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Relationship Id="rId3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60" yWindow="0" windowWidth="37440" windowHeight="23560" tabRatio="500" activeTab="1"/>
  </bookViews>
  <sheets>
    <sheet name="Data Entry" sheetId="1" r:id="rId1"/>
    <sheet name="Ghiorso &amp; Evans (2008)" sheetId="2" r:id="rId2"/>
  </sheets>
  <definedNames>
    <definedName name="_xlnm.Print_Area" localSheetId="1">'Ghiorso &amp; Evans (2008)'!$A$1:$BI$134</definedName>
    <definedName name="_xlnm.Print_Titles" localSheetId="1">'Ghiorso &amp; Evans (2008)'!$1:$16</definedName>
  </definedNames>
  <calcPr calcId="140000" calcOnSave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I16" i="2" l="1"/>
  <c r="BH16" i="2"/>
  <c r="BG16" i="2"/>
  <c r="BF16" i="2"/>
  <c r="BE16" i="2"/>
  <c r="BD16" i="2"/>
  <c r="BC16" i="2"/>
  <c r="BB16" i="2"/>
  <c r="BA16" i="2"/>
  <c r="AZ16" i="2"/>
  <c r="AY16" i="2"/>
  <c r="AX16" i="2"/>
  <c r="AW16" i="2"/>
  <c r="AV16" i="2"/>
  <c r="AU16" i="2"/>
  <c r="AT16" i="2"/>
  <c r="AS16" i="2"/>
  <c r="AR16" i="2"/>
  <c r="AQ16" i="2"/>
  <c r="AP16" i="2"/>
  <c r="AO16" i="2"/>
  <c r="AN16" i="2"/>
  <c r="AM16" i="2"/>
  <c r="AL16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BI15" i="2"/>
  <c r="BH15" i="2"/>
  <c r="BG15" i="2"/>
  <c r="BF15" i="2"/>
  <c r="BE15" i="2"/>
  <c r="BD15" i="2"/>
  <c r="BC15" i="2"/>
  <c r="BB15" i="2"/>
  <c r="BA15" i="2"/>
  <c r="AZ15" i="2"/>
  <c r="AY15" i="2"/>
  <c r="AX15" i="2"/>
  <c r="AW15" i="2"/>
  <c r="AV15" i="2"/>
  <c r="AU15" i="2"/>
  <c r="AT15" i="2"/>
  <c r="AS15" i="2"/>
  <c r="AR15" i="2"/>
  <c r="AQ15" i="2"/>
  <c r="AP15" i="2"/>
  <c r="AO15" i="2"/>
  <c r="AN15" i="2"/>
  <c r="AM15" i="2"/>
  <c r="AL15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BI14" i="2"/>
  <c r="BH14" i="2"/>
  <c r="BG14" i="2"/>
  <c r="BF14" i="2"/>
  <c r="BE14" i="2"/>
  <c r="BD14" i="2"/>
  <c r="BC14" i="2"/>
  <c r="BB14" i="2"/>
  <c r="BA14" i="2"/>
  <c r="AZ14" i="2"/>
  <c r="AY14" i="2"/>
  <c r="AX14" i="2"/>
  <c r="AW14" i="2"/>
  <c r="AV14" i="2"/>
  <c r="AU14" i="2"/>
  <c r="AT14" i="2"/>
  <c r="AS14" i="2"/>
  <c r="AR14" i="2"/>
  <c r="AQ14" i="2"/>
  <c r="AP14" i="2"/>
  <c r="AO14" i="2"/>
  <c r="AN14" i="2"/>
  <c r="AM14" i="2"/>
  <c r="AL14" i="2"/>
  <c r="AK14" i="2"/>
  <c r="AJ14" i="2"/>
  <c r="AI14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BI13" i="2"/>
  <c r="BH13" i="2"/>
  <c r="BG13" i="2"/>
  <c r="BF13" i="2"/>
  <c r="BE13" i="2"/>
  <c r="BD13" i="2"/>
  <c r="BC13" i="2"/>
  <c r="BB13" i="2"/>
  <c r="BA13" i="2"/>
  <c r="AZ13" i="2"/>
  <c r="AY13" i="2"/>
  <c r="AX13" i="2"/>
  <c r="AW13" i="2"/>
  <c r="AV13" i="2"/>
  <c r="AU13" i="2"/>
  <c r="AT13" i="2"/>
  <c r="AS13" i="2"/>
  <c r="AR13" i="2"/>
  <c r="AQ13" i="2"/>
  <c r="AP13" i="2"/>
  <c r="AO13" i="2"/>
  <c r="AN13" i="2"/>
  <c r="AM13" i="2"/>
  <c r="AL13" i="2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BI12" i="2"/>
  <c r="BH12" i="2"/>
  <c r="BG12" i="2"/>
  <c r="BF12" i="2"/>
  <c r="BE12" i="2"/>
  <c r="BD12" i="2"/>
  <c r="BC12" i="2"/>
  <c r="BB12" i="2"/>
  <c r="BA12" i="2"/>
  <c r="AZ12" i="2"/>
  <c r="AY12" i="2"/>
  <c r="AX12" i="2"/>
  <c r="AW12" i="2"/>
  <c r="AV12" i="2"/>
  <c r="AU12" i="2"/>
  <c r="AT12" i="2"/>
  <c r="AS12" i="2"/>
  <c r="AR12" i="2"/>
  <c r="AQ12" i="2"/>
  <c r="AP12" i="2"/>
  <c r="AO12" i="2"/>
  <c r="AN12" i="2"/>
  <c r="AM12" i="2"/>
  <c r="AL12" i="2"/>
  <c r="AK12" i="2"/>
  <c r="AJ12" i="2"/>
  <c r="AI12" i="2"/>
  <c r="AH12" i="2"/>
  <c r="AG12" i="2"/>
  <c r="AF12" i="2"/>
  <c r="AE12" i="2"/>
  <c r="AD12" i="2"/>
  <c r="AC12" i="2"/>
  <c r="AB12" i="2"/>
  <c r="AA12" i="2"/>
  <c r="Z12" i="2"/>
  <c r="Y12" i="2"/>
  <c r="X12" i="2"/>
  <c r="W12" i="2"/>
  <c r="V12" i="2"/>
  <c r="U12" i="2"/>
  <c r="T12" i="2"/>
  <c r="S12" i="2"/>
  <c r="R12" i="2"/>
  <c r="BI11" i="2"/>
  <c r="BH11" i="2"/>
  <c r="BG11" i="2"/>
  <c r="BF11" i="2"/>
  <c r="BE11" i="2"/>
  <c r="BD11" i="2"/>
  <c r="BC11" i="2"/>
  <c r="BB11" i="2"/>
  <c r="BA11" i="2"/>
  <c r="AZ11" i="2"/>
  <c r="AY11" i="2"/>
  <c r="AX11" i="2"/>
  <c r="AW11" i="2"/>
  <c r="AV11" i="2"/>
  <c r="AU11" i="2"/>
  <c r="AT11" i="2"/>
  <c r="AS11" i="2"/>
  <c r="AR11" i="2"/>
  <c r="AQ11" i="2"/>
  <c r="AP11" i="2"/>
  <c r="AO11" i="2"/>
  <c r="AN11" i="2"/>
  <c r="AM11" i="2"/>
  <c r="AL11" i="2"/>
  <c r="AK11" i="2"/>
  <c r="AJ11" i="2"/>
  <c r="AI11" i="2"/>
  <c r="AH11" i="2"/>
  <c r="AG11" i="2"/>
  <c r="AF11" i="2"/>
  <c r="AE11" i="2"/>
  <c r="AD11" i="2"/>
  <c r="AC11" i="2"/>
  <c r="AB11" i="2"/>
  <c r="AA11" i="2"/>
  <c r="Z11" i="2"/>
  <c r="Y11" i="2"/>
  <c r="X11" i="2"/>
  <c r="W11" i="2"/>
  <c r="V11" i="2"/>
  <c r="U11" i="2"/>
  <c r="T11" i="2"/>
  <c r="S11" i="2"/>
  <c r="R11" i="2"/>
  <c r="BI10" i="2"/>
  <c r="BH10" i="2"/>
  <c r="BG10" i="2"/>
  <c r="BF10" i="2"/>
  <c r="BE10" i="2"/>
  <c r="BD10" i="2"/>
  <c r="BC10" i="2"/>
  <c r="BB10" i="2"/>
  <c r="BA10" i="2"/>
  <c r="AZ10" i="2"/>
  <c r="AY10" i="2"/>
  <c r="AX10" i="2"/>
  <c r="AW10" i="2"/>
  <c r="AV10" i="2"/>
  <c r="AU10" i="2"/>
  <c r="AT10" i="2"/>
  <c r="AS10" i="2"/>
  <c r="AR10" i="2"/>
  <c r="AQ10" i="2"/>
  <c r="AP10" i="2"/>
  <c r="AO10" i="2"/>
  <c r="AN10" i="2"/>
  <c r="AM10" i="2"/>
  <c r="AL10" i="2"/>
  <c r="AK10" i="2"/>
  <c r="AJ10" i="2"/>
  <c r="AI10" i="2"/>
  <c r="AH10" i="2"/>
  <c r="AG10" i="2"/>
  <c r="AF10" i="2"/>
  <c r="AE10" i="2"/>
  <c r="AD10" i="2"/>
  <c r="AC10" i="2"/>
  <c r="AB10" i="2"/>
  <c r="AA10" i="2"/>
  <c r="Z10" i="2"/>
  <c r="Y10" i="2"/>
  <c r="X10" i="2"/>
  <c r="W10" i="2"/>
  <c r="V10" i="2"/>
  <c r="U10" i="2"/>
  <c r="T10" i="2"/>
  <c r="S10" i="2"/>
  <c r="R10" i="2"/>
  <c r="BI9" i="2"/>
  <c r="BH9" i="2"/>
  <c r="BG9" i="2"/>
  <c r="BF9" i="2"/>
  <c r="BE9" i="2"/>
  <c r="BD9" i="2"/>
  <c r="BC9" i="2"/>
  <c r="BB9" i="2"/>
  <c r="BA9" i="2"/>
  <c r="AZ9" i="2"/>
  <c r="AY9" i="2"/>
  <c r="AX9" i="2"/>
  <c r="AW9" i="2"/>
  <c r="AV9" i="2"/>
  <c r="AU9" i="2"/>
  <c r="AT9" i="2"/>
  <c r="AS9" i="2"/>
  <c r="AR9" i="2"/>
  <c r="AQ9" i="2"/>
  <c r="AP9" i="2"/>
  <c r="AO9" i="2"/>
  <c r="AN9" i="2"/>
  <c r="AM9" i="2"/>
  <c r="AL9" i="2"/>
  <c r="AK9" i="2"/>
  <c r="AJ9" i="2"/>
  <c r="AI9" i="2"/>
  <c r="AH9" i="2"/>
  <c r="AG9" i="2"/>
  <c r="AF9" i="2"/>
  <c r="AE9" i="2"/>
  <c r="AD9" i="2"/>
  <c r="AC9" i="2"/>
  <c r="AB9" i="2"/>
  <c r="AA9" i="2"/>
  <c r="Z9" i="2"/>
  <c r="Y9" i="2"/>
  <c r="X9" i="2"/>
  <c r="W9" i="2"/>
  <c r="V9" i="2"/>
  <c r="U9" i="2"/>
  <c r="T9" i="2"/>
  <c r="S9" i="2"/>
  <c r="R9" i="2"/>
  <c r="BI8" i="2"/>
  <c r="BH8" i="2"/>
  <c r="BG8" i="2"/>
  <c r="BF8" i="2"/>
  <c r="BE8" i="2"/>
  <c r="BD8" i="2"/>
  <c r="BC8" i="2"/>
  <c r="BB8" i="2"/>
  <c r="BA8" i="2"/>
  <c r="AZ8" i="2"/>
  <c r="AY8" i="2"/>
  <c r="AX8" i="2"/>
  <c r="AW8" i="2"/>
  <c r="AV8" i="2"/>
  <c r="AU8" i="2"/>
  <c r="AT8" i="2"/>
  <c r="AS8" i="2"/>
  <c r="AR8" i="2"/>
  <c r="AQ8" i="2"/>
  <c r="AP8" i="2"/>
  <c r="AO8" i="2"/>
  <c r="AN8" i="2"/>
  <c r="AM8" i="2"/>
  <c r="AL8" i="2"/>
  <c r="AK8" i="2"/>
  <c r="AJ8" i="2"/>
  <c r="AI8" i="2"/>
  <c r="AH8" i="2"/>
  <c r="AG8" i="2"/>
  <c r="AF8" i="2"/>
  <c r="AE8" i="2"/>
  <c r="AD8" i="2"/>
  <c r="AC8" i="2"/>
  <c r="AB8" i="2"/>
  <c r="AA8" i="2"/>
  <c r="Z8" i="2"/>
  <c r="Y8" i="2"/>
  <c r="X8" i="2"/>
  <c r="W8" i="2"/>
  <c r="V8" i="2"/>
  <c r="U8" i="2"/>
  <c r="T8" i="2"/>
  <c r="S8" i="2"/>
  <c r="R8" i="2"/>
  <c r="BI7" i="2"/>
  <c r="BH7" i="2"/>
  <c r="BG7" i="2"/>
  <c r="BF7" i="2"/>
  <c r="BE7" i="2"/>
  <c r="BD7" i="2"/>
  <c r="BC7" i="2"/>
  <c r="BB7" i="2"/>
  <c r="BA7" i="2"/>
  <c r="AZ7" i="2"/>
  <c r="AY7" i="2"/>
  <c r="AX7" i="2"/>
  <c r="AW7" i="2"/>
  <c r="AV7" i="2"/>
  <c r="AU7" i="2"/>
  <c r="AT7" i="2"/>
  <c r="AS7" i="2"/>
  <c r="AR7" i="2"/>
  <c r="AQ7" i="2"/>
  <c r="AP7" i="2"/>
  <c r="AO7" i="2"/>
  <c r="AN7" i="2"/>
  <c r="AM7" i="2"/>
  <c r="AL7" i="2"/>
  <c r="AK7" i="2"/>
  <c r="AJ7" i="2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R7" i="2"/>
  <c r="BI6" i="2"/>
  <c r="BH6" i="2"/>
  <c r="BG6" i="2"/>
  <c r="BF6" i="2"/>
  <c r="BE6" i="2"/>
  <c r="BD6" i="2"/>
  <c r="BC6" i="2"/>
  <c r="BB6" i="2"/>
  <c r="BA6" i="2"/>
  <c r="AZ6" i="2"/>
  <c r="AY6" i="2"/>
  <c r="AX6" i="2"/>
  <c r="AW6" i="2"/>
  <c r="AV6" i="2"/>
  <c r="AU6" i="2"/>
  <c r="AT6" i="2"/>
  <c r="AS6" i="2"/>
  <c r="AR6" i="2"/>
  <c r="AQ6" i="2"/>
  <c r="AP6" i="2"/>
  <c r="AO6" i="2"/>
  <c r="AN6" i="2"/>
  <c r="AM6" i="2"/>
  <c r="AL6" i="2"/>
  <c r="AK6" i="2"/>
  <c r="AJ6" i="2"/>
  <c r="AI6" i="2"/>
  <c r="AH6" i="2"/>
  <c r="AG6" i="2"/>
  <c r="AF6" i="2"/>
  <c r="AE6" i="2"/>
  <c r="AD6" i="2"/>
  <c r="AC6" i="2"/>
  <c r="AB6" i="2"/>
  <c r="AA6" i="2"/>
  <c r="Z6" i="2"/>
  <c r="Y6" i="2"/>
  <c r="X6" i="2"/>
  <c r="W6" i="2"/>
  <c r="V6" i="2"/>
  <c r="U6" i="2"/>
  <c r="T6" i="2"/>
  <c r="S6" i="2"/>
  <c r="R6" i="2"/>
  <c r="BI5" i="2"/>
  <c r="BH5" i="2"/>
  <c r="BG5" i="2"/>
  <c r="BF5" i="2"/>
  <c r="BE5" i="2"/>
  <c r="BD5" i="2"/>
  <c r="BC5" i="2"/>
  <c r="BB5" i="2"/>
  <c r="BA5" i="2"/>
  <c r="AZ5" i="2"/>
  <c r="AY5" i="2"/>
  <c r="AX5" i="2"/>
  <c r="AW5" i="2"/>
  <c r="AV5" i="2"/>
  <c r="AU5" i="2"/>
  <c r="AT5" i="2"/>
  <c r="AS5" i="2"/>
  <c r="AR5" i="2"/>
  <c r="AQ5" i="2"/>
  <c r="AP5" i="2"/>
  <c r="AO5" i="2"/>
  <c r="AN5" i="2"/>
  <c r="AM5" i="2"/>
  <c r="AL5" i="2"/>
  <c r="AK5" i="2"/>
  <c r="AJ5" i="2"/>
  <c r="AI5" i="2"/>
  <c r="AH5" i="2"/>
  <c r="AG5" i="2"/>
  <c r="AF5" i="2"/>
  <c r="AE5" i="2"/>
  <c r="AD5" i="2"/>
  <c r="AC5" i="2"/>
  <c r="AB5" i="2"/>
  <c r="AA5" i="2"/>
  <c r="Z5" i="2"/>
  <c r="Y5" i="2"/>
  <c r="X5" i="2"/>
  <c r="W5" i="2"/>
  <c r="V5" i="2"/>
  <c r="U5" i="2"/>
  <c r="T5" i="2"/>
  <c r="S5" i="2"/>
  <c r="R5" i="2"/>
  <c r="BI4" i="2"/>
  <c r="BH4" i="2"/>
  <c r="BG4" i="2"/>
  <c r="BF4" i="2"/>
  <c r="BE4" i="2"/>
  <c r="BD4" i="2"/>
  <c r="BC4" i="2"/>
  <c r="BB4" i="2"/>
  <c r="BA4" i="2"/>
  <c r="AZ4" i="2"/>
  <c r="AY4" i="2"/>
  <c r="AX4" i="2"/>
  <c r="AW4" i="2"/>
  <c r="AV4" i="2"/>
  <c r="AU4" i="2"/>
  <c r="AT4" i="2"/>
  <c r="AS4" i="2"/>
  <c r="AR4" i="2"/>
  <c r="AQ4" i="2"/>
  <c r="AP4" i="2"/>
  <c r="AO4" i="2"/>
  <c r="AN4" i="2"/>
  <c r="AM4" i="2"/>
  <c r="AL4" i="2"/>
  <c r="AK4" i="2"/>
  <c r="AJ4" i="2"/>
  <c r="AI4" i="2"/>
  <c r="AH4" i="2"/>
  <c r="AG4" i="2"/>
  <c r="AF4" i="2"/>
  <c r="AE4" i="2"/>
  <c r="AD4" i="2"/>
  <c r="AC4" i="2"/>
  <c r="AB4" i="2"/>
  <c r="AA4" i="2"/>
  <c r="Z4" i="2"/>
  <c r="Y4" i="2"/>
  <c r="X4" i="2"/>
  <c r="W4" i="2"/>
  <c r="V4" i="2"/>
  <c r="U4" i="2"/>
  <c r="T4" i="2"/>
  <c r="S4" i="2"/>
  <c r="R4" i="2"/>
  <c r="BI3" i="2"/>
  <c r="BH3" i="2"/>
  <c r="BG3" i="2"/>
  <c r="BF3" i="2"/>
  <c r="BE3" i="2"/>
  <c r="BD3" i="2"/>
  <c r="BC3" i="2"/>
  <c r="BB3" i="2"/>
  <c r="BA3" i="2"/>
  <c r="AZ3" i="2"/>
  <c r="AY3" i="2"/>
  <c r="AX3" i="2"/>
  <c r="AW3" i="2"/>
  <c r="AV3" i="2"/>
  <c r="AU3" i="2"/>
  <c r="AT3" i="2"/>
  <c r="AS3" i="2"/>
  <c r="AR3" i="2"/>
  <c r="AQ3" i="2"/>
  <c r="AP3" i="2"/>
  <c r="AO3" i="2"/>
  <c r="AN3" i="2"/>
  <c r="AM3" i="2"/>
  <c r="AL3" i="2"/>
  <c r="AK3" i="2"/>
  <c r="AJ3" i="2"/>
  <c r="AI3" i="2"/>
  <c r="AH3" i="2"/>
  <c r="AG3" i="2"/>
  <c r="AF3" i="2"/>
  <c r="AE3" i="2"/>
  <c r="AD3" i="2"/>
  <c r="AC3" i="2"/>
  <c r="AB3" i="2"/>
  <c r="AA3" i="2"/>
  <c r="Z3" i="2"/>
  <c r="Y3" i="2"/>
  <c r="X3" i="2"/>
  <c r="W3" i="2"/>
  <c r="V3" i="2"/>
  <c r="U3" i="2"/>
  <c r="T3" i="2"/>
  <c r="S3" i="2"/>
  <c r="R3" i="2"/>
  <c r="P134" i="2"/>
  <c r="O134" i="2"/>
  <c r="N134" i="2"/>
  <c r="M134" i="2"/>
  <c r="L134" i="2"/>
  <c r="K134" i="2"/>
  <c r="J134" i="2"/>
  <c r="I134" i="2"/>
  <c r="H134" i="2"/>
  <c r="G134" i="2"/>
  <c r="F134" i="2"/>
  <c r="E134" i="2"/>
  <c r="D134" i="2"/>
  <c r="C134" i="2"/>
  <c r="P133" i="2"/>
  <c r="O133" i="2"/>
  <c r="N133" i="2"/>
  <c r="M133" i="2"/>
  <c r="L133" i="2"/>
  <c r="K133" i="2"/>
  <c r="J133" i="2"/>
  <c r="I133" i="2"/>
  <c r="H133" i="2"/>
  <c r="G133" i="2"/>
  <c r="F133" i="2"/>
  <c r="E133" i="2"/>
  <c r="D133" i="2"/>
  <c r="C133" i="2"/>
  <c r="P132" i="2"/>
  <c r="O132" i="2"/>
  <c r="N132" i="2"/>
  <c r="M132" i="2"/>
  <c r="L132" i="2"/>
  <c r="K132" i="2"/>
  <c r="J132" i="2"/>
  <c r="I132" i="2"/>
  <c r="H132" i="2"/>
  <c r="G132" i="2"/>
  <c r="F132" i="2"/>
  <c r="E132" i="2"/>
  <c r="D132" i="2"/>
  <c r="C132" i="2"/>
  <c r="P131" i="2"/>
  <c r="O131" i="2"/>
  <c r="N131" i="2"/>
  <c r="M131" i="2"/>
  <c r="L131" i="2"/>
  <c r="K131" i="2"/>
  <c r="J131" i="2"/>
  <c r="I131" i="2"/>
  <c r="H131" i="2"/>
  <c r="G131" i="2"/>
  <c r="F131" i="2"/>
  <c r="E131" i="2"/>
  <c r="D131" i="2"/>
  <c r="C131" i="2"/>
  <c r="P130" i="2"/>
  <c r="O130" i="2"/>
  <c r="N130" i="2"/>
  <c r="M130" i="2"/>
  <c r="L130" i="2"/>
  <c r="K130" i="2"/>
  <c r="J130" i="2"/>
  <c r="I130" i="2"/>
  <c r="H130" i="2"/>
  <c r="G130" i="2"/>
  <c r="F130" i="2"/>
  <c r="E130" i="2"/>
  <c r="D130" i="2"/>
  <c r="C130" i="2"/>
  <c r="P129" i="2"/>
  <c r="O129" i="2"/>
  <c r="N129" i="2"/>
  <c r="M129" i="2"/>
  <c r="L129" i="2"/>
  <c r="K129" i="2"/>
  <c r="J129" i="2"/>
  <c r="I129" i="2"/>
  <c r="H129" i="2"/>
  <c r="G129" i="2"/>
  <c r="F129" i="2"/>
  <c r="E129" i="2"/>
  <c r="D129" i="2"/>
  <c r="C129" i="2"/>
  <c r="P128" i="2"/>
  <c r="O128" i="2"/>
  <c r="N128" i="2"/>
  <c r="M128" i="2"/>
  <c r="L128" i="2"/>
  <c r="K128" i="2"/>
  <c r="J128" i="2"/>
  <c r="I128" i="2"/>
  <c r="H128" i="2"/>
  <c r="G128" i="2"/>
  <c r="F128" i="2"/>
  <c r="E128" i="2"/>
  <c r="D128" i="2"/>
  <c r="C128" i="2"/>
  <c r="P127" i="2"/>
  <c r="O127" i="2"/>
  <c r="N127" i="2"/>
  <c r="M127" i="2"/>
  <c r="L127" i="2"/>
  <c r="K127" i="2"/>
  <c r="J127" i="2"/>
  <c r="I127" i="2"/>
  <c r="H127" i="2"/>
  <c r="G127" i="2"/>
  <c r="F127" i="2"/>
  <c r="E127" i="2"/>
  <c r="D127" i="2"/>
  <c r="C127" i="2"/>
  <c r="P126" i="2"/>
  <c r="O126" i="2"/>
  <c r="N126" i="2"/>
  <c r="M126" i="2"/>
  <c r="L126" i="2"/>
  <c r="K126" i="2"/>
  <c r="J126" i="2"/>
  <c r="I126" i="2"/>
  <c r="H126" i="2"/>
  <c r="G126" i="2"/>
  <c r="F126" i="2"/>
  <c r="E126" i="2"/>
  <c r="D126" i="2"/>
  <c r="C126" i="2"/>
  <c r="P125" i="2"/>
  <c r="O125" i="2"/>
  <c r="N125" i="2"/>
  <c r="M125" i="2"/>
  <c r="L125" i="2"/>
  <c r="K125" i="2"/>
  <c r="J125" i="2"/>
  <c r="I125" i="2"/>
  <c r="H125" i="2"/>
  <c r="G125" i="2"/>
  <c r="F125" i="2"/>
  <c r="E125" i="2"/>
  <c r="D125" i="2"/>
  <c r="C125" i="2"/>
  <c r="P124" i="2"/>
  <c r="O124" i="2"/>
  <c r="N124" i="2"/>
  <c r="M124" i="2"/>
  <c r="L124" i="2"/>
  <c r="K124" i="2"/>
  <c r="J124" i="2"/>
  <c r="I124" i="2"/>
  <c r="H124" i="2"/>
  <c r="G124" i="2"/>
  <c r="F124" i="2"/>
  <c r="E124" i="2"/>
  <c r="D124" i="2"/>
  <c r="C124" i="2"/>
  <c r="P123" i="2"/>
  <c r="O123" i="2"/>
  <c r="N123" i="2"/>
  <c r="M123" i="2"/>
  <c r="L123" i="2"/>
  <c r="K123" i="2"/>
  <c r="J123" i="2"/>
  <c r="I123" i="2"/>
  <c r="H123" i="2"/>
  <c r="G123" i="2"/>
  <c r="F123" i="2"/>
  <c r="E123" i="2"/>
  <c r="D123" i="2"/>
  <c r="C123" i="2"/>
  <c r="P122" i="2"/>
  <c r="O122" i="2"/>
  <c r="N122" i="2"/>
  <c r="M122" i="2"/>
  <c r="L122" i="2"/>
  <c r="K122" i="2"/>
  <c r="J122" i="2"/>
  <c r="I122" i="2"/>
  <c r="H122" i="2"/>
  <c r="G122" i="2"/>
  <c r="F122" i="2"/>
  <c r="E122" i="2"/>
  <c r="D122" i="2"/>
  <c r="C122" i="2"/>
  <c r="P121" i="2"/>
  <c r="O121" i="2"/>
  <c r="N121" i="2"/>
  <c r="M121" i="2"/>
  <c r="L121" i="2"/>
  <c r="K121" i="2"/>
  <c r="J121" i="2"/>
  <c r="I121" i="2"/>
  <c r="H121" i="2"/>
  <c r="G121" i="2"/>
  <c r="F121" i="2"/>
  <c r="E121" i="2"/>
  <c r="D121" i="2"/>
  <c r="C121" i="2"/>
  <c r="P120" i="2"/>
  <c r="O120" i="2"/>
  <c r="N120" i="2"/>
  <c r="M120" i="2"/>
  <c r="L120" i="2"/>
  <c r="K120" i="2"/>
  <c r="J120" i="2"/>
  <c r="I120" i="2"/>
  <c r="H120" i="2"/>
  <c r="G120" i="2"/>
  <c r="F120" i="2"/>
  <c r="E120" i="2"/>
  <c r="D120" i="2"/>
  <c r="C120" i="2"/>
  <c r="P119" i="2"/>
  <c r="O119" i="2"/>
  <c r="N119" i="2"/>
  <c r="M119" i="2"/>
  <c r="L119" i="2"/>
  <c r="K119" i="2"/>
  <c r="J119" i="2"/>
  <c r="I119" i="2"/>
  <c r="H119" i="2"/>
  <c r="G119" i="2"/>
  <c r="F119" i="2"/>
  <c r="E119" i="2"/>
  <c r="D119" i="2"/>
  <c r="C119" i="2"/>
  <c r="P118" i="2"/>
  <c r="O118" i="2"/>
  <c r="N118" i="2"/>
  <c r="M118" i="2"/>
  <c r="L118" i="2"/>
  <c r="K118" i="2"/>
  <c r="J118" i="2"/>
  <c r="I118" i="2"/>
  <c r="H118" i="2"/>
  <c r="G118" i="2"/>
  <c r="F118" i="2"/>
  <c r="E118" i="2"/>
  <c r="D118" i="2"/>
  <c r="C118" i="2"/>
  <c r="P117" i="2"/>
  <c r="O117" i="2"/>
  <c r="N117" i="2"/>
  <c r="M117" i="2"/>
  <c r="L117" i="2"/>
  <c r="K117" i="2"/>
  <c r="J117" i="2"/>
  <c r="I117" i="2"/>
  <c r="H117" i="2"/>
  <c r="G117" i="2"/>
  <c r="F117" i="2"/>
  <c r="E117" i="2"/>
  <c r="D117" i="2"/>
  <c r="C117" i="2"/>
  <c r="P116" i="2"/>
  <c r="O116" i="2"/>
  <c r="N116" i="2"/>
  <c r="M116" i="2"/>
  <c r="L116" i="2"/>
  <c r="K116" i="2"/>
  <c r="J116" i="2"/>
  <c r="I116" i="2"/>
  <c r="H116" i="2"/>
  <c r="G116" i="2"/>
  <c r="F116" i="2"/>
  <c r="E116" i="2"/>
  <c r="D116" i="2"/>
  <c r="C116" i="2"/>
  <c r="P115" i="2"/>
  <c r="O115" i="2"/>
  <c r="N115" i="2"/>
  <c r="M115" i="2"/>
  <c r="L115" i="2"/>
  <c r="K115" i="2"/>
  <c r="J115" i="2"/>
  <c r="I115" i="2"/>
  <c r="H115" i="2"/>
  <c r="G115" i="2"/>
  <c r="F115" i="2"/>
  <c r="E115" i="2"/>
  <c r="D115" i="2"/>
  <c r="C115" i="2"/>
  <c r="P114" i="2"/>
  <c r="O114" i="2"/>
  <c r="N114" i="2"/>
  <c r="M114" i="2"/>
  <c r="L114" i="2"/>
  <c r="K114" i="2"/>
  <c r="J114" i="2"/>
  <c r="I114" i="2"/>
  <c r="H114" i="2"/>
  <c r="G114" i="2"/>
  <c r="F114" i="2"/>
  <c r="E114" i="2"/>
  <c r="D114" i="2"/>
  <c r="C114" i="2"/>
  <c r="P113" i="2"/>
  <c r="O113" i="2"/>
  <c r="N113" i="2"/>
  <c r="M113" i="2"/>
  <c r="L113" i="2"/>
  <c r="K113" i="2"/>
  <c r="J113" i="2"/>
  <c r="I113" i="2"/>
  <c r="H113" i="2"/>
  <c r="G113" i="2"/>
  <c r="F113" i="2"/>
  <c r="E113" i="2"/>
  <c r="D113" i="2"/>
  <c r="C113" i="2"/>
  <c r="P112" i="2"/>
  <c r="O112" i="2"/>
  <c r="N112" i="2"/>
  <c r="M112" i="2"/>
  <c r="L112" i="2"/>
  <c r="K112" i="2"/>
  <c r="J112" i="2"/>
  <c r="I112" i="2"/>
  <c r="H112" i="2"/>
  <c r="G112" i="2"/>
  <c r="F112" i="2"/>
  <c r="E112" i="2"/>
  <c r="D112" i="2"/>
  <c r="C112" i="2"/>
  <c r="P111" i="2"/>
  <c r="O111" i="2"/>
  <c r="N111" i="2"/>
  <c r="M111" i="2"/>
  <c r="L111" i="2"/>
  <c r="K111" i="2"/>
  <c r="J111" i="2"/>
  <c r="I111" i="2"/>
  <c r="H111" i="2"/>
  <c r="G111" i="2"/>
  <c r="F111" i="2"/>
  <c r="E111" i="2"/>
  <c r="D111" i="2"/>
  <c r="C111" i="2"/>
  <c r="P110" i="2"/>
  <c r="O110" i="2"/>
  <c r="N110" i="2"/>
  <c r="M110" i="2"/>
  <c r="L110" i="2"/>
  <c r="K110" i="2"/>
  <c r="J110" i="2"/>
  <c r="I110" i="2"/>
  <c r="H110" i="2"/>
  <c r="G110" i="2"/>
  <c r="F110" i="2"/>
  <c r="E110" i="2"/>
  <c r="D110" i="2"/>
  <c r="C110" i="2"/>
  <c r="P109" i="2"/>
  <c r="O109" i="2"/>
  <c r="N109" i="2"/>
  <c r="M109" i="2"/>
  <c r="L109" i="2"/>
  <c r="K109" i="2"/>
  <c r="J109" i="2"/>
  <c r="I109" i="2"/>
  <c r="H109" i="2"/>
  <c r="G109" i="2"/>
  <c r="F109" i="2"/>
  <c r="E109" i="2"/>
  <c r="D109" i="2"/>
  <c r="C109" i="2"/>
  <c r="P108" i="2"/>
  <c r="O108" i="2"/>
  <c r="N108" i="2"/>
  <c r="M108" i="2"/>
  <c r="L108" i="2"/>
  <c r="K108" i="2"/>
  <c r="J108" i="2"/>
  <c r="I108" i="2"/>
  <c r="H108" i="2"/>
  <c r="G108" i="2"/>
  <c r="F108" i="2"/>
  <c r="E108" i="2"/>
  <c r="D108" i="2"/>
  <c r="C108" i="2"/>
  <c r="P107" i="2"/>
  <c r="O107" i="2"/>
  <c r="N107" i="2"/>
  <c r="M107" i="2"/>
  <c r="L107" i="2"/>
  <c r="K107" i="2"/>
  <c r="J107" i="2"/>
  <c r="I107" i="2"/>
  <c r="H107" i="2"/>
  <c r="G107" i="2"/>
  <c r="F107" i="2"/>
  <c r="E107" i="2"/>
  <c r="D107" i="2"/>
  <c r="C107" i="2"/>
  <c r="P106" i="2"/>
  <c r="O106" i="2"/>
  <c r="N106" i="2"/>
  <c r="M106" i="2"/>
  <c r="L106" i="2"/>
  <c r="K106" i="2"/>
  <c r="J106" i="2"/>
  <c r="I106" i="2"/>
  <c r="H106" i="2"/>
  <c r="G106" i="2"/>
  <c r="F106" i="2"/>
  <c r="E106" i="2"/>
  <c r="D106" i="2"/>
  <c r="C106" i="2"/>
  <c r="P105" i="2"/>
  <c r="O105" i="2"/>
  <c r="N105" i="2"/>
  <c r="M105" i="2"/>
  <c r="L105" i="2"/>
  <c r="K105" i="2"/>
  <c r="J105" i="2"/>
  <c r="I105" i="2"/>
  <c r="H105" i="2"/>
  <c r="G105" i="2"/>
  <c r="F105" i="2"/>
  <c r="E105" i="2"/>
  <c r="D105" i="2"/>
  <c r="C105" i="2"/>
  <c r="P104" i="2"/>
  <c r="O104" i="2"/>
  <c r="N104" i="2"/>
  <c r="M104" i="2"/>
  <c r="L104" i="2"/>
  <c r="K104" i="2"/>
  <c r="J104" i="2"/>
  <c r="I104" i="2"/>
  <c r="H104" i="2"/>
  <c r="G104" i="2"/>
  <c r="F104" i="2"/>
  <c r="E104" i="2"/>
  <c r="D104" i="2"/>
  <c r="C104" i="2"/>
  <c r="P103" i="2"/>
  <c r="O103" i="2"/>
  <c r="N103" i="2"/>
  <c r="M103" i="2"/>
  <c r="L103" i="2"/>
  <c r="K103" i="2"/>
  <c r="J103" i="2"/>
  <c r="I103" i="2"/>
  <c r="H103" i="2"/>
  <c r="G103" i="2"/>
  <c r="F103" i="2"/>
  <c r="E103" i="2"/>
  <c r="D103" i="2"/>
  <c r="C103" i="2"/>
  <c r="P102" i="2"/>
  <c r="O102" i="2"/>
  <c r="N102" i="2"/>
  <c r="M102" i="2"/>
  <c r="L102" i="2"/>
  <c r="K102" i="2"/>
  <c r="J102" i="2"/>
  <c r="I102" i="2"/>
  <c r="H102" i="2"/>
  <c r="G102" i="2"/>
  <c r="F102" i="2"/>
  <c r="E102" i="2"/>
  <c r="D102" i="2"/>
  <c r="C102" i="2"/>
  <c r="P101" i="2"/>
  <c r="O101" i="2"/>
  <c r="N101" i="2"/>
  <c r="M101" i="2"/>
  <c r="L101" i="2"/>
  <c r="K101" i="2"/>
  <c r="J101" i="2"/>
  <c r="I101" i="2"/>
  <c r="H101" i="2"/>
  <c r="G101" i="2"/>
  <c r="F101" i="2"/>
  <c r="E101" i="2"/>
  <c r="D101" i="2"/>
  <c r="C101" i="2"/>
  <c r="P100" i="2"/>
  <c r="O100" i="2"/>
  <c r="N100" i="2"/>
  <c r="M100" i="2"/>
  <c r="L100" i="2"/>
  <c r="K100" i="2"/>
  <c r="J100" i="2"/>
  <c r="I100" i="2"/>
  <c r="H100" i="2"/>
  <c r="G100" i="2"/>
  <c r="F100" i="2"/>
  <c r="E100" i="2"/>
  <c r="D100" i="2"/>
  <c r="C100" i="2"/>
  <c r="P99" i="2"/>
  <c r="O99" i="2"/>
  <c r="N99" i="2"/>
  <c r="M99" i="2"/>
  <c r="L99" i="2"/>
  <c r="K99" i="2"/>
  <c r="J99" i="2"/>
  <c r="I99" i="2"/>
  <c r="H99" i="2"/>
  <c r="G99" i="2"/>
  <c r="F99" i="2"/>
  <c r="E99" i="2"/>
  <c r="D99" i="2"/>
  <c r="C99" i="2"/>
  <c r="P98" i="2"/>
  <c r="O98" i="2"/>
  <c r="N98" i="2"/>
  <c r="M98" i="2"/>
  <c r="L98" i="2"/>
  <c r="K98" i="2"/>
  <c r="J98" i="2"/>
  <c r="I98" i="2"/>
  <c r="H98" i="2"/>
  <c r="G98" i="2"/>
  <c r="F98" i="2"/>
  <c r="E98" i="2"/>
  <c r="D98" i="2"/>
  <c r="C98" i="2"/>
  <c r="P97" i="2"/>
  <c r="O97" i="2"/>
  <c r="N97" i="2"/>
  <c r="M97" i="2"/>
  <c r="L97" i="2"/>
  <c r="K97" i="2"/>
  <c r="J97" i="2"/>
  <c r="I97" i="2"/>
  <c r="H97" i="2"/>
  <c r="G97" i="2"/>
  <c r="F97" i="2"/>
  <c r="E97" i="2"/>
  <c r="D97" i="2"/>
  <c r="C97" i="2"/>
  <c r="P96" i="2"/>
  <c r="O96" i="2"/>
  <c r="N96" i="2"/>
  <c r="M96" i="2"/>
  <c r="L96" i="2"/>
  <c r="K96" i="2"/>
  <c r="J96" i="2"/>
  <c r="I96" i="2"/>
  <c r="H96" i="2"/>
  <c r="G96" i="2"/>
  <c r="F96" i="2"/>
  <c r="E96" i="2"/>
  <c r="D96" i="2"/>
  <c r="C96" i="2"/>
  <c r="P95" i="2"/>
  <c r="O95" i="2"/>
  <c r="N95" i="2"/>
  <c r="M95" i="2"/>
  <c r="L95" i="2"/>
  <c r="K95" i="2"/>
  <c r="J95" i="2"/>
  <c r="I95" i="2"/>
  <c r="H95" i="2"/>
  <c r="G95" i="2"/>
  <c r="F95" i="2"/>
  <c r="E95" i="2"/>
  <c r="D95" i="2"/>
  <c r="C95" i="2"/>
  <c r="P94" i="2"/>
  <c r="O94" i="2"/>
  <c r="N94" i="2"/>
  <c r="M94" i="2"/>
  <c r="L94" i="2"/>
  <c r="K94" i="2"/>
  <c r="J94" i="2"/>
  <c r="I94" i="2"/>
  <c r="H94" i="2"/>
  <c r="G94" i="2"/>
  <c r="F94" i="2"/>
  <c r="E94" i="2"/>
  <c r="D94" i="2"/>
  <c r="C94" i="2"/>
  <c r="P93" i="2"/>
  <c r="O93" i="2"/>
  <c r="N93" i="2"/>
  <c r="M93" i="2"/>
  <c r="L93" i="2"/>
  <c r="K93" i="2"/>
  <c r="J93" i="2"/>
  <c r="I93" i="2"/>
  <c r="H93" i="2"/>
  <c r="G93" i="2"/>
  <c r="F93" i="2"/>
  <c r="E93" i="2"/>
  <c r="D93" i="2"/>
  <c r="C93" i="2"/>
  <c r="P92" i="2"/>
  <c r="O92" i="2"/>
  <c r="N92" i="2"/>
  <c r="M92" i="2"/>
  <c r="L92" i="2"/>
  <c r="K92" i="2"/>
  <c r="J92" i="2"/>
  <c r="I92" i="2"/>
  <c r="H92" i="2"/>
  <c r="G92" i="2"/>
  <c r="F92" i="2"/>
  <c r="E92" i="2"/>
  <c r="D92" i="2"/>
  <c r="C92" i="2"/>
  <c r="P91" i="2"/>
  <c r="O91" i="2"/>
  <c r="N91" i="2"/>
  <c r="M91" i="2"/>
  <c r="L91" i="2"/>
  <c r="K91" i="2"/>
  <c r="J91" i="2"/>
  <c r="I91" i="2"/>
  <c r="H91" i="2"/>
  <c r="G91" i="2"/>
  <c r="F91" i="2"/>
  <c r="E91" i="2"/>
  <c r="D91" i="2"/>
  <c r="C91" i="2"/>
  <c r="P90" i="2"/>
  <c r="O90" i="2"/>
  <c r="N90" i="2"/>
  <c r="M90" i="2"/>
  <c r="L90" i="2"/>
  <c r="K90" i="2"/>
  <c r="J90" i="2"/>
  <c r="I90" i="2"/>
  <c r="H90" i="2"/>
  <c r="G90" i="2"/>
  <c r="F90" i="2"/>
  <c r="E90" i="2"/>
  <c r="D90" i="2"/>
  <c r="C90" i="2"/>
  <c r="P89" i="2"/>
  <c r="O89" i="2"/>
  <c r="N89" i="2"/>
  <c r="M89" i="2"/>
  <c r="L89" i="2"/>
  <c r="K89" i="2"/>
  <c r="J89" i="2"/>
  <c r="I89" i="2"/>
  <c r="H89" i="2"/>
  <c r="G89" i="2"/>
  <c r="F89" i="2"/>
  <c r="E89" i="2"/>
  <c r="D89" i="2"/>
  <c r="C89" i="2"/>
  <c r="P88" i="2"/>
  <c r="O88" i="2"/>
  <c r="N88" i="2"/>
  <c r="M88" i="2"/>
  <c r="L88" i="2"/>
  <c r="K88" i="2"/>
  <c r="J88" i="2"/>
  <c r="I88" i="2"/>
  <c r="H88" i="2"/>
  <c r="G88" i="2"/>
  <c r="F88" i="2"/>
  <c r="E88" i="2"/>
  <c r="D88" i="2"/>
  <c r="C88" i="2"/>
  <c r="P87" i="2"/>
  <c r="O87" i="2"/>
  <c r="N87" i="2"/>
  <c r="M87" i="2"/>
  <c r="L87" i="2"/>
  <c r="K87" i="2"/>
  <c r="J87" i="2"/>
  <c r="I87" i="2"/>
  <c r="H87" i="2"/>
  <c r="G87" i="2"/>
  <c r="F87" i="2"/>
  <c r="E87" i="2"/>
  <c r="D87" i="2"/>
  <c r="C87" i="2"/>
  <c r="P86" i="2"/>
  <c r="O86" i="2"/>
  <c r="N86" i="2"/>
  <c r="M86" i="2"/>
  <c r="L86" i="2"/>
  <c r="K86" i="2"/>
  <c r="J86" i="2"/>
  <c r="I86" i="2"/>
  <c r="H86" i="2"/>
  <c r="G86" i="2"/>
  <c r="F86" i="2"/>
  <c r="E86" i="2"/>
  <c r="D86" i="2"/>
  <c r="C86" i="2"/>
  <c r="P85" i="2"/>
  <c r="O85" i="2"/>
  <c r="N85" i="2"/>
  <c r="M85" i="2"/>
  <c r="L85" i="2"/>
  <c r="K85" i="2"/>
  <c r="J85" i="2"/>
  <c r="I85" i="2"/>
  <c r="H85" i="2"/>
  <c r="G85" i="2"/>
  <c r="F85" i="2"/>
  <c r="E85" i="2"/>
  <c r="D85" i="2"/>
  <c r="C85" i="2"/>
  <c r="P84" i="2"/>
  <c r="O84" i="2"/>
  <c r="N84" i="2"/>
  <c r="M84" i="2"/>
  <c r="L84" i="2"/>
  <c r="K84" i="2"/>
  <c r="J84" i="2"/>
  <c r="I84" i="2"/>
  <c r="H84" i="2"/>
  <c r="G84" i="2"/>
  <c r="F84" i="2"/>
  <c r="E84" i="2"/>
  <c r="D84" i="2"/>
  <c r="C84" i="2"/>
  <c r="P83" i="2"/>
  <c r="O83" i="2"/>
  <c r="N83" i="2"/>
  <c r="M83" i="2"/>
  <c r="L83" i="2"/>
  <c r="K83" i="2"/>
  <c r="J83" i="2"/>
  <c r="I83" i="2"/>
  <c r="H83" i="2"/>
  <c r="G83" i="2"/>
  <c r="F83" i="2"/>
  <c r="E83" i="2"/>
  <c r="D83" i="2"/>
  <c r="C83" i="2"/>
  <c r="P82" i="2"/>
  <c r="O82" i="2"/>
  <c r="N82" i="2"/>
  <c r="M82" i="2"/>
  <c r="L82" i="2"/>
  <c r="K82" i="2"/>
  <c r="J82" i="2"/>
  <c r="I82" i="2"/>
  <c r="H82" i="2"/>
  <c r="G82" i="2"/>
  <c r="F82" i="2"/>
  <c r="E82" i="2"/>
  <c r="D82" i="2"/>
  <c r="C82" i="2"/>
  <c r="P81" i="2"/>
  <c r="O81" i="2"/>
  <c r="N81" i="2"/>
  <c r="M81" i="2"/>
  <c r="L81" i="2"/>
  <c r="K81" i="2"/>
  <c r="J81" i="2"/>
  <c r="I81" i="2"/>
  <c r="H81" i="2"/>
  <c r="G81" i="2"/>
  <c r="F81" i="2"/>
  <c r="E81" i="2"/>
  <c r="D81" i="2"/>
  <c r="C81" i="2"/>
  <c r="P80" i="2"/>
  <c r="O80" i="2"/>
  <c r="N80" i="2"/>
  <c r="M80" i="2"/>
  <c r="L80" i="2"/>
  <c r="K80" i="2"/>
  <c r="J80" i="2"/>
  <c r="I80" i="2"/>
  <c r="H80" i="2"/>
  <c r="G80" i="2"/>
  <c r="F80" i="2"/>
  <c r="E80" i="2"/>
  <c r="D80" i="2"/>
  <c r="C80" i="2"/>
  <c r="P79" i="2"/>
  <c r="O79" i="2"/>
  <c r="N79" i="2"/>
  <c r="M79" i="2"/>
  <c r="L79" i="2"/>
  <c r="K79" i="2"/>
  <c r="J79" i="2"/>
  <c r="I79" i="2"/>
  <c r="H79" i="2"/>
  <c r="G79" i="2"/>
  <c r="F79" i="2"/>
  <c r="E79" i="2"/>
  <c r="D79" i="2"/>
  <c r="C79" i="2"/>
  <c r="P78" i="2"/>
  <c r="O78" i="2"/>
  <c r="N78" i="2"/>
  <c r="M78" i="2"/>
  <c r="L78" i="2"/>
  <c r="K78" i="2"/>
  <c r="J78" i="2"/>
  <c r="I78" i="2"/>
  <c r="H78" i="2"/>
  <c r="G78" i="2"/>
  <c r="F78" i="2"/>
  <c r="E78" i="2"/>
  <c r="D78" i="2"/>
  <c r="C78" i="2"/>
  <c r="P77" i="2"/>
  <c r="O77" i="2"/>
  <c r="N77" i="2"/>
  <c r="M77" i="2"/>
  <c r="L77" i="2"/>
  <c r="K77" i="2"/>
  <c r="J77" i="2"/>
  <c r="I77" i="2"/>
  <c r="H77" i="2"/>
  <c r="G77" i="2"/>
  <c r="F77" i="2"/>
  <c r="E77" i="2"/>
  <c r="D77" i="2"/>
  <c r="C77" i="2"/>
  <c r="P76" i="2"/>
  <c r="O76" i="2"/>
  <c r="N76" i="2"/>
  <c r="M76" i="2"/>
  <c r="L76" i="2"/>
  <c r="K76" i="2"/>
  <c r="J76" i="2"/>
  <c r="I76" i="2"/>
  <c r="H76" i="2"/>
  <c r="G76" i="2"/>
  <c r="F76" i="2"/>
  <c r="E76" i="2"/>
  <c r="D76" i="2"/>
  <c r="C76" i="2"/>
  <c r="P75" i="2"/>
  <c r="O75" i="2"/>
  <c r="N75" i="2"/>
  <c r="M75" i="2"/>
  <c r="L75" i="2"/>
  <c r="K75" i="2"/>
  <c r="J75" i="2"/>
  <c r="I75" i="2"/>
  <c r="H75" i="2"/>
  <c r="G75" i="2"/>
  <c r="F75" i="2"/>
  <c r="E75" i="2"/>
  <c r="D75" i="2"/>
  <c r="C75" i="2"/>
  <c r="P74" i="2"/>
  <c r="O74" i="2"/>
  <c r="N74" i="2"/>
  <c r="M74" i="2"/>
  <c r="L74" i="2"/>
  <c r="K74" i="2"/>
  <c r="J74" i="2"/>
  <c r="I74" i="2"/>
  <c r="H74" i="2"/>
  <c r="G74" i="2"/>
  <c r="F74" i="2"/>
  <c r="E74" i="2"/>
  <c r="D74" i="2"/>
  <c r="C74" i="2"/>
  <c r="P73" i="2"/>
  <c r="O73" i="2"/>
  <c r="N73" i="2"/>
  <c r="M73" i="2"/>
  <c r="L73" i="2"/>
  <c r="K73" i="2"/>
  <c r="J73" i="2"/>
  <c r="I73" i="2"/>
  <c r="H73" i="2"/>
  <c r="G73" i="2"/>
  <c r="F73" i="2"/>
  <c r="E73" i="2"/>
  <c r="D73" i="2"/>
  <c r="C73" i="2"/>
  <c r="P72" i="2"/>
  <c r="O72" i="2"/>
  <c r="N72" i="2"/>
  <c r="M72" i="2"/>
  <c r="L72" i="2"/>
  <c r="K72" i="2"/>
  <c r="J72" i="2"/>
  <c r="I72" i="2"/>
  <c r="H72" i="2"/>
  <c r="G72" i="2"/>
  <c r="F72" i="2"/>
  <c r="E72" i="2"/>
  <c r="D72" i="2"/>
  <c r="C72" i="2"/>
  <c r="P71" i="2"/>
  <c r="O71" i="2"/>
  <c r="N71" i="2"/>
  <c r="M71" i="2"/>
  <c r="L71" i="2"/>
  <c r="K71" i="2"/>
  <c r="J71" i="2"/>
  <c r="I71" i="2"/>
  <c r="H71" i="2"/>
  <c r="G71" i="2"/>
  <c r="F71" i="2"/>
  <c r="E71" i="2"/>
  <c r="D71" i="2"/>
  <c r="C71" i="2"/>
  <c r="P70" i="2"/>
  <c r="O70" i="2"/>
  <c r="N70" i="2"/>
  <c r="M70" i="2"/>
  <c r="L70" i="2"/>
  <c r="K70" i="2"/>
  <c r="J70" i="2"/>
  <c r="I70" i="2"/>
  <c r="H70" i="2"/>
  <c r="G70" i="2"/>
  <c r="F70" i="2"/>
  <c r="E70" i="2"/>
  <c r="D70" i="2"/>
  <c r="C70" i="2"/>
  <c r="P69" i="2"/>
  <c r="O69" i="2"/>
  <c r="N69" i="2"/>
  <c r="M69" i="2"/>
  <c r="L69" i="2"/>
  <c r="K69" i="2"/>
  <c r="J69" i="2"/>
  <c r="I69" i="2"/>
  <c r="H69" i="2"/>
  <c r="G69" i="2"/>
  <c r="F69" i="2"/>
  <c r="E69" i="2"/>
  <c r="D69" i="2"/>
  <c r="C69" i="2"/>
  <c r="P68" i="2"/>
  <c r="O68" i="2"/>
  <c r="N68" i="2"/>
  <c r="M68" i="2"/>
  <c r="L68" i="2"/>
  <c r="K68" i="2"/>
  <c r="J68" i="2"/>
  <c r="I68" i="2"/>
  <c r="H68" i="2"/>
  <c r="G68" i="2"/>
  <c r="F68" i="2"/>
  <c r="E68" i="2"/>
  <c r="D68" i="2"/>
  <c r="C68" i="2"/>
  <c r="P67" i="2"/>
  <c r="O67" i="2"/>
  <c r="N67" i="2"/>
  <c r="M67" i="2"/>
  <c r="L67" i="2"/>
  <c r="K67" i="2"/>
  <c r="J67" i="2"/>
  <c r="I67" i="2"/>
  <c r="H67" i="2"/>
  <c r="G67" i="2"/>
  <c r="F67" i="2"/>
  <c r="E67" i="2"/>
  <c r="D67" i="2"/>
  <c r="C67" i="2"/>
  <c r="P66" i="2"/>
  <c r="O66" i="2"/>
  <c r="N66" i="2"/>
  <c r="M66" i="2"/>
  <c r="L66" i="2"/>
  <c r="K66" i="2"/>
  <c r="J66" i="2"/>
  <c r="I66" i="2"/>
  <c r="H66" i="2"/>
  <c r="G66" i="2"/>
  <c r="F66" i="2"/>
  <c r="E66" i="2"/>
  <c r="D66" i="2"/>
  <c r="C66" i="2"/>
  <c r="P65" i="2"/>
  <c r="O65" i="2"/>
  <c r="N65" i="2"/>
  <c r="M65" i="2"/>
  <c r="L65" i="2"/>
  <c r="K65" i="2"/>
  <c r="J65" i="2"/>
  <c r="I65" i="2"/>
  <c r="H65" i="2"/>
  <c r="G65" i="2"/>
  <c r="F65" i="2"/>
  <c r="E65" i="2"/>
  <c r="D65" i="2"/>
  <c r="C65" i="2"/>
  <c r="P64" i="2"/>
  <c r="O64" i="2"/>
  <c r="N64" i="2"/>
  <c r="M64" i="2"/>
  <c r="L64" i="2"/>
  <c r="K64" i="2"/>
  <c r="J64" i="2"/>
  <c r="I64" i="2"/>
  <c r="H64" i="2"/>
  <c r="G64" i="2"/>
  <c r="F64" i="2"/>
  <c r="E64" i="2"/>
  <c r="D64" i="2"/>
  <c r="C64" i="2"/>
  <c r="P63" i="2"/>
  <c r="O63" i="2"/>
  <c r="N63" i="2"/>
  <c r="M63" i="2"/>
  <c r="L63" i="2"/>
  <c r="K63" i="2"/>
  <c r="J63" i="2"/>
  <c r="I63" i="2"/>
  <c r="H63" i="2"/>
  <c r="G63" i="2"/>
  <c r="F63" i="2"/>
  <c r="E63" i="2"/>
  <c r="D63" i="2"/>
  <c r="C63" i="2"/>
  <c r="P62" i="2"/>
  <c r="O62" i="2"/>
  <c r="N62" i="2"/>
  <c r="M62" i="2"/>
  <c r="L62" i="2"/>
  <c r="K62" i="2"/>
  <c r="J62" i="2"/>
  <c r="I62" i="2"/>
  <c r="H62" i="2"/>
  <c r="G62" i="2"/>
  <c r="F62" i="2"/>
  <c r="E62" i="2"/>
  <c r="D62" i="2"/>
  <c r="C62" i="2"/>
  <c r="P61" i="2"/>
  <c r="O61" i="2"/>
  <c r="N61" i="2"/>
  <c r="M61" i="2"/>
  <c r="L61" i="2"/>
  <c r="K61" i="2"/>
  <c r="J61" i="2"/>
  <c r="I61" i="2"/>
  <c r="H61" i="2"/>
  <c r="G61" i="2"/>
  <c r="F61" i="2"/>
  <c r="E61" i="2"/>
  <c r="D61" i="2"/>
  <c r="C61" i="2"/>
  <c r="P60" i="2"/>
  <c r="O60" i="2"/>
  <c r="N60" i="2"/>
  <c r="M60" i="2"/>
  <c r="L60" i="2"/>
  <c r="K60" i="2"/>
  <c r="J60" i="2"/>
  <c r="I60" i="2"/>
  <c r="H60" i="2"/>
  <c r="G60" i="2"/>
  <c r="F60" i="2"/>
  <c r="E60" i="2"/>
  <c r="D60" i="2"/>
  <c r="C60" i="2"/>
  <c r="P59" i="2"/>
  <c r="O59" i="2"/>
  <c r="N59" i="2"/>
  <c r="M59" i="2"/>
  <c r="L59" i="2"/>
  <c r="K59" i="2"/>
  <c r="J59" i="2"/>
  <c r="I59" i="2"/>
  <c r="H59" i="2"/>
  <c r="G59" i="2"/>
  <c r="F59" i="2"/>
  <c r="E59" i="2"/>
  <c r="D59" i="2"/>
  <c r="C59" i="2"/>
  <c r="P58" i="2"/>
  <c r="O58" i="2"/>
  <c r="N58" i="2"/>
  <c r="M58" i="2"/>
  <c r="L58" i="2"/>
  <c r="K58" i="2"/>
  <c r="J58" i="2"/>
  <c r="I58" i="2"/>
  <c r="H58" i="2"/>
  <c r="G58" i="2"/>
  <c r="F58" i="2"/>
  <c r="E58" i="2"/>
  <c r="D58" i="2"/>
  <c r="C58" i="2"/>
  <c r="P57" i="2"/>
  <c r="O57" i="2"/>
  <c r="N57" i="2"/>
  <c r="M57" i="2"/>
  <c r="L57" i="2"/>
  <c r="K57" i="2"/>
  <c r="J57" i="2"/>
  <c r="I57" i="2"/>
  <c r="H57" i="2"/>
  <c r="G57" i="2"/>
  <c r="F57" i="2"/>
  <c r="E57" i="2"/>
  <c r="D57" i="2"/>
  <c r="C57" i="2"/>
  <c r="P56" i="2"/>
  <c r="O56" i="2"/>
  <c r="N56" i="2"/>
  <c r="M56" i="2"/>
  <c r="L56" i="2"/>
  <c r="K56" i="2"/>
  <c r="J56" i="2"/>
  <c r="I56" i="2"/>
  <c r="H56" i="2"/>
  <c r="G56" i="2"/>
  <c r="F56" i="2"/>
  <c r="E56" i="2"/>
  <c r="D56" i="2"/>
  <c r="C56" i="2"/>
  <c r="P55" i="2"/>
  <c r="O55" i="2"/>
  <c r="N55" i="2"/>
  <c r="M55" i="2"/>
  <c r="L55" i="2"/>
  <c r="K55" i="2"/>
  <c r="J55" i="2"/>
  <c r="I55" i="2"/>
  <c r="H55" i="2"/>
  <c r="G55" i="2"/>
  <c r="F55" i="2"/>
  <c r="E55" i="2"/>
  <c r="D55" i="2"/>
  <c r="C55" i="2"/>
  <c r="P54" i="2"/>
  <c r="O54" i="2"/>
  <c r="N54" i="2"/>
  <c r="M54" i="2"/>
  <c r="L54" i="2"/>
  <c r="K54" i="2"/>
  <c r="J54" i="2"/>
  <c r="I54" i="2"/>
  <c r="H54" i="2"/>
  <c r="G54" i="2"/>
  <c r="F54" i="2"/>
  <c r="E54" i="2"/>
  <c r="D54" i="2"/>
  <c r="C54" i="2"/>
  <c r="P53" i="2"/>
  <c r="O53" i="2"/>
  <c r="N53" i="2"/>
  <c r="M53" i="2"/>
  <c r="L53" i="2"/>
  <c r="K53" i="2"/>
  <c r="J53" i="2"/>
  <c r="I53" i="2"/>
  <c r="H53" i="2"/>
  <c r="G53" i="2"/>
  <c r="F53" i="2"/>
  <c r="E53" i="2"/>
  <c r="D53" i="2"/>
  <c r="C53" i="2"/>
  <c r="P52" i="2"/>
  <c r="O52" i="2"/>
  <c r="N52" i="2"/>
  <c r="M52" i="2"/>
  <c r="L52" i="2"/>
  <c r="K52" i="2"/>
  <c r="J52" i="2"/>
  <c r="I52" i="2"/>
  <c r="H52" i="2"/>
  <c r="G52" i="2"/>
  <c r="F52" i="2"/>
  <c r="E52" i="2"/>
  <c r="D52" i="2"/>
  <c r="C52" i="2"/>
  <c r="P51" i="2"/>
  <c r="O51" i="2"/>
  <c r="N51" i="2"/>
  <c r="M51" i="2"/>
  <c r="L51" i="2"/>
  <c r="K51" i="2"/>
  <c r="J51" i="2"/>
  <c r="I51" i="2"/>
  <c r="H51" i="2"/>
  <c r="G51" i="2"/>
  <c r="F51" i="2"/>
  <c r="E51" i="2"/>
  <c r="D51" i="2"/>
  <c r="C51" i="2"/>
  <c r="P50" i="2"/>
  <c r="O50" i="2"/>
  <c r="N50" i="2"/>
  <c r="M50" i="2"/>
  <c r="L50" i="2"/>
  <c r="K50" i="2"/>
  <c r="J50" i="2"/>
  <c r="I50" i="2"/>
  <c r="H50" i="2"/>
  <c r="G50" i="2"/>
  <c r="F50" i="2"/>
  <c r="E50" i="2"/>
  <c r="D50" i="2"/>
  <c r="C50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C49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C48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C47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C46" i="2"/>
  <c r="P45" i="2"/>
  <c r="O45" i="2"/>
  <c r="N45" i="2"/>
  <c r="M45" i="2"/>
  <c r="L45" i="2"/>
  <c r="K45" i="2"/>
  <c r="J45" i="2"/>
  <c r="I45" i="2"/>
  <c r="H45" i="2"/>
  <c r="G45" i="2"/>
  <c r="F45" i="2"/>
  <c r="E45" i="2"/>
  <c r="D45" i="2"/>
  <c r="C45" i="2"/>
  <c r="P44" i="2"/>
  <c r="O44" i="2"/>
  <c r="N44" i="2"/>
  <c r="M44" i="2"/>
  <c r="L44" i="2"/>
  <c r="K44" i="2"/>
  <c r="J44" i="2"/>
  <c r="I44" i="2"/>
  <c r="H44" i="2"/>
  <c r="G44" i="2"/>
  <c r="F44" i="2"/>
  <c r="E44" i="2"/>
  <c r="D44" i="2"/>
  <c r="C44" i="2"/>
  <c r="P43" i="2"/>
  <c r="O43" i="2"/>
  <c r="N43" i="2"/>
  <c r="M43" i="2"/>
  <c r="L43" i="2"/>
  <c r="K43" i="2"/>
  <c r="J43" i="2"/>
  <c r="I43" i="2"/>
  <c r="H43" i="2"/>
  <c r="G43" i="2"/>
  <c r="F43" i="2"/>
  <c r="E43" i="2"/>
  <c r="D43" i="2"/>
  <c r="C43" i="2"/>
  <c r="P42" i="2"/>
  <c r="O42" i="2"/>
  <c r="N42" i="2"/>
  <c r="M42" i="2"/>
  <c r="L42" i="2"/>
  <c r="K42" i="2"/>
  <c r="J42" i="2"/>
  <c r="I42" i="2"/>
  <c r="H42" i="2"/>
  <c r="G42" i="2"/>
  <c r="F42" i="2"/>
  <c r="E42" i="2"/>
  <c r="D42" i="2"/>
  <c r="C42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C41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C40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C39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C38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C37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C36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C35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C34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C33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C32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C31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C30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C29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28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25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Q16" i="2"/>
  <c r="Q15" i="2"/>
  <c r="Q14" i="2"/>
  <c r="Q13" i="2"/>
  <c r="Q12" i="2"/>
  <c r="Q11" i="2"/>
  <c r="Q10" i="2"/>
  <c r="Q9" i="2"/>
  <c r="Q8" i="2"/>
  <c r="Q7" i="2"/>
  <c r="Q6" i="2"/>
  <c r="Q5" i="2"/>
  <c r="Q4" i="2"/>
  <c r="Q3" i="2"/>
  <c r="C17" i="2"/>
  <c r="O16" i="2"/>
  <c r="P15" i="2"/>
  <c r="CN185" i="1"/>
  <c r="CN184" i="1"/>
  <c r="CN183" i="1"/>
  <c r="CN182" i="1"/>
  <c r="CN181" i="1"/>
  <c r="CN180" i="1"/>
  <c r="CN179" i="1"/>
  <c r="CN178" i="1"/>
  <c r="CN177" i="1"/>
  <c r="CN176" i="1"/>
  <c r="CN175" i="1"/>
  <c r="CN174" i="1"/>
  <c r="CN173" i="1"/>
  <c r="CN172" i="1"/>
  <c r="CN171" i="1"/>
  <c r="CN170" i="1"/>
  <c r="CN169" i="1"/>
  <c r="CN168" i="1"/>
  <c r="CN167" i="1"/>
  <c r="CN166" i="1"/>
  <c r="CN165" i="1"/>
  <c r="CN164" i="1"/>
  <c r="CN163" i="1"/>
  <c r="CN162" i="1"/>
  <c r="CN161" i="1"/>
  <c r="CN160" i="1"/>
  <c r="CN159" i="1"/>
  <c r="CN158" i="1"/>
  <c r="CN157" i="1"/>
  <c r="CN156" i="1"/>
  <c r="CN155" i="1"/>
  <c r="CN154" i="1"/>
  <c r="CN153" i="1"/>
  <c r="CN152" i="1"/>
  <c r="CN151" i="1"/>
  <c r="CN150" i="1"/>
  <c r="CN149" i="1"/>
  <c r="CN148" i="1"/>
  <c r="CN147" i="1"/>
  <c r="CN146" i="1"/>
  <c r="CN145" i="1"/>
  <c r="CN144" i="1"/>
  <c r="CN143" i="1"/>
  <c r="CN142" i="1"/>
  <c r="CN141" i="1"/>
  <c r="CN140" i="1"/>
  <c r="CN139" i="1"/>
  <c r="CN138" i="1"/>
  <c r="CN137" i="1"/>
  <c r="CN136" i="1"/>
  <c r="CN135" i="1"/>
  <c r="CN134" i="1"/>
  <c r="CN133" i="1"/>
  <c r="CN132" i="1"/>
  <c r="CN131" i="1"/>
  <c r="CN130" i="1"/>
  <c r="CN129" i="1"/>
  <c r="CN128" i="1"/>
  <c r="CN127" i="1"/>
  <c r="CN126" i="1"/>
  <c r="CN125" i="1"/>
  <c r="CN124" i="1"/>
  <c r="CN123" i="1"/>
  <c r="CN122" i="1"/>
  <c r="CN121" i="1"/>
  <c r="CN120" i="1"/>
  <c r="CN119" i="1"/>
  <c r="CN118" i="1"/>
  <c r="CN117" i="1"/>
  <c r="CN116" i="1"/>
  <c r="CN115" i="1"/>
  <c r="CN114" i="1"/>
  <c r="CN113" i="1"/>
  <c r="CN112" i="1"/>
  <c r="CN111" i="1"/>
  <c r="CN110" i="1"/>
  <c r="CN109" i="1"/>
  <c r="CN108" i="1"/>
  <c r="CN107" i="1"/>
  <c r="CN106" i="1"/>
  <c r="CN105" i="1"/>
  <c r="CN104" i="1"/>
  <c r="CN103" i="1"/>
  <c r="CN102" i="1"/>
  <c r="CN101" i="1"/>
  <c r="CN100" i="1"/>
  <c r="CN99" i="1"/>
  <c r="CN98" i="1"/>
  <c r="CN97" i="1"/>
  <c r="CN96" i="1"/>
  <c r="CN95" i="1"/>
  <c r="CN94" i="1"/>
  <c r="CN93" i="1"/>
  <c r="CN92" i="1"/>
  <c r="CN91" i="1"/>
  <c r="CN90" i="1"/>
  <c r="CN89" i="1"/>
  <c r="CN88" i="1"/>
  <c r="CN87" i="1"/>
  <c r="CN86" i="1"/>
  <c r="CN85" i="1"/>
  <c r="CN84" i="1"/>
  <c r="CN83" i="1"/>
  <c r="CN82" i="1"/>
  <c r="CN81" i="1"/>
  <c r="CN80" i="1"/>
  <c r="CN79" i="1"/>
  <c r="CN78" i="1"/>
  <c r="CN77" i="1"/>
  <c r="CN76" i="1"/>
  <c r="CN75" i="1"/>
  <c r="CN74" i="1"/>
  <c r="CN73" i="1"/>
  <c r="CN72" i="1"/>
  <c r="CN71" i="1"/>
  <c r="CN70" i="1"/>
  <c r="CN69" i="1"/>
  <c r="CN68" i="1"/>
  <c r="CN67" i="1"/>
  <c r="CN66" i="1"/>
  <c r="CN65" i="1"/>
  <c r="CN64" i="1"/>
  <c r="CN63" i="1"/>
  <c r="CN62" i="1"/>
  <c r="CN61" i="1"/>
  <c r="CN60" i="1"/>
  <c r="CN59" i="1"/>
  <c r="CN58" i="1"/>
  <c r="CN57" i="1"/>
  <c r="CN56" i="1"/>
  <c r="CN55" i="1"/>
  <c r="CN54" i="1"/>
  <c r="CN53" i="1"/>
  <c r="CN52" i="1"/>
  <c r="CN51" i="1"/>
  <c r="CN50" i="1"/>
  <c r="CN49" i="1"/>
  <c r="CN48" i="1"/>
  <c r="CN47" i="1"/>
  <c r="CN46" i="1"/>
  <c r="CN45" i="1"/>
  <c r="CN44" i="1"/>
  <c r="CN43" i="1"/>
  <c r="CN42" i="1"/>
  <c r="CN41" i="1"/>
  <c r="CN40" i="1"/>
  <c r="CN39" i="1"/>
  <c r="CN38" i="1"/>
  <c r="CN37" i="1"/>
  <c r="CN36" i="1"/>
  <c r="CN35" i="1"/>
  <c r="CN34" i="1"/>
  <c r="CN33" i="1"/>
  <c r="CN32" i="1"/>
  <c r="CN31" i="1"/>
  <c r="CN30" i="1"/>
  <c r="CN29" i="1"/>
  <c r="CN28" i="1"/>
  <c r="CN27" i="1"/>
  <c r="CN26" i="1"/>
  <c r="CN25" i="1"/>
  <c r="CN24" i="1"/>
  <c r="CN23" i="1"/>
  <c r="CN22" i="1"/>
  <c r="CN21" i="1"/>
  <c r="CN20" i="1"/>
  <c r="CN19" i="1"/>
  <c r="CN18" i="1"/>
  <c r="CN17" i="1"/>
  <c r="CN16" i="1"/>
  <c r="CN15" i="1"/>
  <c r="CN14" i="1"/>
  <c r="CN13" i="1"/>
  <c r="CN12" i="1"/>
  <c r="CN11" i="1"/>
  <c r="CN10" i="1"/>
  <c r="CN9" i="1"/>
  <c r="CN8" i="1"/>
  <c r="P185" i="1"/>
  <c r="Z185" i="1"/>
  <c r="M185" i="1"/>
  <c r="W185" i="1"/>
  <c r="N185" i="1"/>
  <c r="X185" i="1"/>
  <c r="O185" i="1"/>
  <c r="Y185" i="1"/>
  <c r="Q185" i="1"/>
  <c r="AA185" i="1"/>
  <c r="R185" i="1"/>
  <c r="AB185" i="1"/>
  <c r="S185" i="1"/>
  <c r="AC185" i="1"/>
  <c r="T185" i="1"/>
  <c r="AD185" i="1"/>
  <c r="U185" i="1"/>
  <c r="AE185" i="1"/>
  <c r="V185" i="1"/>
  <c r="AF185" i="1"/>
  <c r="AG185" i="1"/>
  <c r="AK185" i="1"/>
  <c r="AV185" i="1"/>
  <c r="AN185" i="1"/>
  <c r="AY185" i="1"/>
  <c r="AH185" i="1"/>
  <c r="AS185" i="1"/>
  <c r="AO185" i="1"/>
  <c r="AZ185" i="1"/>
  <c r="BM185" i="1"/>
  <c r="BO185" i="1"/>
  <c r="BN185" i="1"/>
  <c r="BQ185" i="1"/>
  <c r="BS185" i="1"/>
  <c r="BP185" i="1"/>
  <c r="BR185" i="1"/>
  <c r="BT185" i="1"/>
  <c r="BF185" i="1"/>
  <c r="BG185" i="1"/>
  <c r="BI185" i="1"/>
  <c r="BK185" i="1"/>
  <c r="BH185" i="1"/>
  <c r="BJ185" i="1"/>
  <c r="BL185" i="1"/>
  <c r="BD185" i="1"/>
  <c r="BU185" i="1"/>
  <c r="BV185" i="1"/>
  <c r="BW185" i="1"/>
  <c r="P184" i="1"/>
  <c r="Z184" i="1"/>
  <c r="M184" i="1"/>
  <c r="W184" i="1"/>
  <c r="N184" i="1"/>
  <c r="X184" i="1"/>
  <c r="O184" i="1"/>
  <c r="Y184" i="1"/>
  <c r="Q184" i="1"/>
  <c r="AA184" i="1"/>
  <c r="R184" i="1"/>
  <c r="AB184" i="1"/>
  <c r="S184" i="1"/>
  <c r="AC184" i="1"/>
  <c r="T184" i="1"/>
  <c r="AD184" i="1"/>
  <c r="U184" i="1"/>
  <c r="AE184" i="1"/>
  <c r="V184" i="1"/>
  <c r="AF184" i="1"/>
  <c r="AG184" i="1"/>
  <c r="AK184" i="1"/>
  <c r="AV184" i="1"/>
  <c r="AN184" i="1"/>
  <c r="AY184" i="1"/>
  <c r="AH184" i="1"/>
  <c r="AS184" i="1"/>
  <c r="AO184" i="1"/>
  <c r="AZ184" i="1"/>
  <c r="BM184" i="1"/>
  <c r="BO184" i="1"/>
  <c r="BN184" i="1"/>
  <c r="BQ184" i="1"/>
  <c r="BS184" i="1"/>
  <c r="BP184" i="1"/>
  <c r="BR184" i="1"/>
  <c r="BT184" i="1"/>
  <c r="BF184" i="1"/>
  <c r="BG184" i="1"/>
  <c r="BI184" i="1"/>
  <c r="BK184" i="1"/>
  <c r="BH184" i="1"/>
  <c r="BJ184" i="1"/>
  <c r="BL184" i="1"/>
  <c r="BD184" i="1"/>
  <c r="BU184" i="1"/>
  <c r="BV184" i="1"/>
  <c r="BW184" i="1"/>
  <c r="P183" i="1"/>
  <c r="Z183" i="1"/>
  <c r="M183" i="1"/>
  <c r="W183" i="1"/>
  <c r="N183" i="1"/>
  <c r="X183" i="1"/>
  <c r="O183" i="1"/>
  <c r="Y183" i="1"/>
  <c r="Q183" i="1"/>
  <c r="AA183" i="1"/>
  <c r="R183" i="1"/>
  <c r="AB183" i="1"/>
  <c r="S183" i="1"/>
  <c r="AC183" i="1"/>
  <c r="T183" i="1"/>
  <c r="AD183" i="1"/>
  <c r="U183" i="1"/>
  <c r="AE183" i="1"/>
  <c r="V183" i="1"/>
  <c r="AF183" i="1"/>
  <c r="AG183" i="1"/>
  <c r="AK183" i="1"/>
  <c r="AV183" i="1"/>
  <c r="AN183" i="1"/>
  <c r="AY183" i="1"/>
  <c r="AH183" i="1"/>
  <c r="AS183" i="1"/>
  <c r="AO183" i="1"/>
  <c r="AZ183" i="1"/>
  <c r="BM183" i="1"/>
  <c r="BO183" i="1"/>
  <c r="BN183" i="1"/>
  <c r="BQ183" i="1"/>
  <c r="BS183" i="1"/>
  <c r="BP183" i="1"/>
  <c r="BR183" i="1"/>
  <c r="BT183" i="1"/>
  <c r="BF183" i="1"/>
  <c r="BG183" i="1"/>
  <c r="BI183" i="1"/>
  <c r="BK183" i="1"/>
  <c r="BH183" i="1"/>
  <c r="BJ183" i="1"/>
  <c r="BL183" i="1"/>
  <c r="BD183" i="1"/>
  <c r="BU183" i="1"/>
  <c r="BV183" i="1"/>
  <c r="BW183" i="1"/>
  <c r="P182" i="1"/>
  <c r="Z182" i="1"/>
  <c r="M182" i="1"/>
  <c r="W182" i="1"/>
  <c r="N182" i="1"/>
  <c r="X182" i="1"/>
  <c r="O182" i="1"/>
  <c r="Y182" i="1"/>
  <c r="Q182" i="1"/>
  <c r="AA182" i="1"/>
  <c r="R182" i="1"/>
  <c r="AB182" i="1"/>
  <c r="S182" i="1"/>
  <c r="AC182" i="1"/>
  <c r="T182" i="1"/>
  <c r="AD182" i="1"/>
  <c r="U182" i="1"/>
  <c r="AE182" i="1"/>
  <c r="V182" i="1"/>
  <c r="AF182" i="1"/>
  <c r="AG182" i="1"/>
  <c r="AK182" i="1"/>
  <c r="AV182" i="1"/>
  <c r="AN182" i="1"/>
  <c r="AY182" i="1"/>
  <c r="AH182" i="1"/>
  <c r="AS182" i="1"/>
  <c r="AO182" i="1"/>
  <c r="AZ182" i="1"/>
  <c r="BM182" i="1"/>
  <c r="BO182" i="1"/>
  <c r="BN182" i="1"/>
  <c r="BQ182" i="1"/>
  <c r="BS182" i="1"/>
  <c r="BP182" i="1"/>
  <c r="BR182" i="1"/>
  <c r="BT182" i="1"/>
  <c r="BF182" i="1"/>
  <c r="BG182" i="1"/>
  <c r="BI182" i="1"/>
  <c r="BK182" i="1"/>
  <c r="BH182" i="1"/>
  <c r="BJ182" i="1"/>
  <c r="BL182" i="1"/>
  <c r="BD182" i="1"/>
  <c r="BU182" i="1"/>
  <c r="BV182" i="1"/>
  <c r="BW182" i="1"/>
  <c r="P181" i="1"/>
  <c r="Z181" i="1"/>
  <c r="M181" i="1"/>
  <c r="W181" i="1"/>
  <c r="N181" i="1"/>
  <c r="X181" i="1"/>
  <c r="O181" i="1"/>
  <c r="Y181" i="1"/>
  <c r="Q181" i="1"/>
  <c r="AA181" i="1"/>
  <c r="R181" i="1"/>
  <c r="AB181" i="1"/>
  <c r="S181" i="1"/>
  <c r="AC181" i="1"/>
  <c r="T181" i="1"/>
  <c r="AD181" i="1"/>
  <c r="U181" i="1"/>
  <c r="AE181" i="1"/>
  <c r="V181" i="1"/>
  <c r="AF181" i="1"/>
  <c r="AG181" i="1"/>
  <c r="AK181" i="1"/>
  <c r="AV181" i="1"/>
  <c r="AN181" i="1"/>
  <c r="AY181" i="1"/>
  <c r="AH181" i="1"/>
  <c r="AS181" i="1"/>
  <c r="AO181" i="1"/>
  <c r="AZ181" i="1"/>
  <c r="BM181" i="1"/>
  <c r="BO181" i="1"/>
  <c r="BN181" i="1"/>
  <c r="BQ181" i="1"/>
  <c r="BS181" i="1"/>
  <c r="BP181" i="1"/>
  <c r="BR181" i="1"/>
  <c r="BT181" i="1"/>
  <c r="BF181" i="1"/>
  <c r="BG181" i="1"/>
  <c r="BI181" i="1"/>
  <c r="BK181" i="1"/>
  <c r="BH181" i="1"/>
  <c r="BJ181" i="1"/>
  <c r="BL181" i="1"/>
  <c r="BD181" i="1"/>
  <c r="BU181" i="1"/>
  <c r="BV181" i="1"/>
  <c r="BW181" i="1"/>
  <c r="P180" i="1"/>
  <c r="Z180" i="1"/>
  <c r="M180" i="1"/>
  <c r="W180" i="1"/>
  <c r="N180" i="1"/>
  <c r="X180" i="1"/>
  <c r="O180" i="1"/>
  <c r="Y180" i="1"/>
  <c r="Q180" i="1"/>
  <c r="AA180" i="1"/>
  <c r="R180" i="1"/>
  <c r="AB180" i="1"/>
  <c r="S180" i="1"/>
  <c r="AC180" i="1"/>
  <c r="T180" i="1"/>
  <c r="AD180" i="1"/>
  <c r="U180" i="1"/>
  <c r="AE180" i="1"/>
  <c r="V180" i="1"/>
  <c r="AF180" i="1"/>
  <c r="AG180" i="1"/>
  <c r="AK180" i="1"/>
  <c r="AV180" i="1"/>
  <c r="AN180" i="1"/>
  <c r="AY180" i="1"/>
  <c r="AH180" i="1"/>
  <c r="AS180" i="1"/>
  <c r="AO180" i="1"/>
  <c r="AZ180" i="1"/>
  <c r="BM180" i="1"/>
  <c r="BO180" i="1"/>
  <c r="BN180" i="1"/>
  <c r="BQ180" i="1"/>
  <c r="BS180" i="1"/>
  <c r="BP180" i="1"/>
  <c r="BR180" i="1"/>
  <c r="BT180" i="1"/>
  <c r="BF180" i="1"/>
  <c r="BG180" i="1"/>
  <c r="BI180" i="1"/>
  <c r="BK180" i="1"/>
  <c r="BH180" i="1"/>
  <c r="BJ180" i="1"/>
  <c r="BL180" i="1"/>
  <c r="BD180" i="1"/>
  <c r="BU180" i="1"/>
  <c r="BV180" i="1"/>
  <c r="BW180" i="1"/>
  <c r="P179" i="1"/>
  <c r="Z179" i="1"/>
  <c r="M179" i="1"/>
  <c r="W179" i="1"/>
  <c r="N179" i="1"/>
  <c r="X179" i="1"/>
  <c r="O179" i="1"/>
  <c r="Y179" i="1"/>
  <c r="Q179" i="1"/>
  <c r="AA179" i="1"/>
  <c r="R179" i="1"/>
  <c r="AB179" i="1"/>
  <c r="S179" i="1"/>
  <c r="AC179" i="1"/>
  <c r="T179" i="1"/>
  <c r="AD179" i="1"/>
  <c r="U179" i="1"/>
  <c r="AE179" i="1"/>
  <c r="V179" i="1"/>
  <c r="AF179" i="1"/>
  <c r="AG179" i="1"/>
  <c r="AK179" i="1"/>
  <c r="AV179" i="1"/>
  <c r="AN179" i="1"/>
  <c r="AY179" i="1"/>
  <c r="AH179" i="1"/>
  <c r="AS179" i="1"/>
  <c r="AO179" i="1"/>
  <c r="AZ179" i="1"/>
  <c r="BM179" i="1"/>
  <c r="BO179" i="1"/>
  <c r="BN179" i="1"/>
  <c r="BQ179" i="1"/>
  <c r="BS179" i="1"/>
  <c r="BP179" i="1"/>
  <c r="BR179" i="1"/>
  <c r="BT179" i="1"/>
  <c r="BF179" i="1"/>
  <c r="BG179" i="1"/>
  <c r="BI179" i="1"/>
  <c r="BK179" i="1"/>
  <c r="BH179" i="1"/>
  <c r="BJ179" i="1"/>
  <c r="BL179" i="1"/>
  <c r="BD179" i="1"/>
  <c r="BU179" i="1"/>
  <c r="BV179" i="1"/>
  <c r="BW179" i="1"/>
  <c r="P178" i="1"/>
  <c r="Z178" i="1"/>
  <c r="M178" i="1"/>
  <c r="W178" i="1"/>
  <c r="N178" i="1"/>
  <c r="X178" i="1"/>
  <c r="O178" i="1"/>
  <c r="Y178" i="1"/>
  <c r="Q178" i="1"/>
  <c r="AA178" i="1"/>
  <c r="R178" i="1"/>
  <c r="AB178" i="1"/>
  <c r="S178" i="1"/>
  <c r="AC178" i="1"/>
  <c r="T178" i="1"/>
  <c r="AD178" i="1"/>
  <c r="U178" i="1"/>
  <c r="AE178" i="1"/>
  <c r="V178" i="1"/>
  <c r="AF178" i="1"/>
  <c r="AG178" i="1"/>
  <c r="AK178" i="1"/>
  <c r="AV178" i="1"/>
  <c r="AN178" i="1"/>
  <c r="AY178" i="1"/>
  <c r="AH178" i="1"/>
  <c r="AS178" i="1"/>
  <c r="AO178" i="1"/>
  <c r="AZ178" i="1"/>
  <c r="BM178" i="1"/>
  <c r="BO178" i="1"/>
  <c r="BN178" i="1"/>
  <c r="BQ178" i="1"/>
  <c r="BS178" i="1"/>
  <c r="BP178" i="1"/>
  <c r="BR178" i="1"/>
  <c r="BT178" i="1"/>
  <c r="BF178" i="1"/>
  <c r="BG178" i="1"/>
  <c r="BI178" i="1"/>
  <c r="BK178" i="1"/>
  <c r="BH178" i="1"/>
  <c r="BJ178" i="1"/>
  <c r="BL178" i="1"/>
  <c r="BD178" i="1"/>
  <c r="BU178" i="1"/>
  <c r="BV178" i="1"/>
  <c r="BW178" i="1"/>
  <c r="P177" i="1"/>
  <c r="Z177" i="1"/>
  <c r="M177" i="1"/>
  <c r="W177" i="1"/>
  <c r="N177" i="1"/>
  <c r="X177" i="1"/>
  <c r="O177" i="1"/>
  <c r="Y177" i="1"/>
  <c r="Q177" i="1"/>
  <c r="AA177" i="1"/>
  <c r="R177" i="1"/>
  <c r="AB177" i="1"/>
  <c r="S177" i="1"/>
  <c r="AC177" i="1"/>
  <c r="T177" i="1"/>
  <c r="AD177" i="1"/>
  <c r="U177" i="1"/>
  <c r="AE177" i="1"/>
  <c r="V177" i="1"/>
  <c r="AF177" i="1"/>
  <c r="AG177" i="1"/>
  <c r="AK177" i="1"/>
  <c r="AV177" i="1"/>
  <c r="AN177" i="1"/>
  <c r="AY177" i="1"/>
  <c r="AH177" i="1"/>
  <c r="AS177" i="1"/>
  <c r="AO177" i="1"/>
  <c r="AZ177" i="1"/>
  <c r="BM177" i="1"/>
  <c r="BO177" i="1"/>
  <c r="BN177" i="1"/>
  <c r="BQ177" i="1"/>
  <c r="BS177" i="1"/>
  <c r="BP177" i="1"/>
  <c r="BR177" i="1"/>
  <c r="BT177" i="1"/>
  <c r="BF177" i="1"/>
  <c r="BG177" i="1"/>
  <c r="BI177" i="1"/>
  <c r="BK177" i="1"/>
  <c r="BH177" i="1"/>
  <c r="BJ177" i="1"/>
  <c r="BL177" i="1"/>
  <c r="BD177" i="1"/>
  <c r="BU177" i="1"/>
  <c r="BV177" i="1"/>
  <c r="BW177" i="1"/>
  <c r="P176" i="1"/>
  <c r="Z176" i="1"/>
  <c r="M176" i="1"/>
  <c r="W176" i="1"/>
  <c r="N176" i="1"/>
  <c r="X176" i="1"/>
  <c r="O176" i="1"/>
  <c r="Y176" i="1"/>
  <c r="Q176" i="1"/>
  <c r="AA176" i="1"/>
  <c r="R176" i="1"/>
  <c r="AB176" i="1"/>
  <c r="S176" i="1"/>
  <c r="AC176" i="1"/>
  <c r="T176" i="1"/>
  <c r="AD176" i="1"/>
  <c r="U176" i="1"/>
  <c r="AE176" i="1"/>
  <c r="V176" i="1"/>
  <c r="AF176" i="1"/>
  <c r="AG176" i="1"/>
  <c r="AK176" i="1"/>
  <c r="AV176" i="1"/>
  <c r="AN176" i="1"/>
  <c r="AY176" i="1"/>
  <c r="AH176" i="1"/>
  <c r="AS176" i="1"/>
  <c r="AO176" i="1"/>
  <c r="AZ176" i="1"/>
  <c r="BM176" i="1"/>
  <c r="BO176" i="1"/>
  <c r="BN176" i="1"/>
  <c r="BQ176" i="1"/>
  <c r="BS176" i="1"/>
  <c r="BP176" i="1"/>
  <c r="BR176" i="1"/>
  <c r="BT176" i="1"/>
  <c r="BF176" i="1"/>
  <c r="BG176" i="1"/>
  <c r="BI176" i="1"/>
  <c r="BK176" i="1"/>
  <c r="BH176" i="1"/>
  <c r="BJ176" i="1"/>
  <c r="BL176" i="1"/>
  <c r="BD176" i="1"/>
  <c r="BU176" i="1"/>
  <c r="BV176" i="1"/>
  <c r="BW176" i="1"/>
  <c r="P175" i="1"/>
  <c r="Z175" i="1"/>
  <c r="M175" i="1"/>
  <c r="W175" i="1"/>
  <c r="N175" i="1"/>
  <c r="X175" i="1"/>
  <c r="O175" i="1"/>
  <c r="Y175" i="1"/>
  <c r="Q175" i="1"/>
  <c r="AA175" i="1"/>
  <c r="R175" i="1"/>
  <c r="AB175" i="1"/>
  <c r="S175" i="1"/>
  <c r="AC175" i="1"/>
  <c r="T175" i="1"/>
  <c r="AD175" i="1"/>
  <c r="U175" i="1"/>
  <c r="AE175" i="1"/>
  <c r="V175" i="1"/>
  <c r="AF175" i="1"/>
  <c r="AG175" i="1"/>
  <c r="AK175" i="1"/>
  <c r="AV175" i="1"/>
  <c r="AN175" i="1"/>
  <c r="AY175" i="1"/>
  <c r="AH175" i="1"/>
  <c r="AS175" i="1"/>
  <c r="AO175" i="1"/>
  <c r="AZ175" i="1"/>
  <c r="BM175" i="1"/>
  <c r="BO175" i="1"/>
  <c r="BN175" i="1"/>
  <c r="BQ175" i="1"/>
  <c r="BS175" i="1"/>
  <c r="BP175" i="1"/>
  <c r="BR175" i="1"/>
  <c r="BT175" i="1"/>
  <c r="BF175" i="1"/>
  <c r="BG175" i="1"/>
  <c r="BI175" i="1"/>
  <c r="BK175" i="1"/>
  <c r="BH175" i="1"/>
  <c r="BJ175" i="1"/>
  <c r="BL175" i="1"/>
  <c r="BD175" i="1"/>
  <c r="BU175" i="1"/>
  <c r="BV175" i="1"/>
  <c r="BW175" i="1"/>
  <c r="P174" i="1"/>
  <c r="Z174" i="1"/>
  <c r="M174" i="1"/>
  <c r="W174" i="1"/>
  <c r="N174" i="1"/>
  <c r="X174" i="1"/>
  <c r="O174" i="1"/>
  <c r="Y174" i="1"/>
  <c r="Q174" i="1"/>
  <c r="AA174" i="1"/>
  <c r="R174" i="1"/>
  <c r="AB174" i="1"/>
  <c r="S174" i="1"/>
  <c r="AC174" i="1"/>
  <c r="T174" i="1"/>
  <c r="AD174" i="1"/>
  <c r="U174" i="1"/>
  <c r="AE174" i="1"/>
  <c r="V174" i="1"/>
  <c r="AF174" i="1"/>
  <c r="AG174" i="1"/>
  <c r="AK174" i="1"/>
  <c r="AV174" i="1"/>
  <c r="AN174" i="1"/>
  <c r="AY174" i="1"/>
  <c r="AH174" i="1"/>
  <c r="AS174" i="1"/>
  <c r="AO174" i="1"/>
  <c r="AZ174" i="1"/>
  <c r="BM174" i="1"/>
  <c r="BO174" i="1"/>
  <c r="BN174" i="1"/>
  <c r="BQ174" i="1"/>
  <c r="BS174" i="1"/>
  <c r="BP174" i="1"/>
  <c r="BR174" i="1"/>
  <c r="BT174" i="1"/>
  <c r="BF174" i="1"/>
  <c r="BG174" i="1"/>
  <c r="BI174" i="1"/>
  <c r="BK174" i="1"/>
  <c r="BH174" i="1"/>
  <c r="BJ174" i="1"/>
  <c r="BL174" i="1"/>
  <c r="BD174" i="1"/>
  <c r="BU174" i="1"/>
  <c r="BV174" i="1"/>
  <c r="BW174" i="1"/>
  <c r="P173" i="1"/>
  <c r="Z173" i="1"/>
  <c r="M173" i="1"/>
  <c r="W173" i="1"/>
  <c r="N173" i="1"/>
  <c r="X173" i="1"/>
  <c r="O173" i="1"/>
  <c r="Y173" i="1"/>
  <c r="Q173" i="1"/>
  <c r="AA173" i="1"/>
  <c r="R173" i="1"/>
  <c r="AB173" i="1"/>
  <c r="S173" i="1"/>
  <c r="AC173" i="1"/>
  <c r="T173" i="1"/>
  <c r="AD173" i="1"/>
  <c r="U173" i="1"/>
  <c r="AE173" i="1"/>
  <c r="V173" i="1"/>
  <c r="AF173" i="1"/>
  <c r="AG173" i="1"/>
  <c r="AK173" i="1"/>
  <c r="AV173" i="1"/>
  <c r="AN173" i="1"/>
  <c r="AY173" i="1"/>
  <c r="AH173" i="1"/>
  <c r="AS173" i="1"/>
  <c r="AO173" i="1"/>
  <c r="AZ173" i="1"/>
  <c r="BM173" i="1"/>
  <c r="BO173" i="1"/>
  <c r="BN173" i="1"/>
  <c r="BQ173" i="1"/>
  <c r="BS173" i="1"/>
  <c r="BP173" i="1"/>
  <c r="BR173" i="1"/>
  <c r="BT173" i="1"/>
  <c r="BF173" i="1"/>
  <c r="BG173" i="1"/>
  <c r="BI173" i="1"/>
  <c r="BK173" i="1"/>
  <c r="BH173" i="1"/>
  <c r="BJ173" i="1"/>
  <c r="BL173" i="1"/>
  <c r="BD173" i="1"/>
  <c r="BU173" i="1"/>
  <c r="BV173" i="1"/>
  <c r="BW173" i="1"/>
  <c r="P172" i="1"/>
  <c r="Z172" i="1"/>
  <c r="M172" i="1"/>
  <c r="W172" i="1"/>
  <c r="N172" i="1"/>
  <c r="X172" i="1"/>
  <c r="O172" i="1"/>
  <c r="Y172" i="1"/>
  <c r="Q172" i="1"/>
  <c r="AA172" i="1"/>
  <c r="R172" i="1"/>
  <c r="AB172" i="1"/>
  <c r="S172" i="1"/>
  <c r="AC172" i="1"/>
  <c r="T172" i="1"/>
  <c r="AD172" i="1"/>
  <c r="U172" i="1"/>
  <c r="AE172" i="1"/>
  <c r="V172" i="1"/>
  <c r="AF172" i="1"/>
  <c r="AG172" i="1"/>
  <c r="AK172" i="1"/>
  <c r="AV172" i="1"/>
  <c r="AN172" i="1"/>
  <c r="AY172" i="1"/>
  <c r="AH172" i="1"/>
  <c r="AS172" i="1"/>
  <c r="AO172" i="1"/>
  <c r="AZ172" i="1"/>
  <c r="BM172" i="1"/>
  <c r="BO172" i="1"/>
  <c r="BN172" i="1"/>
  <c r="BQ172" i="1"/>
  <c r="BS172" i="1"/>
  <c r="BP172" i="1"/>
  <c r="BR172" i="1"/>
  <c r="BT172" i="1"/>
  <c r="BF172" i="1"/>
  <c r="BG172" i="1"/>
  <c r="BI172" i="1"/>
  <c r="BK172" i="1"/>
  <c r="BH172" i="1"/>
  <c r="BJ172" i="1"/>
  <c r="BL172" i="1"/>
  <c r="BD172" i="1"/>
  <c r="BU172" i="1"/>
  <c r="BV172" i="1"/>
  <c r="BW172" i="1"/>
  <c r="P171" i="1"/>
  <c r="Z171" i="1"/>
  <c r="M171" i="1"/>
  <c r="W171" i="1"/>
  <c r="N171" i="1"/>
  <c r="X171" i="1"/>
  <c r="O171" i="1"/>
  <c r="Y171" i="1"/>
  <c r="Q171" i="1"/>
  <c r="AA171" i="1"/>
  <c r="R171" i="1"/>
  <c r="AB171" i="1"/>
  <c r="S171" i="1"/>
  <c r="AC171" i="1"/>
  <c r="T171" i="1"/>
  <c r="AD171" i="1"/>
  <c r="U171" i="1"/>
  <c r="AE171" i="1"/>
  <c r="V171" i="1"/>
  <c r="AF171" i="1"/>
  <c r="AG171" i="1"/>
  <c r="AK171" i="1"/>
  <c r="AV171" i="1"/>
  <c r="AN171" i="1"/>
  <c r="AY171" i="1"/>
  <c r="AH171" i="1"/>
  <c r="AS171" i="1"/>
  <c r="AO171" i="1"/>
  <c r="AZ171" i="1"/>
  <c r="BM171" i="1"/>
  <c r="BO171" i="1"/>
  <c r="BN171" i="1"/>
  <c r="BQ171" i="1"/>
  <c r="BS171" i="1"/>
  <c r="BP171" i="1"/>
  <c r="BR171" i="1"/>
  <c r="BT171" i="1"/>
  <c r="BF171" i="1"/>
  <c r="BG171" i="1"/>
  <c r="BI171" i="1"/>
  <c r="BK171" i="1"/>
  <c r="BH171" i="1"/>
  <c r="BJ171" i="1"/>
  <c r="BL171" i="1"/>
  <c r="BD171" i="1"/>
  <c r="BU171" i="1"/>
  <c r="BV171" i="1"/>
  <c r="BW171" i="1"/>
  <c r="P170" i="1"/>
  <c r="Z170" i="1"/>
  <c r="M170" i="1"/>
  <c r="W170" i="1"/>
  <c r="N170" i="1"/>
  <c r="X170" i="1"/>
  <c r="O170" i="1"/>
  <c r="Y170" i="1"/>
  <c r="Q170" i="1"/>
  <c r="AA170" i="1"/>
  <c r="R170" i="1"/>
  <c r="AB170" i="1"/>
  <c r="S170" i="1"/>
  <c r="AC170" i="1"/>
  <c r="T170" i="1"/>
  <c r="AD170" i="1"/>
  <c r="U170" i="1"/>
  <c r="AE170" i="1"/>
  <c r="V170" i="1"/>
  <c r="AF170" i="1"/>
  <c r="AG170" i="1"/>
  <c r="AK170" i="1"/>
  <c r="AV170" i="1"/>
  <c r="AN170" i="1"/>
  <c r="AY170" i="1"/>
  <c r="AH170" i="1"/>
  <c r="AS170" i="1"/>
  <c r="AO170" i="1"/>
  <c r="AZ170" i="1"/>
  <c r="BM170" i="1"/>
  <c r="BO170" i="1"/>
  <c r="BN170" i="1"/>
  <c r="BQ170" i="1"/>
  <c r="BS170" i="1"/>
  <c r="BP170" i="1"/>
  <c r="BR170" i="1"/>
  <c r="BT170" i="1"/>
  <c r="BF170" i="1"/>
  <c r="BG170" i="1"/>
  <c r="BI170" i="1"/>
  <c r="BK170" i="1"/>
  <c r="BH170" i="1"/>
  <c r="BJ170" i="1"/>
  <c r="BL170" i="1"/>
  <c r="BD170" i="1"/>
  <c r="BU170" i="1"/>
  <c r="BV170" i="1"/>
  <c r="BW170" i="1"/>
  <c r="P169" i="1"/>
  <c r="Z169" i="1"/>
  <c r="M169" i="1"/>
  <c r="W169" i="1"/>
  <c r="N169" i="1"/>
  <c r="X169" i="1"/>
  <c r="O169" i="1"/>
  <c r="Y169" i="1"/>
  <c r="Q169" i="1"/>
  <c r="AA169" i="1"/>
  <c r="R169" i="1"/>
  <c r="AB169" i="1"/>
  <c r="S169" i="1"/>
  <c r="AC169" i="1"/>
  <c r="T169" i="1"/>
  <c r="AD169" i="1"/>
  <c r="U169" i="1"/>
  <c r="AE169" i="1"/>
  <c r="V169" i="1"/>
  <c r="AF169" i="1"/>
  <c r="AG169" i="1"/>
  <c r="AK169" i="1"/>
  <c r="AV169" i="1"/>
  <c r="AN169" i="1"/>
  <c r="AY169" i="1"/>
  <c r="AH169" i="1"/>
  <c r="AS169" i="1"/>
  <c r="AO169" i="1"/>
  <c r="AZ169" i="1"/>
  <c r="BM169" i="1"/>
  <c r="BO169" i="1"/>
  <c r="BN169" i="1"/>
  <c r="BQ169" i="1"/>
  <c r="BS169" i="1"/>
  <c r="BP169" i="1"/>
  <c r="BR169" i="1"/>
  <c r="BT169" i="1"/>
  <c r="BF169" i="1"/>
  <c r="BG169" i="1"/>
  <c r="BI169" i="1"/>
  <c r="BK169" i="1"/>
  <c r="BH169" i="1"/>
  <c r="BJ169" i="1"/>
  <c r="BL169" i="1"/>
  <c r="BD169" i="1"/>
  <c r="BU169" i="1"/>
  <c r="BV169" i="1"/>
  <c r="BW169" i="1"/>
  <c r="P168" i="1"/>
  <c r="Z168" i="1"/>
  <c r="M168" i="1"/>
  <c r="W168" i="1"/>
  <c r="N168" i="1"/>
  <c r="X168" i="1"/>
  <c r="O168" i="1"/>
  <c r="Y168" i="1"/>
  <c r="Q168" i="1"/>
  <c r="AA168" i="1"/>
  <c r="R168" i="1"/>
  <c r="AB168" i="1"/>
  <c r="S168" i="1"/>
  <c r="AC168" i="1"/>
  <c r="T168" i="1"/>
  <c r="AD168" i="1"/>
  <c r="U168" i="1"/>
  <c r="AE168" i="1"/>
  <c r="V168" i="1"/>
  <c r="AF168" i="1"/>
  <c r="AG168" i="1"/>
  <c r="AK168" i="1"/>
  <c r="AV168" i="1"/>
  <c r="AN168" i="1"/>
  <c r="AY168" i="1"/>
  <c r="AH168" i="1"/>
  <c r="AS168" i="1"/>
  <c r="AO168" i="1"/>
  <c r="AZ168" i="1"/>
  <c r="BM168" i="1"/>
  <c r="BO168" i="1"/>
  <c r="BN168" i="1"/>
  <c r="BQ168" i="1"/>
  <c r="BS168" i="1"/>
  <c r="BP168" i="1"/>
  <c r="BR168" i="1"/>
  <c r="BT168" i="1"/>
  <c r="BF168" i="1"/>
  <c r="BG168" i="1"/>
  <c r="BI168" i="1"/>
  <c r="BK168" i="1"/>
  <c r="BH168" i="1"/>
  <c r="BJ168" i="1"/>
  <c r="BL168" i="1"/>
  <c r="BD168" i="1"/>
  <c r="BU168" i="1"/>
  <c r="BV168" i="1"/>
  <c r="BW168" i="1"/>
  <c r="P167" i="1"/>
  <c r="Z167" i="1"/>
  <c r="M167" i="1"/>
  <c r="W167" i="1"/>
  <c r="N167" i="1"/>
  <c r="X167" i="1"/>
  <c r="O167" i="1"/>
  <c r="Y167" i="1"/>
  <c r="Q167" i="1"/>
  <c r="AA167" i="1"/>
  <c r="R167" i="1"/>
  <c r="AB167" i="1"/>
  <c r="S167" i="1"/>
  <c r="AC167" i="1"/>
  <c r="T167" i="1"/>
  <c r="AD167" i="1"/>
  <c r="U167" i="1"/>
  <c r="AE167" i="1"/>
  <c r="V167" i="1"/>
  <c r="AF167" i="1"/>
  <c r="AG167" i="1"/>
  <c r="AK167" i="1"/>
  <c r="AV167" i="1"/>
  <c r="AN167" i="1"/>
  <c r="AY167" i="1"/>
  <c r="AH167" i="1"/>
  <c r="AS167" i="1"/>
  <c r="AO167" i="1"/>
  <c r="AZ167" i="1"/>
  <c r="BM167" i="1"/>
  <c r="BO167" i="1"/>
  <c r="BN167" i="1"/>
  <c r="BQ167" i="1"/>
  <c r="BS167" i="1"/>
  <c r="BP167" i="1"/>
  <c r="BR167" i="1"/>
  <c r="BT167" i="1"/>
  <c r="BF167" i="1"/>
  <c r="BG167" i="1"/>
  <c r="BI167" i="1"/>
  <c r="BK167" i="1"/>
  <c r="BH167" i="1"/>
  <c r="BJ167" i="1"/>
  <c r="BL167" i="1"/>
  <c r="BD167" i="1"/>
  <c r="BU167" i="1"/>
  <c r="BV167" i="1"/>
  <c r="BW167" i="1"/>
  <c r="P166" i="1"/>
  <c r="Z166" i="1"/>
  <c r="M166" i="1"/>
  <c r="W166" i="1"/>
  <c r="N166" i="1"/>
  <c r="X166" i="1"/>
  <c r="O166" i="1"/>
  <c r="Y166" i="1"/>
  <c r="Q166" i="1"/>
  <c r="AA166" i="1"/>
  <c r="R166" i="1"/>
  <c r="AB166" i="1"/>
  <c r="S166" i="1"/>
  <c r="AC166" i="1"/>
  <c r="T166" i="1"/>
  <c r="AD166" i="1"/>
  <c r="U166" i="1"/>
  <c r="AE166" i="1"/>
  <c r="V166" i="1"/>
  <c r="AF166" i="1"/>
  <c r="AG166" i="1"/>
  <c r="AK166" i="1"/>
  <c r="AV166" i="1"/>
  <c r="AN166" i="1"/>
  <c r="AY166" i="1"/>
  <c r="AH166" i="1"/>
  <c r="AS166" i="1"/>
  <c r="AO166" i="1"/>
  <c r="AZ166" i="1"/>
  <c r="BM166" i="1"/>
  <c r="BO166" i="1"/>
  <c r="BN166" i="1"/>
  <c r="BQ166" i="1"/>
  <c r="BS166" i="1"/>
  <c r="BP166" i="1"/>
  <c r="BR166" i="1"/>
  <c r="BT166" i="1"/>
  <c r="BF166" i="1"/>
  <c r="BG166" i="1"/>
  <c r="BI166" i="1"/>
  <c r="BK166" i="1"/>
  <c r="BH166" i="1"/>
  <c r="BJ166" i="1"/>
  <c r="BL166" i="1"/>
  <c r="BD166" i="1"/>
  <c r="BU166" i="1"/>
  <c r="BV166" i="1"/>
  <c r="BW166" i="1"/>
  <c r="P165" i="1"/>
  <c r="Z165" i="1"/>
  <c r="M165" i="1"/>
  <c r="W165" i="1"/>
  <c r="N165" i="1"/>
  <c r="X165" i="1"/>
  <c r="O165" i="1"/>
  <c r="Y165" i="1"/>
  <c r="Q165" i="1"/>
  <c r="AA165" i="1"/>
  <c r="R165" i="1"/>
  <c r="AB165" i="1"/>
  <c r="S165" i="1"/>
  <c r="AC165" i="1"/>
  <c r="T165" i="1"/>
  <c r="AD165" i="1"/>
  <c r="U165" i="1"/>
  <c r="AE165" i="1"/>
  <c r="V165" i="1"/>
  <c r="AF165" i="1"/>
  <c r="AG165" i="1"/>
  <c r="AK165" i="1"/>
  <c r="AV165" i="1"/>
  <c r="AN165" i="1"/>
  <c r="AY165" i="1"/>
  <c r="AH165" i="1"/>
  <c r="AS165" i="1"/>
  <c r="AO165" i="1"/>
  <c r="AZ165" i="1"/>
  <c r="BM165" i="1"/>
  <c r="BO165" i="1"/>
  <c r="BN165" i="1"/>
  <c r="BQ165" i="1"/>
  <c r="BS165" i="1"/>
  <c r="BP165" i="1"/>
  <c r="BR165" i="1"/>
  <c r="BT165" i="1"/>
  <c r="BF165" i="1"/>
  <c r="BG165" i="1"/>
  <c r="BI165" i="1"/>
  <c r="BK165" i="1"/>
  <c r="BH165" i="1"/>
  <c r="BJ165" i="1"/>
  <c r="BL165" i="1"/>
  <c r="BD165" i="1"/>
  <c r="BU165" i="1"/>
  <c r="BV165" i="1"/>
  <c r="BW165" i="1"/>
  <c r="P164" i="1"/>
  <c r="Z164" i="1"/>
  <c r="M164" i="1"/>
  <c r="W164" i="1"/>
  <c r="N164" i="1"/>
  <c r="X164" i="1"/>
  <c r="O164" i="1"/>
  <c r="Y164" i="1"/>
  <c r="Q164" i="1"/>
  <c r="AA164" i="1"/>
  <c r="R164" i="1"/>
  <c r="AB164" i="1"/>
  <c r="S164" i="1"/>
  <c r="AC164" i="1"/>
  <c r="T164" i="1"/>
  <c r="AD164" i="1"/>
  <c r="U164" i="1"/>
  <c r="AE164" i="1"/>
  <c r="V164" i="1"/>
  <c r="AF164" i="1"/>
  <c r="AG164" i="1"/>
  <c r="AK164" i="1"/>
  <c r="AV164" i="1"/>
  <c r="AN164" i="1"/>
  <c r="AY164" i="1"/>
  <c r="AH164" i="1"/>
  <c r="AS164" i="1"/>
  <c r="AO164" i="1"/>
  <c r="AZ164" i="1"/>
  <c r="BM164" i="1"/>
  <c r="BO164" i="1"/>
  <c r="BN164" i="1"/>
  <c r="BQ164" i="1"/>
  <c r="BS164" i="1"/>
  <c r="BP164" i="1"/>
  <c r="BR164" i="1"/>
  <c r="BT164" i="1"/>
  <c r="BF164" i="1"/>
  <c r="BG164" i="1"/>
  <c r="BI164" i="1"/>
  <c r="BK164" i="1"/>
  <c r="BH164" i="1"/>
  <c r="BJ164" i="1"/>
  <c r="BL164" i="1"/>
  <c r="BU164" i="1"/>
  <c r="BV164" i="1"/>
  <c r="BW164" i="1"/>
  <c r="P163" i="1"/>
  <c r="Z163" i="1"/>
  <c r="M163" i="1"/>
  <c r="W163" i="1"/>
  <c r="N163" i="1"/>
  <c r="X163" i="1"/>
  <c r="O163" i="1"/>
  <c r="Y163" i="1"/>
  <c r="Q163" i="1"/>
  <c r="AA163" i="1"/>
  <c r="R163" i="1"/>
  <c r="AB163" i="1"/>
  <c r="S163" i="1"/>
  <c r="AC163" i="1"/>
  <c r="T163" i="1"/>
  <c r="AD163" i="1"/>
  <c r="U163" i="1"/>
  <c r="AE163" i="1"/>
  <c r="V163" i="1"/>
  <c r="AF163" i="1"/>
  <c r="AG163" i="1"/>
  <c r="AK163" i="1"/>
  <c r="AV163" i="1"/>
  <c r="AN163" i="1"/>
  <c r="AY163" i="1"/>
  <c r="AH163" i="1"/>
  <c r="AS163" i="1"/>
  <c r="AO163" i="1"/>
  <c r="AZ163" i="1"/>
  <c r="BM163" i="1"/>
  <c r="BO163" i="1"/>
  <c r="BN163" i="1"/>
  <c r="BQ163" i="1"/>
  <c r="BS163" i="1"/>
  <c r="BP163" i="1"/>
  <c r="BR163" i="1"/>
  <c r="BT163" i="1"/>
  <c r="BF163" i="1"/>
  <c r="BG163" i="1"/>
  <c r="BI163" i="1"/>
  <c r="BK163" i="1"/>
  <c r="BH163" i="1"/>
  <c r="BJ163" i="1"/>
  <c r="BL163" i="1"/>
  <c r="BU163" i="1"/>
  <c r="BV163" i="1"/>
  <c r="BW163" i="1"/>
  <c r="P162" i="1"/>
  <c r="Z162" i="1"/>
  <c r="M162" i="1"/>
  <c r="W162" i="1"/>
  <c r="N162" i="1"/>
  <c r="X162" i="1"/>
  <c r="O162" i="1"/>
  <c r="Y162" i="1"/>
  <c r="Q162" i="1"/>
  <c r="AA162" i="1"/>
  <c r="R162" i="1"/>
  <c r="AB162" i="1"/>
  <c r="S162" i="1"/>
  <c r="AC162" i="1"/>
  <c r="T162" i="1"/>
  <c r="AD162" i="1"/>
  <c r="U162" i="1"/>
  <c r="AE162" i="1"/>
  <c r="V162" i="1"/>
  <c r="AF162" i="1"/>
  <c r="AG162" i="1"/>
  <c r="AK162" i="1"/>
  <c r="AV162" i="1"/>
  <c r="AN162" i="1"/>
  <c r="AY162" i="1"/>
  <c r="AH162" i="1"/>
  <c r="AS162" i="1"/>
  <c r="AO162" i="1"/>
  <c r="AZ162" i="1"/>
  <c r="BM162" i="1"/>
  <c r="BO162" i="1"/>
  <c r="BN162" i="1"/>
  <c r="BQ162" i="1"/>
  <c r="BS162" i="1"/>
  <c r="BP162" i="1"/>
  <c r="BR162" i="1"/>
  <c r="BT162" i="1"/>
  <c r="BF162" i="1"/>
  <c r="BG162" i="1"/>
  <c r="BI162" i="1"/>
  <c r="BK162" i="1"/>
  <c r="BH162" i="1"/>
  <c r="BJ162" i="1"/>
  <c r="BL162" i="1"/>
  <c r="BU162" i="1"/>
  <c r="BV162" i="1"/>
  <c r="BW162" i="1"/>
  <c r="P161" i="1"/>
  <c r="Z161" i="1"/>
  <c r="M161" i="1"/>
  <c r="W161" i="1"/>
  <c r="N161" i="1"/>
  <c r="X161" i="1"/>
  <c r="O161" i="1"/>
  <c r="Y161" i="1"/>
  <c r="Q161" i="1"/>
  <c r="AA161" i="1"/>
  <c r="R161" i="1"/>
  <c r="AB161" i="1"/>
  <c r="S161" i="1"/>
  <c r="AC161" i="1"/>
  <c r="T161" i="1"/>
  <c r="AD161" i="1"/>
  <c r="U161" i="1"/>
  <c r="AE161" i="1"/>
  <c r="V161" i="1"/>
  <c r="AF161" i="1"/>
  <c r="AG161" i="1"/>
  <c r="AK161" i="1"/>
  <c r="AV161" i="1"/>
  <c r="AN161" i="1"/>
  <c r="AY161" i="1"/>
  <c r="AH161" i="1"/>
  <c r="AS161" i="1"/>
  <c r="AO161" i="1"/>
  <c r="AZ161" i="1"/>
  <c r="BM161" i="1"/>
  <c r="BO161" i="1"/>
  <c r="BN161" i="1"/>
  <c r="BQ161" i="1"/>
  <c r="BS161" i="1"/>
  <c r="BP161" i="1"/>
  <c r="BR161" i="1"/>
  <c r="BT161" i="1"/>
  <c r="BF161" i="1"/>
  <c r="BG161" i="1"/>
  <c r="BI161" i="1"/>
  <c r="BK161" i="1"/>
  <c r="BH161" i="1"/>
  <c r="BJ161" i="1"/>
  <c r="BL161" i="1"/>
  <c r="BU161" i="1"/>
  <c r="BV161" i="1"/>
  <c r="BW161" i="1"/>
  <c r="P160" i="1"/>
  <c r="Z160" i="1"/>
  <c r="M160" i="1"/>
  <c r="W160" i="1"/>
  <c r="N160" i="1"/>
  <c r="X160" i="1"/>
  <c r="O160" i="1"/>
  <c r="Y160" i="1"/>
  <c r="Q160" i="1"/>
  <c r="AA160" i="1"/>
  <c r="R160" i="1"/>
  <c r="AB160" i="1"/>
  <c r="S160" i="1"/>
  <c r="AC160" i="1"/>
  <c r="T160" i="1"/>
  <c r="AD160" i="1"/>
  <c r="U160" i="1"/>
  <c r="AE160" i="1"/>
  <c r="V160" i="1"/>
  <c r="AF160" i="1"/>
  <c r="AG160" i="1"/>
  <c r="AK160" i="1"/>
  <c r="AV160" i="1"/>
  <c r="AN160" i="1"/>
  <c r="AY160" i="1"/>
  <c r="AH160" i="1"/>
  <c r="AS160" i="1"/>
  <c r="AO160" i="1"/>
  <c r="AZ160" i="1"/>
  <c r="BM160" i="1"/>
  <c r="BO160" i="1"/>
  <c r="BN160" i="1"/>
  <c r="BQ160" i="1"/>
  <c r="BS160" i="1"/>
  <c r="BP160" i="1"/>
  <c r="BR160" i="1"/>
  <c r="BT160" i="1"/>
  <c r="BF160" i="1"/>
  <c r="BG160" i="1"/>
  <c r="BI160" i="1"/>
  <c r="BK160" i="1"/>
  <c r="BH160" i="1"/>
  <c r="BJ160" i="1"/>
  <c r="BL160" i="1"/>
  <c r="BD160" i="1"/>
  <c r="BU160" i="1"/>
  <c r="BV160" i="1"/>
  <c r="BW160" i="1"/>
  <c r="P159" i="1"/>
  <c r="Z159" i="1"/>
  <c r="M159" i="1"/>
  <c r="W159" i="1"/>
  <c r="N159" i="1"/>
  <c r="X159" i="1"/>
  <c r="O159" i="1"/>
  <c r="Y159" i="1"/>
  <c r="Q159" i="1"/>
  <c r="AA159" i="1"/>
  <c r="R159" i="1"/>
  <c r="AB159" i="1"/>
  <c r="S159" i="1"/>
  <c r="AC159" i="1"/>
  <c r="T159" i="1"/>
  <c r="AD159" i="1"/>
  <c r="U159" i="1"/>
  <c r="AE159" i="1"/>
  <c r="V159" i="1"/>
  <c r="AF159" i="1"/>
  <c r="AG159" i="1"/>
  <c r="AK159" i="1"/>
  <c r="AV159" i="1"/>
  <c r="AN159" i="1"/>
  <c r="AY159" i="1"/>
  <c r="AH159" i="1"/>
  <c r="AS159" i="1"/>
  <c r="AO159" i="1"/>
  <c r="AZ159" i="1"/>
  <c r="BM159" i="1"/>
  <c r="BO159" i="1"/>
  <c r="BN159" i="1"/>
  <c r="BQ159" i="1"/>
  <c r="BS159" i="1"/>
  <c r="BP159" i="1"/>
  <c r="BR159" i="1"/>
  <c r="BT159" i="1"/>
  <c r="BF159" i="1"/>
  <c r="BG159" i="1"/>
  <c r="BI159" i="1"/>
  <c r="BK159" i="1"/>
  <c r="BH159" i="1"/>
  <c r="BJ159" i="1"/>
  <c r="BL159" i="1"/>
  <c r="BD159" i="1"/>
  <c r="BU159" i="1"/>
  <c r="BV159" i="1"/>
  <c r="BW159" i="1"/>
  <c r="P158" i="1"/>
  <c r="Z158" i="1"/>
  <c r="M158" i="1"/>
  <c r="W158" i="1"/>
  <c r="N158" i="1"/>
  <c r="X158" i="1"/>
  <c r="O158" i="1"/>
  <c r="Y158" i="1"/>
  <c r="Q158" i="1"/>
  <c r="AA158" i="1"/>
  <c r="R158" i="1"/>
  <c r="AB158" i="1"/>
  <c r="S158" i="1"/>
  <c r="AC158" i="1"/>
  <c r="T158" i="1"/>
  <c r="AD158" i="1"/>
  <c r="U158" i="1"/>
  <c r="AE158" i="1"/>
  <c r="V158" i="1"/>
  <c r="AF158" i="1"/>
  <c r="AG158" i="1"/>
  <c r="AK158" i="1"/>
  <c r="AV158" i="1"/>
  <c r="AN158" i="1"/>
  <c r="AY158" i="1"/>
  <c r="AH158" i="1"/>
  <c r="AS158" i="1"/>
  <c r="AO158" i="1"/>
  <c r="AZ158" i="1"/>
  <c r="BM158" i="1"/>
  <c r="BO158" i="1"/>
  <c r="BN158" i="1"/>
  <c r="BQ158" i="1"/>
  <c r="BS158" i="1"/>
  <c r="BP158" i="1"/>
  <c r="BR158" i="1"/>
  <c r="BT158" i="1"/>
  <c r="BF158" i="1"/>
  <c r="BG158" i="1"/>
  <c r="BI158" i="1"/>
  <c r="BK158" i="1"/>
  <c r="BH158" i="1"/>
  <c r="BJ158" i="1"/>
  <c r="BL158" i="1"/>
  <c r="BD158" i="1"/>
  <c r="BU158" i="1"/>
  <c r="BV158" i="1"/>
  <c r="BW158" i="1"/>
  <c r="P157" i="1"/>
  <c r="Z157" i="1"/>
  <c r="M157" i="1"/>
  <c r="W157" i="1"/>
  <c r="N157" i="1"/>
  <c r="X157" i="1"/>
  <c r="O157" i="1"/>
  <c r="Y157" i="1"/>
  <c r="Q157" i="1"/>
  <c r="AA157" i="1"/>
  <c r="R157" i="1"/>
  <c r="AB157" i="1"/>
  <c r="S157" i="1"/>
  <c r="AC157" i="1"/>
  <c r="T157" i="1"/>
  <c r="AD157" i="1"/>
  <c r="U157" i="1"/>
  <c r="AE157" i="1"/>
  <c r="V157" i="1"/>
  <c r="AF157" i="1"/>
  <c r="AG157" i="1"/>
  <c r="AK157" i="1"/>
  <c r="AV157" i="1"/>
  <c r="AN157" i="1"/>
  <c r="AY157" i="1"/>
  <c r="AH157" i="1"/>
  <c r="AS157" i="1"/>
  <c r="AO157" i="1"/>
  <c r="AZ157" i="1"/>
  <c r="BM157" i="1"/>
  <c r="BO157" i="1"/>
  <c r="BN157" i="1"/>
  <c r="BQ157" i="1"/>
  <c r="BS157" i="1"/>
  <c r="BP157" i="1"/>
  <c r="BR157" i="1"/>
  <c r="BT157" i="1"/>
  <c r="BF157" i="1"/>
  <c r="BG157" i="1"/>
  <c r="BI157" i="1"/>
  <c r="BK157" i="1"/>
  <c r="BH157" i="1"/>
  <c r="BJ157" i="1"/>
  <c r="BL157" i="1"/>
  <c r="BU157" i="1"/>
  <c r="BV157" i="1"/>
  <c r="BW157" i="1"/>
  <c r="P156" i="1"/>
  <c r="Z156" i="1"/>
  <c r="M156" i="1"/>
  <c r="W156" i="1"/>
  <c r="N156" i="1"/>
  <c r="X156" i="1"/>
  <c r="O156" i="1"/>
  <c r="Y156" i="1"/>
  <c r="Q156" i="1"/>
  <c r="AA156" i="1"/>
  <c r="R156" i="1"/>
  <c r="AB156" i="1"/>
  <c r="S156" i="1"/>
  <c r="AC156" i="1"/>
  <c r="T156" i="1"/>
  <c r="AD156" i="1"/>
  <c r="U156" i="1"/>
  <c r="AE156" i="1"/>
  <c r="V156" i="1"/>
  <c r="AF156" i="1"/>
  <c r="AG156" i="1"/>
  <c r="AK156" i="1"/>
  <c r="AV156" i="1"/>
  <c r="AN156" i="1"/>
  <c r="AY156" i="1"/>
  <c r="AH156" i="1"/>
  <c r="AS156" i="1"/>
  <c r="AO156" i="1"/>
  <c r="AZ156" i="1"/>
  <c r="BM156" i="1"/>
  <c r="BO156" i="1"/>
  <c r="BN156" i="1"/>
  <c r="BQ156" i="1"/>
  <c r="BS156" i="1"/>
  <c r="BP156" i="1"/>
  <c r="BR156" i="1"/>
  <c r="BT156" i="1"/>
  <c r="BF156" i="1"/>
  <c r="BG156" i="1"/>
  <c r="BI156" i="1"/>
  <c r="BK156" i="1"/>
  <c r="BH156" i="1"/>
  <c r="BJ156" i="1"/>
  <c r="BL156" i="1"/>
  <c r="BU156" i="1"/>
  <c r="BV156" i="1"/>
  <c r="BW156" i="1"/>
  <c r="P155" i="1"/>
  <c r="Z155" i="1"/>
  <c r="M155" i="1"/>
  <c r="W155" i="1"/>
  <c r="N155" i="1"/>
  <c r="X155" i="1"/>
  <c r="O155" i="1"/>
  <c r="Y155" i="1"/>
  <c r="Q155" i="1"/>
  <c r="AA155" i="1"/>
  <c r="R155" i="1"/>
  <c r="AB155" i="1"/>
  <c r="S155" i="1"/>
  <c r="AC155" i="1"/>
  <c r="T155" i="1"/>
  <c r="AD155" i="1"/>
  <c r="U155" i="1"/>
  <c r="AE155" i="1"/>
  <c r="V155" i="1"/>
  <c r="AF155" i="1"/>
  <c r="AG155" i="1"/>
  <c r="AK155" i="1"/>
  <c r="AV155" i="1"/>
  <c r="AN155" i="1"/>
  <c r="AY155" i="1"/>
  <c r="AH155" i="1"/>
  <c r="AS155" i="1"/>
  <c r="AO155" i="1"/>
  <c r="AZ155" i="1"/>
  <c r="BM155" i="1"/>
  <c r="BO155" i="1"/>
  <c r="BN155" i="1"/>
  <c r="BQ155" i="1"/>
  <c r="BS155" i="1"/>
  <c r="BP155" i="1"/>
  <c r="BR155" i="1"/>
  <c r="BT155" i="1"/>
  <c r="BF155" i="1"/>
  <c r="BG155" i="1"/>
  <c r="BI155" i="1"/>
  <c r="BK155" i="1"/>
  <c r="BH155" i="1"/>
  <c r="BJ155" i="1"/>
  <c r="BL155" i="1"/>
  <c r="BU155" i="1"/>
  <c r="BV155" i="1"/>
  <c r="BW155" i="1"/>
  <c r="P154" i="1"/>
  <c r="Z154" i="1"/>
  <c r="M154" i="1"/>
  <c r="W154" i="1"/>
  <c r="N154" i="1"/>
  <c r="X154" i="1"/>
  <c r="O154" i="1"/>
  <c r="Y154" i="1"/>
  <c r="Q154" i="1"/>
  <c r="AA154" i="1"/>
  <c r="R154" i="1"/>
  <c r="AB154" i="1"/>
  <c r="S154" i="1"/>
  <c r="AC154" i="1"/>
  <c r="T154" i="1"/>
  <c r="AD154" i="1"/>
  <c r="U154" i="1"/>
  <c r="AE154" i="1"/>
  <c r="V154" i="1"/>
  <c r="AF154" i="1"/>
  <c r="AG154" i="1"/>
  <c r="AK154" i="1"/>
  <c r="AV154" i="1"/>
  <c r="AN154" i="1"/>
  <c r="AY154" i="1"/>
  <c r="AH154" i="1"/>
  <c r="AS154" i="1"/>
  <c r="AO154" i="1"/>
  <c r="AZ154" i="1"/>
  <c r="BM154" i="1"/>
  <c r="BO154" i="1"/>
  <c r="BN154" i="1"/>
  <c r="BQ154" i="1"/>
  <c r="BS154" i="1"/>
  <c r="BP154" i="1"/>
  <c r="BR154" i="1"/>
  <c r="BT154" i="1"/>
  <c r="BF154" i="1"/>
  <c r="BG154" i="1"/>
  <c r="BI154" i="1"/>
  <c r="BK154" i="1"/>
  <c r="BH154" i="1"/>
  <c r="BJ154" i="1"/>
  <c r="BL154" i="1"/>
  <c r="BD154" i="1"/>
  <c r="BU154" i="1"/>
  <c r="BV154" i="1"/>
  <c r="BW154" i="1"/>
  <c r="P153" i="1"/>
  <c r="Z153" i="1"/>
  <c r="M153" i="1"/>
  <c r="W153" i="1"/>
  <c r="N153" i="1"/>
  <c r="X153" i="1"/>
  <c r="O153" i="1"/>
  <c r="Y153" i="1"/>
  <c r="Q153" i="1"/>
  <c r="AA153" i="1"/>
  <c r="R153" i="1"/>
  <c r="AB153" i="1"/>
  <c r="S153" i="1"/>
  <c r="AC153" i="1"/>
  <c r="T153" i="1"/>
  <c r="AD153" i="1"/>
  <c r="U153" i="1"/>
  <c r="AE153" i="1"/>
  <c r="V153" i="1"/>
  <c r="AF153" i="1"/>
  <c r="AG153" i="1"/>
  <c r="AK153" i="1"/>
  <c r="AV153" i="1"/>
  <c r="AN153" i="1"/>
  <c r="AY153" i="1"/>
  <c r="AH153" i="1"/>
  <c r="AS153" i="1"/>
  <c r="AO153" i="1"/>
  <c r="AZ153" i="1"/>
  <c r="BM153" i="1"/>
  <c r="BO153" i="1"/>
  <c r="BN153" i="1"/>
  <c r="BQ153" i="1"/>
  <c r="BS153" i="1"/>
  <c r="BP153" i="1"/>
  <c r="BR153" i="1"/>
  <c r="BT153" i="1"/>
  <c r="BF153" i="1"/>
  <c r="BG153" i="1"/>
  <c r="BI153" i="1"/>
  <c r="BK153" i="1"/>
  <c r="BH153" i="1"/>
  <c r="BJ153" i="1"/>
  <c r="BL153" i="1"/>
  <c r="BU153" i="1"/>
  <c r="BV153" i="1"/>
  <c r="BW153" i="1"/>
  <c r="P152" i="1"/>
  <c r="Z152" i="1"/>
  <c r="M152" i="1"/>
  <c r="W152" i="1"/>
  <c r="N152" i="1"/>
  <c r="X152" i="1"/>
  <c r="O152" i="1"/>
  <c r="Y152" i="1"/>
  <c r="Q152" i="1"/>
  <c r="AA152" i="1"/>
  <c r="R152" i="1"/>
  <c r="AB152" i="1"/>
  <c r="S152" i="1"/>
  <c r="AC152" i="1"/>
  <c r="T152" i="1"/>
  <c r="AD152" i="1"/>
  <c r="U152" i="1"/>
  <c r="AE152" i="1"/>
  <c r="V152" i="1"/>
  <c r="AF152" i="1"/>
  <c r="AG152" i="1"/>
  <c r="AK152" i="1"/>
  <c r="AV152" i="1"/>
  <c r="AN152" i="1"/>
  <c r="AY152" i="1"/>
  <c r="AH152" i="1"/>
  <c r="AS152" i="1"/>
  <c r="AO152" i="1"/>
  <c r="AZ152" i="1"/>
  <c r="BM152" i="1"/>
  <c r="BO152" i="1"/>
  <c r="BN152" i="1"/>
  <c r="BQ152" i="1"/>
  <c r="BS152" i="1"/>
  <c r="BP152" i="1"/>
  <c r="BR152" i="1"/>
  <c r="BT152" i="1"/>
  <c r="BF152" i="1"/>
  <c r="BG152" i="1"/>
  <c r="BI152" i="1"/>
  <c r="BK152" i="1"/>
  <c r="BH152" i="1"/>
  <c r="BJ152" i="1"/>
  <c r="BL152" i="1"/>
  <c r="BU152" i="1"/>
  <c r="BV152" i="1"/>
  <c r="BW152" i="1"/>
  <c r="P151" i="1"/>
  <c r="Z151" i="1"/>
  <c r="M151" i="1"/>
  <c r="W151" i="1"/>
  <c r="N151" i="1"/>
  <c r="X151" i="1"/>
  <c r="O151" i="1"/>
  <c r="Y151" i="1"/>
  <c r="Q151" i="1"/>
  <c r="AA151" i="1"/>
  <c r="R151" i="1"/>
  <c r="AB151" i="1"/>
  <c r="S151" i="1"/>
  <c r="AC151" i="1"/>
  <c r="T151" i="1"/>
  <c r="AD151" i="1"/>
  <c r="U151" i="1"/>
  <c r="AE151" i="1"/>
  <c r="V151" i="1"/>
  <c r="AF151" i="1"/>
  <c r="AG151" i="1"/>
  <c r="AK151" i="1"/>
  <c r="AV151" i="1"/>
  <c r="AN151" i="1"/>
  <c r="AY151" i="1"/>
  <c r="AH151" i="1"/>
  <c r="AS151" i="1"/>
  <c r="AO151" i="1"/>
  <c r="AZ151" i="1"/>
  <c r="BM151" i="1"/>
  <c r="BO151" i="1"/>
  <c r="BN151" i="1"/>
  <c r="BQ151" i="1"/>
  <c r="BS151" i="1"/>
  <c r="BP151" i="1"/>
  <c r="BR151" i="1"/>
  <c r="BT151" i="1"/>
  <c r="BF151" i="1"/>
  <c r="BG151" i="1"/>
  <c r="BI151" i="1"/>
  <c r="BK151" i="1"/>
  <c r="BH151" i="1"/>
  <c r="BJ151" i="1"/>
  <c r="BL151" i="1"/>
  <c r="BU151" i="1"/>
  <c r="BV151" i="1"/>
  <c r="BW151" i="1"/>
  <c r="P150" i="1"/>
  <c r="Z150" i="1"/>
  <c r="M150" i="1"/>
  <c r="W150" i="1"/>
  <c r="N150" i="1"/>
  <c r="X150" i="1"/>
  <c r="O150" i="1"/>
  <c r="Y150" i="1"/>
  <c r="Q150" i="1"/>
  <c r="AA150" i="1"/>
  <c r="R150" i="1"/>
  <c r="AB150" i="1"/>
  <c r="S150" i="1"/>
  <c r="AC150" i="1"/>
  <c r="T150" i="1"/>
  <c r="AD150" i="1"/>
  <c r="U150" i="1"/>
  <c r="AE150" i="1"/>
  <c r="V150" i="1"/>
  <c r="AF150" i="1"/>
  <c r="AG150" i="1"/>
  <c r="AK150" i="1"/>
  <c r="AV150" i="1"/>
  <c r="AN150" i="1"/>
  <c r="AY150" i="1"/>
  <c r="AH150" i="1"/>
  <c r="AS150" i="1"/>
  <c r="AO150" i="1"/>
  <c r="AZ150" i="1"/>
  <c r="BM150" i="1"/>
  <c r="BO150" i="1"/>
  <c r="BN150" i="1"/>
  <c r="BQ150" i="1"/>
  <c r="BS150" i="1"/>
  <c r="BP150" i="1"/>
  <c r="BR150" i="1"/>
  <c r="BT150" i="1"/>
  <c r="BF150" i="1"/>
  <c r="BG150" i="1"/>
  <c r="BI150" i="1"/>
  <c r="BK150" i="1"/>
  <c r="BH150" i="1"/>
  <c r="BJ150" i="1"/>
  <c r="BL150" i="1"/>
  <c r="BU150" i="1"/>
  <c r="BV150" i="1"/>
  <c r="BW150" i="1"/>
  <c r="P149" i="1"/>
  <c r="Z149" i="1"/>
  <c r="M149" i="1"/>
  <c r="W149" i="1"/>
  <c r="N149" i="1"/>
  <c r="X149" i="1"/>
  <c r="O149" i="1"/>
  <c r="Y149" i="1"/>
  <c r="Q149" i="1"/>
  <c r="AA149" i="1"/>
  <c r="R149" i="1"/>
  <c r="AB149" i="1"/>
  <c r="S149" i="1"/>
  <c r="AC149" i="1"/>
  <c r="T149" i="1"/>
  <c r="AD149" i="1"/>
  <c r="U149" i="1"/>
  <c r="AE149" i="1"/>
  <c r="V149" i="1"/>
  <c r="AF149" i="1"/>
  <c r="AG149" i="1"/>
  <c r="AK149" i="1"/>
  <c r="AV149" i="1"/>
  <c r="AN149" i="1"/>
  <c r="AY149" i="1"/>
  <c r="AH149" i="1"/>
  <c r="AS149" i="1"/>
  <c r="AO149" i="1"/>
  <c r="AZ149" i="1"/>
  <c r="BM149" i="1"/>
  <c r="BO149" i="1"/>
  <c r="BN149" i="1"/>
  <c r="BQ149" i="1"/>
  <c r="BS149" i="1"/>
  <c r="BP149" i="1"/>
  <c r="BR149" i="1"/>
  <c r="BT149" i="1"/>
  <c r="BF149" i="1"/>
  <c r="BG149" i="1"/>
  <c r="BI149" i="1"/>
  <c r="BK149" i="1"/>
  <c r="BH149" i="1"/>
  <c r="BJ149" i="1"/>
  <c r="BL149" i="1"/>
  <c r="BU149" i="1"/>
  <c r="BV149" i="1"/>
  <c r="BW149" i="1"/>
  <c r="P148" i="1"/>
  <c r="Z148" i="1"/>
  <c r="M148" i="1"/>
  <c r="W148" i="1"/>
  <c r="N148" i="1"/>
  <c r="X148" i="1"/>
  <c r="O148" i="1"/>
  <c r="Y148" i="1"/>
  <c r="Q148" i="1"/>
  <c r="AA148" i="1"/>
  <c r="R148" i="1"/>
  <c r="AB148" i="1"/>
  <c r="S148" i="1"/>
  <c r="AC148" i="1"/>
  <c r="T148" i="1"/>
  <c r="AD148" i="1"/>
  <c r="U148" i="1"/>
  <c r="AE148" i="1"/>
  <c r="V148" i="1"/>
  <c r="AF148" i="1"/>
  <c r="AG148" i="1"/>
  <c r="AK148" i="1"/>
  <c r="AV148" i="1"/>
  <c r="AN148" i="1"/>
  <c r="AY148" i="1"/>
  <c r="AH148" i="1"/>
  <c r="AS148" i="1"/>
  <c r="AO148" i="1"/>
  <c r="AZ148" i="1"/>
  <c r="BM148" i="1"/>
  <c r="BO148" i="1"/>
  <c r="BN148" i="1"/>
  <c r="BQ148" i="1"/>
  <c r="BS148" i="1"/>
  <c r="BP148" i="1"/>
  <c r="BR148" i="1"/>
  <c r="BT148" i="1"/>
  <c r="BF148" i="1"/>
  <c r="BG148" i="1"/>
  <c r="BI148" i="1"/>
  <c r="BK148" i="1"/>
  <c r="BH148" i="1"/>
  <c r="BJ148" i="1"/>
  <c r="BL148" i="1"/>
  <c r="BU148" i="1"/>
  <c r="BV148" i="1"/>
  <c r="BW148" i="1"/>
  <c r="P147" i="1"/>
  <c r="Z147" i="1"/>
  <c r="M147" i="1"/>
  <c r="W147" i="1"/>
  <c r="N147" i="1"/>
  <c r="X147" i="1"/>
  <c r="O147" i="1"/>
  <c r="Y147" i="1"/>
  <c r="Q147" i="1"/>
  <c r="AA147" i="1"/>
  <c r="R147" i="1"/>
  <c r="AB147" i="1"/>
  <c r="S147" i="1"/>
  <c r="AC147" i="1"/>
  <c r="T147" i="1"/>
  <c r="AD147" i="1"/>
  <c r="U147" i="1"/>
  <c r="AE147" i="1"/>
  <c r="V147" i="1"/>
  <c r="AF147" i="1"/>
  <c r="AG147" i="1"/>
  <c r="AK147" i="1"/>
  <c r="AV147" i="1"/>
  <c r="AN147" i="1"/>
  <c r="AY147" i="1"/>
  <c r="AH147" i="1"/>
  <c r="AS147" i="1"/>
  <c r="AO147" i="1"/>
  <c r="AZ147" i="1"/>
  <c r="BM147" i="1"/>
  <c r="BO147" i="1"/>
  <c r="BN147" i="1"/>
  <c r="BQ147" i="1"/>
  <c r="BS147" i="1"/>
  <c r="BP147" i="1"/>
  <c r="BR147" i="1"/>
  <c r="BT147" i="1"/>
  <c r="BF147" i="1"/>
  <c r="BG147" i="1"/>
  <c r="BI147" i="1"/>
  <c r="BK147" i="1"/>
  <c r="BH147" i="1"/>
  <c r="BJ147" i="1"/>
  <c r="BL147" i="1"/>
  <c r="BU147" i="1"/>
  <c r="BV147" i="1"/>
  <c r="BW147" i="1"/>
  <c r="P146" i="1"/>
  <c r="Z146" i="1"/>
  <c r="M146" i="1"/>
  <c r="W146" i="1"/>
  <c r="N146" i="1"/>
  <c r="X146" i="1"/>
  <c r="O146" i="1"/>
  <c r="Y146" i="1"/>
  <c r="Q146" i="1"/>
  <c r="AA146" i="1"/>
  <c r="R146" i="1"/>
  <c r="AB146" i="1"/>
  <c r="S146" i="1"/>
  <c r="AC146" i="1"/>
  <c r="T146" i="1"/>
  <c r="AD146" i="1"/>
  <c r="U146" i="1"/>
  <c r="AE146" i="1"/>
  <c r="V146" i="1"/>
  <c r="AF146" i="1"/>
  <c r="AG146" i="1"/>
  <c r="AK146" i="1"/>
  <c r="AV146" i="1"/>
  <c r="AN146" i="1"/>
  <c r="AY146" i="1"/>
  <c r="AH146" i="1"/>
  <c r="AS146" i="1"/>
  <c r="AO146" i="1"/>
  <c r="AZ146" i="1"/>
  <c r="BM146" i="1"/>
  <c r="BO146" i="1"/>
  <c r="BN146" i="1"/>
  <c r="BQ146" i="1"/>
  <c r="BS146" i="1"/>
  <c r="BP146" i="1"/>
  <c r="BR146" i="1"/>
  <c r="BT146" i="1"/>
  <c r="BF146" i="1"/>
  <c r="BG146" i="1"/>
  <c r="BI146" i="1"/>
  <c r="BK146" i="1"/>
  <c r="BH146" i="1"/>
  <c r="BJ146" i="1"/>
  <c r="BL146" i="1"/>
  <c r="BU146" i="1"/>
  <c r="BV146" i="1"/>
  <c r="BW146" i="1"/>
  <c r="P145" i="1"/>
  <c r="Z145" i="1"/>
  <c r="M145" i="1"/>
  <c r="W145" i="1"/>
  <c r="N145" i="1"/>
  <c r="X145" i="1"/>
  <c r="O145" i="1"/>
  <c r="Y145" i="1"/>
  <c r="Q145" i="1"/>
  <c r="AA145" i="1"/>
  <c r="R145" i="1"/>
  <c r="AB145" i="1"/>
  <c r="S145" i="1"/>
  <c r="AC145" i="1"/>
  <c r="T145" i="1"/>
  <c r="AD145" i="1"/>
  <c r="U145" i="1"/>
  <c r="AE145" i="1"/>
  <c r="V145" i="1"/>
  <c r="AF145" i="1"/>
  <c r="AG145" i="1"/>
  <c r="AK145" i="1"/>
  <c r="AV145" i="1"/>
  <c r="AN145" i="1"/>
  <c r="AY145" i="1"/>
  <c r="AH145" i="1"/>
  <c r="AS145" i="1"/>
  <c r="AO145" i="1"/>
  <c r="AZ145" i="1"/>
  <c r="BM145" i="1"/>
  <c r="BO145" i="1"/>
  <c r="BN145" i="1"/>
  <c r="BQ145" i="1"/>
  <c r="BS145" i="1"/>
  <c r="BP145" i="1"/>
  <c r="BR145" i="1"/>
  <c r="BT145" i="1"/>
  <c r="BF145" i="1"/>
  <c r="BG145" i="1"/>
  <c r="BI145" i="1"/>
  <c r="BK145" i="1"/>
  <c r="BH145" i="1"/>
  <c r="BJ145" i="1"/>
  <c r="BL145" i="1"/>
  <c r="BU145" i="1"/>
  <c r="BV145" i="1"/>
  <c r="BW145" i="1"/>
  <c r="P144" i="1"/>
  <c r="Z144" i="1"/>
  <c r="M144" i="1"/>
  <c r="W144" i="1"/>
  <c r="N144" i="1"/>
  <c r="X144" i="1"/>
  <c r="O144" i="1"/>
  <c r="Y144" i="1"/>
  <c r="Q144" i="1"/>
  <c r="AA144" i="1"/>
  <c r="R144" i="1"/>
  <c r="AB144" i="1"/>
  <c r="S144" i="1"/>
  <c r="AC144" i="1"/>
  <c r="T144" i="1"/>
  <c r="AD144" i="1"/>
  <c r="U144" i="1"/>
  <c r="AE144" i="1"/>
  <c r="V144" i="1"/>
  <c r="AF144" i="1"/>
  <c r="AG144" i="1"/>
  <c r="AK144" i="1"/>
  <c r="AV144" i="1"/>
  <c r="AN144" i="1"/>
  <c r="AY144" i="1"/>
  <c r="AH144" i="1"/>
  <c r="AS144" i="1"/>
  <c r="AO144" i="1"/>
  <c r="AZ144" i="1"/>
  <c r="BM144" i="1"/>
  <c r="BO144" i="1"/>
  <c r="BN144" i="1"/>
  <c r="BQ144" i="1"/>
  <c r="BS144" i="1"/>
  <c r="BP144" i="1"/>
  <c r="BR144" i="1"/>
  <c r="BT144" i="1"/>
  <c r="BF144" i="1"/>
  <c r="BG144" i="1"/>
  <c r="BI144" i="1"/>
  <c r="BK144" i="1"/>
  <c r="BH144" i="1"/>
  <c r="BJ144" i="1"/>
  <c r="BL144" i="1"/>
  <c r="BU144" i="1"/>
  <c r="BV144" i="1"/>
  <c r="BW144" i="1"/>
  <c r="P143" i="1"/>
  <c r="Z143" i="1"/>
  <c r="M143" i="1"/>
  <c r="W143" i="1"/>
  <c r="N143" i="1"/>
  <c r="X143" i="1"/>
  <c r="O143" i="1"/>
  <c r="Y143" i="1"/>
  <c r="Q143" i="1"/>
  <c r="AA143" i="1"/>
  <c r="R143" i="1"/>
  <c r="AB143" i="1"/>
  <c r="S143" i="1"/>
  <c r="AC143" i="1"/>
  <c r="T143" i="1"/>
  <c r="AD143" i="1"/>
  <c r="U143" i="1"/>
  <c r="AE143" i="1"/>
  <c r="V143" i="1"/>
  <c r="AF143" i="1"/>
  <c r="AG143" i="1"/>
  <c r="AK143" i="1"/>
  <c r="AV143" i="1"/>
  <c r="AN143" i="1"/>
  <c r="AY143" i="1"/>
  <c r="AH143" i="1"/>
  <c r="AS143" i="1"/>
  <c r="AO143" i="1"/>
  <c r="AZ143" i="1"/>
  <c r="BM143" i="1"/>
  <c r="BO143" i="1"/>
  <c r="BN143" i="1"/>
  <c r="BQ143" i="1"/>
  <c r="BS143" i="1"/>
  <c r="BP143" i="1"/>
  <c r="BR143" i="1"/>
  <c r="BT143" i="1"/>
  <c r="BF143" i="1"/>
  <c r="BG143" i="1"/>
  <c r="BI143" i="1"/>
  <c r="BK143" i="1"/>
  <c r="BH143" i="1"/>
  <c r="BJ143" i="1"/>
  <c r="BL143" i="1"/>
  <c r="BU143" i="1"/>
  <c r="BV143" i="1"/>
  <c r="BW143" i="1"/>
  <c r="P142" i="1"/>
  <c r="Z142" i="1"/>
  <c r="M142" i="1"/>
  <c r="W142" i="1"/>
  <c r="N142" i="1"/>
  <c r="X142" i="1"/>
  <c r="O142" i="1"/>
  <c r="Y142" i="1"/>
  <c r="Q142" i="1"/>
  <c r="AA142" i="1"/>
  <c r="R142" i="1"/>
  <c r="AB142" i="1"/>
  <c r="S142" i="1"/>
  <c r="AC142" i="1"/>
  <c r="T142" i="1"/>
  <c r="AD142" i="1"/>
  <c r="U142" i="1"/>
  <c r="AE142" i="1"/>
  <c r="V142" i="1"/>
  <c r="AF142" i="1"/>
  <c r="AG142" i="1"/>
  <c r="AK142" i="1"/>
  <c r="AV142" i="1"/>
  <c r="AN142" i="1"/>
  <c r="AY142" i="1"/>
  <c r="AH142" i="1"/>
  <c r="AS142" i="1"/>
  <c r="AO142" i="1"/>
  <c r="AZ142" i="1"/>
  <c r="BM142" i="1"/>
  <c r="BO142" i="1"/>
  <c r="BN142" i="1"/>
  <c r="BQ142" i="1"/>
  <c r="BS142" i="1"/>
  <c r="BP142" i="1"/>
  <c r="BR142" i="1"/>
  <c r="BT142" i="1"/>
  <c r="BF142" i="1"/>
  <c r="BG142" i="1"/>
  <c r="BI142" i="1"/>
  <c r="BK142" i="1"/>
  <c r="BH142" i="1"/>
  <c r="BJ142" i="1"/>
  <c r="BL142" i="1"/>
  <c r="BU142" i="1"/>
  <c r="BV142" i="1"/>
  <c r="BW142" i="1"/>
  <c r="P141" i="1"/>
  <c r="Z141" i="1"/>
  <c r="M141" i="1"/>
  <c r="W141" i="1"/>
  <c r="N141" i="1"/>
  <c r="X141" i="1"/>
  <c r="O141" i="1"/>
  <c r="Y141" i="1"/>
  <c r="Q141" i="1"/>
  <c r="AA141" i="1"/>
  <c r="R141" i="1"/>
  <c r="AB141" i="1"/>
  <c r="S141" i="1"/>
  <c r="AC141" i="1"/>
  <c r="T141" i="1"/>
  <c r="AD141" i="1"/>
  <c r="U141" i="1"/>
  <c r="AE141" i="1"/>
  <c r="V141" i="1"/>
  <c r="AF141" i="1"/>
  <c r="AG141" i="1"/>
  <c r="AK141" i="1"/>
  <c r="AV141" i="1"/>
  <c r="AN141" i="1"/>
  <c r="AY141" i="1"/>
  <c r="AH141" i="1"/>
  <c r="AS141" i="1"/>
  <c r="AO141" i="1"/>
  <c r="AZ141" i="1"/>
  <c r="BM141" i="1"/>
  <c r="BO141" i="1"/>
  <c r="BN141" i="1"/>
  <c r="BQ141" i="1"/>
  <c r="BS141" i="1"/>
  <c r="BP141" i="1"/>
  <c r="BR141" i="1"/>
  <c r="BT141" i="1"/>
  <c r="BF141" i="1"/>
  <c r="BG141" i="1"/>
  <c r="BI141" i="1"/>
  <c r="BK141" i="1"/>
  <c r="BH141" i="1"/>
  <c r="BJ141" i="1"/>
  <c r="BL141" i="1"/>
  <c r="BU141" i="1"/>
  <c r="BV141" i="1"/>
  <c r="BW141" i="1"/>
  <c r="P140" i="1"/>
  <c r="Z140" i="1"/>
  <c r="M140" i="1"/>
  <c r="W140" i="1"/>
  <c r="N140" i="1"/>
  <c r="X140" i="1"/>
  <c r="O140" i="1"/>
  <c r="Y140" i="1"/>
  <c r="Q140" i="1"/>
  <c r="AA140" i="1"/>
  <c r="R140" i="1"/>
  <c r="AB140" i="1"/>
  <c r="S140" i="1"/>
  <c r="AC140" i="1"/>
  <c r="T140" i="1"/>
  <c r="AD140" i="1"/>
  <c r="U140" i="1"/>
  <c r="AE140" i="1"/>
  <c r="V140" i="1"/>
  <c r="AF140" i="1"/>
  <c r="AG140" i="1"/>
  <c r="AK140" i="1"/>
  <c r="AV140" i="1"/>
  <c r="AN140" i="1"/>
  <c r="AY140" i="1"/>
  <c r="AH140" i="1"/>
  <c r="AS140" i="1"/>
  <c r="AO140" i="1"/>
  <c r="AZ140" i="1"/>
  <c r="BM140" i="1"/>
  <c r="BO140" i="1"/>
  <c r="BN140" i="1"/>
  <c r="BQ140" i="1"/>
  <c r="BS140" i="1"/>
  <c r="BP140" i="1"/>
  <c r="BR140" i="1"/>
  <c r="BT140" i="1"/>
  <c r="BF140" i="1"/>
  <c r="BG140" i="1"/>
  <c r="BI140" i="1"/>
  <c r="BK140" i="1"/>
  <c r="BH140" i="1"/>
  <c r="BJ140" i="1"/>
  <c r="BL140" i="1"/>
  <c r="BU140" i="1"/>
  <c r="BV140" i="1"/>
  <c r="BW140" i="1"/>
  <c r="P139" i="1"/>
  <c r="Z139" i="1"/>
  <c r="M139" i="1"/>
  <c r="W139" i="1"/>
  <c r="N139" i="1"/>
  <c r="X139" i="1"/>
  <c r="O139" i="1"/>
  <c r="Y139" i="1"/>
  <c r="Q139" i="1"/>
  <c r="AA139" i="1"/>
  <c r="R139" i="1"/>
  <c r="AB139" i="1"/>
  <c r="S139" i="1"/>
  <c r="AC139" i="1"/>
  <c r="T139" i="1"/>
  <c r="AD139" i="1"/>
  <c r="U139" i="1"/>
  <c r="AE139" i="1"/>
  <c r="V139" i="1"/>
  <c r="AF139" i="1"/>
  <c r="AG139" i="1"/>
  <c r="AK139" i="1"/>
  <c r="AV139" i="1"/>
  <c r="AN139" i="1"/>
  <c r="AY139" i="1"/>
  <c r="AH139" i="1"/>
  <c r="AS139" i="1"/>
  <c r="AO139" i="1"/>
  <c r="AZ139" i="1"/>
  <c r="BM139" i="1"/>
  <c r="BO139" i="1"/>
  <c r="BN139" i="1"/>
  <c r="BQ139" i="1"/>
  <c r="BS139" i="1"/>
  <c r="BP139" i="1"/>
  <c r="BR139" i="1"/>
  <c r="BT139" i="1"/>
  <c r="BF139" i="1"/>
  <c r="BG139" i="1"/>
  <c r="BI139" i="1"/>
  <c r="BK139" i="1"/>
  <c r="BH139" i="1"/>
  <c r="BJ139" i="1"/>
  <c r="BL139" i="1"/>
  <c r="BU139" i="1"/>
  <c r="BV139" i="1"/>
  <c r="BW139" i="1"/>
  <c r="P138" i="1"/>
  <c r="Z138" i="1"/>
  <c r="M138" i="1"/>
  <c r="W138" i="1"/>
  <c r="N138" i="1"/>
  <c r="X138" i="1"/>
  <c r="O138" i="1"/>
  <c r="Y138" i="1"/>
  <c r="Q138" i="1"/>
  <c r="AA138" i="1"/>
  <c r="R138" i="1"/>
  <c r="AB138" i="1"/>
  <c r="S138" i="1"/>
  <c r="AC138" i="1"/>
  <c r="T138" i="1"/>
  <c r="AD138" i="1"/>
  <c r="U138" i="1"/>
  <c r="AE138" i="1"/>
  <c r="V138" i="1"/>
  <c r="AF138" i="1"/>
  <c r="AG138" i="1"/>
  <c r="AK138" i="1"/>
  <c r="AV138" i="1"/>
  <c r="AN138" i="1"/>
  <c r="AY138" i="1"/>
  <c r="AH138" i="1"/>
  <c r="AS138" i="1"/>
  <c r="AO138" i="1"/>
  <c r="AZ138" i="1"/>
  <c r="BM138" i="1"/>
  <c r="BO138" i="1"/>
  <c r="BN138" i="1"/>
  <c r="BQ138" i="1"/>
  <c r="BS138" i="1"/>
  <c r="BP138" i="1"/>
  <c r="BR138" i="1"/>
  <c r="BT138" i="1"/>
  <c r="BF138" i="1"/>
  <c r="BG138" i="1"/>
  <c r="BI138" i="1"/>
  <c r="BK138" i="1"/>
  <c r="BH138" i="1"/>
  <c r="BJ138" i="1"/>
  <c r="BL138" i="1"/>
  <c r="BU138" i="1"/>
  <c r="BV138" i="1"/>
  <c r="BW138" i="1"/>
  <c r="P137" i="1"/>
  <c r="Z137" i="1"/>
  <c r="M137" i="1"/>
  <c r="W137" i="1"/>
  <c r="N137" i="1"/>
  <c r="X137" i="1"/>
  <c r="O137" i="1"/>
  <c r="Y137" i="1"/>
  <c r="Q137" i="1"/>
  <c r="AA137" i="1"/>
  <c r="R137" i="1"/>
  <c r="AB137" i="1"/>
  <c r="S137" i="1"/>
  <c r="AC137" i="1"/>
  <c r="T137" i="1"/>
  <c r="AD137" i="1"/>
  <c r="U137" i="1"/>
  <c r="AE137" i="1"/>
  <c r="V137" i="1"/>
  <c r="AF137" i="1"/>
  <c r="AG137" i="1"/>
  <c r="AK137" i="1"/>
  <c r="AV137" i="1"/>
  <c r="AN137" i="1"/>
  <c r="AY137" i="1"/>
  <c r="AH137" i="1"/>
  <c r="AS137" i="1"/>
  <c r="AO137" i="1"/>
  <c r="AZ137" i="1"/>
  <c r="BM137" i="1"/>
  <c r="BO137" i="1"/>
  <c r="BN137" i="1"/>
  <c r="BQ137" i="1"/>
  <c r="BS137" i="1"/>
  <c r="BP137" i="1"/>
  <c r="BR137" i="1"/>
  <c r="BT137" i="1"/>
  <c r="BF137" i="1"/>
  <c r="BG137" i="1"/>
  <c r="BI137" i="1"/>
  <c r="BK137" i="1"/>
  <c r="BH137" i="1"/>
  <c r="BJ137" i="1"/>
  <c r="BL137" i="1"/>
  <c r="BU137" i="1"/>
  <c r="BV137" i="1"/>
  <c r="BW137" i="1"/>
  <c r="P136" i="1"/>
  <c r="Z136" i="1"/>
  <c r="M136" i="1"/>
  <c r="W136" i="1"/>
  <c r="N136" i="1"/>
  <c r="X136" i="1"/>
  <c r="O136" i="1"/>
  <c r="Y136" i="1"/>
  <c r="Q136" i="1"/>
  <c r="AA136" i="1"/>
  <c r="R136" i="1"/>
  <c r="AB136" i="1"/>
  <c r="S136" i="1"/>
  <c r="AC136" i="1"/>
  <c r="T136" i="1"/>
  <c r="AD136" i="1"/>
  <c r="U136" i="1"/>
  <c r="AE136" i="1"/>
  <c r="V136" i="1"/>
  <c r="AF136" i="1"/>
  <c r="AG136" i="1"/>
  <c r="AK136" i="1"/>
  <c r="AV136" i="1"/>
  <c r="AN136" i="1"/>
  <c r="AY136" i="1"/>
  <c r="AH136" i="1"/>
  <c r="AS136" i="1"/>
  <c r="AO136" i="1"/>
  <c r="AZ136" i="1"/>
  <c r="BM136" i="1"/>
  <c r="BO136" i="1"/>
  <c r="BN136" i="1"/>
  <c r="BQ136" i="1"/>
  <c r="BS136" i="1"/>
  <c r="BP136" i="1"/>
  <c r="BR136" i="1"/>
  <c r="BT136" i="1"/>
  <c r="BF136" i="1"/>
  <c r="BG136" i="1"/>
  <c r="BI136" i="1"/>
  <c r="BK136" i="1"/>
  <c r="BH136" i="1"/>
  <c r="BJ136" i="1"/>
  <c r="BL136" i="1"/>
  <c r="BU136" i="1"/>
  <c r="BV136" i="1"/>
  <c r="BW136" i="1"/>
  <c r="P135" i="1"/>
  <c r="Z135" i="1"/>
  <c r="M135" i="1"/>
  <c r="W135" i="1"/>
  <c r="N135" i="1"/>
  <c r="X135" i="1"/>
  <c r="O135" i="1"/>
  <c r="Y135" i="1"/>
  <c r="Q135" i="1"/>
  <c r="AA135" i="1"/>
  <c r="R135" i="1"/>
  <c r="AB135" i="1"/>
  <c r="S135" i="1"/>
  <c r="AC135" i="1"/>
  <c r="T135" i="1"/>
  <c r="AD135" i="1"/>
  <c r="U135" i="1"/>
  <c r="AE135" i="1"/>
  <c r="V135" i="1"/>
  <c r="AF135" i="1"/>
  <c r="AG135" i="1"/>
  <c r="AK135" i="1"/>
  <c r="AV135" i="1"/>
  <c r="AN135" i="1"/>
  <c r="AY135" i="1"/>
  <c r="AH135" i="1"/>
  <c r="AS135" i="1"/>
  <c r="AO135" i="1"/>
  <c r="AZ135" i="1"/>
  <c r="BM135" i="1"/>
  <c r="BO135" i="1"/>
  <c r="BN135" i="1"/>
  <c r="BQ135" i="1"/>
  <c r="BS135" i="1"/>
  <c r="BP135" i="1"/>
  <c r="BR135" i="1"/>
  <c r="BT135" i="1"/>
  <c r="BF135" i="1"/>
  <c r="BG135" i="1"/>
  <c r="BI135" i="1"/>
  <c r="BK135" i="1"/>
  <c r="BH135" i="1"/>
  <c r="BJ135" i="1"/>
  <c r="BL135" i="1"/>
  <c r="BD135" i="1"/>
  <c r="BU135" i="1"/>
  <c r="BV135" i="1"/>
  <c r="BW135" i="1"/>
  <c r="P134" i="1"/>
  <c r="Z134" i="1"/>
  <c r="M134" i="1"/>
  <c r="W134" i="1"/>
  <c r="N134" i="1"/>
  <c r="X134" i="1"/>
  <c r="O134" i="1"/>
  <c r="Y134" i="1"/>
  <c r="Q134" i="1"/>
  <c r="AA134" i="1"/>
  <c r="R134" i="1"/>
  <c r="AB134" i="1"/>
  <c r="S134" i="1"/>
  <c r="AC134" i="1"/>
  <c r="T134" i="1"/>
  <c r="AD134" i="1"/>
  <c r="U134" i="1"/>
  <c r="AE134" i="1"/>
  <c r="V134" i="1"/>
  <c r="AF134" i="1"/>
  <c r="AG134" i="1"/>
  <c r="AK134" i="1"/>
  <c r="AV134" i="1"/>
  <c r="AN134" i="1"/>
  <c r="AY134" i="1"/>
  <c r="AH134" i="1"/>
  <c r="AS134" i="1"/>
  <c r="AO134" i="1"/>
  <c r="AZ134" i="1"/>
  <c r="BM134" i="1"/>
  <c r="BO134" i="1"/>
  <c r="BN134" i="1"/>
  <c r="BQ134" i="1"/>
  <c r="BS134" i="1"/>
  <c r="BP134" i="1"/>
  <c r="BR134" i="1"/>
  <c r="BT134" i="1"/>
  <c r="BF134" i="1"/>
  <c r="BG134" i="1"/>
  <c r="BI134" i="1"/>
  <c r="BK134" i="1"/>
  <c r="BH134" i="1"/>
  <c r="BJ134" i="1"/>
  <c r="BL134" i="1"/>
  <c r="BU134" i="1"/>
  <c r="BV134" i="1"/>
  <c r="BW134" i="1"/>
  <c r="P133" i="1"/>
  <c r="Z133" i="1"/>
  <c r="M133" i="1"/>
  <c r="W133" i="1"/>
  <c r="N133" i="1"/>
  <c r="X133" i="1"/>
  <c r="O133" i="1"/>
  <c r="Y133" i="1"/>
  <c r="Q133" i="1"/>
  <c r="AA133" i="1"/>
  <c r="R133" i="1"/>
  <c r="AB133" i="1"/>
  <c r="S133" i="1"/>
  <c r="AC133" i="1"/>
  <c r="T133" i="1"/>
  <c r="AD133" i="1"/>
  <c r="U133" i="1"/>
  <c r="AE133" i="1"/>
  <c r="V133" i="1"/>
  <c r="AF133" i="1"/>
  <c r="AG133" i="1"/>
  <c r="AK133" i="1"/>
  <c r="AV133" i="1"/>
  <c r="AN133" i="1"/>
  <c r="AY133" i="1"/>
  <c r="AH133" i="1"/>
  <c r="AS133" i="1"/>
  <c r="AO133" i="1"/>
  <c r="AZ133" i="1"/>
  <c r="BM133" i="1"/>
  <c r="BO133" i="1"/>
  <c r="BN133" i="1"/>
  <c r="BQ133" i="1"/>
  <c r="BS133" i="1"/>
  <c r="BP133" i="1"/>
  <c r="BR133" i="1"/>
  <c r="BT133" i="1"/>
  <c r="BF133" i="1"/>
  <c r="BG133" i="1"/>
  <c r="BI133" i="1"/>
  <c r="BK133" i="1"/>
  <c r="BH133" i="1"/>
  <c r="BJ133" i="1"/>
  <c r="BL133" i="1"/>
  <c r="BD133" i="1"/>
  <c r="BU133" i="1"/>
  <c r="BV133" i="1"/>
  <c r="BW133" i="1"/>
  <c r="P132" i="1"/>
  <c r="Z132" i="1"/>
  <c r="M132" i="1"/>
  <c r="W132" i="1"/>
  <c r="N132" i="1"/>
  <c r="X132" i="1"/>
  <c r="O132" i="1"/>
  <c r="Y132" i="1"/>
  <c r="Q132" i="1"/>
  <c r="AA132" i="1"/>
  <c r="R132" i="1"/>
  <c r="AB132" i="1"/>
  <c r="S132" i="1"/>
  <c r="AC132" i="1"/>
  <c r="T132" i="1"/>
  <c r="AD132" i="1"/>
  <c r="U132" i="1"/>
  <c r="AE132" i="1"/>
  <c r="V132" i="1"/>
  <c r="AF132" i="1"/>
  <c r="AG132" i="1"/>
  <c r="AK132" i="1"/>
  <c r="AV132" i="1"/>
  <c r="AN132" i="1"/>
  <c r="AY132" i="1"/>
  <c r="AH132" i="1"/>
  <c r="AS132" i="1"/>
  <c r="AO132" i="1"/>
  <c r="AZ132" i="1"/>
  <c r="BM132" i="1"/>
  <c r="BO132" i="1"/>
  <c r="BN132" i="1"/>
  <c r="BQ132" i="1"/>
  <c r="BS132" i="1"/>
  <c r="BP132" i="1"/>
  <c r="BR132" i="1"/>
  <c r="BT132" i="1"/>
  <c r="BF132" i="1"/>
  <c r="BG132" i="1"/>
  <c r="BI132" i="1"/>
  <c r="BK132" i="1"/>
  <c r="BH132" i="1"/>
  <c r="BJ132" i="1"/>
  <c r="BL132" i="1"/>
  <c r="BD132" i="1"/>
  <c r="BU132" i="1"/>
  <c r="BV132" i="1"/>
  <c r="BW132" i="1"/>
  <c r="P131" i="1"/>
  <c r="Z131" i="1"/>
  <c r="M131" i="1"/>
  <c r="W131" i="1"/>
  <c r="N131" i="1"/>
  <c r="X131" i="1"/>
  <c r="O131" i="1"/>
  <c r="Y131" i="1"/>
  <c r="Q131" i="1"/>
  <c r="AA131" i="1"/>
  <c r="R131" i="1"/>
  <c r="AB131" i="1"/>
  <c r="S131" i="1"/>
  <c r="AC131" i="1"/>
  <c r="T131" i="1"/>
  <c r="AD131" i="1"/>
  <c r="U131" i="1"/>
  <c r="AE131" i="1"/>
  <c r="V131" i="1"/>
  <c r="AF131" i="1"/>
  <c r="AG131" i="1"/>
  <c r="AK131" i="1"/>
  <c r="AV131" i="1"/>
  <c r="AN131" i="1"/>
  <c r="AY131" i="1"/>
  <c r="AH131" i="1"/>
  <c r="AS131" i="1"/>
  <c r="AO131" i="1"/>
  <c r="AZ131" i="1"/>
  <c r="BM131" i="1"/>
  <c r="BO131" i="1"/>
  <c r="BN131" i="1"/>
  <c r="BQ131" i="1"/>
  <c r="BS131" i="1"/>
  <c r="BP131" i="1"/>
  <c r="BR131" i="1"/>
  <c r="BT131" i="1"/>
  <c r="BF131" i="1"/>
  <c r="BG131" i="1"/>
  <c r="BI131" i="1"/>
  <c r="BK131" i="1"/>
  <c r="BH131" i="1"/>
  <c r="BJ131" i="1"/>
  <c r="BL131" i="1"/>
  <c r="BU131" i="1"/>
  <c r="BV131" i="1"/>
  <c r="BW131" i="1"/>
  <c r="P130" i="1"/>
  <c r="Z130" i="1"/>
  <c r="M130" i="1"/>
  <c r="W130" i="1"/>
  <c r="N130" i="1"/>
  <c r="X130" i="1"/>
  <c r="O130" i="1"/>
  <c r="Y130" i="1"/>
  <c r="Q130" i="1"/>
  <c r="AA130" i="1"/>
  <c r="R130" i="1"/>
  <c r="AB130" i="1"/>
  <c r="S130" i="1"/>
  <c r="AC130" i="1"/>
  <c r="T130" i="1"/>
  <c r="AD130" i="1"/>
  <c r="U130" i="1"/>
  <c r="AE130" i="1"/>
  <c r="V130" i="1"/>
  <c r="AF130" i="1"/>
  <c r="AG130" i="1"/>
  <c r="AK130" i="1"/>
  <c r="AV130" i="1"/>
  <c r="AN130" i="1"/>
  <c r="AY130" i="1"/>
  <c r="AH130" i="1"/>
  <c r="AS130" i="1"/>
  <c r="AO130" i="1"/>
  <c r="AZ130" i="1"/>
  <c r="BM130" i="1"/>
  <c r="BO130" i="1"/>
  <c r="BN130" i="1"/>
  <c r="BQ130" i="1"/>
  <c r="BS130" i="1"/>
  <c r="BP130" i="1"/>
  <c r="BR130" i="1"/>
  <c r="BT130" i="1"/>
  <c r="BF130" i="1"/>
  <c r="BG130" i="1"/>
  <c r="BI130" i="1"/>
  <c r="BK130" i="1"/>
  <c r="BH130" i="1"/>
  <c r="BJ130" i="1"/>
  <c r="BL130" i="1"/>
  <c r="BD130" i="1"/>
  <c r="BU130" i="1"/>
  <c r="BV130" i="1"/>
  <c r="BW130" i="1"/>
  <c r="P129" i="1"/>
  <c r="Z129" i="1"/>
  <c r="M129" i="1"/>
  <c r="W129" i="1"/>
  <c r="N129" i="1"/>
  <c r="X129" i="1"/>
  <c r="O129" i="1"/>
  <c r="Y129" i="1"/>
  <c r="Q129" i="1"/>
  <c r="AA129" i="1"/>
  <c r="R129" i="1"/>
  <c r="AB129" i="1"/>
  <c r="S129" i="1"/>
  <c r="AC129" i="1"/>
  <c r="T129" i="1"/>
  <c r="AD129" i="1"/>
  <c r="U129" i="1"/>
  <c r="AE129" i="1"/>
  <c r="V129" i="1"/>
  <c r="AF129" i="1"/>
  <c r="AG129" i="1"/>
  <c r="AK129" i="1"/>
  <c r="AV129" i="1"/>
  <c r="AN129" i="1"/>
  <c r="AY129" i="1"/>
  <c r="AH129" i="1"/>
  <c r="AS129" i="1"/>
  <c r="AO129" i="1"/>
  <c r="AZ129" i="1"/>
  <c r="BM129" i="1"/>
  <c r="BO129" i="1"/>
  <c r="BN129" i="1"/>
  <c r="BQ129" i="1"/>
  <c r="BS129" i="1"/>
  <c r="BP129" i="1"/>
  <c r="BR129" i="1"/>
  <c r="BT129" i="1"/>
  <c r="BF129" i="1"/>
  <c r="BG129" i="1"/>
  <c r="BI129" i="1"/>
  <c r="BK129" i="1"/>
  <c r="BH129" i="1"/>
  <c r="BJ129" i="1"/>
  <c r="BL129" i="1"/>
  <c r="BD129" i="1"/>
  <c r="BU129" i="1"/>
  <c r="BV129" i="1"/>
  <c r="BW129" i="1"/>
  <c r="P128" i="1"/>
  <c r="Z128" i="1"/>
  <c r="M128" i="1"/>
  <c r="W128" i="1"/>
  <c r="N128" i="1"/>
  <c r="X128" i="1"/>
  <c r="O128" i="1"/>
  <c r="Y128" i="1"/>
  <c r="Q128" i="1"/>
  <c r="AA128" i="1"/>
  <c r="R128" i="1"/>
  <c r="AB128" i="1"/>
  <c r="S128" i="1"/>
  <c r="AC128" i="1"/>
  <c r="T128" i="1"/>
  <c r="AD128" i="1"/>
  <c r="U128" i="1"/>
  <c r="AE128" i="1"/>
  <c r="V128" i="1"/>
  <c r="AF128" i="1"/>
  <c r="AG128" i="1"/>
  <c r="AK128" i="1"/>
  <c r="AV128" i="1"/>
  <c r="AN128" i="1"/>
  <c r="AY128" i="1"/>
  <c r="AH128" i="1"/>
  <c r="AS128" i="1"/>
  <c r="AO128" i="1"/>
  <c r="AZ128" i="1"/>
  <c r="BM128" i="1"/>
  <c r="BO128" i="1"/>
  <c r="BN128" i="1"/>
  <c r="BQ128" i="1"/>
  <c r="BS128" i="1"/>
  <c r="BP128" i="1"/>
  <c r="BR128" i="1"/>
  <c r="BT128" i="1"/>
  <c r="BF128" i="1"/>
  <c r="BG128" i="1"/>
  <c r="BI128" i="1"/>
  <c r="BK128" i="1"/>
  <c r="BH128" i="1"/>
  <c r="BJ128" i="1"/>
  <c r="BL128" i="1"/>
  <c r="BD128" i="1"/>
  <c r="BU128" i="1"/>
  <c r="BV128" i="1"/>
  <c r="BW128" i="1"/>
  <c r="P127" i="1"/>
  <c r="Z127" i="1"/>
  <c r="M127" i="1"/>
  <c r="W127" i="1"/>
  <c r="N127" i="1"/>
  <c r="X127" i="1"/>
  <c r="O127" i="1"/>
  <c r="Y127" i="1"/>
  <c r="Q127" i="1"/>
  <c r="AA127" i="1"/>
  <c r="R127" i="1"/>
  <c r="AB127" i="1"/>
  <c r="S127" i="1"/>
  <c r="AC127" i="1"/>
  <c r="T127" i="1"/>
  <c r="AD127" i="1"/>
  <c r="U127" i="1"/>
  <c r="AE127" i="1"/>
  <c r="V127" i="1"/>
  <c r="AF127" i="1"/>
  <c r="AG127" i="1"/>
  <c r="AK127" i="1"/>
  <c r="AV127" i="1"/>
  <c r="AN127" i="1"/>
  <c r="AY127" i="1"/>
  <c r="AH127" i="1"/>
  <c r="AS127" i="1"/>
  <c r="AO127" i="1"/>
  <c r="AZ127" i="1"/>
  <c r="BM127" i="1"/>
  <c r="BO127" i="1"/>
  <c r="BN127" i="1"/>
  <c r="BQ127" i="1"/>
  <c r="BS127" i="1"/>
  <c r="BP127" i="1"/>
  <c r="BR127" i="1"/>
  <c r="BT127" i="1"/>
  <c r="BF127" i="1"/>
  <c r="BG127" i="1"/>
  <c r="BI127" i="1"/>
  <c r="BK127" i="1"/>
  <c r="BH127" i="1"/>
  <c r="BJ127" i="1"/>
  <c r="BL127" i="1"/>
  <c r="BU127" i="1"/>
  <c r="BV127" i="1"/>
  <c r="BW127" i="1"/>
  <c r="P126" i="1"/>
  <c r="Z126" i="1"/>
  <c r="M126" i="1"/>
  <c r="W126" i="1"/>
  <c r="N126" i="1"/>
  <c r="X126" i="1"/>
  <c r="O126" i="1"/>
  <c r="Y126" i="1"/>
  <c r="Q126" i="1"/>
  <c r="AA126" i="1"/>
  <c r="R126" i="1"/>
  <c r="AB126" i="1"/>
  <c r="S126" i="1"/>
  <c r="AC126" i="1"/>
  <c r="T126" i="1"/>
  <c r="AD126" i="1"/>
  <c r="U126" i="1"/>
  <c r="AE126" i="1"/>
  <c r="V126" i="1"/>
  <c r="AF126" i="1"/>
  <c r="AG126" i="1"/>
  <c r="AK126" i="1"/>
  <c r="AV126" i="1"/>
  <c r="AN126" i="1"/>
  <c r="AY126" i="1"/>
  <c r="AH126" i="1"/>
  <c r="AS126" i="1"/>
  <c r="AO126" i="1"/>
  <c r="AZ126" i="1"/>
  <c r="BM126" i="1"/>
  <c r="BO126" i="1"/>
  <c r="BN126" i="1"/>
  <c r="BQ126" i="1"/>
  <c r="BS126" i="1"/>
  <c r="BP126" i="1"/>
  <c r="BR126" i="1"/>
  <c r="BT126" i="1"/>
  <c r="BF126" i="1"/>
  <c r="BG126" i="1"/>
  <c r="BI126" i="1"/>
  <c r="BK126" i="1"/>
  <c r="BH126" i="1"/>
  <c r="BJ126" i="1"/>
  <c r="BL126" i="1"/>
  <c r="BU126" i="1"/>
  <c r="BV126" i="1"/>
  <c r="BW126" i="1"/>
  <c r="P125" i="1"/>
  <c r="Z125" i="1"/>
  <c r="M125" i="1"/>
  <c r="W125" i="1"/>
  <c r="N125" i="1"/>
  <c r="X125" i="1"/>
  <c r="O125" i="1"/>
  <c r="Y125" i="1"/>
  <c r="Q125" i="1"/>
  <c r="AA125" i="1"/>
  <c r="R125" i="1"/>
  <c r="AB125" i="1"/>
  <c r="S125" i="1"/>
  <c r="AC125" i="1"/>
  <c r="T125" i="1"/>
  <c r="AD125" i="1"/>
  <c r="U125" i="1"/>
  <c r="AE125" i="1"/>
  <c r="V125" i="1"/>
  <c r="AF125" i="1"/>
  <c r="AG125" i="1"/>
  <c r="AK125" i="1"/>
  <c r="AV125" i="1"/>
  <c r="AN125" i="1"/>
  <c r="AY125" i="1"/>
  <c r="AH125" i="1"/>
  <c r="AS125" i="1"/>
  <c r="AO125" i="1"/>
  <c r="AZ125" i="1"/>
  <c r="BM125" i="1"/>
  <c r="BO125" i="1"/>
  <c r="BN125" i="1"/>
  <c r="BQ125" i="1"/>
  <c r="BS125" i="1"/>
  <c r="BP125" i="1"/>
  <c r="BR125" i="1"/>
  <c r="BT125" i="1"/>
  <c r="BF125" i="1"/>
  <c r="BG125" i="1"/>
  <c r="BI125" i="1"/>
  <c r="BK125" i="1"/>
  <c r="BH125" i="1"/>
  <c r="BJ125" i="1"/>
  <c r="BL125" i="1"/>
  <c r="BU125" i="1"/>
  <c r="BV125" i="1"/>
  <c r="BW125" i="1"/>
  <c r="P124" i="1"/>
  <c r="Z124" i="1"/>
  <c r="M124" i="1"/>
  <c r="W124" i="1"/>
  <c r="N124" i="1"/>
  <c r="X124" i="1"/>
  <c r="O124" i="1"/>
  <c r="Y124" i="1"/>
  <c r="Q124" i="1"/>
  <c r="AA124" i="1"/>
  <c r="R124" i="1"/>
  <c r="AB124" i="1"/>
  <c r="S124" i="1"/>
  <c r="AC124" i="1"/>
  <c r="T124" i="1"/>
  <c r="AD124" i="1"/>
  <c r="U124" i="1"/>
  <c r="AE124" i="1"/>
  <c r="V124" i="1"/>
  <c r="AF124" i="1"/>
  <c r="AG124" i="1"/>
  <c r="AK124" i="1"/>
  <c r="AV124" i="1"/>
  <c r="AN124" i="1"/>
  <c r="AY124" i="1"/>
  <c r="AH124" i="1"/>
  <c r="AS124" i="1"/>
  <c r="AO124" i="1"/>
  <c r="AZ124" i="1"/>
  <c r="BM124" i="1"/>
  <c r="BO124" i="1"/>
  <c r="BN124" i="1"/>
  <c r="BQ124" i="1"/>
  <c r="BS124" i="1"/>
  <c r="BP124" i="1"/>
  <c r="BR124" i="1"/>
  <c r="BT124" i="1"/>
  <c r="BF124" i="1"/>
  <c r="BG124" i="1"/>
  <c r="BI124" i="1"/>
  <c r="BK124" i="1"/>
  <c r="BH124" i="1"/>
  <c r="BJ124" i="1"/>
  <c r="BL124" i="1"/>
  <c r="BU124" i="1"/>
  <c r="BV124" i="1"/>
  <c r="BW124" i="1"/>
  <c r="P123" i="1"/>
  <c r="Z123" i="1"/>
  <c r="M123" i="1"/>
  <c r="W123" i="1"/>
  <c r="N123" i="1"/>
  <c r="X123" i="1"/>
  <c r="O123" i="1"/>
  <c r="Y123" i="1"/>
  <c r="Q123" i="1"/>
  <c r="AA123" i="1"/>
  <c r="R123" i="1"/>
  <c r="AB123" i="1"/>
  <c r="S123" i="1"/>
  <c r="AC123" i="1"/>
  <c r="T123" i="1"/>
  <c r="AD123" i="1"/>
  <c r="U123" i="1"/>
  <c r="AE123" i="1"/>
  <c r="V123" i="1"/>
  <c r="AF123" i="1"/>
  <c r="AG123" i="1"/>
  <c r="AK123" i="1"/>
  <c r="AV123" i="1"/>
  <c r="AN123" i="1"/>
  <c r="AY123" i="1"/>
  <c r="AH123" i="1"/>
  <c r="AS123" i="1"/>
  <c r="AO123" i="1"/>
  <c r="AZ123" i="1"/>
  <c r="BM123" i="1"/>
  <c r="BO123" i="1"/>
  <c r="BN123" i="1"/>
  <c r="BQ123" i="1"/>
  <c r="BS123" i="1"/>
  <c r="BP123" i="1"/>
  <c r="BR123" i="1"/>
  <c r="BT123" i="1"/>
  <c r="BF123" i="1"/>
  <c r="BG123" i="1"/>
  <c r="BI123" i="1"/>
  <c r="BK123" i="1"/>
  <c r="BH123" i="1"/>
  <c r="BJ123" i="1"/>
  <c r="BL123" i="1"/>
  <c r="BU123" i="1"/>
  <c r="BV123" i="1"/>
  <c r="BW123" i="1"/>
  <c r="P122" i="1"/>
  <c r="Z122" i="1"/>
  <c r="M122" i="1"/>
  <c r="W122" i="1"/>
  <c r="N122" i="1"/>
  <c r="X122" i="1"/>
  <c r="O122" i="1"/>
  <c r="Y122" i="1"/>
  <c r="Q122" i="1"/>
  <c r="AA122" i="1"/>
  <c r="R122" i="1"/>
  <c r="AB122" i="1"/>
  <c r="S122" i="1"/>
  <c r="AC122" i="1"/>
  <c r="T122" i="1"/>
  <c r="AD122" i="1"/>
  <c r="U122" i="1"/>
  <c r="AE122" i="1"/>
  <c r="V122" i="1"/>
  <c r="AF122" i="1"/>
  <c r="AG122" i="1"/>
  <c r="AK122" i="1"/>
  <c r="AV122" i="1"/>
  <c r="AN122" i="1"/>
  <c r="AY122" i="1"/>
  <c r="AH122" i="1"/>
  <c r="AS122" i="1"/>
  <c r="AO122" i="1"/>
  <c r="AZ122" i="1"/>
  <c r="BM122" i="1"/>
  <c r="BO122" i="1"/>
  <c r="BN122" i="1"/>
  <c r="BQ122" i="1"/>
  <c r="BS122" i="1"/>
  <c r="BP122" i="1"/>
  <c r="BR122" i="1"/>
  <c r="BT122" i="1"/>
  <c r="BF122" i="1"/>
  <c r="BG122" i="1"/>
  <c r="BI122" i="1"/>
  <c r="BK122" i="1"/>
  <c r="BH122" i="1"/>
  <c r="BJ122" i="1"/>
  <c r="BL122" i="1"/>
  <c r="BU122" i="1"/>
  <c r="BV122" i="1"/>
  <c r="BW122" i="1"/>
  <c r="P121" i="1"/>
  <c r="Z121" i="1"/>
  <c r="M121" i="1"/>
  <c r="W121" i="1"/>
  <c r="N121" i="1"/>
  <c r="X121" i="1"/>
  <c r="O121" i="1"/>
  <c r="Y121" i="1"/>
  <c r="Q121" i="1"/>
  <c r="AA121" i="1"/>
  <c r="R121" i="1"/>
  <c r="AB121" i="1"/>
  <c r="S121" i="1"/>
  <c r="AC121" i="1"/>
  <c r="T121" i="1"/>
  <c r="AD121" i="1"/>
  <c r="U121" i="1"/>
  <c r="AE121" i="1"/>
  <c r="V121" i="1"/>
  <c r="AF121" i="1"/>
  <c r="AG121" i="1"/>
  <c r="AK121" i="1"/>
  <c r="AV121" i="1"/>
  <c r="AN121" i="1"/>
  <c r="AY121" i="1"/>
  <c r="AH121" i="1"/>
  <c r="AS121" i="1"/>
  <c r="AO121" i="1"/>
  <c r="AZ121" i="1"/>
  <c r="BM121" i="1"/>
  <c r="BO121" i="1"/>
  <c r="BN121" i="1"/>
  <c r="BQ121" i="1"/>
  <c r="BS121" i="1"/>
  <c r="BP121" i="1"/>
  <c r="BR121" i="1"/>
  <c r="BT121" i="1"/>
  <c r="BF121" i="1"/>
  <c r="BG121" i="1"/>
  <c r="BI121" i="1"/>
  <c r="BK121" i="1"/>
  <c r="BH121" i="1"/>
  <c r="BJ121" i="1"/>
  <c r="BL121" i="1"/>
  <c r="BU121" i="1"/>
  <c r="BV121" i="1"/>
  <c r="BW121" i="1"/>
  <c r="P120" i="1"/>
  <c r="Z120" i="1"/>
  <c r="M120" i="1"/>
  <c r="W120" i="1"/>
  <c r="N120" i="1"/>
  <c r="X120" i="1"/>
  <c r="O120" i="1"/>
  <c r="Y120" i="1"/>
  <c r="Q120" i="1"/>
  <c r="AA120" i="1"/>
  <c r="R120" i="1"/>
  <c r="AB120" i="1"/>
  <c r="S120" i="1"/>
  <c r="AC120" i="1"/>
  <c r="T120" i="1"/>
  <c r="AD120" i="1"/>
  <c r="U120" i="1"/>
  <c r="AE120" i="1"/>
  <c r="V120" i="1"/>
  <c r="AF120" i="1"/>
  <c r="AG120" i="1"/>
  <c r="AK120" i="1"/>
  <c r="AV120" i="1"/>
  <c r="AN120" i="1"/>
  <c r="AY120" i="1"/>
  <c r="AH120" i="1"/>
  <c r="AS120" i="1"/>
  <c r="AO120" i="1"/>
  <c r="AZ120" i="1"/>
  <c r="BM120" i="1"/>
  <c r="BO120" i="1"/>
  <c r="BN120" i="1"/>
  <c r="BQ120" i="1"/>
  <c r="BS120" i="1"/>
  <c r="BP120" i="1"/>
  <c r="BR120" i="1"/>
  <c r="BT120" i="1"/>
  <c r="BF120" i="1"/>
  <c r="BG120" i="1"/>
  <c r="BI120" i="1"/>
  <c r="BK120" i="1"/>
  <c r="BH120" i="1"/>
  <c r="BJ120" i="1"/>
  <c r="BL120" i="1"/>
  <c r="BU120" i="1"/>
  <c r="BV120" i="1"/>
  <c r="BW120" i="1"/>
  <c r="P119" i="1"/>
  <c r="Z119" i="1"/>
  <c r="M119" i="1"/>
  <c r="W119" i="1"/>
  <c r="N119" i="1"/>
  <c r="X119" i="1"/>
  <c r="O119" i="1"/>
  <c r="Y119" i="1"/>
  <c r="Q119" i="1"/>
  <c r="AA119" i="1"/>
  <c r="R119" i="1"/>
  <c r="AB119" i="1"/>
  <c r="S119" i="1"/>
  <c r="AC119" i="1"/>
  <c r="T119" i="1"/>
  <c r="AD119" i="1"/>
  <c r="U119" i="1"/>
  <c r="AE119" i="1"/>
  <c r="V119" i="1"/>
  <c r="AF119" i="1"/>
  <c r="AG119" i="1"/>
  <c r="AK119" i="1"/>
  <c r="AV119" i="1"/>
  <c r="AN119" i="1"/>
  <c r="AY119" i="1"/>
  <c r="AH119" i="1"/>
  <c r="AS119" i="1"/>
  <c r="AO119" i="1"/>
  <c r="AZ119" i="1"/>
  <c r="BM119" i="1"/>
  <c r="BO119" i="1"/>
  <c r="BN119" i="1"/>
  <c r="BQ119" i="1"/>
  <c r="BS119" i="1"/>
  <c r="BP119" i="1"/>
  <c r="BR119" i="1"/>
  <c r="BT119" i="1"/>
  <c r="BF119" i="1"/>
  <c r="BG119" i="1"/>
  <c r="BI119" i="1"/>
  <c r="BK119" i="1"/>
  <c r="BH119" i="1"/>
  <c r="BJ119" i="1"/>
  <c r="BL119" i="1"/>
  <c r="BU119" i="1"/>
  <c r="BV119" i="1"/>
  <c r="BW119" i="1"/>
  <c r="P118" i="1"/>
  <c r="Z118" i="1"/>
  <c r="M118" i="1"/>
  <c r="W118" i="1"/>
  <c r="N118" i="1"/>
  <c r="X118" i="1"/>
  <c r="O118" i="1"/>
  <c r="Y118" i="1"/>
  <c r="Q118" i="1"/>
  <c r="AA118" i="1"/>
  <c r="R118" i="1"/>
  <c r="AB118" i="1"/>
  <c r="S118" i="1"/>
  <c r="AC118" i="1"/>
  <c r="T118" i="1"/>
  <c r="AD118" i="1"/>
  <c r="U118" i="1"/>
  <c r="AE118" i="1"/>
  <c r="V118" i="1"/>
  <c r="AF118" i="1"/>
  <c r="AG118" i="1"/>
  <c r="AK118" i="1"/>
  <c r="AV118" i="1"/>
  <c r="AN118" i="1"/>
  <c r="AY118" i="1"/>
  <c r="AH118" i="1"/>
  <c r="AS118" i="1"/>
  <c r="AO118" i="1"/>
  <c r="AZ118" i="1"/>
  <c r="BM118" i="1"/>
  <c r="BO118" i="1"/>
  <c r="BN118" i="1"/>
  <c r="BQ118" i="1"/>
  <c r="BS118" i="1"/>
  <c r="BP118" i="1"/>
  <c r="BR118" i="1"/>
  <c r="BT118" i="1"/>
  <c r="BF118" i="1"/>
  <c r="BG118" i="1"/>
  <c r="BI118" i="1"/>
  <c r="BK118" i="1"/>
  <c r="BH118" i="1"/>
  <c r="BJ118" i="1"/>
  <c r="BL118" i="1"/>
  <c r="BU118" i="1"/>
  <c r="BV118" i="1"/>
  <c r="BW118" i="1"/>
  <c r="P117" i="1"/>
  <c r="Z117" i="1"/>
  <c r="M117" i="1"/>
  <c r="W117" i="1"/>
  <c r="N117" i="1"/>
  <c r="X117" i="1"/>
  <c r="O117" i="1"/>
  <c r="Y117" i="1"/>
  <c r="Q117" i="1"/>
  <c r="AA117" i="1"/>
  <c r="R117" i="1"/>
  <c r="AB117" i="1"/>
  <c r="S117" i="1"/>
  <c r="AC117" i="1"/>
  <c r="T117" i="1"/>
  <c r="AD117" i="1"/>
  <c r="U117" i="1"/>
  <c r="AE117" i="1"/>
  <c r="V117" i="1"/>
  <c r="AF117" i="1"/>
  <c r="AG117" i="1"/>
  <c r="AK117" i="1"/>
  <c r="AV117" i="1"/>
  <c r="AN117" i="1"/>
  <c r="AY117" i="1"/>
  <c r="AH117" i="1"/>
  <c r="AS117" i="1"/>
  <c r="AO117" i="1"/>
  <c r="AZ117" i="1"/>
  <c r="BM117" i="1"/>
  <c r="BO117" i="1"/>
  <c r="BN117" i="1"/>
  <c r="BQ117" i="1"/>
  <c r="BS117" i="1"/>
  <c r="BP117" i="1"/>
  <c r="BR117" i="1"/>
  <c r="BT117" i="1"/>
  <c r="BF117" i="1"/>
  <c r="BG117" i="1"/>
  <c r="BI117" i="1"/>
  <c r="BK117" i="1"/>
  <c r="BH117" i="1"/>
  <c r="BJ117" i="1"/>
  <c r="BL117" i="1"/>
  <c r="BU117" i="1"/>
  <c r="BV117" i="1"/>
  <c r="BW117" i="1"/>
  <c r="P116" i="1"/>
  <c r="Z116" i="1"/>
  <c r="M116" i="1"/>
  <c r="W116" i="1"/>
  <c r="N116" i="1"/>
  <c r="X116" i="1"/>
  <c r="O116" i="1"/>
  <c r="Y116" i="1"/>
  <c r="Q116" i="1"/>
  <c r="AA116" i="1"/>
  <c r="R116" i="1"/>
  <c r="AB116" i="1"/>
  <c r="S116" i="1"/>
  <c r="AC116" i="1"/>
  <c r="T116" i="1"/>
  <c r="AD116" i="1"/>
  <c r="U116" i="1"/>
  <c r="AE116" i="1"/>
  <c r="V116" i="1"/>
  <c r="AF116" i="1"/>
  <c r="AG116" i="1"/>
  <c r="AK116" i="1"/>
  <c r="AV116" i="1"/>
  <c r="AN116" i="1"/>
  <c r="AY116" i="1"/>
  <c r="AH116" i="1"/>
  <c r="AS116" i="1"/>
  <c r="AO116" i="1"/>
  <c r="AZ116" i="1"/>
  <c r="BM116" i="1"/>
  <c r="BO116" i="1"/>
  <c r="BN116" i="1"/>
  <c r="BQ116" i="1"/>
  <c r="BS116" i="1"/>
  <c r="BP116" i="1"/>
  <c r="BR116" i="1"/>
  <c r="BT116" i="1"/>
  <c r="BF116" i="1"/>
  <c r="BG116" i="1"/>
  <c r="BI116" i="1"/>
  <c r="BK116" i="1"/>
  <c r="BH116" i="1"/>
  <c r="BJ116" i="1"/>
  <c r="BL116" i="1"/>
  <c r="BU116" i="1"/>
  <c r="BV116" i="1"/>
  <c r="BW116" i="1"/>
  <c r="P115" i="1"/>
  <c r="Z115" i="1"/>
  <c r="M115" i="1"/>
  <c r="W115" i="1"/>
  <c r="N115" i="1"/>
  <c r="X115" i="1"/>
  <c r="O115" i="1"/>
  <c r="Y115" i="1"/>
  <c r="Q115" i="1"/>
  <c r="AA115" i="1"/>
  <c r="R115" i="1"/>
  <c r="AB115" i="1"/>
  <c r="S115" i="1"/>
  <c r="AC115" i="1"/>
  <c r="T115" i="1"/>
  <c r="AD115" i="1"/>
  <c r="U115" i="1"/>
  <c r="AE115" i="1"/>
  <c r="V115" i="1"/>
  <c r="AF115" i="1"/>
  <c r="AG115" i="1"/>
  <c r="AK115" i="1"/>
  <c r="AV115" i="1"/>
  <c r="AN115" i="1"/>
  <c r="AY115" i="1"/>
  <c r="AH115" i="1"/>
  <c r="AS115" i="1"/>
  <c r="AO115" i="1"/>
  <c r="AZ115" i="1"/>
  <c r="BM115" i="1"/>
  <c r="BO115" i="1"/>
  <c r="BN115" i="1"/>
  <c r="BQ115" i="1"/>
  <c r="BS115" i="1"/>
  <c r="BP115" i="1"/>
  <c r="BR115" i="1"/>
  <c r="BT115" i="1"/>
  <c r="BF115" i="1"/>
  <c r="BG115" i="1"/>
  <c r="BI115" i="1"/>
  <c r="BK115" i="1"/>
  <c r="BH115" i="1"/>
  <c r="BJ115" i="1"/>
  <c r="BL115" i="1"/>
  <c r="BU115" i="1"/>
  <c r="BV115" i="1"/>
  <c r="BW115" i="1"/>
  <c r="P114" i="1"/>
  <c r="Z114" i="1"/>
  <c r="M114" i="1"/>
  <c r="W114" i="1"/>
  <c r="N114" i="1"/>
  <c r="X114" i="1"/>
  <c r="O114" i="1"/>
  <c r="Y114" i="1"/>
  <c r="Q114" i="1"/>
  <c r="AA114" i="1"/>
  <c r="R114" i="1"/>
  <c r="AB114" i="1"/>
  <c r="S114" i="1"/>
  <c r="AC114" i="1"/>
  <c r="T114" i="1"/>
  <c r="AD114" i="1"/>
  <c r="U114" i="1"/>
  <c r="AE114" i="1"/>
  <c r="V114" i="1"/>
  <c r="AF114" i="1"/>
  <c r="AG114" i="1"/>
  <c r="AK114" i="1"/>
  <c r="AV114" i="1"/>
  <c r="AN114" i="1"/>
  <c r="AY114" i="1"/>
  <c r="AH114" i="1"/>
  <c r="AS114" i="1"/>
  <c r="AO114" i="1"/>
  <c r="AZ114" i="1"/>
  <c r="BM114" i="1"/>
  <c r="BO114" i="1"/>
  <c r="BN114" i="1"/>
  <c r="BQ114" i="1"/>
  <c r="BS114" i="1"/>
  <c r="BP114" i="1"/>
  <c r="BR114" i="1"/>
  <c r="BT114" i="1"/>
  <c r="BF114" i="1"/>
  <c r="BG114" i="1"/>
  <c r="BI114" i="1"/>
  <c r="BK114" i="1"/>
  <c r="BH114" i="1"/>
  <c r="BJ114" i="1"/>
  <c r="BL114" i="1"/>
  <c r="BD114" i="1"/>
  <c r="BU114" i="1"/>
  <c r="BV114" i="1"/>
  <c r="BW114" i="1"/>
  <c r="P113" i="1"/>
  <c r="Z113" i="1"/>
  <c r="M113" i="1"/>
  <c r="W113" i="1"/>
  <c r="N113" i="1"/>
  <c r="X113" i="1"/>
  <c r="O113" i="1"/>
  <c r="Y113" i="1"/>
  <c r="Q113" i="1"/>
  <c r="AA113" i="1"/>
  <c r="R113" i="1"/>
  <c r="AB113" i="1"/>
  <c r="S113" i="1"/>
  <c r="AC113" i="1"/>
  <c r="T113" i="1"/>
  <c r="AD113" i="1"/>
  <c r="U113" i="1"/>
  <c r="AE113" i="1"/>
  <c r="V113" i="1"/>
  <c r="AF113" i="1"/>
  <c r="AG113" i="1"/>
  <c r="AK113" i="1"/>
  <c r="AV113" i="1"/>
  <c r="AN113" i="1"/>
  <c r="AY113" i="1"/>
  <c r="AH113" i="1"/>
  <c r="AS113" i="1"/>
  <c r="AO113" i="1"/>
  <c r="AZ113" i="1"/>
  <c r="BM113" i="1"/>
  <c r="BO113" i="1"/>
  <c r="BN113" i="1"/>
  <c r="BQ113" i="1"/>
  <c r="BS113" i="1"/>
  <c r="BP113" i="1"/>
  <c r="BR113" i="1"/>
  <c r="BT113" i="1"/>
  <c r="BF113" i="1"/>
  <c r="BG113" i="1"/>
  <c r="BI113" i="1"/>
  <c r="BK113" i="1"/>
  <c r="BH113" i="1"/>
  <c r="BJ113" i="1"/>
  <c r="BL113" i="1"/>
  <c r="BD113" i="1"/>
  <c r="BU113" i="1"/>
  <c r="BV113" i="1"/>
  <c r="BW113" i="1"/>
  <c r="P112" i="1"/>
  <c r="Z112" i="1"/>
  <c r="M112" i="1"/>
  <c r="W112" i="1"/>
  <c r="N112" i="1"/>
  <c r="X112" i="1"/>
  <c r="O112" i="1"/>
  <c r="Y112" i="1"/>
  <c r="Q112" i="1"/>
  <c r="AA112" i="1"/>
  <c r="R112" i="1"/>
  <c r="AB112" i="1"/>
  <c r="S112" i="1"/>
  <c r="AC112" i="1"/>
  <c r="T112" i="1"/>
  <c r="AD112" i="1"/>
  <c r="U112" i="1"/>
  <c r="AE112" i="1"/>
  <c r="V112" i="1"/>
  <c r="AF112" i="1"/>
  <c r="AG112" i="1"/>
  <c r="AK112" i="1"/>
  <c r="AV112" i="1"/>
  <c r="AN112" i="1"/>
  <c r="AY112" i="1"/>
  <c r="AH112" i="1"/>
  <c r="AS112" i="1"/>
  <c r="AO112" i="1"/>
  <c r="AZ112" i="1"/>
  <c r="BM112" i="1"/>
  <c r="BO112" i="1"/>
  <c r="BN112" i="1"/>
  <c r="BQ112" i="1"/>
  <c r="BS112" i="1"/>
  <c r="BP112" i="1"/>
  <c r="BR112" i="1"/>
  <c r="BT112" i="1"/>
  <c r="BF112" i="1"/>
  <c r="BG112" i="1"/>
  <c r="BI112" i="1"/>
  <c r="BK112" i="1"/>
  <c r="BH112" i="1"/>
  <c r="BJ112" i="1"/>
  <c r="BL112" i="1"/>
  <c r="BU112" i="1"/>
  <c r="BV112" i="1"/>
  <c r="BW112" i="1"/>
  <c r="P111" i="1"/>
  <c r="Z111" i="1"/>
  <c r="M111" i="1"/>
  <c r="W111" i="1"/>
  <c r="N111" i="1"/>
  <c r="X111" i="1"/>
  <c r="O111" i="1"/>
  <c r="Y111" i="1"/>
  <c r="Q111" i="1"/>
  <c r="AA111" i="1"/>
  <c r="R111" i="1"/>
  <c r="AB111" i="1"/>
  <c r="S111" i="1"/>
  <c r="AC111" i="1"/>
  <c r="T111" i="1"/>
  <c r="AD111" i="1"/>
  <c r="U111" i="1"/>
  <c r="AE111" i="1"/>
  <c r="V111" i="1"/>
  <c r="AF111" i="1"/>
  <c r="AG111" i="1"/>
  <c r="AK111" i="1"/>
  <c r="AV111" i="1"/>
  <c r="AN111" i="1"/>
  <c r="AY111" i="1"/>
  <c r="AH111" i="1"/>
  <c r="AS111" i="1"/>
  <c r="AO111" i="1"/>
  <c r="AZ111" i="1"/>
  <c r="BM111" i="1"/>
  <c r="BO111" i="1"/>
  <c r="BN111" i="1"/>
  <c r="BQ111" i="1"/>
  <c r="BS111" i="1"/>
  <c r="BP111" i="1"/>
  <c r="BR111" i="1"/>
  <c r="BT111" i="1"/>
  <c r="BF111" i="1"/>
  <c r="BG111" i="1"/>
  <c r="BI111" i="1"/>
  <c r="BK111" i="1"/>
  <c r="BH111" i="1"/>
  <c r="BJ111" i="1"/>
  <c r="BL111" i="1"/>
  <c r="BU111" i="1"/>
  <c r="BV111" i="1"/>
  <c r="BW111" i="1"/>
  <c r="P110" i="1"/>
  <c r="Z110" i="1"/>
  <c r="M110" i="1"/>
  <c r="W110" i="1"/>
  <c r="N110" i="1"/>
  <c r="X110" i="1"/>
  <c r="O110" i="1"/>
  <c r="Y110" i="1"/>
  <c r="Q110" i="1"/>
  <c r="AA110" i="1"/>
  <c r="R110" i="1"/>
  <c r="AB110" i="1"/>
  <c r="S110" i="1"/>
  <c r="AC110" i="1"/>
  <c r="T110" i="1"/>
  <c r="AD110" i="1"/>
  <c r="U110" i="1"/>
  <c r="AE110" i="1"/>
  <c r="V110" i="1"/>
  <c r="AF110" i="1"/>
  <c r="AG110" i="1"/>
  <c r="AK110" i="1"/>
  <c r="AV110" i="1"/>
  <c r="AN110" i="1"/>
  <c r="AY110" i="1"/>
  <c r="AH110" i="1"/>
  <c r="AS110" i="1"/>
  <c r="AO110" i="1"/>
  <c r="AZ110" i="1"/>
  <c r="BM110" i="1"/>
  <c r="BO110" i="1"/>
  <c r="BN110" i="1"/>
  <c r="BQ110" i="1"/>
  <c r="BS110" i="1"/>
  <c r="BP110" i="1"/>
  <c r="BR110" i="1"/>
  <c r="BT110" i="1"/>
  <c r="BF110" i="1"/>
  <c r="BG110" i="1"/>
  <c r="BI110" i="1"/>
  <c r="BK110" i="1"/>
  <c r="BH110" i="1"/>
  <c r="BJ110" i="1"/>
  <c r="BL110" i="1"/>
  <c r="BU110" i="1"/>
  <c r="BV110" i="1"/>
  <c r="BW110" i="1"/>
  <c r="P109" i="1"/>
  <c r="Z109" i="1"/>
  <c r="M109" i="1"/>
  <c r="W109" i="1"/>
  <c r="N109" i="1"/>
  <c r="X109" i="1"/>
  <c r="O109" i="1"/>
  <c r="Y109" i="1"/>
  <c r="Q109" i="1"/>
  <c r="AA109" i="1"/>
  <c r="R109" i="1"/>
  <c r="AB109" i="1"/>
  <c r="S109" i="1"/>
  <c r="AC109" i="1"/>
  <c r="T109" i="1"/>
  <c r="AD109" i="1"/>
  <c r="U109" i="1"/>
  <c r="AE109" i="1"/>
  <c r="V109" i="1"/>
  <c r="AF109" i="1"/>
  <c r="AG109" i="1"/>
  <c r="AK109" i="1"/>
  <c r="AV109" i="1"/>
  <c r="AN109" i="1"/>
  <c r="AY109" i="1"/>
  <c r="AH109" i="1"/>
  <c r="AS109" i="1"/>
  <c r="AO109" i="1"/>
  <c r="AZ109" i="1"/>
  <c r="BM109" i="1"/>
  <c r="BO109" i="1"/>
  <c r="BN109" i="1"/>
  <c r="BQ109" i="1"/>
  <c r="BS109" i="1"/>
  <c r="BP109" i="1"/>
  <c r="BR109" i="1"/>
  <c r="BT109" i="1"/>
  <c r="BF109" i="1"/>
  <c r="BG109" i="1"/>
  <c r="BI109" i="1"/>
  <c r="BK109" i="1"/>
  <c r="BH109" i="1"/>
  <c r="BJ109" i="1"/>
  <c r="BL109" i="1"/>
  <c r="BU109" i="1"/>
  <c r="BV109" i="1"/>
  <c r="BW109" i="1"/>
  <c r="P108" i="1"/>
  <c r="Z108" i="1"/>
  <c r="M108" i="1"/>
  <c r="W108" i="1"/>
  <c r="N108" i="1"/>
  <c r="X108" i="1"/>
  <c r="O108" i="1"/>
  <c r="Y108" i="1"/>
  <c r="Q108" i="1"/>
  <c r="AA108" i="1"/>
  <c r="R108" i="1"/>
  <c r="AB108" i="1"/>
  <c r="S108" i="1"/>
  <c r="AC108" i="1"/>
  <c r="T108" i="1"/>
  <c r="AD108" i="1"/>
  <c r="U108" i="1"/>
  <c r="AE108" i="1"/>
  <c r="V108" i="1"/>
  <c r="AF108" i="1"/>
  <c r="AG108" i="1"/>
  <c r="AK108" i="1"/>
  <c r="AV108" i="1"/>
  <c r="AN108" i="1"/>
  <c r="AY108" i="1"/>
  <c r="AH108" i="1"/>
  <c r="AS108" i="1"/>
  <c r="AO108" i="1"/>
  <c r="AZ108" i="1"/>
  <c r="BM108" i="1"/>
  <c r="BO108" i="1"/>
  <c r="BN108" i="1"/>
  <c r="BQ108" i="1"/>
  <c r="BS108" i="1"/>
  <c r="BP108" i="1"/>
  <c r="BR108" i="1"/>
  <c r="BT108" i="1"/>
  <c r="BF108" i="1"/>
  <c r="BG108" i="1"/>
  <c r="BI108" i="1"/>
  <c r="BK108" i="1"/>
  <c r="BH108" i="1"/>
  <c r="BJ108" i="1"/>
  <c r="BL108" i="1"/>
  <c r="BU108" i="1"/>
  <c r="BV108" i="1"/>
  <c r="BW108" i="1"/>
  <c r="P107" i="1"/>
  <c r="Z107" i="1"/>
  <c r="M107" i="1"/>
  <c r="W107" i="1"/>
  <c r="N107" i="1"/>
  <c r="X107" i="1"/>
  <c r="O107" i="1"/>
  <c r="Y107" i="1"/>
  <c r="Q107" i="1"/>
  <c r="AA107" i="1"/>
  <c r="R107" i="1"/>
  <c r="AB107" i="1"/>
  <c r="S107" i="1"/>
  <c r="AC107" i="1"/>
  <c r="T107" i="1"/>
  <c r="AD107" i="1"/>
  <c r="U107" i="1"/>
  <c r="AE107" i="1"/>
  <c r="V107" i="1"/>
  <c r="AF107" i="1"/>
  <c r="AG107" i="1"/>
  <c r="AK107" i="1"/>
  <c r="AV107" i="1"/>
  <c r="AN107" i="1"/>
  <c r="AY107" i="1"/>
  <c r="AH107" i="1"/>
  <c r="AS107" i="1"/>
  <c r="AO107" i="1"/>
  <c r="AZ107" i="1"/>
  <c r="BM107" i="1"/>
  <c r="BO107" i="1"/>
  <c r="BN107" i="1"/>
  <c r="BQ107" i="1"/>
  <c r="BS107" i="1"/>
  <c r="BP107" i="1"/>
  <c r="BR107" i="1"/>
  <c r="BT107" i="1"/>
  <c r="BF107" i="1"/>
  <c r="BG107" i="1"/>
  <c r="BI107" i="1"/>
  <c r="BK107" i="1"/>
  <c r="BH107" i="1"/>
  <c r="BJ107" i="1"/>
  <c r="BL107" i="1"/>
  <c r="BU107" i="1"/>
  <c r="BV107" i="1"/>
  <c r="BW107" i="1"/>
  <c r="P106" i="1"/>
  <c r="Z106" i="1"/>
  <c r="M106" i="1"/>
  <c r="W106" i="1"/>
  <c r="N106" i="1"/>
  <c r="X106" i="1"/>
  <c r="O106" i="1"/>
  <c r="Y106" i="1"/>
  <c r="Q106" i="1"/>
  <c r="AA106" i="1"/>
  <c r="R106" i="1"/>
  <c r="AB106" i="1"/>
  <c r="S106" i="1"/>
  <c r="AC106" i="1"/>
  <c r="T106" i="1"/>
  <c r="AD106" i="1"/>
  <c r="U106" i="1"/>
  <c r="AE106" i="1"/>
  <c r="V106" i="1"/>
  <c r="AF106" i="1"/>
  <c r="AG106" i="1"/>
  <c r="AK106" i="1"/>
  <c r="AV106" i="1"/>
  <c r="AN106" i="1"/>
  <c r="AY106" i="1"/>
  <c r="AH106" i="1"/>
  <c r="AS106" i="1"/>
  <c r="AO106" i="1"/>
  <c r="AZ106" i="1"/>
  <c r="BM106" i="1"/>
  <c r="BO106" i="1"/>
  <c r="BN106" i="1"/>
  <c r="BQ106" i="1"/>
  <c r="BS106" i="1"/>
  <c r="BP106" i="1"/>
  <c r="BR106" i="1"/>
  <c r="BT106" i="1"/>
  <c r="BF106" i="1"/>
  <c r="BG106" i="1"/>
  <c r="BI106" i="1"/>
  <c r="BK106" i="1"/>
  <c r="BH106" i="1"/>
  <c r="BJ106" i="1"/>
  <c r="BL106" i="1"/>
  <c r="BU106" i="1"/>
  <c r="BV106" i="1"/>
  <c r="BW106" i="1"/>
  <c r="P105" i="1"/>
  <c r="Z105" i="1"/>
  <c r="M105" i="1"/>
  <c r="W105" i="1"/>
  <c r="N105" i="1"/>
  <c r="X105" i="1"/>
  <c r="O105" i="1"/>
  <c r="Y105" i="1"/>
  <c r="Q105" i="1"/>
  <c r="AA105" i="1"/>
  <c r="R105" i="1"/>
  <c r="AB105" i="1"/>
  <c r="S105" i="1"/>
  <c r="AC105" i="1"/>
  <c r="T105" i="1"/>
  <c r="AD105" i="1"/>
  <c r="U105" i="1"/>
  <c r="AE105" i="1"/>
  <c r="V105" i="1"/>
  <c r="AF105" i="1"/>
  <c r="AG105" i="1"/>
  <c r="AK105" i="1"/>
  <c r="AV105" i="1"/>
  <c r="AN105" i="1"/>
  <c r="AY105" i="1"/>
  <c r="AH105" i="1"/>
  <c r="AS105" i="1"/>
  <c r="AO105" i="1"/>
  <c r="AZ105" i="1"/>
  <c r="BM105" i="1"/>
  <c r="BO105" i="1"/>
  <c r="BN105" i="1"/>
  <c r="BQ105" i="1"/>
  <c r="BS105" i="1"/>
  <c r="BP105" i="1"/>
  <c r="BR105" i="1"/>
  <c r="BT105" i="1"/>
  <c r="BF105" i="1"/>
  <c r="BG105" i="1"/>
  <c r="BI105" i="1"/>
  <c r="BK105" i="1"/>
  <c r="BH105" i="1"/>
  <c r="BJ105" i="1"/>
  <c r="BL105" i="1"/>
  <c r="BU105" i="1"/>
  <c r="BV105" i="1"/>
  <c r="BW105" i="1"/>
  <c r="P104" i="1"/>
  <c r="Z104" i="1"/>
  <c r="M104" i="1"/>
  <c r="W104" i="1"/>
  <c r="N104" i="1"/>
  <c r="X104" i="1"/>
  <c r="O104" i="1"/>
  <c r="Y104" i="1"/>
  <c r="Q104" i="1"/>
  <c r="AA104" i="1"/>
  <c r="R104" i="1"/>
  <c r="AB104" i="1"/>
  <c r="S104" i="1"/>
  <c r="AC104" i="1"/>
  <c r="T104" i="1"/>
  <c r="AD104" i="1"/>
  <c r="U104" i="1"/>
  <c r="AE104" i="1"/>
  <c r="V104" i="1"/>
  <c r="AF104" i="1"/>
  <c r="AG104" i="1"/>
  <c r="AK104" i="1"/>
  <c r="AV104" i="1"/>
  <c r="AN104" i="1"/>
  <c r="AY104" i="1"/>
  <c r="AH104" i="1"/>
  <c r="AS104" i="1"/>
  <c r="AO104" i="1"/>
  <c r="AZ104" i="1"/>
  <c r="BM104" i="1"/>
  <c r="BO104" i="1"/>
  <c r="BN104" i="1"/>
  <c r="BQ104" i="1"/>
  <c r="BS104" i="1"/>
  <c r="BP104" i="1"/>
  <c r="BR104" i="1"/>
  <c r="BT104" i="1"/>
  <c r="BF104" i="1"/>
  <c r="BG104" i="1"/>
  <c r="BI104" i="1"/>
  <c r="BK104" i="1"/>
  <c r="BH104" i="1"/>
  <c r="BJ104" i="1"/>
  <c r="BL104" i="1"/>
  <c r="BU104" i="1"/>
  <c r="BV104" i="1"/>
  <c r="BW104" i="1"/>
  <c r="P103" i="1"/>
  <c r="Z103" i="1"/>
  <c r="M103" i="1"/>
  <c r="W103" i="1"/>
  <c r="N103" i="1"/>
  <c r="X103" i="1"/>
  <c r="O103" i="1"/>
  <c r="Y103" i="1"/>
  <c r="Q103" i="1"/>
  <c r="AA103" i="1"/>
  <c r="R103" i="1"/>
  <c r="AB103" i="1"/>
  <c r="S103" i="1"/>
  <c r="AC103" i="1"/>
  <c r="T103" i="1"/>
  <c r="AD103" i="1"/>
  <c r="U103" i="1"/>
  <c r="AE103" i="1"/>
  <c r="V103" i="1"/>
  <c r="AF103" i="1"/>
  <c r="AG103" i="1"/>
  <c r="AK103" i="1"/>
  <c r="AV103" i="1"/>
  <c r="AN103" i="1"/>
  <c r="AY103" i="1"/>
  <c r="AH103" i="1"/>
  <c r="AS103" i="1"/>
  <c r="AO103" i="1"/>
  <c r="AZ103" i="1"/>
  <c r="BM103" i="1"/>
  <c r="BO103" i="1"/>
  <c r="BN103" i="1"/>
  <c r="BQ103" i="1"/>
  <c r="BS103" i="1"/>
  <c r="BP103" i="1"/>
  <c r="BR103" i="1"/>
  <c r="BT103" i="1"/>
  <c r="BF103" i="1"/>
  <c r="BG103" i="1"/>
  <c r="BI103" i="1"/>
  <c r="BK103" i="1"/>
  <c r="BH103" i="1"/>
  <c r="BJ103" i="1"/>
  <c r="BL103" i="1"/>
  <c r="BU103" i="1"/>
  <c r="BV103" i="1"/>
  <c r="BW103" i="1"/>
  <c r="P102" i="1"/>
  <c r="Z102" i="1"/>
  <c r="M102" i="1"/>
  <c r="W102" i="1"/>
  <c r="N102" i="1"/>
  <c r="X102" i="1"/>
  <c r="O102" i="1"/>
  <c r="Y102" i="1"/>
  <c r="Q102" i="1"/>
  <c r="AA102" i="1"/>
  <c r="R102" i="1"/>
  <c r="AB102" i="1"/>
  <c r="S102" i="1"/>
  <c r="AC102" i="1"/>
  <c r="T102" i="1"/>
  <c r="AD102" i="1"/>
  <c r="U102" i="1"/>
  <c r="AE102" i="1"/>
  <c r="V102" i="1"/>
  <c r="AF102" i="1"/>
  <c r="AG102" i="1"/>
  <c r="AK102" i="1"/>
  <c r="AV102" i="1"/>
  <c r="AN102" i="1"/>
  <c r="AY102" i="1"/>
  <c r="AH102" i="1"/>
  <c r="AS102" i="1"/>
  <c r="AO102" i="1"/>
  <c r="AZ102" i="1"/>
  <c r="BM102" i="1"/>
  <c r="BO102" i="1"/>
  <c r="BN102" i="1"/>
  <c r="BQ102" i="1"/>
  <c r="BS102" i="1"/>
  <c r="BP102" i="1"/>
  <c r="BR102" i="1"/>
  <c r="BT102" i="1"/>
  <c r="BF102" i="1"/>
  <c r="BG102" i="1"/>
  <c r="BI102" i="1"/>
  <c r="BK102" i="1"/>
  <c r="BH102" i="1"/>
  <c r="BJ102" i="1"/>
  <c r="BL102" i="1"/>
  <c r="BD102" i="1"/>
  <c r="BU102" i="1"/>
  <c r="BV102" i="1"/>
  <c r="BW102" i="1"/>
  <c r="P101" i="1"/>
  <c r="Z101" i="1"/>
  <c r="M101" i="1"/>
  <c r="W101" i="1"/>
  <c r="N101" i="1"/>
  <c r="X101" i="1"/>
  <c r="O101" i="1"/>
  <c r="Y101" i="1"/>
  <c r="Q101" i="1"/>
  <c r="AA101" i="1"/>
  <c r="R101" i="1"/>
  <c r="AB101" i="1"/>
  <c r="S101" i="1"/>
  <c r="AC101" i="1"/>
  <c r="T101" i="1"/>
  <c r="AD101" i="1"/>
  <c r="U101" i="1"/>
  <c r="AE101" i="1"/>
  <c r="V101" i="1"/>
  <c r="AF101" i="1"/>
  <c r="AG101" i="1"/>
  <c r="AK101" i="1"/>
  <c r="AV101" i="1"/>
  <c r="AN101" i="1"/>
  <c r="AY101" i="1"/>
  <c r="AH101" i="1"/>
  <c r="AS101" i="1"/>
  <c r="AO101" i="1"/>
  <c r="AZ101" i="1"/>
  <c r="BM101" i="1"/>
  <c r="BO101" i="1"/>
  <c r="BN101" i="1"/>
  <c r="BQ101" i="1"/>
  <c r="BS101" i="1"/>
  <c r="BP101" i="1"/>
  <c r="BR101" i="1"/>
  <c r="BT101" i="1"/>
  <c r="BF101" i="1"/>
  <c r="BG101" i="1"/>
  <c r="BI101" i="1"/>
  <c r="BK101" i="1"/>
  <c r="BH101" i="1"/>
  <c r="BJ101" i="1"/>
  <c r="BL101" i="1"/>
  <c r="BD101" i="1"/>
  <c r="BU101" i="1"/>
  <c r="BV101" i="1"/>
  <c r="BW101" i="1"/>
  <c r="P100" i="1"/>
  <c r="Z100" i="1"/>
  <c r="M100" i="1"/>
  <c r="W100" i="1"/>
  <c r="N100" i="1"/>
  <c r="X100" i="1"/>
  <c r="O100" i="1"/>
  <c r="Y100" i="1"/>
  <c r="Q100" i="1"/>
  <c r="AA100" i="1"/>
  <c r="R100" i="1"/>
  <c r="AB100" i="1"/>
  <c r="S100" i="1"/>
  <c r="AC100" i="1"/>
  <c r="T100" i="1"/>
  <c r="AD100" i="1"/>
  <c r="U100" i="1"/>
  <c r="AE100" i="1"/>
  <c r="V100" i="1"/>
  <c r="AF100" i="1"/>
  <c r="AG100" i="1"/>
  <c r="AK100" i="1"/>
  <c r="AV100" i="1"/>
  <c r="AN100" i="1"/>
  <c r="AY100" i="1"/>
  <c r="AH100" i="1"/>
  <c r="AS100" i="1"/>
  <c r="AO100" i="1"/>
  <c r="AZ100" i="1"/>
  <c r="BM100" i="1"/>
  <c r="BO100" i="1"/>
  <c r="BN100" i="1"/>
  <c r="BQ100" i="1"/>
  <c r="BS100" i="1"/>
  <c r="BP100" i="1"/>
  <c r="BR100" i="1"/>
  <c r="BT100" i="1"/>
  <c r="BF100" i="1"/>
  <c r="BG100" i="1"/>
  <c r="BI100" i="1"/>
  <c r="BK100" i="1"/>
  <c r="BH100" i="1"/>
  <c r="BJ100" i="1"/>
  <c r="BL100" i="1"/>
  <c r="BU100" i="1"/>
  <c r="BV100" i="1"/>
  <c r="BW100" i="1"/>
  <c r="P99" i="1"/>
  <c r="Z99" i="1"/>
  <c r="M99" i="1"/>
  <c r="W99" i="1"/>
  <c r="N99" i="1"/>
  <c r="X99" i="1"/>
  <c r="O99" i="1"/>
  <c r="Y99" i="1"/>
  <c r="Q99" i="1"/>
  <c r="AA99" i="1"/>
  <c r="R99" i="1"/>
  <c r="AB99" i="1"/>
  <c r="S99" i="1"/>
  <c r="AC99" i="1"/>
  <c r="T99" i="1"/>
  <c r="AD99" i="1"/>
  <c r="U99" i="1"/>
  <c r="AE99" i="1"/>
  <c r="V99" i="1"/>
  <c r="AF99" i="1"/>
  <c r="AG99" i="1"/>
  <c r="AK99" i="1"/>
  <c r="AV99" i="1"/>
  <c r="AN99" i="1"/>
  <c r="AY99" i="1"/>
  <c r="AH99" i="1"/>
  <c r="AS99" i="1"/>
  <c r="AO99" i="1"/>
  <c r="AZ99" i="1"/>
  <c r="BM99" i="1"/>
  <c r="BO99" i="1"/>
  <c r="BN99" i="1"/>
  <c r="BQ99" i="1"/>
  <c r="BS99" i="1"/>
  <c r="BP99" i="1"/>
  <c r="BR99" i="1"/>
  <c r="BT99" i="1"/>
  <c r="BF99" i="1"/>
  <c r="BG99" i="1"/>
  <c r="BI99" i="1"/>
  <c r="BK99" i="1"/>
  <c r="BH99" i="1"/>
  <c r="BJ99" i="1"/>
  <c r="BL99" i="1"/>
  <c r="BU99" i="1"/>
  <c r="BV99" i="1"/>
  <c r="BW99" i="1"/>
  <c r="P98" i="1"/>
  <c r="Z98" i="1"/>
  <c r="M98" i="1"/>
  <c r="W98" i="1"/>
  <c r="N98" i="1"/>
  <c r="X98" i="1"/>
  <c r="O98" i="1"/>
  <c r="Y98" i="1"/>
  <c r="Q98" i="1"/>
  <c r="AA98" i="1"/>
  <c r="R98" i="1"/>
  <c r="AB98" i="1"/>
  <c r="S98" i="1"/>
  <c r="AC98" i="1"/>
  <c r="T98" i="1"/>
  <c r="AD98" i="1"/>
  <c r="U98" i="1"/>
  <c r="AE98" i="1"/>
  <c r="V98" i="1"/>
  <c r="AF98" i="1"/>
  <c r="AG98" i="1"/>
  <c r="AK98" i="1"/>
  <c r="AV98" i="1"/>
  <c r="AN98" i="1"/>
  <c r="AY98" i="1"/>
  <c r="AH98" i="1"/>
  <c r="AS98" i="1"/>
  <c r="AO98" i="1"/>
  <c r="AZ98" i="1"/>
  <c r="BM98" i="1"/>
  <c r="BO98" i="1"/>
  <c r="BN98" i="1"/>
  <c r="BQ98" i="1"/>
  <c r="BS98" i="1"/>
  <c r="BP98" i="1"/>
  <c r="BR98" i="1"/>
  <c r="BT98" i="1"/>
  <c r="BF98" i="1"/>
  <c r="BG98" i="1"/>
  <c r="BI98" i="1"/>
  <c r="BK98" i="1"/>
  <c r="BH98" i="1"/>
  <c r="BJ98" i="1"/>
  <c r="BL98" i="1"/>
  <c r="BU98" i="1"/>
  <c r="BV98" i="1"/>
  <c r="BW98" i="1"/>
  <c r="P97" i="1"/>
  <c r="Z97" i="1"/>
  <c r="M97" i="1"/>
  <c r="W97" i="1"/>
  <c r="N97" i="1"/>
  <c r="X97" i="1"/>
  <c r="O97" i="1"/>
  <c r="Y97" i="1"/>
  <c r="Q97" i="1"/>
  <c r="AA97" i="1"/>
  <c r="R97" i="1"/>
  <c r="AB97" i="1"/>
  <c r="S97" i="1"/>
  <c r="AC97" i="1"/>
  <c r="T97" i="1"/>
  <c r="AD97" i="1"/>
  <c r="U97" i="1"/>
  <c r="AE97" i="1"/>
  <c r="V97" i="1"/>
  <c r="AF97" i="1"/>
  <c r="AG97" i="1"/>
  <c r="AK97" i="1"/>
  <c r="AV97" i="1"/>
  <c r="AN97" i="1"/>
  <c r="AY97" i="1"/>
  <c r="AH97" i="1"/>
  <c r="AS97" i="1"/>
  <c r="AO97" i="1"/>
  <c r="AZ97" i="1"/>
  <c r="BM97" i="1"/>
  <c r="BO97" i="1"/>
  <c r="BN97" i="1"/>
  <c r="BQ97" i="1"/>
  <c r="BS97" i="1"/>
  <c r="BP97" i="1"/>
  <c r="BR97" i="1"/>
  <c r="BT97" i="1"/>
  <c r="BF97" i="1"/>
  <c r="BG97" i="1"/>
  <c r="BI97" i="1"/>
  <c r="BK97" i="1"/>
  <c r="BH97" i="1"/>
  <c r="BJ97" i="1"/>
  <c r="BL97" i="1"/>
  <c r="BU97" i="1"/>
  <c r="BV97" i="1"/>
  <c r="BW97" i="1"/>
  <c r="P96" i="1"/>
  <c r="Z96" i="1"/>
  <c r="M96" i="1"/>
  <c r="W96" i="1"/>
  <c r="N96" i="1"/>
  <c r="X96" i="1"/>
  <c r="O96" i="1"/>
  <c r="Y96" i="1"/>
  <c r="Q96" i="1"/>
  <c r="AA96" i="1"/>
  <c r="R96" i="1"/>
  <c r="AB96" i="1"/>
  <c r="S96" i="1"/>
  <c r="AC96" i="1"/>
  <c r="T96" i="1"/>
  <c r="AD96" i="1"/>
  <c r="U96" i="1"/>
  <c r="AE96" i="1"/>
  <c r="V96" i="1"/>
  <c r="AF96" i="1"/>
  <c r="AG96" i="1"/>
  <c r="AK96" i="1"/>
  <c r="AV96" i="1"/>
  <c r="AN96" i="1"/>
  <c r="AY96" i="1"/>
  <c r="AH96" i="1"/>
  <c r="AS96" i="1"/>
  <c r="AO96" i="1"/>
  <c r="AZ96" i="1"/>
  <c r="BM96" i="1"/>
  <c r="BO96" i="1"/>
  <c r="BN96" i="1"/>
  <c r="BQ96" i="1"/>
  <c r="BS96" i="1"/>
  <c r="BP96" i="1"/>
  <c r="BR96" i="1"/>
  <c r="BT96" i="1"/>
  <c r="BF96" i="1"/>
  <c r="BG96" i="1"/>
  <c r="BI96" i="1"/>
  <c r="BK96" i="1"/>
  <c r="BH96" i="1"/>
  <c r="BJ96" i="1"/>
  <c r="BL96" i="1"/>
  <c r="BU96" i="1"/>
  <c r="BV96" i="1"/>
  <c r="BW96" i="1"/>
  <c r="P95" i="1"/>
  <c r="Z95" i="1"/>
  <c r="M95" i="1"/>
  <c r="W95" i="1"/>
  <c r="N95" i="1"/>
  <c r="X95" i="1"/>
  <c r="O95" i="1"/>
  <c r="Y95" i="1"/>
  <c r="Q95" i="1"/>
  <c r="AA95" i="1"/>
  <c r="R95" i="1"/>
  <c r="AB95" i="1"/>
  <c r="S95" i="1"/>
  <c r="AC95" i="1"/>
  <c r="T95" i="1"/>
  <c r="AD95" i="1"/>
  <c r="U95" i="1"/>
  <c r="AE95" i="1"/>
  <c r="V95" i="1"/>
  <c r="AF95" i="1"/>
  <c r="AG95" i="1"/>
  <c r="AK95" i="1"/>
  <c r="AV95" i="1"/>
  <c r="AN95" i="1"/>
  <c r="AY95" i="1"/>
  <c r="AH95" i="1"/>
  <c r="AS95" i="1"/>
  <c r="AO95" i="1"/>
  <c r="AZ95" i="1"/>
  <c r="BM95" i="1"/>
  <c r="BO95" i="1"/>
  <c r="BN95" i="1"/>
  <c r="BQ95" i="1"/>
  <c r="BS95" i="1"/>
  <c r="BP95" i="1"/>
  <c r="BR95" i="1"/>
  <c r="BT95" i="1"/>
  <c r="BF95" i="1"/>
  <c r="BG95" i="1"/>
  <c r="BI95" i="1"/>
  <c r="BK95" i="1"/>
  <c r="BH95" i="1"/>
  <c r="BJ95" i="1"/>
  <c r="BL95" i="1"/>
  <c r="BU95" i="1"/>
  <c r="BV95" i="1"/>
  <c r="BW95" i="1"/>
  <c r="P94" i="1"/>
  <c r="Z94" i="1"/>
  <c r="M94" i="1"/>
  <c r="W94" i="1"/>
  <c r="N94" i="1"/>
  <c r="X94" i="1"/>
  <c r="O94" i="1"/>
  <c r="Y94" i="1"/>
  <c r="Q94" i="1"/>
  <c r="AA94" i="1"/>
  <c r="R94" i="1"/>
  <c r="AB94" i="1"/>
  <c r="S94" i="1"/>
  <c r="AC94" i="1"/>
  <c r="T94" i="1"/>
  <c r="AD94" i="1"/>
  <c r="U94" i="1"/>
  <c r="AE94" i="1"/>
  <c r="V94" i="1"/>
  <c r="AF94" i="1"/>
  <c r="AG94" i="1"/>
  <c r="AK94" i="1"/>
  <c r="AV94" i="1"/>
  <c r="AN94" i="1"/>
  <c r="AY94" i="1"/>
  <c r="AH94" i="1"/>
  <c r="AS94" i="1"/>
  <c r="AO94" i="1"/>
  <c r="AZ94" i="1"/>
  <c r="BM94" i="1"/>
  <c r="BO94" i="1"/>
  <c r="BN94" i="1"/>
  <c r="BQ94" i="1"/>
  <c r="BS94" i="1"/>
  <c r="BP94" i="1"/>
  <c r="BR94" i="1"/>
  <c r="BT94" i="1"/>
  <c r="BF94" i="1"/>
  <c r="BG94" i="1"/>
  <c r="BI94" i="1"/>
  <c r="BK94" i="1"/>
  <c r="BH94" i="1"/>
  <c r="BJ94" i="1"/>
  <c r="BL94" i="1"/>
  <c r="BU94" i="1"/>
  <c r="BV94" i="1"/>
  <c r="BW94" i="1"/>
  <c r="P93" i="1"/>
  <c r="Z93" i="1"/>
  <c r="M93" i="1"/>
  <c r="W93" i="1"/>
  <c r="N93" i="1"/>
  <c r="X93" i="1"/>
  <c r="O93" i="1"/>
  <c r="Y93" i="1"/>
  <c r="Q93" i="1"/>
  <c r="AA93" i="1"/>
  <c r="R93" i="1"/>
  <c r="AB93" i="1"/>
  <c r="S93" i="1"/>
  <c r="AC93" i="1"/>
  <c r="T93" i="1"/>
  <c r="AD93" i="1"/>
  <c r="U93" i="1"/>
  <c r="AE93" i="1"/>
  <c r="V93" i="1"/>
  <c r="AF93" i="1"/>
  <c r="AG93" i="1"/>
  <c r="AK93" i="1"/>
  <c r="AV93" i="1"/>
  <c r="AN93" i="1"/>
  <c r="AY93" i="1"/>
  <c r="AH93" i="1"/>
  <c r="AS93" i="1"/>
  <c r="AO93" i="1"/>
  <c r="AZ93" i="1"/>
  <c r="BM93" i="1"/>
  <c r="BO93" i="1"/>
  <c r="BN93" i="1"/>
  <c r="BQ93" i="1"/>
  <c r="BS93" i="1"/>
  <c r="BP93" i="1"/>
  <c r="BR93" i="1"/>
  <c r="BT93" i="1"/>
  <c r="BF93" i="1"/>
  <c r="BG93" i="1"/>
  <c r="BI93" i="1"/>
  <c r="BK93" i="1"/>
  <c r="BH93" i="1"/>
  <c r="BJ93" i="1"/>
  <c r="BL93" i="1"/>
  <c r="BU93" i="1"/>
  <c r="BV93" i="1"/>
  <c r="BW93" i="1"/>
  <c r="P92" i="1"/>
  <c r="Z92" i="1"/>
  <c r="M92" i="1"/>
  <c r="W92" i="1"/>
  <c r="N92" i="1"/>
  <c r="X92" i="1"/>
  <c r="O92" i="1"/>
  <c r="Y92" i="1"/>
  <c r="Q92" i="1"/>
  <c r="AA92" i="1"/>
  <c r="R92" i="1"/>
  <c r="AB92" i="1"/>
  <c r="S92" i="1"/>
  <c r="AC92" i="1"/>
  <c r="T92" i="1"/>
  <c r="AD92" i="1"/>
  <c r="U92" i="1"/>
  <c r="AE92" i="1"/>
  <c r="V92" i="1"/>
  <c r="AF92" i="1"/>
  <c r="AG92" i="1"/>
  <c r="AK92" i="1"/>
  <c r="AV92" i="1"/>
  <c r="AN92" i="1"/>
  <c r="AY92" i="1"/>
  <c r="AH92" i="1"/>
  <c r="AS92" i="1"/>
  <c r="AO92" i="1"/>
  <c r="AZ92" i="1"/>
  <c r="BM92" i="1"/>
  <c r="BO92" i="1"/>
  <c r="BN92" i="1"/>
  <c r="BQ92" i="1"/>
  <c r="BS92" i="1"/>
  <c r="BP92" i="1"/>
  <c r="BR92" i="1"/>
  <c r="BT92" i="1"/>
  <c r="BF92" i="1"/>
  <c r="BG92" i="1"/>
  <c r="BI92" i="1"/>
  <c r="BK92" i="1"/>
  <c r="BH92" i="1"/>
  <c r="BJ92" i="1"/>
  <c r="BL92" i="1"/>
  <c r="BU92" i="1"/>
  <c r="BV92" i="1"/>
  <c r="BW92" i="1"/>
  <c r="P91" i="1"/>
  <c r="Z91" i="1"/>
  <c r="M91" i="1"/>
  <c r="W91" i="1"/>
  <c r="N91" i="1"/>
  <c r="X91" i="1"/>
  <c r="O91" i="1"/>
  <c r="Y91" i="1"/>
  <c r="Q91" i="1"/>
  <c r="AA91" i="1"/>
  <c r="R91" i="1"/>
  <c r="AB91" i="1"/>
  <c r="S91" i="1"/>
  <c r="AC91" i="1"/>
  <c r="T91" i="1"/>
  <c r="AD91" i="1"/>
  <c r="U91" i="1"/>
  <c r="AE91" i="1"/>
  <c r="V91" i="1"/>
  <c r="AF91" i="1"/>
  <c r="AG91" i="1"/>
  <c r="AK91" i="1"/>
  <c r="AV91" i="1"/>
  <c r="AN91" i="1"/>
  <c r="AY91" i="1"/>
  <c r="AH91" i="1"/>
  <c r="AS91" i="1"/>
  <c r="AO91" i="1"/>
  <c r="AZ91" i="1"/>
  <c r="BM91" i="1"/>
  <c r="BO91" i="1"/>
  <c r="BN91" i="1"/>
  <c r="BQ91" i="1"/>
  <c r="BS91" i="1"/>
  <c r="BP91" i="1"/>
  <c r="BR91" i="1"/>
  <c r="BT91" i="1"/>
  <c r="BF91" i="1"/>
  <c r="BG91" i="1"/>
  <c r="BI91" i="1"/>
  <c r="BK91" i="1"/>
  <c r="BH91" i="1"/>
  <c r="BJ91" i="1"/>
  <c r="BL91" i="1"/>
  <c r="BU91" i="1"/>
  <c r="BV91" i="1"/>
  <c r="BW91" i="1"/>
  <c r="P90" i="1"/>
  <c r="Z90" i="1"/>
  <c r="M90" i="1"/>
  <c r="W90" i="1"/>
  <c r="N90" i="1"/>
  <c r="X90" i="1"/>
  <c r="O90" i="1"/>
  <c r="Y90" i="1"/>
  <c r="Q90" i="1"/>
  <c r="AA90" i="1"/>
  <c r="R90" i="1"/>
  <c r="AB90" i="1"/>
  <c r="S90" i="1"/>
  <c r="AC90" i="1"/>
  <c r="T90" i="1"/>
  <c r="AD90" i="1"/>
  <c r="U90" i="1"/>
  <c r="AE90" i="1"/>
  <c r="V90" i="1"/>
  <c r="AF90" i="1"/>
  <c r="AG90" i="1"/>
  <c r="AK90" i="1"/>
  <c r="AV90" i="1"/>
  <c r="AN90" i="1"/>
  <c r="AY90" i="1"/>
  <c r="AH90" i="1"/>
  <c r="AS90" i="1"/>
  <c r="AO90" i="1"/>
  <c r="AZ90" i="1"/>
  <c r="BM90" i="1"/>
  <c r="BO90" i="1"/>
  <c r="BN90" i="1"/>
  <c r="BQ90" i="1"/>
  <c r="BS90" i="1"/>
  <c r="BP90" i="1"/>
  <c r="BR90" i="1"/>
  <c r="BT90" i="1"/>
  <c r="BF90" i="1"/>
  <c r="BG90" i="1"/>
  <c r="BI90" i="1"/>
  <c r="BK90" i="1"/>
  <c r="BH90" i="1"/>
  <c r="BJ90" i="1"/>
  <c r="BL90" i="1"/>
  <c r="BU90" i="1"/>
  <c r="BV90" i="1"/>
  <c r="BW90" i="1"/>
  <c r="P89" i="1"/>
  <c r="Z89" i="1"/>
  <c r="M89" i="1"/>
  <c r="W89" i="1"/>
  <c r="N89" i="1"/>
  <c r="X89" i="1"/>
  <c r="O89" i="1"/>
  <c r="Y89" i="1"/>
  <c r="Q89" i="1"/>
  <c r="AA89" i="1"/>
  <c r="R89" i="1"/>
  <c r="AB89" i="1"/>
  <c r="S89" i="1"/>
  <c r="AC89" i="1"/>
  <c r="T89" i="1"/>
  <c r="AD89" i="1"/>
  <c r="U89" i="1"/>
  <c r="AE89" i="1"/>
  <c r="V89" i="1"/>
  <c r="AF89" i="1"/>
  <c r="AG89" i="1"/>
  <c r="AK89" i="1"/>
  <c r="AV89" i="1"/>
  <c r="AN89" i="1"/>
  <c r="AY89" i="1"/>
  <c r="AH89" i="1"/>
  <c r="AS89" i="1"/>
  <c r="AO89" i="1"/>
  <c r="AZ89" i="1"/>
  <c r="BM89" i="1"/>
  <c r="BO89" i="1"/>
  <c r="BN89" i="1"/>
  <c r="BQ89" i="1"/>
  <c r="BS89" i="1"/>
  <c r="BP89" i="1"/>
  <c r="BR89" i="1"/>
  <c r="BT89" i="1"/>
  <c r="BF89" i="1"/>
  <c r="BG89" i="1"/>
  <c r="BI89" i="1"/>
  <c r="BK89" i="1"/>
  <c r="BH89" i="1"/>
  <c r="BJ89" i="1"/>
  <c r="BL89" i="1"/>
  <c r="BU89" i="1"/>
  <c r="BV89" i="1"/>
  <c r="BW89" i="1"/>
  <c r="P88" i="1"/>
  <c r="Z88" i="1"/>
  <c r="M88" i="1"/>
  <c r="W88" i="1"/>
  <c r="N88" i="1"/>
  <c r="X88" i="1"/>
  <c r="O88" i="1"/>
  <c r="Y88" i="1"/>
  <c r="Q88" i="1"/>
  <c r="AA88" i="1"/>
  <c r="R88" i="1"/>
  <c r="AB88" i="1"/>
  <c r="S88" i="1"/>
  <c r="AC88" i="1"/>
  <c r="T88" i="1"/>
  <c r="AD88" i="1"/>
  <c r="U88" i="1"/>
  <c r="AE88" i="1"/>
  <c r="V88" i="1"/>
  <c r="AF88" i="1"/>
  <c r="AG88" i="1"/>
  <c r="AK88" i="1"/>
  <c r="AV88" i="1"/>
  <c r="AN88" i="1"/>
  <c r="AY88" i="1"/>
  <c r="AH88" i="1"/>
  <c r="AS88" i="1"/>
  <c r="AO88" i="1"/>
  <c r="AZ88" i="1"/>
  <c r="BM88" i="1"/>
  <c r="BO88" i="1"/>
  <c r="BN88" i="1"/>
  <c r="BQ88" i="1"/>
  <c r="BS88" i="1"/>
  <c r="BP88" i="1"/>
  <c r="BR88" i="1"/>
  <c r="BT88" i="1"/>
  <c r="BF88" i="1"/>
  <c r="BG88" i="1"/>
  <c r="BI88" i="1"/>
  <c r="BK88" i="1"/>
  <c r="BH88" i="1"/>
  <c r="BJ88" i="1"/>
  <c r="BL88" i="1"/>
  <c r="BU88" i="1"/>
  <c r="BV88" i="1"/>
  <c r="BW88" i="1"/>
  <c r="P87" i="1"/>
  <c r="Z87" i="1"/>
  <c r="M87" i="1"/>
  <c r="W87" i="1"/>
  <c r="N87" i="1"/>
  <c r="X87" i="1"/>
  <c r="O87" i="1"/>
  <c r="Y87" i="1"/>
  <c r="Q87" i="1"/>
  <c r="AA87" i="1"/>
  <c r="R87" i="1"/>
  <c r="AB87" i="1"/>
  <c r="S87" i="1"/>
  <c r="AC87" i="1"/>
  <c r="T87" i="1"/>
  <c r="AD87" i="1"/>
  <c r="U87" i="1"/>
  <c r="AE87" i="1"/>
  <c r="V87" i="1"/>
  <c r="AF87" i="1"/>
  <c r="AG87" i="1"/>
  <c r="AK87" i="1"/>
  <c r="AV87" i="1"/>
  <c r="AN87" i="1"/>
  <c r="AY87" i="1"/>
  <c r="AH87" i="1"/>
  <c r="AS87" i="1"/>
  <c r="AO87" i="1"/>
  <c r="AZ87" i="1"/>
  <c r="BM87" i="1"/>
  <c r="BO87" i="1"/>
  <c r="BN87" i="1"/>
  <c r="BQ87" i="1"/>
  <c r="BS87" i="1"/>
  <c r="BP87" i="1"/>
  <c r="BR87" i="1"/>
  <c r="BT87" i="1"/>
  <c r="BF87" i="1"/>
  <c r="BG87" i="1"/>
  <c r="BI87" i="1"/>
  <c r="BK87" i="1"/>
  <c r="BH87" i="1"/>
  <c r="BJ87" i="1"/>
  <c r="BL87" i="1"/>
  <c r="BU87" i="1"/>
  <c r="BV87" i="1"/>
  <c r="BW87" i="1"/>
  <c r="P86" i="1"/>
  <c r="Z86" i="1"/>
  <c r="M86" i="1"/>
  <c r="W86" i="1"/>
  <c r="N86" i="1"/>
  <c r="X86" i="1"/>
  <c r="O86" i="1"/>
  <c r="Y86" i="1"/>
  <c r="Q86" i="1"/>
  <c r="AA86" i="1"/>
  <c r="R86" i="1"/>
  <c r="AB86" i="1"/>
  <c r="S86" i="1"/>
  <c r="AC86" i="1"/>
  <c r="T86" i="1"/>
  <c r="AD86" i="1"/>
  <c r="U86" i="1"/>
  <c r="AE86" i="1"/>
  <c r="V86" i="1"/>
  <c r="AF86" i="1"/>
  <c r="AG86" i="1"/>
  <c r="AK86" i="1"/>
  <c r="AV86" i="1"/>
  <c r="AN86" i="1"/>
  <c r="AY86" i="1"/>
  <c r="AH86" i="1"/>
  <c r="AS86" i="1"/>
  <c r="AO86" i="1"/>
  <c r="AZ86" i="1"/>
  <c r="BM86" i="1"/>
  <c r="BO86" i="1"/>
  <c r="BN86" i="1"/>
  <c r="BQ86" i="1"/>
  <c r="BS86" i="1"/>
  <c r="BP86" i="1"/>
  <c r="BR86" i="1"/>
  <c r="BT86" i="1"/>
  <c r="BF86" i="1"/>
  <c r="BG86" i="1"/>
  <c r="BI86" i="1"/>
  <c r="BK86" i="1"/>
  <c r="BH86" i="1"/>
  <c r="BJ86" i="1"/>
  <c r="BL86" i="1"/>
  <c r="BD86" i="1"/>
  <c r="BU86" i="1"/>
  <c r="BV86" i="1"/>
  <c r="BW86" i="1"/>
  <c r="P85" i="1"/>
  <c r="Z85" i="1"/>
  <c r="M85" i="1"/>
  <c r="W85" i="1"/>
  <c r="N85" i="1"/>
  <c r="X85" i="1"/>
  <c r="O85" i="1"/>
  <c r="Y85" i="1"/>
  <c r="Q85" i="1"/>
  <c r="AA85" i="1"/>
  <c r="R85" i="1"/>
  <c r="AB85" i="1"/>
  <c r="S85" i="1"/>
  <c r="AC85" i="1"/>
  <c r="T85" i="1"/>
  <c r="AD85" i="1"/>
  <c r="U85" i="1"/>
  <c r="AE85" i="1"/>
  <c r="V85" i="1"/>
  <c r="AF85" i="1"/>
  <c r="AG85" i="1"/>
  <c r="AK85" i="1"/>
  <c r="AV85" i="1"/>
  <c r="AN85" i="1"/>
  <c r="AY85" i="1"/>
  <c r="AH85" i="1"/>
  <c r="AS85" i="1"/>
  <c r="AO85" i="1"/>
  <c r="AZ85" i="1"/>
  <c r="BM85" i="1"/>
  <c r="BO85" i="1"/>
  <c r="BN85" i="1"/>
  <c r="BQ85" i="1"/>
  <c r="BS85" i="1"/>
  <c r="BP85" i="1"/>
  <c r="BR85" i="1"/>
  <c r="BT85" i="1"/>
  <c r="BF85" i="1"/>
  <c r="BG85" i="1"/>
  <c r="BI85" i="1"/>
  <c r="BK85" i="1"/>
  <c r="BH85" i="1"/>
  <c r="BJ85" i="1"/>
  <c r="BL85" i="1"/>
  <c r="BU85" i="1"/>
  <c r="BV85" i="1"/>
  <c r="BW85" i="1"/>
  <c r="P84" i="1"/>
  <c r="Z84" i="1"/>
  <c r="M84" i="1"/>
  <c r="W84" i="1"/>
  <c r="N84" i="1"/>
  <c r="X84" i="1"/>
  <c r="O84" i="1"/>
  <c r="Y84" i="1"/>
  <c r="Q84" i="1"/>
  <c r="AA84" i="1"/>
  <c r="R84" i="1"/>
  <c r="AB84" i="1"/>
  <c r="S84" i="1"/>
  <c r="AC84" i="1"/>
  <c r="T84" i="1"/>
  <c r="AD84" i="1"/>
  <c r="U84" i="1"/>
  <c r="AE84" i="1"/>
  <c r="V84" i="1"/>
  <c r="AF84" i="1"/>
  <c r="AG84" i="1"/>
  <c r="AK84" i="1"/>
  <c r="AV84" i="1"/>
  <c r="AN84" i="1"/>
  <c r="AY84" i="1"/>
  <c r="AH84" i="1"/>
  <c r="AS84" i="1"/>
  <c r="AO84" i="1"/>
  <c r="AZ84" i="1"/>
  <c r="BM84" i="1"/>
  <c r="BO84" i="1"/>
  <c r="BN84" i="1"/>
  <c r="BQ84" i="1"/>
  <c r="BS84" i="1"/>
  <c r="BP84" i="1"/>
  <c r="BR84" i="1"/>
  <c r="BT84" i="1"/>
  <c r="BF84" i="1"/>
  <c r="BG84" i="1"/>
  <c r="BI84" i="1"/>
  <c r="BK84" i="1"/>
  <c r="BH84" i="1"/>
  <c r="BJ84" i="1"/>
  <c r="BL84" i="1"/>
  <c r="BU84" i="1"/>
  <c r="BV84" i="1"/>
  <c r="BW84" i="1"/>
  <c r="P83" i="1"/>
  <c r="Z83" i="1"/>
  <c r="M83" i="1"/>
  <c r="W83" i="1"/>
  <c r="N83" i="1"/>
  <c r="X83" i="1"/>
  <c r="O83" i="1"/>
  <c r="Y83" i="1"/>
  <c r="Q83" i="1"/>
  <c r="AA83" i="1"/>
  <c r="R83" i="1"/>
  <c r="AB83" i="1"/>
  <c r="S83" i="1"/>
  <c r="AC83" i="1"/>
  <c r="T83" i="1"/>
  <c r="AD83" i="1"/>
  <c r="U83" i="1"/>
  <c r="AE83" i="1"/>
  <c r="V83" i="1"/>
  <c r="AF83" i="1"/>
  <c r="AG83" i="1"/>
  <c r="AK83" i="1"/>
  <c r="AV83" i="1"/>
  <c r="AN83" i="1"/>
  <c r="AY83" i="1"/>
  <c r="AH83" i="1"/>
  <c r="AS83" i="1"/>
  <c r="AO83" i="1"/>
  <c r="AZ83" i="1"/>
  <c r="BM83" i="1"/>
  <c r="BO83" i="1"/>
  <c r="BN83" i="1"/>
  <c r="BQ83" i="1"/>
  <c r="BS83" i="1"/>
  <c r="BP83" i="1"/>
  <c r="BR83" i="1"/>
  <c r="BT83" i="1"/>
  <c r="BF83" i="1"/>
  <c r="BG83" i="1"/>
  <c r="BI83" i="1"/>
  <c r="BK83" i="1"/>
  <c r="BH83" i="1"/>
  <c r="BJ83" i="1"/>
  <c r="BL83" i="1"/>
  <c r="BU83" i="1"/>
  <c r="BV83" i="1"/>
  <c r="BW83" i="1"/>
  <c r="P82" i="1"/>
  <c r="Z82" i="1"/>
  <c r="M82" i="1"/>
  <c r="W82" i="1"/>
  <c r="N82" i="1"/>
  <c r="X82" i="1"/>
  <c r="O82" i="1"/>
  <c r="Y82" i="1"/>
  <c r="Q82" i="1"/>
  <c r="AA82" i="1"/>
  <c r="R82" i="1"/>
  <c r="AB82" i="1"/>
  <c r="S82" i="1"/>
  <c r="AC82" i="1"/>
  <c r="T82" i="1"/>
  <c r="AD82" i="1"/>
  <c r="U82" i="1"/>
  <c r="AE82" i="1"/>
  <c r="V82" i="1"/>
  <c r="AF82" i="1"/>
  <c r="AG82" i="1"/>
  <c r="AK82" i="1"/>
  <c r="AV82" i="1"/>
  <c r="AN82" i="1"/>
  <c r="AY82" i="1"/>
  <c r="AH82" i="1"/>
  <c r="AS82" i="1"/>
  <c r="AO82" i="1"/>
  <c r="AZ82" i="1"/>
  <c r="BM82" i="1"/>
  <c r="BO82" i="1"/>
  <c r="BN82" i="1"/>
  <c r="BQ82" i="1"/>
  <c r="BS82" i="1"/>
  <c r="BP82" i="1"/>
  <c r="BR82" i="1"/>
  <c r="BT82" i="1"/>
  <c r="BF82" i="1"/>
  <c r="BG82" i="1"/>
  <c r="BI82" i="1"/>
  <c r="BK82" i="1"/>
  <c r="BH82" i="1"/>
  <c r="BJ82" i="1"/>
  <c r="BL82" i="1"/>
  <c r="BU82" i="1"/>
  <c r="BV82" i="1"/>
  <c r="BW82" i="1"/>
  <c r="P81" i="1"/>
  <c r="Z81" i="1"/>
  <c r="M81" i="1"/>
  <c r="W81" i="1"/>
  <c r="N81" i="1"/>
  <c r="X81" i="1"/>
  <c r="O81" i="1"/>
  <c r="Y81" i="1"/>
  <c r="Q81" i="1"/>
  <c r="AA81" i="1"/>
  <c r="R81" i="1"/>
  <c r="AB81" i="1"/>
  <c r="S81" i="1"/>
  <c r="AC81" i="1"/>
  <c r="T81" i="1"/>
  <c r="AD81" i="1"/>
  <c r="U81" i="1"/>
  <c r="AE81" i="1"/>
  <c r="V81" i="1"/>
  <c r="AF81" i="1"/>
  <c r="AG81" i="1"/>
  <c r="AK81" i="1"/>
  <c r="AV81" i="1"/>
  <c r="AN81" i="1"/>
  <c r="AY81" i="1"/>
  <c r="AH81" i="1"/>
  <c r="AS81" i="1"/>
  <c r="AO81" i="1"/>
  <c r="AZ81" i="1"/>
  <c r="BM81" i="1"/>
  <c r="BO81" i="1"/>
  <c r="BN81" i="1"/>
  <c r="BQ81" i="1"/>
  <c r="BS81" i="1"/>
  <c r="BP81" i="1"/>
  <c r="BR81" i="1"/>
  <c r="BT81" i="1"/>
  <c r="BF81" i="1"/>
  <c r="BG81" i="1"/>
  <c r="BI81" i="1"/>
  <c r="BK81" i="1"/>
  <c r="BH81" i="1"/>
  <c r="BJ81" i="1"/>
  <c r="BL81" i="1"/>
  <c r="BU81" i="1"/>
  <c r="BV81" i="1"/>
  <c r="BW81" i="1"/>
  <c r="P80" i="1"/>
  <c r="Z80" i="1"/>
  <c r="M80" i="1"/>
  <c r="W80" i="1"/>
  <c r="N80" i="1"/>
  <c r="X80" i="1"/>
  <c r="O80" i="1"/>
  <c r="Y80" i="1"/>
  <c r="Q80" i="1"/>
  <c r="AA80" i="1"/>
  <c r="R80" i="1"/>
  <c r="AB80" i="1"/>
  <c r="S80" i="1"/>
  <c r="AC80" i="1"/>
  <c r="T80" i="1"/>
  <c r="AD80" i="1"/>
  <c r="U80" i="1"/>
  <c r="AE80" i="1"/>
  <c r="V80" i="1"/>
  <c r="AF80" i="1"/>
  <c r="AG80" i="1"/>
  <c r="AK80" i="1"/>
  <c r="AV80" i="1"/>
  <c r="AN80" i="1"/>
  <c r="AY80" i="1"/>
  <c r="AH80" i="1"/>
  <c r="AS80" i="1"/>
  <c r="AO80" i="1"/>
  <c r="AZ80" i="1"/>
  <c r="BM80" i="1"/>
  <c r="BO80" i="1"/>
  <c r="BN80" i="1"/>
  <c r="BQ80" i="1"/>
  <c r="BS80" i="1"/>
  <c r="BP80" i="1"/>
  <c r="BR80" i="1"/>
  <c r="BT80" i="1"/>
  <c r="BF80" i="1"/>
  <c r="BG80" i="1"/>
  <c r="BI80" i="1"/>
  <c r="BK80" i="1"/>
  <c r="BH80" i="1"/>
  <c r="BJ80" i="1"/>
  <c r="BL80" i="1"/>
  <c r="BU80" i="1"/>
  <c r="BV80" i="1"/>
  <c r="BW80" i="1"/>
  <c r="P79" i="1"/>
  <c r="Z79" i="1"/>
  <c r="M79" i="1"/>
  <c r="W79" i="1"/>
  <c r="N79" i="1"/>
  <c r="X79" i="1"/>
  <c r="O79" i="1"/>
  <c r="Y79" i="1"/>
  <c r="Q79" i="1"/>
  <c r="AA79" i="1"/>
  <c r="R79" i="1"/>
  <c r="AB79" i="1"/>
  <c r="S79" i="1"/>
  <c r="AC79" i="1"/>
  <c r="T79" i="1"/>
  <c r="AD79" i="1"/>
  <c r="U79" i="1"/>
  <c r="AE79" i="1"/>
  <c r="V79" i="1"/>
  <c r="AF79" i="1"/>
  <c r="AG79" i="1"/>
  <c r="AK79" i="1"/>
  <c r="AV79" i="1"/>
  <c r="AN79" i="1"/>
  <c r="AY79" i="1"/>
  <c r="AH79" i="1"/>
  <c r="AS79" i="1"/>
  <c r="AO79" i="1"/>
  <c r="AZ79" i="1"/>
  <c r="BM79" i="1"/>
  <c r="BO79" i="1"/>
  <c r="BN79" i="1"/>
  <c r="BQ79" i="1"/>
  <c r="BS79" i="1"/>
  <c r="BP79" i="1"/>
  <c r="BR79" i="1"/>
  <c r="BT79" i="1"/>
  <c r="BF79" i="1"/>
  <c r="BG79" i="1"/>
  <c r="BI79" i="1"/>
  <c r="BK79" i="1"/>
  <c r="BH79" i="1"/>
  <c r="BJ79" i="1"/>
  <c r="BL79" i="1"/>
  <c r="BU79" i="1"/>
  <c r="BV79" i="1"/>
  <c r="BW79" i="1"/>
  <c r="P78" i="1"/>
  <c r="Z78" i="1"/>
  <c r="M78" i="1"/>
  <c r="W78" i="1"/>
  <c r="N78" i="1"/>
  <c r="X78" i="1"/>
  <c r="O78" i="1"/>
  <c r="Y78" i="1"/>
  <c r="Q78" i="1"/>
  <c r="AA78" i="1"/>
  <c r="R78" i="1"/>
  <c r="AB78" i="1"/>
  <c r="S78" i="1"/>
  <c r="AC78" i="1"/>
  <c r="T78" i="1"/>
  <c r="AD78" i="1"/>
  <c r="U78" i="1"/>
  <c r="AE78" i="1"/>
  <c r="V78" i="1"/>
  <c r="AF78" i="1"/>
  <c r="AG78" i="1"/>
  <c r="AK78" i="1"/>
  <c r="AV78" i="1"/>
  <c r="AN78" i="1"/>
  <c r="AY78" i="1"/>
  <c r="AH78" i="1"/>
  <c r="AS78" i="1"/>
  <c r="AO78" i="1"/>
  <c r="AZ78" i="1"/>
  <c r="BM78" i="1"/>
  <c r="BO78" i="1"/>
  <c r="BN78" i="1"/>
  <c r="BQ78" i="1"/>
  <c r="BS78" i="1"/>
  <c r="BP78" i="1"/>
  <c r="BR78" i="1"/>
  <c r="BT78" i="1"/>
  <c r="BF78" i="1"/>
  <c r="BG78" i="1"/>
  <c r="BI78" i="1"/>
  <c r="BK78" i="1"/>
  <c r="BH78" i="1"/>
  <c r="BJ78" i="1"/>
  <c r="BL78" i="1"/>
  <c r="BU78" i="1"/>
  <c r="BV78" i="1"/>
  <c r="BW78" i="1"/>
  <c r="P77" i="1"/>
  <c r="Z77" i="1"/>
  <c r="M77" i="1"/>
  <c r="W77" i="1"/>
  <c r="N77" i="1"/>
  <c r="X77" i="1"/>
  <c r="O77" i="1"/>
  <c r="Y77" i="1"/>
  <c r="Q77" i="1"/>
  <c r="AA77" i="1"/>
  <c r="R77" i="1"/>
  <c r="AB77" i="1"/>
  <c r="S77" i="1"/>
  <c r="AC77" i="1"/>
  <c r="T77" i="1"/>
  <c r="AD77" i="1"/>
  <c r="U77" i="1"/>
  <c r="AE77" i="1"/>
  <c r="V77" i="1"/>
  <c r="AF77" i="1"/>
  <c r="AG77" i="1"/>
  <c r="AK77" i="1"/>
  <c r="AV77" i="1"/>
  <c r="AN77" i="1"/>
  <c r="AY77" i="1"/>
  <c r="AH77" i="1"/>
  <c r="AS77" i="1"/>
  <c r="AO77" i="1"/>
  <c r="AZ77" i="1"/>
  <c r="BM77" i="1"/>
  <c r="BO77" i="1"/>
  <c r="BN77" i="1"/>
  <c r="BQ77" i="1"/>
  <c r="BS77" i="1"/>
  <c r="BP77" i="1"/>
  <c r="BR77" i="1"/>
  <c r="BT77" i="1"/>
  <c r="BF77" i="1"/>
  <c r="BG77" i="1"/>
  <c r="BI77" i="1"/>
  <c r="BK77" i="1"/>
  <c r="BH77" i="1"/>
  <c r="BJ77" i="1"/>
  <c r="BL77" i="1"/>
  <c r="BU77" i="1"/>
  <c r="BV77" i="1"/>
  <c r="BW77" i="1"/>
  <c r="P76" i="1"/>
  <c r="Z76" i="1"/>
  <c r="M76" i="1"/>
  <c r="W76" i="1"/>
  <c r="N76" i="1"/>
  <c r="X76" i="1"/>
  <c r="O76" i="1"/>
  <c r="Y76" i="1"/>
  <c r="Q76" i="1"/>
  <c r="AA76" i="1"/>
  <c r="R76" i="1"/>
  <c r="AB76" i="1"/>
  <c r="S76" i="1"/>
  <c r="AC76" i="1"/>
  <c r="T76" i="1"/>
  <c r="AD76" i="1"/>
  <c r="U76" i="1"/>
  <c r="AE76" i="1"/>
  <c r="V76" i="1"/>
  <c r="AF76" i="1"/>
  <c r="AG76" i="1"/>
  <c r="AK76" i="1"/>
  <c r="AV76" i="1"/>
  <c r="AN76" i="1"/>
  <c r="AY76" i="1"/>
  <c r="AH76" i="1"/>
  <c r="AS76" i="1"/>
  <c r="AO76" i="1"/>
  <c r="AZ76" i="1"/>
  <c r="BM76" i="1"/>
  <c r="BO76" i="1"/>
  <c r="BN76" i="1"/>
  <c r="BQ76" i="1"/>
  <c r="BS76" i="1"/>
  <c r="BP76" i="1"/>
  <c r="BR76" i="1"/>
  <c r="BT76" i="1"/>
  <c r="BF76" i="1"/>
  <c r="BG76" i="1"/>
  <c r="BI76" i="1"/>
  <c r="BK76" i="1"/>
  <c r="BH76" i="1"/>
  <c r="BJ76" i="1"/>
  <c r="BL76" i="1"/>
  <c r="BU76" i="1"/>
  <c r="BV76" i="1"/>
  <c r="BW76" i="1"/>
  <c r="P75" i="1"/>
  <c r="Z75" i="1"/>
  <c r="M75" i="1"/>
  <c r="W75" i="1"/>
  <c r="N75" i="1"/>
  <c r="X75" i="1"/>
  <c r="O75" i="1"/>
  <c r="Y75" i="1"/>
  <c r="Q75" i="1"/>
  <c r="AA75" i="1"/>
  <c r="R75" i="1"/>
  <c r="AB75" i="1"/>
  <c r="S75" i="1"/>
  <c r="AC75" i="1"/>
  <c r="T75" i="1"/>
  <c r="AD75" i="1"/>
  <c r="U75" i="1"/>
  <c r="AE75" i="1"/>
  <c r="V75" i="1"/>
  <c r="AF75" i="1"/>
  <c r="AG75" i="1"/>
  <c r="AK75" i="1"/>
  <c r="AV75" i="1"/>
  <c r="AN75" i="1"/>
  <c r="AY75" i="1"/>
  <c r="AH75" i="1"/>
  <c r="AS75" i="1"/>
  <c r="AO75" i="1"/>
  <c r="AZ75" i="1"/>
  <c r="BM75" i="1"/>
  <c r="BO75" i="1"/>
  <c r="BN75" i="1"/>
  <c r="BQ75" i="1"/>
  <c r="BS75" i="1"/>
  <c r="BP75" i="1"/>
  <c r="BR75" i="1"/>
  <c r="BT75" i="1"/>
  <c r="BF75" i="1"/>
  <c r="BG75" i="1"/>
  <c r="BI75" i="1"/>
  <c r="BK75" i="1"/>
  <c r="BH75" i="1"/>
  <c r="BJ75" i="1"/>
  <c r="BL75" i="1"/>
  <c r="BU75" i="1"/>
  <c r="BV75" i="1"/>
  <c r="BW75" i="1"/>
  <c r="P74" i="1"/>
  <c r="Z74" i="1"/>
  <c r="M74" i="1"/>
  <c r="W74" i="1"/>
  <c r="N74" i="1"/>
  <c r="X74" i="1"/>
  <c r="O74" i="1"/>
  <c r="Y74" i="1"/>
  <c r="Q74" i="1"/>
  <c r="AA74" i="1"/>
  <c r="R74" i="1"/>
  <c r="AB74" i="1"/>
  <c r="S74" i="1"/>
  <c r="AC74" i="1"/>
  <c r="T74" i="1"/>
  <c r="AD74" i="1"/>
  <c r="U74" i="1"/>
  <c r="AE74" i="1"/>
  <c r="V74" i="1"/>
  <c r="AF74" i="1"/>
  <c r="AG74" i="1"/>
  <c r="AK74" i="1"/>
  <c r="AV74" i="1"/>
  <c r="AN74" i="1"/>
  <c r="AY74" i="1"/>
  <c r="AH74" i="1"/>
  <c r="AS74" i="1"/>
  <c r="AO74" i="1"/>
  <c r="AZ74" i="1"/>
  <c r="BM74" i="1"/>
  <c r="BO74" i="1"/>
  <c r="BN74" i="1"/>
  <c r="BQ74" i="1"/>
  <c r="BS74" i="1"/>
  <c r="BP74" i="1"/>
  <c r="BR74" i="1"/>
  <c r="BT74" i="1"/>
  <c r="BF74" i="1"/>
  <c r="BG74" i="1"/>
  <c r="BI74" i="1"/>
  <c r="BK74" i="1"/>
  <c r="BH74" i="1"/>
  <c r="BJ74" i="1"/>
  <c r="BL74" i="1"/>
  <c r="BU74" i="1"/>
  <c r="BV74" i="1"/>
  <c r="BW74" i="1"/>
  <c r="P73" i="1"/>
  <c r="Z73" i="1"/>
  <c r="M73" i="1"/>
  <c r="W73" i="1"/>
  <c r="N73" i="1"/>
  <c r="X73" i="1"/>
  <c r="O73" i="1"/>
  <c r="Y73" i="1"/>
  <c r="Q73" i="1"/>
  <c r="AA73" i="1"/>
  <c r="R73" i="1"/>
  <c r="AB73" i="1"/>
  <c r="S73" i="1"/>
  <c r="AC73" i="1"/>
  <c r="T73" i="1"/>
  <c r="AD73" i="1"/>
  <c r="U73" i="1"/>
  <c r="AE73" i="1"/>
  <c r="V73" i="1"/>
  <c r="AF73" i="1"/>
  <c r="AG73" i="1"/>
  <c r="AK73" i="1"/>
  <c r="AV73" i="1"/>
  <c r="AN73" i="1"/>
  <c r="AY73" i="1"/>
  <c r="AH73" i="1"/>
  <c r="AS73" i="1"/>
  <c r="AO73" i="1"/>
  <c r="AZ73" i="1"/>
  <c r="BM73" i="1"/>
  <c r="BO73" i="1"/>
  <c r="BN73" i="1"/>
  <c r="BQ73" i="1"/>
  <c r="BS73" i="1"/>
  <c r="BP73" i="1"/>
  <c r="BR73" i="1"/>
  <c r="BT73" i="1"/>
  <c r="BF73" i="1"/>
  <c r="BG73" i="1"/>
  <c r="BI73" i="1"/>
  <c r="BK73" i="1"/>
  <c r="BH73" i="1"/>
  <c r="BJ73" i="1"/>
  <c r="BL73" i="1"/>
  <c r="BU73" i="1"/>
  <c r="BV73" i="1"/>
  <c r="BW73" i="1"/>
  <c r="P72" i="1"/>
  <c r="Z72" i="1"/>
  <c r="M72" i="1"/>
  <c r="W72" i="1"/>
  <c r="N72" i="1"/>
  <c r="X72" i="1"/>
  <c r="O72" i="1"/>
  <c r="Y72" i="1"/>
  <c r="Q72" i="1"/>
  <c r="AA72" i="1"/>
  <c r="R72" i="1"/>
  <c r="AB72" i="1"/>
  <c r="S72" i="1"/>
  <c r="AC72" i="1"/>
  <c r="T72" i="1"/>
  <c r="AD72" i="1"/>
  <c r="U72" i="1"/>
  <c r="AE72" i="1"/>
  <c r="V72" i="1"/>
  <c r="AF72" i="1"/>
  <c r="AG72" i="1"/>
  <c r="AK72" i="1"/>
  <c r="AV72" i="1"/>
  <c r="AN72" i="1"/>
  <c r="AY72" i="1"/>
  <c r="AH72" i="1"/>
  <c r="AS72" i="1"/>
  <c r="AO72" i="1"/>
  <c r="AZ72" i="1"/>
  <c r="BM72" i="1"/>
  <c r="BO72" i="1"/>
  <c r="BN72" i="1"/>
  <c r="BQ72" i="1"/>
  <c r="BS72" i="1"/>
  <c r="BP72" i="1"/>
  <c r="BR72" i="1"/>
  <c r="BT72" i="1"/>
  <c r="BF72" i="1"/>
  <c r="BG72" i="1"/>
  <c r="BI72" i="1"/>
  <c r="BK72" i="1"/>
  <c r="BH72" i="1"/>
  <c r="BJ72" i="1"/>
  <c r="BL72" i="1"/>
  <c r="BU72" i="1"/>
  <c r="BV72" i="1"/>
  <c r="BW72" i="1"/>
  <c r="P71" i="1"/>
  <c r="Z71" i="1"/>
  <c r="M71" i="1"/>
  <c r="W71" i="1"/>
  <c r="N71" i="1"/>
  <c r="X71" i="1"/>
  <c r="O71" i="1"/>
  <c r="Y71" i="1"/>
  <c r="Q71" i="1"/>
  <c r="AA71" i="1"/>
  <c r="R71" i="1"/>
  <c r="AB71" i="1"/>
  <c r="S71" i="1"/>
  <c r="AC71" i="1"/>
  <c r="T71" i="1"/>
  <c r="AD71" i="1"/>
  <c r="U71" i="1"/>
  <c r="AE71" i="1"/>
  <c r="V71" i="1"/>
  <c r="AF71" i="1"/>
  <c r="AG71" i="1"/>
  <c r="AK71" i="1"/>
  <c r="AV71" i="1"/>
  <c r="AN71" i="1"/>
  <c r="AY71" i="1"/>
  <c r="AH71" i="1"/>
  <c r="AS71" i="1"/>
  <c r="AO71" i="1"/>
  <c r="AZ71" i="1"/>
  <c r="BM71" i="1"/>
  <c r="BO71" i="1"/>
  <c r="BN71" i="1"/>
  <c r="BQ71" i="1"/>
  <c r="BS71" i="1"/>
  <c r="BP71" i="1"/>
  <c r="BR71" i="1"/>
  <c r="BT71" i="1"/>
  <c r="BF71" i="1"/>
  <c r="BG71" i="1"/>
  <c r="BI71" i="1"/>
  <c r="BK71" i="1"/>
  <c r="BH71" i="1"/>
  <c r="BJ71" i="1"/>
  <c r="BL71" i="1"/>
  <c r="BU71" i="1"/>
  <c r="BV71" i="1"/>
  <c r="BW71" i="1"/>
  <c r="P70" i="1"/>
  <c r="Z70" i="1"/>
  <c r="M70" i="1"/>
  <c r="W70" i="1"/>
  <c r="N70" i="1"/>
  <c r="X70" i="1"/>
  <c r="O70" i="1"/>
  <c r="Y70" i="1"/>
  <c r="Q70" i="1"/>
  <c r="AA70" i="1"/>
  <c r="R70" i="1"/>
  <c r="AB70" i="1"/>
  <c r="S70" i="1"/>
  <c r="AC70" i="1"/>
  <c r="T70" i="1"/>
  <c r="AD70" i="1"/>
  <c r="U70" i="1"/>
  <c r="AE70" i="1"/>
  <c r="V70" i="1"/>
  <c r="AF70" i="1"/>
  <c r="AG70" i="1"/>
  <c r="AK70" i="1"/>
  <c r="AV70" i="1"/>
  <c r="AN70" i="1"/>
  <c r="AY70" i="1"/>
  <c r="AH70" i="1"/>
  <c r="AS70" i="1"/>
  <c r="AO70" i="1"/>
  <c r="AZ70" i="1"/>
  <c r="BM70" i="1"/>
  <c r="BO70" i="1"/>
  <c r="BN70" i="1"/>
  <c r="BQ70" i="1"/>
  <c r="BS70" i="1"/>
  <c r="BP70" i="1"/>
  <c r="BR70" i="1"/>
  <c r="BT70" i="1"/>
  <c r="BF70" i="1"/>
  <c r="BG70" i="1"/>
  <c r="BI70" i="1"/>
  <c r="BK70" i="1"/>
  <c r="BH70" i="1"/>
  <c r="BJ70" i="1"/>
  <c r="BL70" i="1"/>
  <c r="BU70" i="1"/>
  <c r="BV70" i="1"/>
  <c r="BW70" i="1"/>
  <c r="P69" i="1"/>
  <c r="Z69" i="1"/>
  <c r="M69" i="1"/>
  <c r="W69" i="1"/>
  <c r="N69" i="1"/>
  <c r="X69" i="1"/>
  <c r="O69" i="1"/>
  <c r="Y69" i="1"/>
  <c r="Q69" i="1"/>
  <c r="AA69" i="1"/>
  <c r="R69" i="1"/>
  <c r="AB69" i="1"/>
  <c r="S69" i="1"/>
  <c r="AC69" i="1"/>
  <c r="T69" i="1"/>
  <c r="AD69" i="1"/>
  <c r="U69" i="1"/>
  <c r="AE69" i="1"/>
  <c r="V69" i="1"/>
  <c r="AF69" i="1"/>
  <c r="AG69" i="1"/>
  <c r="AK69" i="1"/>
  <c r="AV69" i="1"/>
  <c r="AN69" i="1"/>
  <c r="AY69" i="1"/>
  <c r="AH69" i="1"/>
  <c r="AS69" i="1"/>
  <c r="AO69" i="1"/>
  <c r="AZ69" i="1"/>
  <c r="BM69" i="1"/>
  <c r="BO69" i="1"/>
  <c r="BN69" i="1"/>
  <c r="BQ69" i="1"/>
  <c r="BS69" i="1"/>
  <c r="BP69" i="1"/>
  <c r="BR69" i="1"/>
  <c r="BT69" i="1"/>
  <c r="BF69" i="1"/>
  <c r="BG69" i="1"/>
  <c r="BI69" i="1"/>
  <c r="BK69" i="1"/>
  <c r="BH69" i="1"/>
  <c r="BJ69" i="1"/>
  <c r="BL69" i="1"/>
  <c r="BU69" i="1"/>
  <c r="BV69" i="1"/>
  <c r="BW69" i="1"/>
  <c r="P68" i="1"/>
  <c r="Z68" i="1"/>
  <c r="M68" i="1"/>
  <c r="W68" i="1"/>
  <c r="N68" i="1"/>
  <c r="X68" i="1"/>
  <c r="O68" i="1"/>
  <c r="Y68" i="1"/>
  <c r="Q68" i="1"/>
  <c r="AA68" i="1"/>
  <c r="R68" i="1"/>
  <c r="AB68" i="1"/>
  <c r="S68" i="1"/>
  <c r="AC68" i="1"/>
  <c r="T68" i="1"/>
  <c r="AD68" i="1"/>
  <c r="U68" i="1"/>
  <c r="AE68" i="1"/>
  <c r="V68" i="1"/>
  <c r="AF68" i="1"/>
  <c r="AG68" i="1"/>
  <c r="AK68" i="1"/>
  <c r="AV68" i="1"/>
  <c r="AN68" i="1"/>
  <c r="AY68" i="1"/>
  <c r="AH68" i="1"/>
  <c r="AS68" i="1"/>
  <c r="AO68" i="1"/>
  <c r="AZ68" i="1"/>
  <c r="BM68" i="1"/>
  <c r="BO68" i="1"/>
  <c r="BN68" i="1"/>
  <c r="BQ68" i="1"/>
  <c r="BS68" i="1"/>
  <c r="BP68" i="1"/>
  <c r="BR68" i="1"/>
  <c r="BT68" i="1"/>
  <c r="BF68" i="1"/>
  <c r="BG68" i="1"/>
  <c r="BI68" i="1"/>
  <c r="BK68" i="1"/>
  <c r="BH68" i="1"/>
  <c r="BJ68" i="1"/>
  <c r="BL68" i="1"/>
  <c r="BU68" i="1"/>
  <c r="BV68" i="1"/>
  <c r="BW68" i="1"/>
  <c r="P67" i="1"/>
  <c r="Z67" i="1"/>
  <c r="M67" i="1"/>
  <c r="W67" i="1"/>
  <c r="N67" i="1"/>
  <c r="X67" i="1"/>
  <c r="O67" i="1"/>
  <c r="Y67" i="1"/>
  <c r="Q67" i="1"/>
  <c r="AA67" i="1"/>
  <c r="R67" i="1"/>
  <c r="AB67" i="1"/>
  <c r="S67" i="1"/>
  <c r="AC67" i="1"/>
  <c r="T67" i="1"/>
  <c r="AD67" i="1"/>
  <c r="U67" i="1"/>
  <c r="AE67" i="1"/>
  <c r="V67" i="1"/>
  <c r="AF67" i="1"/>
  <c r="AG67" i="1"/>
  <c r="AK67" i="1"/>
  <c r="AV67" i="1"/>
  <c r="AN67" i="1"/>
  <c r="AY67" i="1"/>
  <c r="AH67" i="1"/>
  <c r="AS67" i="1"/>
  <c r="AO67" i="1"/>
  <c r="AZ67" i="1"/>
  <c r="BM67" i="1"/>
  <c r="BO67" i="1"/>
  <c r="BN67" i="1"/>
  <c r="BQ67" i="1"/>
  <c r="BS67" i="1"/>
  <c r="BP67" i="1"/>
  <c r="BR67" i="1"/>
  <c r="BT67" i="1"/>
  <c r="BF67" i="1"/>
  <c r="BG67" i="1"/>
  <c r="BI67" i="1"/>
  <c r="BK67" i="1"/>
  <c r="BH67" i="1"/>
  <c r="BJ67" i="1"/>
  <c r="BL67" i="1"/>
  <c r="BU67" i="1"/>
  <c r="BV67" i="1"/>
  <c r="BW67" i="1"/>
  <c r="P66" i="1"/>
  <c r="Z66" i="1"/>
  <c r="M66" i="1"/>
  <c r="W66" i="1"/>
  <c r="N66" i="1"/>
  <c r="X66" i="1"/>
  <c r="O66" i="1"/>
  <c r="Y66" i="1"/>
  <c r="Q66" i="1"/>
  <c r="AA66" i="1"/>
  <c r="R66" i="1"/>
  <c r="AB66" i="1"/>
  <c r="S66" i="1"/>
  <c r="AC66" i="1"/>
  <c r="T66" i="1"/>
  <c r="AD66" i="1"/>
  <c r="U66" i="1"/>
  <c r="AE66" i="1"/>
  <c r="V66" i="1"/>
  <c r="AF66" i="1"/>
  <c r="AG66" i="1"/>
  <c r="AK66" i="1"/>
  <c r="AV66" i="1"/>
  <c r="AN66" i="1"/>
  <c r="AY66" i="1"/>
  <c r="AH66" i="1"/>
  <c r="AS66" i="1"/>
  <c r="AO66" i="1"/>
  <c r="AZ66" i="1"/>
  <c r="BM66" i="1"/>
  <c r="BO66" i="1"/>
  <c r="BN66" i="1"/>
  <c r="BQ66" i="1"/>
  <c r="BS66" i="1"/>
  <c r="BP66" i="1"/>
  <c r="BR66" i="1"/>
  <c r="BT66" i="1"/>
  <c r="BF66" i="1"/>
  <c r="BG66" i="1"/>
  <c r="BI66" i="1"/>
  <c r="BK66" i="1"/>
  <c r="BH66" i="1"/>
  <c r="BJ66" i="1"/>
  <c r="BL66" i="1"/>
  <c r="BU66" i="1"/>
  <c r="BV66" i="1"/>
  <c r="BW66" i="1"/>
  <c r="P65" i="1"/>
  <c r="Z65" i="1"/>
  <c r="M65" i="1"/>
  <c r="W65" i="1"/>
  <c r="N65" i="1"/>
  <c r="X65" i="1"/>
  <c r="O65" i="1"/>
  <c r="Y65" i="1"/>
  <c r="Q65" i="1"/>
  <c r="AA65" i="1"/>
  <c r="R65" i="1"/>
  <c r="AB65" i="1"/>
  <c r="S65" i="1"/>
  <c r="AC65" i="1"/>
  <c r="T65" i="1"/>
  <c r="AD65" i="1"/>
  <c r="U65" i="1"/>
  <c r="AE65" i="1"/>
  <c r="V65" i="1"/>
  <c r="AF65" i="1"/>
  <c r="AG65" i="1"/>
  <c r="AK65" i="1"/>
  <c r="AV65" i="1"/>
  <c r="AN65" i="1"/>
  <c r="AY65" i="1"/>
  <c r="AH65" i="1"/>
  <c r="AS65" i="1"/>
  <c r="AO65" i="1"/>
  <c r="AZ65" i="1"/>
  <c r="BM65" i="1"/>
  <c r="BO65" i="1"/>
  <c r="BN65" i="1"/>
  <c r="BQ65" i="1"/>
  <c r="BS65" i="1"/>
  <c r="BP65" i="1"/>
  <c r="BR65" i="1"/>
  <c r="BT65" i="1"/>
  <c r="BF65" i="1"/>
  <c r="BG65" i="1"/>
  <c r="BI65" i="1"/>
  <c r="BK65" i="1"/>
  <c r="BH65" i="1"/>
  <c r="BJ65" i="1"/>
  <c r="BL65" i="1"/>
  <c r="BU65" i="1"/>
  <c r="BV65" i="1"/>
  <c r="BW65" i="1"/>
  <c r="P64" i="1"/>
  <c r="Z64" i="1"/>
  <c r="M64" i="1"/>
  <c r="W64" i="1"/>
  <c r="N64" i="1"/>
  <c r="X64" i="1"/>
  <c r="O64" i="1"/>
  <c r="Y64" i="1"/>
  <c r="Q64" i="1"/>
  <c r="AA64" i="1"/>
  <c r="R64" i="1"/>
  <c r="AB64" i="1"/>
  <c r="S64" i="1"/>
  <c r="AC64" i="1"/>
  <c r="T64" i="1"/>
  <c r="AD64" i="1"/>
  <c r="U64" i="1"/>
  <c r="AE64" i="1"/>
  <c r="V64" i="1"/>
  <c r="AF64" i="1"/>
  <c r="AG64" i="1"/>
  <c r="AK64" i="1"/>
  <c r="AV64" i="1"/>
  <c r="AN64" i="1"/>
  <c r="AY64" i="1"/>
  <c r="AH64" i="1"/>
  <c r="AS64" i="1"/>
  <c r="AO64" i="1"/>
  <c r="AZ64" i="1"/>
  <c r="BM64" i="1"/>
  <c r="BO64" i="1"/>
  <c r="BN64" i="1"/>
  <c r="BQ64" i="1"/>
  <c r="BS64" i="1"/>
  <c r="BP64" i="1"/>
  <c r="BR64" i="1"/>
  <c r="BT64" i="1"/>
  <c r="BF64" i="1"/>
  <c r="BG64" i="1"/>
  <c r="BI64" i="1"/>
  <c r="BK64" i="1"/>
  <c r="BH64" i="1"/>
  <c r="BJ64" i="1"/>
  <c r="BL64" i="1"/>
  <c r="BU64" i="1"/>
  <c r="BV64" i="1"/>
  <c r="BW64" i="1"/>
  <c r="P63" i="1"/>
  <c r="Z63" i="1"/>
  <c r="M63" i="1"/>
  <c r="W63" i="1"/>
  <c r="N63" i="1"/>
  <c r="X63" i="1"/>
  <c r="O63" i="1"/>
  <c r="Y63" i="1"/>
  <c r="Q63" i="1"/>
  <c r="AA63" i="1"/>
  <c r="R63" i="1"/>
  <c r="AB63" i="1"/>
  <c r="S63" i="1"/>
  <c r="AC63" i="1"/>
  <c r="T63" i="1"/>
  <c r="AD63" i="1"/>
  <c r="U63" i="1"/>
  <c r="AE63" i="1"/>
  <c r="V63" i="1"/>
  <c r="AF63" i="1"/>
  <c r="AG63" i="1"/>
  <c r="AK63" i="1"/>
  <c r="AV63" i="1"/>
  <c r="AN63" i="1"/>
  <c r="AY63" i="1"/>
  <c r="AH63" i="1"/>
  <c r="AS63" i="1"/>
  <c r="AO63" i="1"/>
  <c r="AZ63" i="1"/>
  <c r="BM63" i="1"/>
  <c r="BO63" i="1"/>
  <c r="BN63" i="1"/>
  <c r="BQ63" i="1"/>
  <c r="BS63" i="1"/>
  <c r="BP63" i="1"/>
  <c r="BR63" i="1"/>
  <c r="BT63" i="1"/>
  <c r="BF63" i="1"/>
  <c r="BG63" i="1"/>
  <c r="BI63" i="1"/>
  <c r="BK63" i="1"/>
  <c r="BH63" i="1"/>
  <c r="BJ63" i="1"/>
  <c r="BL63" i="1"/>
  <c r="BU63" i="1"/>
  <c r="BV63" i="1"/>
  <c r="BW63" i="1"/>
  <c r="P62" i="1"/>
  <c r="Z62" i="1"/>
  <c r="M62" i="1"/>
  <c r="W62" i="1"/>
  <c r="N62" i="1"/>
  <c r="X62" i="1"/>
  <c r="O62" i="1"/>
  <c r="Y62" i="1"/>
  <c r="Q62" i="1"/>
  <c r="AA62" i="1"/>
  <c r="R62" i="1"/>
  <c r="AB62" i="1"/>
  <c r="S62" i="1"/>
  <c r="AC62" i="1"/>
  <c r="T62" i="1"/>
  <c r="AD62" i="1"/>
  <c r="U62" i="1"/>
  <c r="AE62" i="1"/>
  <c r="V62" i="1"/>
  <c r="AF62" i="1"/>
  <c r="AG62" i="1"/>
  <c r="AK62" i="1"/>
  <c r="AV62" i="1"/>
  <c r="AN62" i="1"/>
  <c r="AY62" i="1"/>
  <c r="AH62" i="1"/>
  <c r="AS62" i="1"/>
  <c r="AO62" i="1"/>
  <c r="AZ62" i="1"/>
  <c r="BM62" i="1"/>
  <c r="BO62" i="1"/>
  <c r="BN62" i="1"/>
  <c r="BQ62" i="1"/>
  <c r="BS62" i="1"/>
  <c r="BP62" i="1"/>
  <c r="BR62" i="1"/>
  <c r="BT62" i="1"/>
  <c r="BF62" i="1"/>
  <c r="BG62" i="1"/>
  <c r="BI62" i="1"/>
  <c r="BK62" i="1"/>
  <c r="BH62" i="1"/>
  <c r="BJ62" i="1"/>
  <c r="BL62" i="1"/>
  <c r="BU62" i="1"/>
  <c r="BV62" i="1"/>
  <c r="BW62" i="1"/>
  <c r="P61" i="1"/>
  <c r="Z61" i="1"/>
  <c r="M61" i="1"/>
  <c r="W61" i="1"/>
  <c r="N61" i="1"/>
  <c r="X61" i="1"/>
  <c r="O61" i="1"/>
  <c r="Y61" i="1"/>
  <c r="Q61" i="1"/>
  <c r="AA61" i="1"/>
  <c r="R61" i="1"/>
  <c r="AB61" i="1"/>
  <c r="S61" i="1"/>
  <c r="AC61" i="1"/>
  <c r="T61" i="1"/>
  <c r="AD61" i="1"/>
  <c r="U61" i="1"/>
  <c r="AE61" i="1"/>
  <c r="V61" i="1"/>
  <c r="AF61" i="1"/>
  <c r="AG61" i="1"/>
  <c r="AK61" i="1"/>
  <c r="AV61" i="1"/>
  <c r="AN61" i="1"/>
  <c r="AY61" i="1"/>
  <c r="AH61" i="1"/>
  <c r="AS61" i="1"/>
  <c r="AO61" i="1"/>
  <c r="AZ61" i="1"/>
  <c r="BM61" i="1"/>
  <c r="BO61" i="1"/>
  <c r="BN61" i="1"/>
  <c r="BQ61" i="1"/>
  <c r="BS61" i="1"/>
  <c r="BP61" i="1"/>
  <c r="BR61" i="1"/>
  <c r="BT61" i="1"/>
  <c r="BF61" i="1"/>
  <c r="BG61" i="1"/>
  <c r="BI61" i="1"/>
  <c r="BK61" i="1"/>
  <c r="BH61" i="1"/>
  <c r="BJ61" i="1"/>
  <c r="BL61" i="1"/>
  <c r="BU61" i="1"/>
  <c r="BV61" i="1"/>
  <c r="BW61" i="1"/>
  <c r="P60" i="1"/>
  <c r="Z60" i="1"/>
  <c r="M60" i="1"/>
  <c r="W60" i="1"/>
  <c r="N60" i="1"/>
  <c r="X60" i="1"/>
  <c r="O60" i="1"/>
  <c r="Y60" i="1"/>
  <c r="Q60" i="1"/>
  <c r="AA60" i="1"/>
  <c r="R60" i="1"/>
  <c r="AB60" i="1"/>
  <c r="S60" i="1"/>
  <c r="AC60" i="1"/>
  <c r="T60" i="1"/>
  <c r="AD60" i="1"/>
  <c r="U60" i="1"/>
  <c r="AE60" i="1"/>
  <c r="V60" i="1"/>
  <c r="AF60" i="1"/>
  <c r="AG60" i="1"/>
  <c r="AK60" i="1"/>
  <c r="AV60" i="1"/>
  <c r="AN60" i="1"/>
  <c r="AY60" i="1"/>
  <c r="AH60" i="1"/>
  <c r="AS60" i="1"/>
  <c r="AO60" i="1"/>
  <c r="AZ60" i="1"/>
  <c r="BM60" i="1"/>
  <c r="BO60" i="1"/>
  <c r="BN60" i="1"/>
  <c r="BQ60" i="1"/>
  <c r="BS60" i="1"/>
  <c r="BP60" i="1"/>
  <c r="BR60" i="1"/>
  <c r="BT60" i="1"/>
  <c r="BF60" i="1"/>
  <c r="BG60" i="1"/>
  <c r="BI60" i="1"/>
  <c r="BK60" i="1"/>
  <c r="BH60" i="1"/>
  <c r="BJ60" i="1"/>
  <c r="BL60" i="1"/>
  <c r="BU60" i="1"/>
  <c r="BV60" i="1"/>
  <c r="BW60" i="1"/>
  <c r="P59" i="1"/>
  <c r="Z59" i="1"/>
  <c r="M59" i="1"/>
  <c r="W59" i="1"/>
  <c r="N59" i="1"/>
  <c r="X59" i="1"/>
  <c r="O59" i="1"/>
  <c r="Y59" i="1"/>
  <c r="Q59" i="1"/>
  <c r="AA59" i="1"/>
  <c r="R59" i="1"/>
  <c r="AB59" i="1"/>
  <c r="S59" i="1"/>
  <c r="AC59" i="1"/>
  <c r="T59" i="1"/>
  <c r="AD59" i="1"/>
  <c r="U59" i="1"/>
  <c r="AE59" i="1"/>
  <c r="V59" i="1"/>
  <c r="AF59" i="1"/>
  <c r="AG59" i="1"/>
  <c r="AK59" i="1"/>
  <c r="AV59" i="1"/>
  <c r="AN59" i="1"/>
  <c r="AY59" i="1"/>
  <c r="AH59" i="1"/>
  <c r="AS59" i="1"/>
  <c r="AO59" i="1"/>
  <c r="AZ59" i="1"/>
  <c r="BM59" i="1"/>
  <c r="BO59" i="1"/>
  <c r="BN59" i="1"/>
  <c r="BQ59" i="1"/>
  <c r="BS59" i="1"/>
  <c r="BP59" i="1"/>
  <c r="BR59" i="1"/>
  <c r="BT59" i="1"/>
  <c r="BF59" i="1"/>
  <c r="BG59" i="1"/>
  <c r="BI59" i="1"/>
  <c r="BK59" i="1"/>
  <c r="BH59" i="1"/>
  <c r="BJ59" i="1"/>
  <c r="BL59" i="1"/>
  <c r="BD59" i="1"/>
  <c r="BU59" i="1"/>
  <c r="BV59" i="1"/>
  <c r="BW59" i="1"/>
  <c r="P58" i="1"/>
  <c r="Z58" i="1"/>
  <c r="M58" i="1"/>
  <c r="W58" i="1"/>
  <c r="N58" i="1"/>
  <c r="X58" i="1"/>
  <c r="O58" i="1"/>
  <c r="Y58" i="1"/>
  <c r="Q58" i="1"/>
  <c r="AA58" i="1"/>
  <c r="R58" i="1"/>
  <c r="AB58" i="1"/>
  <c r="S58" i="1"/>
  <c r="AC58" i="1"/>
  <c r="T58" i="1"/>
  <c r="AD58" i="1"/>
  <c r="U58" i="1"/>
  <c r="AE58" i="1"/>
  <c r="V58" i="1"/>
  <c r="AF58" i="1"/>
  <c r="AG58" i="1"/>
  <c r="AK58" i="1"/>
  <c r="AV58" i="1"/>
  <c r="AN58" i="1"/>
  <c r="AY58" i="1"/>
  <c r="AH58" i="1"/>
  <c r="AS58" i="1"/>
  <c r="AO58" i="1"/>
  <c r="AZ58" i="1"/>
  <c r="BM58" i="1"/>
  <c r="BO58" i="1"/>
  <c r="BN58" i="1"/>
  <c r="BQ58" i="1"/>
  <c r="BS58" i="1"/>
  <c r="BP58" i="1"/>
  <c r="BR58" i="1"/>
  <c r="BT58" i="1"/>
  <c r="BF58" i="1"/>
  <c r="BG58" i="1"/>
  <c r="BI58" i="1"/>
  <c r="BK58" i="1"/>
  <c r="BH58" i="1"/>
  <c r="BJ58" i="1"/>
  <c r="BL58" i="1"/>
  <c r="BU58" i="1"/>
  <c r="BV58" i="1"/>
  <c r="BW58" i="1"/>
  <c r="P57" i="1"/>
  <c r="Z57" i="1"/>
  <c r="M57" i="1"/>
  <c r="W57" i="1"/>
  <c r="N57" i="1"/>
  <c r="X57" i="1"/>
  <c r="O57" i="1"/>
  <c r="Y57" i="1"/>
  <c r="Q57" i="1"/>
  <c r="AA57" i="1"/>
  <c r="R57" i="1"/>
  <c r="AB57" i="1"/>
  <c r="S57" i="1"/>
  <c r="AC57" i="1"/>
  <c r="T57" i="1"/>
  <c r="AD57" i="1"/>
  <c r="U57" i="1"/>
  <c r="AE57" i="1"/>
  <c r="V57" i="1"/>
  <c r="AF57" i="1"/>
  <c r="AG57" i="1"/>
  <c r="AK57" i="1"/>
  <c r="AV57" i="1"/>
  <c r="AN57" i="1"/>
  <c r="AY57" i="1"/>
  <c r="AH57" i="1"/>
  <c r="AS57" i="1"/>
  <c r="AO57" i="1"/>
  <c r="AZ57" i="1"/>
  <c r="BM57" i="1"/>
  <c r="BO57" i="1"/>
  <c r="BN57" i="1"/>
  <c r="BQ57" i="1"/>
  <c r="BS57" i="1"/>
  <c r="BP57" i="1"/>
  <c r="BR57" i="1"/>
  <c r="BT57" i="1"/>
  <c r="BF57" i="1"/>
  <c r="BG57" i="1"/>
  <c r="BI57" i="1"/>
  <c r="BK57" i="1"/>
  <c r="BH57" i="1"/>
  <c r="BJ57" i="1"/>
  <c r="BL57" i="1"/>
  <c r="BU57" i="1"/>
  <c r="BV57" i="1"/>
  <c r="BW57" i="1"/>
  <c r="P56" i="1"/>
  <c r="Z56" i="1"/>
  <c r="M56" i="1"/>
  <c r="W56" i="1"/>
  <c r="N56" i="1"/>
  <c r="X56" i="1"/>
  <c r="O56" i="1"/>
  <c r="Y56" i="1"/>
  <c r="Q56" i="1"/>
  <c r="AA56" i="1"/>
  <c r="R56" i="1"/>
  <c r="AB56" i="1"/>
  <c r="S56" i="1"/>
  <c r="AC56" i="1"/>
  <c r="T56" i="1"/>
  <c r="AD56" i="1"/>
  <c r="U56" i="1"/>
  <c r="AE56" i="1"/>
  <c r="V56" i="1"/>
  <c r="AF56" i="1"/>
  <c r="AG56" i="1"/>
  <c r="AK56" i="1"/>
  <c r="AV56" i="1"/>
  <c r="AN56" i="1"/>
  <c r="AY56" i="1"/>
  <c r="AH56" i="1"/>
  <c r="AS56" i="1"/>
  <c r="AO56" i="1"/>
  <c r="AZ56" i="1"/>
  <c r="BM56" i="1"/>
  <c r="BO56" i="1"/>
  <c r="BN56" i="1"/>
  <c r="BQ56" i="1"/>
  <c r="BS56" i="1"/>
  <c r="BP56" i="1"/>
  <c r="BR56" i="1"/>
  <c r="BT56" i="1"/>
  <c r="BF56" i="1"/>
  <c r="BG56" i="1"/>
  <c r="BI56" i="1"/>
  <c r="BK56" i="1"/>
  <c r="BH56" i="1"/>
  <c r="BJ56" i="1"/>
  <c r="BL56" i="1"/>
  <c r="BU56" i="1"/>
  <c r="BV56" i="1"/>
  <c r="BW56" i="1"/>
  <c r="P55" i="1"/>
  <c r="Z55" i="1"/>
  <c r="M55" i="1"/>
  <c r="W55" i="1"/>
  <c r="N55" i="1"/>
  <c r="X55" i="1"/>
  <c r="O55" i="1"/>
  <c r="Y55" i="1"/>
  <c r="Q55" i="1"/>
  <c r="AA55" i="1"/>
  <c r="R55" i="1"/>
  <c r="AB55" i="1"/>
  <c r="S55" i="1"/>
  <c r="AC55" i="1"/>
  <c r="T55" i="1"/>
  <c r="AD55" i="1"/>
  <c r="U55" i="1"/>
  <c r="AE55" i="1"/>
  <c r="V55" i="1"/>
  <c r="AF55" i="1"/>
  <c r="AG55" i="1"/>
  <c r="AK55" i="1"/>
  <c r="AV55" i="1"/>
  <c r="AN55" i="1"/>
  <c r="AY55" i="1"/>
  <c r="AH55" i="1"/>
  <c r="AS55" i="1"/>
  <c r="AO55" i="1"/>
  <c r="AZ55" i="1"/>
  <c r="BM55" i="1"/>
  <c r="BO55" i="1"/>
  <c r="BN55" i="1"/>
  <c r="BQ55" i="1"/>
  <c r="BS55" i="1"/>
  <c r="BP55" i="1"/>
  <c r="BR55" i="1"/>
  <c r="BT55" i="1"/>
  <c r="BF55" i="1"/>
  <c r="BG55" i="1"/>
  <c r="BI55" i="1"/>
  <c r="BK55" i="1"/>
  <c r="BH55" i="1"/>
  <c r="BJ55" i="1"/>
  <c r="BL55" i="1"/>
  <c r="BU55" i="1"/>
  <c r="BV55" i="1"/>
  <c r="BW55" i="1"/>
  <c r="P54" i="1"/>
  <c r="Z54" i="1"/>
  <c r="M54" i="1"/>
  <c r="W54" i="1"/>
  <c r="N54" i="1"/>
  <c r="X54" i="1"/>
  <c r="O54" i="1"/>
  <c r="Y54" i="1"/>
  <c r="Q54" i="1"/>
  <c r="AA54" i="1"/>
  <c r="R54" i="1"/>
  <c r="AB54" i="1"/>
  <c r="S54" i="1"/>
  <c r="AC54" i="1"/>
  <c r="T54" i="1"/>
  <c r="AD54" i="1"/>
  <c r="U54" i="1"/>
  <c r="AE54" i="1"/>
  <c r="V54" i="1"/>
  <c r="AF54" i="1"/>
  <c r="AG54" i="1"/>
  <c r="AK54" i="1"/>
  <c r="AV54" i="1"/>
  <c r="AN54" i="1"/>
  <c r="AY54" i="1"/>
  <c r="AH54" i="1"/>
  <c r="AS54" i="1"/>
  <c r="AO54" i="1"/>
  <c r="AZ54" i="1"/>
  <c r="BM54" i="1"/>
  <c r="BO54" i="1"/>
  <c r="BN54" i="1"/>
  <c r="BQ54" i="1"/>
  <c r="BS54" i="1"/>
  <c r="BP54" i="1"/>
  <c r="BR54" i="1"/>
  <c r="BT54" i="1"/>
  <c r="BF54" i="1"/>
  <c r="BG54" i="1"/>
  <c r="BI54" i="1"/>
  <c r="BK54" i="1"/>
  <c r="BH54" i="1"/>
  <c r="BJ54" i="1"/>
  <c r="BL54" i="1"/>
  <c r="BU54" i="1"/>
  <c r="BV54" i="1"/>
  <c r="BW54" i="1"/>
  <c r="P53" i="1"/>
  <c r="Z53" i="1"/>
  <c r="M53" i="1"/>
  <c r="W53" i="1"/>
  <c r="N53" i="1"/>
  <c r="X53" i="1"/>
  <c r="O53" i="1"/>
  <c r="Y53" i="1"/>
  <c r="Q53" i="1"/>
  <c r="AA53" i="1"/>
  <c r="R53" i="1"/>
  <c r="AB53" i="1"/>
  <c r="S53" i="1"/>
  <c r="AC53" i="1"/>
  <c r="T53" i="1"/>
  <c r="AD53" i="1"/>
  <c r="U53" i="1"/>
  <c r="AE53" i="1"/>
  <c r="V53" i="1"/>
  <c r="AF53" i="1"/>
  <c r="AG53" i="1"/>
  <c r="AK53" i="1"/>
  <c r="AV53" i="1"/>
  <c r="AN53" i="1"/>
  <c r="AY53" i="1"/>
  <c r="AH53" i="1"/>
  <c r="AS53" i="1"/>
  <c r="AO53" i="1"/>
  <c r="AZ53" i="1"/>
  <c r="BM53" i="1"/>
  <c r="BO53" i="1"/>
  <c r="BN53" i="1"/>
  <c r="BQ53" i="1"/>
  <c r="BS53" i="1"/>
  <c r="BP53" i="1"/>
  <c r="BR53" i="1"/>
  <c r="BT53" i="1"/>
  <c r="BF53" i="1"/>
  <c r="BG53" i="1"/>
  <c r="BI53" i="1"/>
  <c r="BK53" i="1"/>
  <c r="BH53" i="1"/>
  <c r="BJ53" i="1"/>
  <c r="BL53" i="1"/>
  <c r="BU53" i="1"/>
  <c r="BV53" i="1"/>
  <c r="BW53" i="1"/>
  <c r="P52" i="1"/>
  <c r="Z52" i="1"/>
  <c r="M52" i="1"/>
  <c r="W52" i="1"/>
  <c r="N52" i="1"/>
  <c r="X52" i="1"/>
  <c r="O52" i="1"/>
  <c r="Y52" i="1"/>
  <c r="Q52" i="1"/>
  <c r="AA52" i="1"/>
  <c r="R52" i="1"/>
  <c r="AB52" i="1"/>
  <c r="S52" i="1"/>
  <c r="AC52" i="1"/>
  <c r="T52" i="1"/>
  <c r="AD52" i="1"/>
  <c r="U52" i="1"/>
  <c r="AE52" i="1"/>
  <c r="V52" i="1"/>
  <c r="AF52" i="1"/>
  <c r="AG52" i="1"/>
  <c r="AK52" i="1"/>
  <c r="AV52" i="1"/>
  <c r="AN52" i="1"/>
  <c r="AY52" i="1"/>
  <c r="AH52" i="1"/>
  <c r="AS52" i="1"/>
  <c r="AO52" i="1"/>
  <c r="AZ52" i="1"/>
  <c r="BM52" i="1"/>
  <c r="BO52" i="1"/>
  <c r="BN52" i="1"/>
  <c r="BQ52" i="1"/>
  <c r="BS52" i="1"/>
  <c r="BP52" i="1"/>
  <c r="BR52" i="1"/>
  <c r="BT52" i="1"/>
  <c r="BF52" i="1"/>
  <c r="BG52" i="1"/>
  <c r="BI52" i="1"/>
  <c r="BK52" i="1"/>
  <c r="BH52" i="1"/>
  <c r="BJ52" i="1"/>
  <c r="BL52" i="1"/>
  <c r="BU52" i="1"/>
  <c r="BV52" i="1"/>
  <c r="BW52" i="1"/>
  <c r="P51" i="1"/>
  <c r="Z51" i="1"/>
  <c r="M51" i="1"/>
  <c r="W51" i="1"/>
  <c r="N51" i="1"/>
  <c r="X51" i="1"/>
  <c r="O51" i="1"/>
  <c r="Y51" i="1"/>
  <c r="Q51" i="1"/>
  <c r="AA51" i="1"/>
  <c r="R51" i="1"/>
  <c r="AB51" i="1"/>
  <c r="S51" i="1"/>
  <c r="AC51" i="1"/>
  <c r="T51" i="1"/>
  <c r="AD51" i="1"/>
  <c r="U51" i="1"/>
  <c r="AE51" i="1"/>
  <c r="V51" i="1"/>
  <c r="AF51" i="1"/>
  <c r="AG51" i="1"/>
  <c r="AK51" i="1"/>
  <c r="AV51" i="1"/>
  <c r="AN51" i="1"/>
  <c r="AY51" i="1"/>
  <c r="AH51" i="1"/>
  <c r="AS51" i="1"/>
  <c r="AO51" i="1"/>
  <c r="AZ51" i="1"/>
  <c r="BM51" i="1"/>
  <c r="BO51" i="1"/>
  <c r="BN51" i="1"/>
  <c r="BQ51" i="1"/>
  <c r="BS51" i="1"/>
  <c r="BP51" i="1"/>
  <c r="BR51" i="1"/>
  <c r="BT51" i="1"/>
  <c r="BF51" i="1"/>
  <c r="BG51" i="1"/>
  <c r="BI51" i="1"/>
  <c r="BK51" i="1"/>
  <c r="BH51" i="1"/>
  <c r="BJ51" i="1"/>
  <c r="BL51" i="1"/>
  <c r="BU51" i="1"/>
  <c r="BV51" i="1"/>
  <c r="BW51" i="1"/>
  <c r="P50" i="1"/>
  <c r="Z50" i="1"/>
  <c r="M50" i="1"/>
  <c r="W50" i="1"/>
  <c r="N50" i="1"/>
  <c r="X50" i="1"/>
  <c r="O50" i="1"/>
  <c r="Y50" i="1"/>
  <c r="Q50" i="1"/>
  <c r="AA50" i="1"/>
  <c r="R50" i="1"/>
  <c r="AB50" i="1"/>
  <c r="S50" i="1"/>
  <c r="AC50" i="1"/>
  <c r="T50" i="1"/>
  <c r="AD50" i="1"/>
  <c r="U50" i="1"/>
  <c r="AE50" i="1"/>
  <c r="V50" i="1"/>
  <c r="AF50" i="1"/>
  <c r="AG50" i="1"/>
  <c r="AK50" i="1"/>
  <c r="AV50" i="1"/>
  <c r="AN50" i="1"/>
  <c r="AY50" i="1"/>
  <c r="AH50" i="1"/>
  <c r="AS50" i="1"/>
  <c r="AO50" i="1"/>
  <c r="AZ50" i="1"/>
  <c r="BM50" i="1"/>
  <c r="BO50" i="1"/>
  <c r="BN50" i="1"/>
  <c r="BQ50" i="1"/>
  <c r="BS50" i="1"/>
  <c r="BP50" i="1"/>
  <c r="BR50" i="1"/>
  <c r="BT50" i="1"/>
  <c r="BF50" i="1"/>
  <c r="BG50" i="1"/>
  <c r="BI50" i="1"/>
  <c r="BK50" i="1"/>
  <c r="BH50" i="1"/>
  <c r="BJ50" i="1"/>
  <c r="BL50" i="1"/>
  <c r="BU50" i="1"/>
  <c r="BV50" i="1"/>
  <c r="BW50" i="1"/>
  <c r="P49" i="1"/>
  <c r="Z49" i="1"/>
  <c r="M49" i="1"/>
  <c r="W49" i="1"/>
  <c r="N49" i="1"/>
  <c r="X49" i="1"/>
  <c r="O49" i="1"/>
  <c r="Y49" i="1"/>
  <c r="Q49" i="1"/>
  <c r="AA49" i="1"/>
  <c r="R49" i="1"/>
  <c r="AB49" i="1"/>
  <c r="S49" i="1"/>
  <c r="AC49" i="1"/>
  <c r="T49" i="1"/>
  <c r="AD49" i="1"/>
  <c r="U49" i="1"/>
  <c r="AE49" i="1"/>
  <c r="V49" i="1"/>
  <c r="AF49" i="1"/>
  <c r="AG49" i="1"/>
  <c r="AK49" i="1"/>
  <c r="AV49" i="1"/>
  <c r="AN49" i="1"/>
  <c r="AY49" i="1"/>
  <c r="AH49" i="1"/>
  <c r="AS49" i="1"/>
  <c r="AO49" i="1"/>
  <c r="AZ49" i="1"/>
  <c r="BM49" i="1"/>
  <c r="BO49" i="1"/>
  <c r="BN49" i="1"/>
  <c r="BQ49" i="1"/>
  <c r="BS49" i="1"/>
  <c r="BP49" i="1"/>
  <c r="BR49" i="1"/>
  <c r="BT49" i="1"/>
  <c r="BF49" i="1"/>
  <c r="BG49" i="1"/>
  <c r="BI49" i="1"/>
  <c r="BK49" i="1"/>
  <c r="BH49" i="1"/>
  <c r="BJ49" i="1"/>
  <c r="BL49" i="1"/>
  <c r="BU49" i="1"/>
  <c r="BV49" i="1"/>
  <c r="BW49" i="1"/>
  <c r="P48" i="1"/>
  <c r="Z48" i="1"/>
  <c r="M48" i="1"/>
  <c r="W48" i="1"/>
  <c r="N48" i="1"/>
  <c r="X48" i="1"/>
  <c r="O48" i="1"/>
  <c r="Y48" i="1"/>
  <c r="Q48" i="1"/>
  <c r="AA48" i="1"/>
  <c r="R48" i="1"/>
  <c r="AB48" i="1"/>
  <c r="S48" i="1"/>
  <c r="AC48" i="1"/>
  <c r="T48" i="1"/>
  <c r="AD48" i="1"/>
  <c r="U48" i="1"/>
  <c r="AE48" i="1"/>
  <c r="V48" i="1"/>
  <c r="AF48" i="1"/>
  <c r="AG48" i="1"/>
  <c r="AK48" i="1"/>
  <c r="AV48" i="1"/>
  <c r="AN48" i="1"/>
  <c r="AY48" i="1"/>
  <c r="AH48" i="1"/>
  <c r="AS48" i="1"/>
  <c r="AO48" i="1"/>
  <c r="AZ48" i="1"/>
  <c r="BM48" i="1"/>
  <c r="BO48" i="1"/>
  <c r="BN48" i="1"/>
  <c r="BQ48" i="1"/>
  <c r="BS48" i="1"/>
  <c r="BP48" i="1"/>
  <c r="BR48" i="1"/>
  <c r="BT48" i="1"/>
  <c r="BF48" i="1"/>
  <c r="BG48" i="1"/>
  <c r="BI48" i="1"/>
  <c r="BK48" i="1"/>
  <c r="BH48" i="1"/>
  <c r="BJ48" i="1"/>
  <c r="BL48" i="1"/>
  <c r="BD48" i="1"/>
  <c r="BU48" i="1"/>
  <c r="BV48" i="1"/>
  <c r="BW48" i="1"/>
  <c r="P47" i="1"/>
  <c r="Z47" i="1"/>
  <c r="M47" i="1"/>
  <c r="W47" i="1"/>
  <c r="N47" i="1"/>
  <c r="X47" i="1"/>
  <c r="O47" i="1"/>
  <c r="Y47" i="1"/>
  <c r="Q47" i="1"/>
  <c r="AA47" i="1"/>
  <c r="R47" i="1"/>
  <c r="AB47" i="1"/>
  <c r="S47" i="1"/>
  <c r="AC47" i="1"/>
  <c r="T47" i="1"/>
  <c r="AD47" i="1"/>
  <c r="U47" i="1"/>
  <c r="AE47" i="1"/>
  <c r="V47" i="1"/>
  <c r="AF47" i="1"/>
  <c r="AG47" i="1"/>
  <c r="AK47" i="1"/>
  <c r="AV47" i="1"/>
  <c r="AN47" i="1"/>
  <c r="AY47" i="1"/>
  <c r="AH47" i="1"/>
  <c r="AS47" i="1"/>
  <c r="AO47" i="1"/>
  <c r="AZ47" i="1"/>
  <c r="BM47" i="1"/>
  <c r="BO47" i="1"/>
  <c r="BN47" i="1"/>
  <c r="BQ47" i="1"/>
  <c r="BS47" i="1"/>
  <c r="BP47" i="1"/>
  <c r="BR47" i="1"/>
  <c r="BT47" i="1"/>
  <c r="BF47" i="1"/>
  <c r="BG47" i="1"/>
  <c r="BI47" i="1"/>
  <c r="BK47" i="1"/>
  <c r="BH47" i="1"/>
  <c r="BJ47" i="1"/>
  <c r="BL47" i="1"/>
  <c r="BD47" i="1"/>
  <c r="BU47" i="1"/>
  <c r="BV47" i="1"/>
  <c r="BW47" i="1"/>
  <c r="P46" i="1"/>
  <c r="Z46" i="1"/>
  <c r="M46" i="1"/>
  <c r="W46" i="1"/>
  <c r="N46" i="1"/>
  <c r="X46" i="1"/>
  <c r="O46" i="1"/>
  <c r="Y46" i="1"/>
  <c r="Q46" i="1"/>
  <c r="AA46" i="1"/>
  <c r="R46" i="1"/>
  <c r="AB46" i="1"/>
  <c r="S46" i="1"/>
  <c r="AC46" i="1"/>
  <c r="T46" i="1"/>
  <c r="AD46" i="1"/>
  <c r="U46" i="1"/>
  <c r="AE46" i="1"/>
  <c r="V46" i="1"/>
  <c r="AF46" i="1"/>
  <c r="AG46" i="1"/>
  <c r="AK46" i="1"/>
  <c r="AV46" i="1"/>
  <c r="AN46" i="1"/>
  <c r="AY46" i="1"/>
  <c r="AH46" i="1"/>
  <c r="AS46" i="1"/>
  <c r="AO46" i="1"/>
  <c r="AZ46" i="1"/>
  <c r="BM46" i="1"/>
  <c r="BO46" i="1"/>
  <c r="BN46" i="1"/>
  <c r="BQ46" i="1"/>
  <c r="BS46" i="1"/>
  <c r="BP46" i="1"/>
  <c r="BR46" i="1"/>
  <c r="BT46" i="1"/>
  <c r="BF46" i="1"/>
  <c r="BG46" i="1"/>
  <c r="BI46" i="1"/>
  <c r="BK46" i="1"/>
  <c r="BH46" i="1"/>
  <c r="BJ46" i="1"/>
  <c r="BL46" i="1"/>
  <c r="BD46" i="1"/>
  <c r="BU46" i="1"/>
  <c r="BV46" i="1"/>
  <c r="BW46" i="1"/>
  <c r="P45" i="1"/>
  <c r="Z45" i="1"/>
  <c r="M45" i="1"/>
  <c r="W45" i="1"/>
  <c r="N45" i="1"/>
  <c r="X45" i="1"/>
  <c r="O45" i="1"/>
  <c r="Y45" i="1"/>
  <c r="Q45" i="1"/>
  <c r="AA45" i="1"/>
  <c r="R45" i="1"/>
  <c r="AB45" i="1"/>
  <c r="S45" i="1"/>
  <c r="AC45" i="1"/>
  <c r="T45" i="1"/>
  <c r="AD45" i="1"/>
  <c r="U45" i="1"/>
  <c r="AE45" i="1"/>
  <c r="V45" i="1"/>
  <c r="AF45" i="1"/>
  <c r="AG45" i="1"/>
  <c r="AK45" i="1"/>
  <c r="AV45" i="1"/>
  <c r="AN45" i="1"/>
  <c r="AY45" i="1"/>
  <c r="AH45" i="1"/>
  <c r="AS45" i="1"/>
  <c r="AO45" i="1"/>
  <c r="AZ45" i="1"/>
  <c r="BM45" i="1"/>
  <c r="BO45" i="1"/>
  <c r="BN45" i="1"/>
  <c r="BQ45" i="1"/>
  <c r="BS45" i="1"/>
  <c r="BP45" i="1"/>
  <c r="BR45" i="1"/>
  <c r="BT45" i="1"/>
  <c r="BF45" i="1"/>
  <c r="BG45" i="1"/>
  <c r="BI45" i="1"/>
  <c r="BK45" i="1"/>
  <c r="BH45" i="1"/>
  <c r="BJ45" i="1"/>
  <c r="BL45" i="1"/>
  <c r="BD45" i="1"/>
  <c r="BU45" i="1"/>
  <c r="BV45" i="1"/>
  <c r="BW45" i="1"/>
  <c r="P44" i="1"/>
  <c r="Z44" i="1"/>
  <c r="M44" i="1"/>
  <c r="W44" i="1"/>
  <c r="N44" i="1"/>
  <c r="X44" i="1"/>
  <c r="O44" i="1"/>
  <c r="Y44" i="1"/>
  <c r="Q44" i="1"/>
  <c r="AA44" i="1"/>
  <c r="R44" i="1"/>
  <c r="AB44" i="1"/>
  <c r="S44" i="1"/>
  <c r="AC44" i="1"/>
  <c r="T44" i="1"/>
  <c r="AD44" i="1"/>
  <c r="U44" i="1"/>
  <c r="AE44" i="1"/>
  <c r="V44" i="1"/>
  <c r="AF44" i="1"/>
  <c r="AG44" i="1"/>
  <c r="AK44" i="1"/>
  <c r="AV44" i="1"/>
  <c r="AN44" i="1"/>
  <c r="AY44" i="1"/>
  <c r="AH44" i="1"/>
  <c r="AS44" i="1"/>
  <c r="AO44" i="1"/>
  <c r="AZ44" i="1"/>
  <c r="BM44" i="1"/>
  <c r="BO44" i="1"/>
  <c r="BN44" i="1"/>
  <c r="BQ44" i="1"/>
  <c r="BS44" i="1"/>
  <c r="BP44" i="1"/>
  <c r="BR44" i="1"/>
  <c r="BT44" i="1"/>
  <c r="BF44" i="1"/>
  <c r="BG44" i="1"/>
  <c r="BI44" i="1"/>
  <c r="BK44" i="1"/>
  <c r="BH44" i="1"/>
  <c r="BJ44" i="1"/>
  <c r="BL44" i="1"/>
  <c r="BD44" i="1"/>
  <c r="BU44" i="1"/>
  <c r="BV44" i="1"/>
  <c r="BW44" i="1"/>
  <c r="P43" i="1"/>
  <c r="Z43" i="1"/>
  <c r="M43" i="1"/>
  <c r="W43" i="1"/>
  <c r="N43" i="1"/>
  <c r="X43" i="1"/>
  <c r="O43" i="1"/>
  <c r="Y43" i="1"/>
  <c r="Q43" i="1"/>
  <c r="AA43" i="1"/>
  <c r="R43" i="1"/>
  <c r="AB43" i="1"/>
  <c r="S43" i="1"/>
  <c r="AC43" i="1"/>
  <c r="T43" i="1"/>
  <c r="AD43" i="1"/>
  <c r="U43" i="1"/>
  <c r="AE43" i="1"/>
  <c r="V43" i="1"/>
  <c r="AF43" i="1"/>
  <c r="AG43" i="1"/>
  <c r="AK43" i="1"/>
  <c r="AV43" i="1"/>
  <c r="AN43" i="1"/>
  <c r="AY43" i="1"/>
  <c r="AH43" i="1"/>
  <c r="AS43" i="1"/>
  <c r="AO43" i="1"/>
  <c r="AZ43" i="1"/>
  <c r="BM43" i="1"/>
  <c r="BO43" i="1"/>
  <c r="BN43" i="1"/>
  <c r="BQ43" i="1"/>
  <c r="BS43" i="1"/>
  <c r="BP43" i="1"/>
  <c r="BR43" i="1"/>
  <c r="BT43" i="1"/>
  <c r="BF43" i="1"/>
  <c r="BG43" i="1"/>
  <c r="BI43" i="1"/>
  <c r="BK43" i="1"/>
  <c r="BH43" i="1"/>
  <c r="BJ43" i="1"/>
  <c r="BL43" i="1"/>
  <c r="BD43" i="1"/>
  <c r="BU43" i="1"/>
  <c r="BV43" i="1"/>
  <c r="BW43" i="1"/>
  <c r="P42" i="1"/>
  <c r="Z42" i="1"/>
  <c r="M42" i="1"/>
  <c r="W42" i="1"/>
  <c r="N42" i="1"/>
  <c r="X42" i="1"/>
  <c r="O42" i="1"/>
  <c r="Y42" i="1"/>
  <c r="Q42" i="1"/>
  <c r="AA42" i="1"/>
  <c r="R42" i="1"/>
  <c r="AB42" i="1"/>
  <c r="S42" i="1"/>
  <c r="AC42" i="1"/>
  <c r="T42" i="1"/>
  <c r="AD42" i="1"/>
  <c r="U42" i="1"/>
  <c r="AE42" i="1"/>
  <c r="V42" i="1"/>
  <c r="AF42" i="1"/>
  <c r="AG42" i="1"/>
  <c r="AK42" i="1"/>
  <c r="AV42" i="1"/>
  <c r="AN42" i="1"/>
  <c r="AY42" i="1"/>
  <c r="AH42" i="1"/>
  <c r="AS42" i="1"/>
  <c r="AO42" i="1"/>
  <c r="AZ42" i="1"/>
  <c r="BM42" i="1"/>
  <c r="BO42" i="1"/>
  <c r="BN42" i="1"/>
  <c r="BQ42" i="1"/>
  <c r="BS42" i="1"/>
  <c r="BP42" i="1"/>
  <c r="BR42" i="1"/>
  <c r="BT42" i="1"/>
  <c r="BF42" i="1"/>
  <c r="BG42" i="1"/>
  <c r="BI42" i="1"/>
  <c r="BK42" i="1"/>
  <c r="BH42" i="1"/>
  <c r="BJ42" i="1"/>
  <c r="BL42" i="1"/>
  <c r="BU42" i="1"/>
  <c r="BV42" i="1"/>
  <c r="BW42" i="1"/>
  <c r="P41" i="1"/>
  <c r="Z41" i="1"/>
  <c r="M41" i="1"/>
  <c r="W41" i="1"/>
  <c r="N41" i="1"/>
  <c r="X41" i="1"/>
  <c r="O41" i="1"/>
  <c r="Y41" i="1"/>
  <c r="Q41" i="1"/>
  <c r="AA41" i="1"/>
  <c r="R41" i="1"/>
  <c r="AB41" i="1"/>
  <c r="S41" i="1"/>
  <c r="AC41" i="1"/>
  <c r="T41" i="1"/>
  <c r="AD41" i="1"/>
  <c r="U41" i="1"/>
  <c r="AE41" i="1"/>
  <c r="V41" i="1"/>
  <c r="AF41" i="1"/>
  <c r="AG41" i="1"/>
  <c r="AK41" i="1"/>
  <c r="AV41" i="1"/>
  <c r="AN41" i="1"/>
  <c r="AY41" i="1"/>
  <c r="AH41" i="1"/>
  <c r="AS41" i="1"/>
  <c r="AO41" i="1"/>
  <c r="AZ41" i="1"/>
  <c r="BM41" i="1"/>
  <c r="BO41" i="1"/>
  <c r="BN41" i="1"/>
  <c r="BQ41" i="1"/>
  <c r="BS41" i="1"/>
  <c r="BP41" i="1"/>
  <c r="BR41" i="1"/>
  <c r="BT41" i="1"/>
  <c r="BF41" i="1"/>
  <c r="BG41" i="1"/>
  <c r="BI41" i="1"/>
  <c r="BK41" i="1"/>
  <c r="BH41" i="1"/>
  <c r="BJ41" i="1"/>
  <c r="BL41" i="1"/>
  <c r="BU41" i="1"/>
  <c r="BV41" i="1"/>
  <c r="BW41" i="1"/>
  <c r="P40" i="1"/>
  <c r="Z40" i="1"/>
  <c r="M40" i="1"/>
  <c r="W40" i="1"/>
  <c r="N40" i="1"/>
  <c r="X40" i="1"/>
  <c r="O40" i="1"/>
  <c r="Y40" i="1"/>
  <c r="Q40" i="1"/>
  <c r="AA40" i="1"/>
  <c r="R40" i="1"/>
  <c r="AB40" i="1"/>
  <c r="S40" i="1"/>
  <c r="AC40" i="1"/>
  <c r="T40" i="1"/>
  <c r="AD40" i="1"/>
  <c r="U40" i="1"/>
  <c r="AE40" i="1"/>
  <c r="V40" i="1"/>
  <c r="AF40" i="1"/>
  <c r="AG40" i="1"/>
  <c r="AK40" i="1"/>
  <c r="AV40" i="1"/>
  <c r="AN40" i="1"/>
  <c r="AY40" i="1"/>
  <c r="AH40" i="1"/>
  <c r="AS40" i="1"/>
  <c r="AO40" i="1"/>
  <c r="AZ40" i="1"/>
  <c r="BM40" i="1"/>
  <c r="BO40" i="1"/>
  <c r="BN40" i="1"/>
  <c r="BQ40" i="1"/>
  <c r="BS40" i="1"/>
  <c r="BP40" i="1"/>
  <c r="BR40" i="1"/>
  <c r="BT40" i="1"/>
  <c r="BF40" i="1"/>
  <c r="BG40" i="1"/>
  <c r="BI40" i="1"/>
  <c r="BK40" i="1"/>
  <c r="BH40" i="1"/>
  <c r="BJ40" i="1"/>
  <c r="BL40" i="1"/>
  <c r="BD40" i="1"/>
  <c r="BU40" i="1"/>
  <c r="BV40" i="1"/>
  <c r="BW40" i="1"/>
  <c r="P39" i="1"/>
  <c r="Z39" i="1"/>
  <c r="M39" i="1"/>
  <c r="W39" i="1"/>
  <c r="N39" i="1"/>
  <c r="X39" i="1"/>
  <c r="O39" i="1"/>
  <c r="Y39" i="1"/>
  <c r="Q39" i="1"/>
  <c r="AA39" i="1"/>
  <c r="R39" i="1"/>
  <c r="AB39" i="1"/>
  <c r="S39" i="1"/>
  <c r="AC39" i="1"/>
  <c r="T39" i="1"/>
  <c r="AD39" i="1"/>
  <c r="U39" i="1"/>
  <c r="AE39" i="1"/>
  <c r="V39" i="1"/>
  <c r="AF39" i="1"/>
  <c r="AG39" i="1"/>
  <c r="AK39" i="1"/>
  <c r="AV39" i="1"/>
  <c r="AN39" i="1"/>
  <c r="AY39" i="1"/>
  <c r="AH39" i="1"/>
  <c r="AS39" i="1"/>
  <c r="AO39" i="1"/>
  <c r="AZ39" i="1"/>
  <c r="BM39" i="1"/>
  <c r="BO39" i="1"/>
  <c r="BN39" i="1"/>
  <c r="BQ39" i="1"/>
  <c r="BS39" i="1"/>
  <c r="BP39" i="1"/>
  <c r="BR39" i="1"/>
  <c r="BT39" i="1"/>
  <c r="BF39" i="1"/>
  <c r="BG39" i="1"/>
  <c r="BI39" i="1"/>
  <c r="BK39" i="1"/>
  <c r="BH39" i="1"/>
  <c r="BJ39" i="1"/>
  <c r="BL39" i="1"/>
  <c r="BD39" i="1"/>
  <c r="BU39" i="1"/>
  <c r="BV39" i="1"/>
  <c r="BW39" i="1"/>
  <c r="P38" i="1"/>
  <c r="Z38" i="1"/>
  <c r="M38" i="1"/>
  <c r="W38" i="1"/>
  <c r="N38" i="1"/>
  <c r="X38" i="1"/>
  <c r="O38" i="1"/>
  <c r="Y38" i="1"/>
  <c r="Q38" i="1"/>
  <c r="AA38" i="1"/>
  <c r="R38" i="1"/>
  <c r="AB38" i="1"/>
  <c r="S38" i="1"/>
  <c r="AC38" i="1"/>
  <c r="T38" i="1"/>
  <c r="AD38" i="1"/>
  <c r="U38" i="1"/>
  <c r="AE38" i="1"/>
  <c r="V38" i="1"/>
  <c r="AF38" i="1"/>
  <c r="AG38" i="1"/>
  <c r="AK38" i="1"/>
  <c r="AV38" i="1"/>
  <c r="AN38" i="1"/>
  <c r="AY38" i="1"/>
  <c r="AH38" i="1"/>
  <c r="AS38" i="1"/>
  <c r="AO38" i="1"/>
  <c r="AZ38" i="1"/>
  <c r="BM38" i="1"/>
  <c r="BO38" i="1"/>
  <c r="BN38" i="1"/>
  <c r="BQ38" i="1"/>
  <c r="BS38" i="1"/>
  <c r="BP38" i="1"/>
  <c r="BR38" i="1"/>
  <c r="BT38" i="1"/>
  <c r="BF38" i="1"/>
  <c r="BG38" i="1"/>
  <c r="BI38" i="1"/>
  <c r="BK38" i="1"/>
  <c r="BH38" i="1"/>
  <c r="BJ38" i="1"/>
  <c r="BL38" i="1"/>
  <c r="BD38" i="1"/>
  <c r="BU38" i="1"/>
  <c r="BV38" i="1"/>
  <c r="BW38" i="1"/>
  <c r="P37" i="1"/>
  <c r="Z37" i="1"/>
  <c r="M37" i="1"/>
  <c r="W37" i="1"/>
  <c r="N37" i="1"/>
  <c r="X37" i="1"/>
  <c r="O37" i="1"/>
  <c r="Y37" i="1"/>
  <c r="Q37" i="1"/>
  <c r="AA37" i="1"/>
  <c r="R37" i="1"/>
  <c r="AB37" i="1"/>
  <c r="S37" i="1"/>
  <c r="AC37" i="1"/>
  <c r="T37" i="1"/>
  <c r="AD37" i="1"/>
  <c r="U37" i="1"/>
  <c r="AE37" i="1"/>
  <c r="V37" i="1"/>
  <c r="AF37" i="1"/>
  <c r="AG37" i="1"/>
  <c r="AK37" i="1"/>
  <c r="AV37" i="1"/>
  <c r="AN37" i="1"/>
  <c r="AY37" i="1"/>
  <c r="AH37" i="1"/>
  <c r="AS37" i="1"/>
  <c r="AO37" i="1"/>
  <c r="AZ37" i="1"/>
  <c r="BM37" i="1"/>
  <c r="BO37" i="1"/>
  <c r="BN37" i="1"/>
  <c r="BQ37" i="1"/>
  <c r="BS37" i="1"/>
  <c r="BP37" i="1"/>
  <c r="BR37" i="1"/>
  <c r="BT37" i="1"/>
  <c r="BF37" i="1"/>
  <c r="BG37" i="1"/>
  <c r="BI37" i="1"/>
  <c r="BK37" i="1"/>
  <c r="BH37" i="1"/>
  <c r="BJ37" i="1"/>
  <c r="BL37" i="1"/>
  <c r="BD37" i="1"/>
  <c r="BU37" i="1"/>
  <c r="BV37" i="1"/>
  <c r="BW37" i="1"/>
  <c r="P36" i="1"/>
  <c r="Z36" i="1"/>
  <c r="M36" i="1"/>
  <c r="W36" i="1"/>
  <c r="N36" i="1"/>
  <c r="X36" i="1"/>
  <c r="O36" i="1"/>
  <c r="Y36" i="1"/>
  <c r="Q36" i="1"/>
  <c r="AA36" i="1"/>
  <c r="R36" i="1"/>
  <c r="AB36" i="1"/>
  <c r="S36" i="1"/>
  <c r="AC36" i="1"/>
  <c r="T36" i="1"/>
  <c r="AD36" i="1"/>
  <c r="U36" i="1"/>
  <c r="AE36" i="1"/>
  <c r="V36" i="1"/>
  <c r="AF36" i="1"/>
  <c r="AG36" i="1"/>
  <c r="AK36" i="1"/>
  <c r="AV36" i="1"/>
  <c r="AN36" i="1"/>
  <c r="AY36" i="1"/>
  <c r="AH36" i="1"/>
  <c r="AS36" i="1"/>
  <c r="AO36" i="1"/>
  <c r="AZ36" i="1"/>
  <c r="BM36" i="1"/>
  <c r="BO36" i="1"/>
  <c r="BN36" i="1"/>
  <c r="BQ36" i="1"/>
  <c r="BS36" i="1"/>
  <c r="BP36" i="1"/>
  <c r="BR36" i="1"/>
  <c r="BT36" i="1"/>
  <c r="BF36" i="1"/>
  <c r="BG36" i="1"/>
  <c r="BI36" i="1"/>
  <c r="BK36" i="1"/>
  <c r="BH36" i="1"/>
  <c r="BJ36" i="1"/>
  <c r="BL36" i="1"/>
  <c r="BU36" i="1"/>
  <c r="BV36" i="1"/>
  <c r="BW36" i="1"/>
  <c r="P35" i="1"/>
  <c r="Z35" i="1"/>
  <c r="M35" i="1"/>
  <c r="W35" i="1"/>
  <c r="N35" i="1"/>
  <c r="X35" i="1"/>
  <c r="O35" i="1"/>
  <c r="Y35" i="1"/>
  <c r="Q35" i="1"/>
  <c r="AA35" i="1"/>
  <c r="R35" i="1"/>
  <c r="AB35" i="1"/>
  <c r="S35" i="1"/>
  <c r="AC35" i="1"/>
  <c r="T35" i="1"/>
  <c r="AD35" i="1"/>
  <c r="U35" i="1"/>
  <c r="AE35" i="1"/>
  <c r="V35" i="1"/>
  <c r="AF35" i="1"/>
  <c r="AG35" i="1"/>
  <c r="AK35" i="1"/>
  <c r="AV35" i="1"/>
  <c r="AN35" i="1"/>
  <c r="AY35" i="1"/>
  <c r="AH35" i="1"/>
  <c r="AS35" i="1"/>
  <c r="AO35" i="1"/>
  <c r="AZ35" i="1"/>
  <c r="BM35" i="1"/>
  <c r="BO35" i="1"/>
  <c r="BN35" i="1"/>
  <c r="BQ35" i="1"/>
  <c r="BS35" i="1"/>
  <c r="BP35" i="1"/>
  <c r="BR35" i="1"/>
  <c r="BT35" i="1"/>
  <c r="BF35" i="1"/>
  <c r="BG35" i="1"/>
  <c r="BI35" i="1"/>
  <c r="BK35" i="1"/>
  <c r="BH35" i="1"/>
  <c r="BJ35" i="1"/>
  <c r="BL35" i="1"/>
  <c r="BU35" i="1"/>
  <c r="BV35" i="1"/>
  <c r="BW35" i="1"/>
  <c r="P34" i="1"/>
  <c r="Z34" i="1"/>
  <c r="M34" i="1"/>
  <c r="W34" i="1"/>
  <c r="N34" i="1"/>
  <c r="X34" i="1"/>
  <c r="O34" i="1"/>
  <c r="Y34" i="1"/>
  <c r="Q34" i="1"/>
  <c r="AA34" i="1"/>
  <c r="R34" i="1"/>
  <c r="AB34" i="1"/>
  <c r="S34" i="1"/>
  <c r="AC34" i="1"/>
  <c r="T34" i="1"/>
  <c r="AD34" i="1"/>
  <c r="U34" i="1"/>
  <c r="AE34" i="1"/>
  <c r="V34" i="1"/>
  <c r="AF34" i="1"/>
  <c r="AG34" i="1"/>
  <c r="AK34" i="1"/>
  <c r="AV34" i="1"/>
  <c r="AN34" i="1"/>
  <c r="AY34" i="1"/>
  <c r="AH34" i="1"/>
  <c r="AS34" i="1"/>
  <c r="AO34" i="1"/>
  <c r="AZ34" i="1"/>
  <c r="BM34" i="1"/>
  <c r="BO34" i="1"/>
  <c r="BN34" i="1"/>
  <c r="BQ34" i="1"/>
  <c r="BS34" i="1"/>
  <c r="BP34" i="1"/>
  <c r="BR34" i="1"/>
  <c r="BT34" i="1"/>
  <c r="BF34" i="1"/>
  <c r="BG34" i="1"/>
  <c r="BI34" i="1"/>
  <c r="BK34" i="1"/>
  <c r="BH34" i="1"/>
  <c r="BJ34" i="1"/>
  <c r="BL34" i="1"/>
  <c r="BU34" i="1"/>
  <c r="BV34" i="1"/>
  <c r="BW34" i="1"/>
  <c r="P33" i="1"/>
  <c r="Z33" i="1"/>
  <c r="M33" i="1"/>
  <c r="W33" i="1"/>
  <c r="N33" i="1"/>
  <c r="X33" i="1"/>
  <c r="O33" i="1"/>
  <c r="Y33" i="1"/>
  <c r="Q33" i="1"/>
  <c r="AA33" i="1"/>
  <c r="R33" i="1"/>
  <c r="AB33" i="1"/>
  <c r="S33" i="1"/>
  <c r="AC33" i="1"/>
  <c r="T33" i="1"/>
  <c r="AD33" i="1"/>
  <c r="U33" i="1"/>
  <c r="AE33" i="1"/>
  <c r="V33" i="1"/>
  <c r="AF33" i="1"/>
  <c r="AG33" i="1"/>
  <c r="AK33" i="1"/>
  <c r="AV33" i="1"/>
  <c r="AN33" i="1"/>
  <c r="AY33" i="1"/>
  <c r="AH33" i="1"/>
  <c r="AS33" i="1"/>
  <c r="AO33" i="1"/>
  <c r="AZ33" i="1"/>
  <c r="BM33" i="1"/>
  <c r="BO33" i="1"/>
  <c r="BN33" i="1"/>
  <c r="BQ33" i="1"/>
  <c r="BS33" i="1"/>
  <c r="BP33" i="1"/>
  <c r="BR33" i="1"/>
  <c r="BT33" i="1"/>
  <c r="BF33" i="1"/>
  <c r="BG33" i="1"/>
  <c r="BI33" i="1"/>
  <c r="BK33" i="1"/>
  <c r="BH33" i="1"/>
  <c r="BJ33" i="1"/>
  <c r="BL33" i="1"/>
  <c r="BU33" i="1"/>
  <c r="BV33" i="1"/>
  <c r="BW33" i="1"/>
  <c r="P32" i="1"/>
  <c r="Z32" i="1"/>
  <c r="M32" i="1"/>
  <c r="W32" i="1"/>
  <c r="N32" i="1"/>
  <c r="X32" i="1"/>
  <c r="O32" i="1"/>
  <c r="Y32" i="1"/>
  <c r="Q32" i="1"/>
  <c r="AA32" i="1"/>
  <c r="R32" i="1"/>
  <c r="AB32" i="1"/>
  <c r="S32" i="1"/>
  <c r="AC32" i="1"/>
  <c r="T32" i="1"/>
  <c r="AD32" i="1"/>
  <c r="U32" i="1"/>
  <c r="AE32" i="1"/>
  <c r="V32" i="1"/>
  <c r="AF32" i="1"/>
  <c r="AG32" i="1"/>
  <c r="AK32" i="1"/>
  <c r="AV32" i="1"/>
  <c r="AN32" i="1"/>
  <c r="AY32" i="1"/>
  <c r="AH32" i="1"/>
  <c r="AS32" i="1"/>
  <c r="AO32" i="1"/>
  <c r="AZ32" i="1"/>
  <c r="BM32" i="1"/>
  <c r="BO32" i="1"/>
  <c r="BN32" i="1"/>
  <c r="BQ32" i="1"/>
  <c r="BS32" i="1"/>
  <c r="BP32" i="1"/>
  <c r="BR32" i="1"/>
  <c r="BT32" i="1"/>
  <c r="BF32" i="1"/>
  <c r="BG32" i="1"/>
  <c r="BI32" i="1"/>
  <c r="BK32" i="1"/>
  <c r="BH32" i="1"/>
  <c r="BJ32" i="1"/>
  <c r="BL32" i="1"/>
  <c r="BU32" i="1"/>
  <c r="BV32" i="1"/>
  <c r="BW32" i="1"/>
  <c r="P31" i="1"/>
  <c r="Z31" i="1"/>
  <c r="M31" i="1"/>
  <c r="W31" i="1"/>
  <c r="N31" i="1"/>
  <c r="X31" i="1"/>
  <c r="O31" i="1"/>
  <c r="Y31" i="1"/>
  <c r="Q31" i="1"/>
  <c r="AA31" i="1"/>
  <c r="R31" i="1"/>
  <c r="AB31" i="1"/>
  <c r="S31" i="1"/>
  <c r="AC31" i="1"/>
  <c r="T31" i="1"/>
  <c r="AD31" i="1"/>
  <c r="U31" i="1"/>
  <c r="AE31" i="1"/>
  <c r="V31" i="1"/>
  <c r="AF31" i="1"/>
  <c r="AG31" i="1"/>
  <c r="AK31" i="1"/>
  <c r="AV31" i="1"/>
  <c r="AN31" i="1"/>
  <c r="AY31" i="1"/>
  <c r="AH31" i="1"/>
  <c r="AS31" i="1"/>
  <c r="AO31" i="1"/>
  <c r="AZ31" i="1"/>
  <c r="BM31" i="1"/>
  <c r="BO31" i="1"/>
  <c r="BN31" i="1"/>
  <c r="BQ31" i="1"/>
  <c r="BS31" i="1"/>
  <c r="BP31" i="1"/>
  <c r="BR31" i="1"/>
  <c r="BT31" i="1"/>
  <c r="BF31" i="1"/>
  <c r="BG31" i="1"/>
  <c r="BI31" i="1"/>
  <c r="BK31" i="1"/>
  <c r="BH31" i="1"/>
  <c r="BJ31" i="1"/>
  <c r="BL31" i="1"/>
  <c r="BU31" i="1"/>
  <c r="BV31" i="1"/>
  <c r="BW31" i="1"/>
  <c r="P30" i="1"/>
  <c r="Z30" i="1"/>
  <c r="M30" i="1"/>
  <c r="W30" i="1"/>
  <c r="N30" i="1"/>
  <c r="X30" i="1"/>
  <c r="O30" i="1"/>
  <c r="Y30" i="1"/>
  <c r="Q30" i="1"/>
  <c r="AA30" i="1"/>
  <c r="R30" i="1"/>
  <c r="AB30" i="1"/>
  <c r="S30" i="1"/>
  <c r="AC30" i="1"/>
  <c r="T30" i="1"/>
  <c r="AD30" i="1"/>
  <c r="U30" i="1"/>
  <c r="AE30" i="1"/>
  <c r="V30" i="1"/>
  <c r="AF30" i="1"/>
  <c r="AG30" i="1"/>
  <c r="AK30" i="1"/>
  <c r="AV30" i="1"/>
  <c r="AN30" i="1"/>
  <c r="AY30" i="1"/>
  <c r="AH30" i="1"/>
  <c r="AS30" i="1"/>
  <c r="AO30" i="1"/>
  <c r="AZ30" i="1"/>
  <c r="BM30" i="1"/>
  <c r="BO30" i="1"/>
  <c r="BN30" i="1"/>
  <c r="BQ30" i="1"/>
  <c r="BS30" i="1"/>
  <c r="BP30" i="1"/>
  <c r="BR30" i="1"/>
  <c r="BT30" i="1"/>
  <c r="BF30" i="1"/>
  <c r="BG30" i="1"/>
  <c r="BI30" i="1"/>
  <c r="BK30" i="1"/>
  <c r="BH30" i="1"/>
  <c r="BJ30" i="1"/>
  <c r="BL30" i="1"/>
  <c r="BU30" i="1"/>
  <c r="BV30" i="1"/>
  <c r="BW30" i="1"/>
  <c r="P29" i="1"/>
  <c r="Z29" i="1"/>
  <c r="M29" i="1"/>
  <c r="W29" i="1"/>
  <c r="N29" i="1"/>
  <c r="X29" i="1"/>
  <c r="O29" i="1"/>
  <c r="Y29" i="1"/>
  <c r="Q29" i="1"/>
  <c r="AA29" i="1"/>
  <c r="R29" i="1"/>
  <c r="AB29" i="1"/>
  <c r="S29" i="1"/>
  <c r="AC29" i="1"/>
  <c r="T29" i="1"/>
  <c r="AD29" i="1"/>
  <c r="U29" i="1"/>
  <c r="AE29" i="1"/>
  <c r="V29" i="1"/>
  <c r="AF29" i="1"/>
  <c r="AG29" i="1"/>
  <c r="AK29" i="1"/>
  <c r="AV29" i="1"/>
  <c r="AN29" i="1"/>
  <c r="AY29" i="1"/>
  <c r="AH29" i="1"/>
  <c r="AS29" i="1"/>
  <c r="AO29" i="1"/>
  <c r="AZ29" i="1"/>
  <c r="BM29" i="1"/>
  <c r="BO29" i="1"/>
  <c r="BN29" i="1"/>
  <c r="BQ29" i="1"/>
  <c r="BS29" i="1"/>
  <c r="BP29" i="1"/>
  <c r="BR29" i="1"/>
  <c r="BT29" i="1"/>
  <c r="BF29" i="1"/>
  <c r="BG29" i="1"/>
  <c r="BI29" i="1"/>
  <c r="BK29" i="1"/>
  <c r="BH29" i="1"/>
  <c r="BJ29" i="1"/>
  <c r="BL29" i="1"/>
  <c r="BU29" i="1"/>
  <c r="BV29" i="1"/>
  <c r="BW29" i="1"/>
  <c r="P28" i="1"/>
  <c r="Z28" i="1"/>
  <c r="M28" i="1"/>
  <c r="W28" i="1"/>
  <c r="N28" i="1"/>
  <c r="X28" i="1"/>
  <c r="O28" i="1"/>
  <c r="Y28" i="1"/>
  <c r="Q28" i="1"/>
  <c r="AA28" i="1"/>
  <c r="R28" i="1"/>
  <c r="AB28" i="1"/>
  <c r="S28" i="1"/>
  <c r="AC28" i="1"/>
  <c r="T28" i="1"/>
  <c r="AD28" i="1"/>
  <c r="U28" i="1"/>
  <c r="AE28" i="1"/>
  <c r="V28" i="1"/>
  <c r="AF28" i="1"/>
  <c r="AG28" i="1"/>
  <c r="AK28" i="1"/>
  <c r="AV28" i="1"/>
  <c r="AN28" i="1"/>
  <c r="AY28" i="1"/>
  <c r="AH28" i="1"/>
  <c r="AS28" i="1"/>
  <c r="AO28" i="1"/>
  <c r="AZ28" i="1"/>
  <c r="BM28" i="1"/>
  <c r="BO28" i="1"/>
  <c r="BN28" i="1"/>
  <c r="BQ28" i="1"/>
  <c r="BS28" i="1"/>
  <c r="BP28" i="1"/>
  <c r="BR28" i="1"/>
  <c r="BT28" i="1"/>
  <c r="BF28" i="1"/>
  <c r="BG28" i="1"/>
  <c r="BI28" i="1"/>
  <c r="BK28" i="1"/>
  <c r="BH28" i="1"/>
  <c r="BJ28" i="1"/>
  <c r="BL28" i="1"/>
  <c r="BD28" i="1"/>
  <c r="BU28" i="1"/>
  <c r="BV28" i="1"/>
  <c r="BW28" i="1"/>
  <c r="P27" i="1"/>
  <c r="Z27" i="1"/>
  <c r="M27" i="1"/>
  <c r="W27" i="1"/>
  <c r="N27" i="1"/>
  <c r="X27" i="1"/>
  <c r="O27" i="1"/>
  <c r="Y27" i="1"/>
  <c r="Q27" i="1"/>
  <c r="AA27" i="1"/>
  <c r="R27" i="1"/>
  <c r="AB27" i="1"/>
  <c r="S27" i="1"/>
  <c r="AC27" i="1"/>
  <c r="T27" i="1"/>
  <c r="AD27" i="1"/>
  <c r="U27" i="1"/>
  <c r="AE27" i="1"/>
  <c r="V27" i="1"/>
  <c r="AF27" i="1"/>
  <c r="AG27" i="1"/>
  <c r="AK27" i="1"/>
  <c r="AV27" i="1"/>
  <c r="AN27" i="1"/>
  <c r="AY27" i="1"/>
  <c r="AH27" i="1"/>
  <c r="AS27" i="1"/>
  <c r="AO27" i="1"/>
  <c r="AZ27" i="1"/>
  <c r="BM27" i="1"/>
  <c r="BO27" i="1"/>
  <c r="BN27" i="1"/>
  <c r="BQ27" i="1"/>
  <c r="BS27" i="1"/>
  <c r="BP27" i="1"/>
  <c r="BR27" i="1"/>
  <c r="BT27" i="1"/>
  <c r="BF27" i="1"/>
  <c r="BG27" i="1"/>
  <c r="BI27" i="1"/>
  <c r="BK27" i="1"/>
  <c r="BH27" i="1"/>
  <c r="BJ27" i="1"/>
  <c r="BL27" i="1"/>
  <c r="BD27" i="1"/>
  <c r="BU27" i="1"/>
  <c r="BV27" i="1"/>
  <c r="BW27" i="1"/>
  <c r="P26" i="1"/>
  <c r="Z26" i="1"/>
  <c r="M26" i="1"/>
  <c r="W26" i="1"/>
  <c r="N26" i="1"/>
  <c r="X26" i="1"/>
  <c r="O26" i="1"/>
  <c r="Y26" i="1"/>
  <c r="Q26" i="1"/>
  <c r="AA26" i="1"/>
  <c r="R26" i="1"/>
  <c r="AB26" i="1"/>
  <c r="S26" i="1"/>
  <c r="AC26" i="1"/>
  <c r="T26" i="1"/>
  <c r="AD26" i="1"/>
  <c r="U26" i="1"/>
  <c r="AE26" i="1"/>
  <c r="V26" i="1"/>
  <c r="AF26" i="1"/>
  <c r="AG26" i="1"/>
  <c r="AK26" i="1"/>
  <c r="AV26" i="1"/>
  <c r="AN26" i="1"/>
  <c r="AY26" i="1"/>
  <c r="AH26" i="1"/>
  <c r="AS26" i="1"/>
  <c r="AO26" i="1"/>
  <c r="AZ26" i="1"/>
  <c r="BM26" i="1"/>
  <c r="BO26" i="1"/>
  <c r="BN26" i="1"/>
  <c r="BQ26" i="1"/>
  <c r="BS26" i="1"/>
  <c r="BP26" i="1"/>
  <c r="BR26" i="1"/>
  <c r="BT26" i="1"/>
  <c r="BF26" i="1"/>
  <c r="BG26" i="1"/>
  <c r="BI26" i="1"/>
  <c r="BK26" i="1"/>
  <c r="BH26" i="1"/>
  <c r="BJ26" i="1"/>
  <c r="BL26" i="1"/>
  <c r="BU26" i="1"/>
  <c r="BV26" i="1"/>
  <c r="BW26" i="1"/>
  <c r="P25" i="1"/>
  <c r="Z25" i="1"/>
  <c r="M25" i="1"/>
  <c r="W25" i="1"/>
  <c r="N25" i="1"/>
  <c r="X25" i="1"/>
  <c r="O25" i="1"/>
  <c r="Y25" i="1"/>
  <c r="Q25" i="1"/>
  <c r="AA25" i="1"/>
  <c r="R25" i="1"/>
  <c r="AB25" i="1"/>
  <c r="S25" i="1"/>
  <c r="AC25" i="1"/>
  <c r="T25" i="1"/>
  <c r="AD25" i="1"/>
  <c r="U25" i="1"/>
  <c r="AE25" i="1"/>
  <c r="V25" i="1"/>
  <c r="AF25" i="1"/>
  <c r="AG25" i="1"/>
  <c r="AK25" i="1"/>
  <c r="AV25" i="1"/>
  <c r="AN25" i="1"/>
  <c r="AY25" i="1"/>
  <c r="AH25" i="1"/>
  <c r="AS25" i="1"/>
  <c r="AO25" i="1"/>
  <c r="AZ25" i="1"/>
  <c r="BM25" i="1"/>
  <c r="BO25" i="1"/>
  <c r="BN25" i="1"/>
  <c r="BQ25" i="1"/>
  <c r="BS25" i="1"/>
  <c r="BP25" i="1"/>
  <c r="BR25" i="1"/>
  <c r="BT25" i="1"/>
  <c r="BF25" i="1"/>
  <c r="BG25" i="1"/>
  <c r="BI25" i="1"/>
  <c r="BK25" i="1"/>
  <c r="BH25" i="1"/>
  <c r="BJ25" i="1"/>
  <c r="BL25" i="1"/>
  <c r="BU25" i="1"/>
  <c r="BV25" i="1"/>
  <c r="BW25" i="1"/>
  <c r="P24" i="1"/>
  <c r="Z24" i="1"/>
  <c r="M24" i="1"/>
  <c r="W24" i="1"/>
  <c r="N24" i="1"/>
  <c r="X24" i="1"/>
  <c r="O24" i="1"/>
  <c r="Y24" i="1"/>
  <c r="Q24" i="1"/>
  <c r="AA24" i="1"/>
  <c r="R24" i="1"/>
  <c r="AB24" i="1"/>
  <c r="S24" i="1"/>
  <c r="AC24" i="1"/>
  <c r="T24" i="1"/>
  <c r="AD24" i="1"/>
  <c r="U24" i="1"/>
  <c r="AE24" i="1"/>
  <c r="V24" i="1"/>
  <c r="AF24" i="1"/>
  <c r="AG24" i="1"/>
  <c r="AK24" i="1"/>
  <c r="AV24" i="1"/>
  <c r="AN24" i="1"/>
  <c r="AY24" i="1"/>
  <c r="AH24" i="1"/>
  <c r="AS24" i="1"/>
  <c r="AO24" i="1"/>
  <c r="AZ24" i="1"/>
  <c r="BM24" i="1"/>
  <c r="BO24" i="1"/>
  <c r="BN24" i="1"/>
  <c r="BQ24" i="1"/>
  <c r="BS24" i="1"/>
  <c r="BP24" i="1"/>
  <c r="BR24" i="1"/>
  <c r="BT24" i="1"/>
  <c r="BF24" i="1"/>
  <c r="BG24" i="1"/>
  <c r="BI24" i="1"/>
  <c r="BK24" i="1"/>
  <c r="BH24" i="1"/>
  <c r="BJ24" i="1"/>
  <c r="BL24" i="1"/>
  <c r="BD24" i="1"/>
  <c r="BU24" i="1"/>
  <c r="BV24" i="1"/>
  <c r="BW24" i="1"/>
  <c r="P23" i="1"/>
  <c r="Z23" i="1"/>
  <c r="M23" i="1"/>
  <c r="W23" i="1"/>
  <c r="N23" i="1"/>
  <c r="X23" i="1"/>
  <c r="O23" i="1"/>
  <c r="Y23" i="1"/>
  <c r="Q23" i="1"/>
  <c r="AA23" i="1"/>
  <c r="R23" i="1"/>
  <c r="AB23" i="1"/>
  <c r="S23" i="1"/>
  <c r="AC23" i="1"/>
  <c r="T23" i="1"/>
  <c r="AD23" i="1"/>
  <c r="U23" i="1"/>
  <c r="AE23" i="1"/>
  <c r="V23" i="1"/>
  <c r="AF23" i="1"/>
  <c r="AG23" i="1"/>
  <c r="AK23" i="1"/>
  <c r="AV23" i="1"/>
  <c r="AN23" i="1"/>
  <c r="AY23" i="1"/>
  <c r="AH23" i="1"/>
  <c r="AS23" i="1"/>
  <c r="AO23" i="1"/>
  <c r="AZ23" i="1"/>
  <c r="BM23" i="1"/>
  <c r="BO23" i="1"/>
  <c r="BN23" i="1"/>
  <c r="BQ23" i="1"/>
  <c r="BS23" i="1"/>
  <c r="BP23" i="1"/>
  <c r="BR23" i="1"/>
  <c r="BT23" i="1"/>
  <c r="BF23" i="1"/>
  <c r="BG23" i="1"/>
  <c r="BI23" i="1"/>
  <c r="BK23" i="1"/>
  <c r="BH23" i="1"/>
  <c r="BJ23" i="1"/>
  <c r="BL23" i="1"/>
  <c r="BD23" i="1"/>
  <c r="BU23" i="1"/>
  <c r="BV23" i="1"/>
  <c r="BW23" i="1"/>
  <c r="P22" i="1"/>
  <c r="Z22" i="1"/>
  <c r="M22" i="1"/>
  <c r="W22" i="1"/>
  <c r="N22" i="1"/>
  <c r="X22" i="1"/>
  <c r="O22" i="1"/>
  <c r="Y22" i="1"/>
  <c r="Q22" i="1"/>
  <c r="AA22" i="1"/>
  <c r="R22" i="1"/>
  <c r="AB22" i="1"/>
  <c r="S22" i="1"/>
  <c r="AC22" i="1"/>
  <c r="T22" i="1"/>
  <c r="AD22" i="1"/>
  <c r="U22" i="1"/>
  <c r="AE22" i="1"/>
  <c r="V22" i="1"/>
  <c r="AF22" i="1"/>
  <c r="AG22" i="1"/>
  <c r="AK22" i="1"/>
  <c r="AV22" i="1"/>
  <c r="AN22" i="1"/>
  <c r="AY22" i="1"/>
  <c r="AH22" i="1"/>
  <c r="AS22" i="1"/>
  <c r="AO22" i="1"/>
  <c r="AZ22" i="1"/>
  <c r="BM22" i="1"/>
  <c r="BO22" i="1"/>
  <c r="BN22" i="1"/>
  <c r="BQ22" i="1"/>
  <c r="BS22" i="1"/>
  <c r="BP22" i="1"/>
  <c r="BR22" i="1"/>
  <c r="BT22" i="1"/>
  <c r="BF22" i="1"/>
  <c r="BG22" i="1"/>
  <c r="BI22" i="1"/>
  <c r="BK22" i="1"/>
  <c r="BH22" i="1"/>
  <c r="BJ22" i="1"/>
  <c r="BL22" i="1"/>
  <c r="BD22" i="1"/>
  <c r="BU22" i="1"/>
  <c r="BV22" i="1"/>
  <c r="BW22" i="1"/>
  <c r="P21" i="1"/>
  <c r="Z21" i="1"/>
  <c r="M21" i="1"/>
  <c r="W21" i="1"/>
  <c r="N21" i="1"/>
  <c r="X21" i="1"/>
  <c r="O21" i="1"/>
  <c r="Y21" i="1"/>
  <c r="Q21" i="1"/>
  <c r="AA21" i="1"/>
  <c r="R21" i="1"/>
  <c r="AB21" i="1"/>
  <c r="S21" i="1"/>
  <c r="AC21" i="1"/>
  <c r="T21" i="1"/>
  <c r="AD21" i="1"/>
  <c r="U21" i="1"/>
  <c r="AE21" i="1"/>
  <c r="V21" i="1"/>
  <c r="AF21" i="1"/>
  <c r="AG21" i="1"/>
  <c r="AK21" i="1"/>
  <c r="AV21" i="1"/>
  <c r="AN21" i="1"/>
  <c r="AY21" i="1"/>
  <c r="AH21" i="1"/>
  <c r="AS21" i="1"/>
  <c r="AO21" i="1"/>
  <c r="AZ21" i="1"/>
  <c r="BM21" i="1"/>
  <c r="BO21" i="1"/>
  <c r="BN21" i="1"/>
  <c r="BQ21" i="1"/>
  <c r="BS21" i="1"/>
  <c r="BP21" i="1"/>
  <c r="BR21" i="1"/>
  <c r="BT21" i="1"/>
  <c r="BF21" i="1"/>
  <c r="BG21" i="1"/>
  <c r="BI21" i="1"/>
  <c r="BK21" i="1"/>
  <c r="BH21" i="1"/>
  <c r="BJ21" i="1"/>
  <c r="BL21" i="1"/>
  <c r="BD21" i="1"/>
  <c r="BU21" i="1"/>
  <c r="BV21" i="1"/>
  <c r="BW21" i="1"/>
  <c r="P20" i="1"/>
  <c r="Z20" i="1"/>
  <c r="M20" i="1"/>
  <c r="W20" i="1"/>
  <c r="N20" i="1"/>
  <c r="X20" i="1"/>
  <c r="O20" i="1"/>
  <c r="Y20" i="1"/>
  <c r="Q20" i="1"/>
  <c r="AA20" i="1"/>
  <c r="R20" i="1"/>
  <c r="AB20" i="1"/>
  <c r="S20" i="1"/>
  <c r="AC20" i="1"/>
  <c r="T20" i="1"/>
  <c r="AD20" i="1"/>
  <c r="U20" i="1"/>
  <c r="AE20" i="1"/>
  <c r="V20" i="1"/>
  <c r="AF20" i="1"/>
  <c r="AG20" i="1"/>
  <c r="AK20" i="1"/>
  <c r="AV20" i="1"/>
  <c r="AN20" i="1"/>
  <c r="AY20" i="1"/>
  <c r="AH20" i="1"/>
  <c r="AS20" i="1"/>
  <c r="AO20" i="1"/>
  <c r="AZ20" i="1"/>
  <c r="BM20" i="1"/>
  <c r="BO20" i="1"/>
  <c r="BN20" i="1"/>
  <c r="BQ20" i="1"/>
  <c r="BS20" i="1"/>
  <c r="BP20" i="1"/>
  <c r="BR20" i="1"/>
  <c r="BT20" i="1"/>
  <c r="BF20" i="1"/>
  <c r="BG20" i="1"/>
  <c r="BI20" i="1"/>
  <c r="BK20" i="1"/>
  <c r="BH20" i="1"/>
  <c r="BJ20" i="1"/>
  <c r="BL20" i="1"/>
  <c r="BU20" i="1"/>
  <c r="BV20" i="1"/>
  <c r="BW20" i="1"/>
  <c r="P19" i="1"/>
  <c r="Z19" i="1"/>
  <c r="M19" i="1"/>
  <c r="W19" i="1"/>
  <c r="N19" i="1"/>
  <c r="X19" i="1"/>
  <c r="O19" i="1"/>
  <c r="Y19" i="1"/>
  <c r="Q19" i="1"/>
  <c r="AA19" i="1"/>
  <c r="R19" i="1"/>
  <c r="AB19" i="1"/>
  <c r="S19" i="1"/>
  <c r="AC19" i="1"/>
  <c r="T19" i="1"/>
  <c r="AD19" i="1"/>
  <c r="U19" i="1"/>
  <c r="AE19" i="1"/>
  <c r="V19" i="1"/>
  <c r="AF19" i="1"/>
  <c r="AG19" i="1"/>
  <c r="AK19" i="1"/>
  <c r="AV19" i="1"/>
  <c r="AN19" i="1"/>
  <c r="AY19" i="1"/>
  <c r="AH19" i="1"/>
  <c r="AS19" i="1"/>
  <c r="AO19" i="1"/>
  <c r="AZ19" i="1"/>
  <c r="BM19" i="1"/>
  <c r="BO19" i="1"/>
  <c r="BN19" i="1"/>
  <c r="BQ19" i="1"/>
  <c r="BS19" i="1"/>
  <c r="BP19" i="1"/>
  <c r="BR19" i="1"/>
  <c r="BT19" i="1"/>
  <c r="BF19" i="1"/>
  <c r="BG19" i="1"/>
  <c r="BI19" i="1"/>
  <c r="BK19" i="1"/>
  <c r="BH19" i="1"/>
  <c r="BJ19" i="1"/>
  <c r="BL19" i="1"/>
  <c r="BU19" i="1"/>
  <c r="BV19" i="1"/>
  <c r="BW19" i="1"/>
  <c r="P18" i="1"/>
  <c r="Z18" i="1"/>
  <c r="M18" i="1"/>
  <c r="W18" i="1"/>
  <c r="N18" i="1"/>
  <c r="X18" i="1"/>
  <c r="O18" i="1"/>
  <c r="Y18" i="1"/>
  <c r="Q18" i="1"/>
  <c r="AA18" i="1"/>
  <c r="R18" i="1"/>
  <c r="AB18" i="1"/>
  <c r="S18" i="1"/>
  <c r="AC18" i="1"/>
  <c r="T18" i="1"/>
  <c r="AD18" i="1"/>
  <c r="U18" i="1"/>
  <c r="AE18" i="1"/>
  <c r="V18" i="1"/>
  <c r="AF18" i="1"/>
  <c r="AG18" i="1"/>
  <c r="AK18" i="1"/>
  <c r="AV18" i="1"/>
  <c r="AN18" i="1"/>
  <c r="AY18" i="1"/>
  <c r="AH18" i="1"/>
  <c r="AS18" i="1"/>
  <c r="AO18" i="1"/>
  <c r="AZ18" i="1"/>
  <c r="BM18" i="1"/>
  <c r="BO18" i="1"/>
  <c r="BN18" i="1"/>
  <c r="BQ18" i="1"/>
  <c r="BS18" i="1"/>
  <c r="BP18" i="1"/>
  <c r="BR18" i="1"/>
  <c r="BT18" i="1"/>
  <c r="BF18" i="1"/>
  <c r="BG18" i="1"/>
  <c r="BI18" i="1"/>
  <c r="BK18" i="1"/>
  <c r="BH18" i="1"/>
  <c r="BJ18" i="1"/>
  <c r="BL18" i="1"/>
  <c r="BU18" i="1"/>
  <c r="BV18" i="1"/>
  <c r="BW18" i="1"/>
  <c r="P17" i="1"/>
  <c r="Z17" i="1"/>
  <c r="M17" i="1"/>
  <c r="W17" i="1"/>
  <c r="N17" i="1"/>
  <c r="X17" i="1"/>
  <c r="O17" i="1"/>
  <c r="Y17" i="1"/>
  <c r="Q17" i="1"/>
  <c r="AA17" i="1"/>
  <c r="R17" i="1"/>
  <c r="AB17" i="1"/>
  <c r="S17" i="1"/>
  <c r="AC17" i="1"/>
  <c r="T17" i="1"/>
  <c r="AD17" i="1"/>
  <c r="U17" i="1"/>
  <c r="AE17" i="1"/>
  <c r="V17" i="1"/>
  <c r="AF17" i="1"/>
  <c r="AG17" i="1"/>
  <c r="AK17" i="1"/>
  <c r="AV17" i="1"/>
  <c r="AN17" i="1"/>
  <c r="AY17" i="1"/>
  <c r="AH17" i="1"/>
  <c r="AS17" i="1"/>
  <c r="AO17" i="1"/>
  <c r="AZ17" i="1"/>
  <c r="BM17" i="1"/>
  <c r="BO17" i="1"/>
  <c r="BN17" i="1"/>
  <c r="BQ17" i="1"/>
  <c r="BS17" i="1"/>
  <c r="BP17" i="1"/>
  <c r="BR17" i="1"/>
  <c r="BT17" i="1"/>
  <c r="BF17" i="1"/>
  <c r="BG17" i="1"/>
  <c r="BI17" i="1"/>
  <c r="BK17" i="1"/>
  <c r="BH17" i="1"/>
  <c r="BJ17" i="1"/>
  <c r="BL17" i="1"/>
  <c r="BU17" i="1"/>
  <c r="BV17" i="1"/>
  <c r="BW17" i="1"/>
  <c r="P16" i="1"/>
  <c r="Z16" i="1"/>
  <c r="M16" i="1"/>
  <c r="W16" i="1"/>
  <c r="N16" i="1"/>
  <c r="X16" i="1"/>
  <c r="O16" i="1"/>
  <c r="Y16" i="1"/>
  <c r="Q16" i="1"/>
  <c r="AA16" i="1"/>
  <c r="R16" i="1"/>
  <c r="AB16" i="1"/>
  <c r="S16" i="1"/>
  <c r="AC16" i="1"/>
  <c r="T16" i="1"/>
  <c r="AD16" i="1"/>
  <c r="U16" i="1"/>
  <c r="AE16" i="1"/>
  <c r="V16" i="1"/>
  <c r="AF16" i="1"/>
  <c r="AG16" i="1"/>
  <c r="AK16" i="1"/>
  <c r="AV16" i="1"/>
  <c r="AN16" i="1"/>
  <c r="AY16" i="1"/>
  <c r="AH16" i="1"/>
  <c r="AS16" i="1"/>
  <c r="AO16" i="1"/>
  <c r="AZ16" i="1"/>
  <c r="BM16" i="1"/>
  <c r="BO16" i="1"/>
  <c r="BN16" i="1"/>
  <c r="BQ16" i="1"/>
  <c r="BS16" i="1"/>
  <c r="BP16" i="1"/>
  <c r="BR16" i="1"/>
  <c r="BT16" i="1"/>
  <c r="BF16" i="1"/>
  <c r="BG16" i="1"/>
  <c r="BI16" i="1"/>
  <c r="BK16" i="1"/>
  <c r="BH16" i="1"/>
  <c r="BJ16" i="1"/>
  <c r="BL16" i="1"/>
  <c r="BU16" i="1"/>
  <c r="BV16" i="1"/>
  <c r="BW16" i="1"/>
  <c r="P15" i="1"/>
  <c r="Z15" i="1"/>
  <c r="M15" i="1"/>
  <c r="W15" i="1"/>
  <c r="N15" i="1"/>
  <c r="X15" i="1"/>
  <c r="O15" i="1"/>
  <c r="Y15" i="1"/>
  <c r="Q15" i="1"/>
  <c r="AA15" i="1"/>
  <c r="R15" i="1"/>
  <c r="AB15" i="1"/>
  <c r="S15" i="1"/>
  <c r="AC15" i="1"/>
  <c r="T15" i="1"/>
  <c r="AD15" i="1"/>
  <c r="U15" i="1"/>
  <c r="AE15" i="1"/>
  <c r="V15" i="1"/>
  <c r="AF15" i="1"/>
  <c r="AG15" i="1"/>
  <c r="AK15" i="1"/>
  <c r="AV15" i="1"/>
  <c r="AN15" i="1"/>
  <c r="AY15" i="1"/>
  <c r="AH15" i="1"/>
  <c r="AS15" i="1"/>
  <c r="AO15" i="1"/>
  <c r="AZ15" i="1"/>
  <c r="BM15" i="1"/>
  <c r="BO15" i="1"/>
  <c r="BN15" i="1"/>
  <c r="BQ15" i="1"/>
  <c r="BS15" i="1"/>
  <c r="BP15" i="1"/>
  <c r="BR15" i="1"/>
  <c r="BT15" i="1"/>
  <c r="BF15" i="1"/>
  <c r="BG15" i="1"/>
  <c r="BI15" i="1"/>
  <c r="BK15" i="1"/>
  <c r="BH15" i="1"/>
  <c r="BJ15" i="1"/>
  <c r="BL15" i="1"/>
  <c r="BU15" i="1"/>
  <c r="BV15" i="1"/>
  <c r="BW15" i="1"/>
  <c r="P14" i="1"/>
  <c r="Z14" i="1"/>
  <c r="M14" i="1"/>
  <c r="W14" i="1"/>
  <c r="N14" i="1"/>
  <c r="X14" i="1"/>
  <c r="O14" i="1"/>
  <c r="Y14" i="1"/>
  <c r="Q14" i="1"/>
  <c r="AA14" i="1"/>
  <c r="R14" i="1"/>
  <c r="AB14" i="1"/>
  <c r="S14" i="1"/>
  <c r="AC14" i="1"/>
  <c r="T14" i="1"/>
  <c r="AD14" i="1"/>
  <c r="U14" i="1"/>
  <c r="AE14" i="1"/>
  <c r="V14" i="1"/>
  <c r="AF14" i="1"/>
  <c r="AG14" i="1"/>
  <c r="AK14" i="1"/>
  <c r="AV14" i="1"/>
  <c r="AN14" i="1"/>
  <c r="AY14" i="1"/>
  <c r="AH14" i="1"/>
  <c r="AS14" i="1"/>
  <c r="AO14" i="1"/>
  <c r="AZ14" i="1"/>
  <c r="BM14" i="1"/>
  <c r="BO14" i="1"/>
  <c r="BN14" i="1"/>
  <c r="BQ14" i="1"/>
  <c r="BS14" i="1"/>
  <c r="BP14" i="1"/>
  <c r="BR14" i="1"/>
  <c r="BT14" i="1"/>
  <c r="BF14" i="1"/>
  <c r="BG14" i="1"/>
  <c r="BI14" i="1"/>
  <c r="BK14" i="1"/>
  <c r="BH14" i="1"/>
  <c r="BJ14" i="1"/>
  <c r="BL14" i="1"/>
  <c r="BU14" i="1"/>
  <c r="BV14" i="1"/>
  <c r="BW14" i="1"/>
  <c r="P13" i="1"/>
  <c r="Z13" i="1"/>
  <c r="M13" i="1"/>
  <c r="W13" i="1"/>
  <c r="N13" i="1"/>
  <c r="X13" i="1"/>
  <c r="O13" i="1"/>
  <c r="Y13" i="1"/>
  <c r="Q13" i="1"/>
  <c r="AA13" i="1"/>
  <c r="R13" i="1"/>
  <c r="AB13" i="1"/>
  <c r="S13" i="1"/>
  <c r="AC13" i="1"/>
  <c r="T13" i="1"/>
  <c r="AD13" i="1"/>
  <c r="U13" i="1"/>
  <c r="AE13" i="1"/>
  <c r="V13" i="1"/>
  <c r="AF13" i="1"/>
  <c r="AG13" i="1"/>
  <c r="AK13" i="1"/>
  <c r="AV13" i="1"/>
  <c r="AN13" i="1"/>
  <c r="AY13" i="1"/>
  <c r="AH13" i="1"/>
  <c r="AS13" i="1"/>
  <c r="AO13" i="1"/>
  <c r="AZ13" i="1"/>
  <c r="BM13" i="1"/>
  <c r="BO13" i="1"/>
  <c r="BN13" i="1"/>
  <c r="BQ13" i="1"/>
  <c r="BS13" i="1"/>
  <c r="BP13" i="1"/>
  <c r="BR13" i="1"/>
  <c r="BT13" i="1"/>
  <c r="BF13" i="1"/>
  <c r="BG13" i="1"/>
  <c r="BI13" i="1"/>
  <c r="BK13" i="1"/>
  <c r="BH13" i="1"/>
  <c r="BJ13" i="1"/>
  <c r="BL13" i="1"/>
  <c r="BU13" i="1"/>
  <c r="BV13" i="1"/>
  <c r="BW13" i="1"/>
  <c r="P12" i="1"/>
  <c r="Z12" i="1"/>
  <c r="M12" i="1"/>
  <c r="W12" i="1"/>
  <c r="N12" i="1"/>
  <c r="X12" i="1"/>
  <c r="O12" i="1"/>
  <c r="Y12" i="1"/>
  <c r="Q12" i="1"/>
  <c r="AA12" i="1"/>
  <c r="R12" i="1"/>
  <c r="AB12" i="1"/>
  <c r="S12" i="1"/>
  <c r="AC12" i="1"/>
  <c r="T12" i="1"/>
  <c r="AD12" i="1"/>
  <c r="U12" i="1"/>
  <c r="AE12" i="1"/>
  <c r="V12" i="1"/>
  <c r="AF12" i="1"/>
  <c r="AG12" i="1"/>
  <c r="AK12" i="1"/>
  <c r="AV12" i="1"/>
  <c r="AN12" i="1"/>
  <c r="AY12" i="1"/>
  <c r="AH12" i="1"/>
  <c r="AS12" i="1"/>
  <c r="AO12" i="1"/>
  <c r="AZ12" i="1"/>
  <c r="BM12" i="1"/>
  <c r="BO12" i="1"/>
  <c r="BN12" i="1"/>
  <c r="BQ12" i="1"/>
  <c r="BS12" i="1"/>
  <c r="BP12" i="1"/>
  <c r="BR12" i="1"/>
  <c r="BT12" i="1"/>
  <c r="BF12" i="1"/>
  <c r="BG12" i="1"/>
  <c r="BI12" i="1"/>
  <c r="BK12" i="1"/>
  <c r="BH12" i="1"/>
  <c r="BJ12" i="1"/>
  <c r="BL12" i="1"/>
  <c r="BU12" i="1"/>
  <c r="BV12" i="1"/>
  <c r="BW12" i="1"/>
  <c r="P11" i="1"/>
  <c r="Z11" i="1"/>
  <c r="M11" i="1"/>
  <c r="W11" i="1"/>
  <c r="N11" i="1"/>
  <c r="X11" i="1"/>
  <c r="O11" i="1"/>
  <c r="Y11" i="1"/>
  <c r="Q11" i="1"/>
  <c r="AA11" i="1"/>
  <c r="R11" i="1"/>
  <c r="AB11" i="1"/>
  <c r="S11" i="1"/>
  <c r="AC11" i="1"/>
  <c r="T11" i="1"/>
  <c r="AD11" i="1"/>
  <c r="U11" i="1"/>
  <c r="AE11" i="1"/>
  <c r="V11" i="1"/>
  <c r="AF11" i="1"/>
  <c r="AG11" i="1"/>
  <c r="AK11" i="1"/>
  <c r="AV11" i="1"/>
  <c r="AN11" i="1"/>
  <c r="AY11" i="1"/>
  <c r="AH11" i="1"/>
  <c r="AS11" i="1"/>
  <c r="AO11" i="1"/>
  <c r="AZ11" i="1"/>
  <c r="BM11" i="1"/>
  <c r="BO11" i="1"/>
  <c r="BN11" i="1"/>
  <c r="BQ11" i="1"/>
  <c r="BS11" i="1"/>
  <c r="BP11" i="1"/>
  <c r="BR11" i="1"/>
  <c r="BT11" i="1"/>
  <c r="BF11" i="1"/>
  <c r="BG11" i="1"/>
  <c r="BI11" i="1"/>
  <c r="BK11" i="1"/>
  <c r="BH11" i="1"/>
  <c r="BJ11" i="1"/>
  <c r="BL11" i="1"/>
  <c r="BD11" i="1"/>
  <c r="BU11" i="1"/>
  <c r="BV11" i="1"/>
  <c r="BW11" i="1"/>
  <c r="P10" i="1"/>
  <c r="Z10" i="1"/>
  <c r="M10" i="1"/>
  <c r="W10" i="1"/>
  <c r="N10" i="1"/>
  <c r="X10" i="1"/>
  <c r="O10" i="1"/>
  <c r="Y10" i="1"/>
  <c r="Q10" i="1"/>
  <c r="AA10" i="1"/>
  <c r="R10" i="1"/>
  <c r="AB10" i="1"/>
  <c r="S10" i="1"/>
  <c r="AC10" i="1"/>
  <c r="T10" i="1"/>
  <c r="AD10" i="1"/>
  <c r="U10" i="1"/>
  <c r="AE10" i="1"/>
  <c r="V10" i="1"/>
  <c r="AF10" i="1"/>
  <c r="AG10" i="1"/>
  <c r="AK10" i="1"/>
  <c r="AV10" i="1"/>
  <c r="AN10" i="1"/>
  <c r="AY10" i="1"/>
  <c r="AH10" i="1"/>
  <c r="AS10" i="1"/>
  <c r="AO10" i="1"/>
  <c r="AZ10" i="1"/>
  <c r="BM10" i="1"/>
  <c r="BO10" i="1"/>
  <c r="BN10" i="1"/>
  <c r="BQ10" i="1"/>
  <c r="BS10" i="1"/>
  <c r="BP10" i="1"/>
  <c r="BR10" i="1"/>
  <c r="BT10" i="1"/>
  <c r="BF10" i="1"/>
  <c r="BG10" i="1"/>
  <c r="BI10" i="1"/>
  <c r="BK10" i="1"/>
  <c r="BH10" i="1"/>
  <c r="BJ10" i="1"/>
  <c r="BL10" i="1"/>
  <c r="BD10" i="1"/>
  <c r="BU10" i="1"/>
  <c r="BV10" i="1"/>
  <c r="BW10" i="1"/>
  <c r="P9" i="1"/>
  <c r="Z9" i="1"/>
  <c r="M9" i="1"/>
  <c r="W9" i="1"/>
  <c r="N9" i="1"/>
  <c r="X9" i="1"/>
  <c r="O9" i="1"/>
  <c r="Y9" i="1"/>
  <c r="Q9" i="1"/>
  <c r="AA9" i="1"/>
  <c r="R9" i="1"/>
  <c r="AB9" i="1"/>
  <c r="S9" i="1"/>
  <c r="AC9" i="1"/>
  <c r="T9" i="1"/>
  <c r="AD9" i="1"/>
  <c r="U9" i="1"/>
  <c r="AE9" i="1"/>
  <c r="V9" i="1"/>
  <c r="AF9" i="1"/>
  <c r="AG9" i="1"/>
  <c r="AK9" i="1"/>
  <c r="AV9" i="1"/>
  <c r="AN9" i="1"/>
  <c r="AY9" i="1"/>
  <c r="AH9" i="1"/>
  <c r="AS9" i="1"/>
  <c r="AO9" i="1"/>
  <c r="AZ9" i="1"/>
  <c r="BM9" i="1"/>
  <c r="BO9" i="1"/>
  <c r="BN9" i="1"/>
  <c r="BQ9" i="1"/>
  <c r="BS9" i="1"/>
  <c r="BP9" i="1"/>
  <c r="BR9" i="1"/>
  <c r="BT9" i="1"/>
  <c r="BF9" i="1"/>
  <c r="BG9" i="1"/>
  <c r="BI9" i="1"/>
  <c r="BK9" i="1"/>
  <c r="BH9" i="1"/>
  <c r="BJ9" i="1"/>
  <c r="BL9" i="1"/>
  <c r="AI9" i="1"/>
  <c r="AT9" i="1"/>
  <c r="AJ9" i="1"/>
  <c r="AU9" i="1"/>
  <c r="AL9" i="1"/>
  <c r="AW9" i="1"/>
  <c r="AP9" i="1"/>
  <c r="BA9" i="1"/>
  <c r="AQ9" i="1"/>
  <c r="BB9" i="1"/>
  <c r="BD9" i="1"/>
  <c r="BU9" i="1"/>
  <c r="BV9" i="1"/>
  <c r="BW9" i="1"/>
  <c r="E8" i="2"/>
  <c r="E7" i="2"/>
  <c r="BZ97" i="1"/>
  <c r="BZ141" i="1"/>
  <c r="BZ163" i="1"/>
  <c r="BZ152" i="1"/>
  <c r="BZ9" i="1"/>
  <c r="CA9" i="1"/>
  <c r="CB9" i="1"/>
  <c r="CC9" i="1"/>
  <c r="BY9" i="1"/>
  <c r="CD9" i="1"/>
  <c r="CE9" i="1"/>
  <c r="CF9" i="1"/>
  <c r="CG9" i="1"/>
  <c r="CH9" i="1"/>
  <c r="CI9" i="1"/>
  <c r="CJ9" i="1"/>
  <c r="CK9" i="1"/>
  <c r="CL9" i="1"/>
  <c r="CM9" i="1"/>
  <c r="BZ10" i="1"/>
  <c r="CA10" i="1"/>
  <c r="CB10" i="1"/>
  <c r="CC10" i="1"/>
  <c r="BY10" i="1"/>
  <c r="CD10" i="1"/>
  <c r="CE10" i="1"/>
  <c r="CF10" i="1"/>
  <c r="CG10" i="1"/>
  <c r="CH10" i="1"/>
  <c r="CI10" i="1"/>
  <c r="CJ10" i="1"/>
  <c r="CK10" i="1"/>
  <c r="CL10" i="1"/>
  <c r="CM10" i="1"/>
  <c r="BZ11" i="1"/>
  <c r="CA11" i="1"/>
  <c r="CB11" i="1"/>
  <c r="CC11" i="1"/>
  <c r="BY11" i="1"/>
  <c r="CD11" i="1"/>
  <c r="CE11" i="1"/>
  <c r="CF11" i="1"/>
  <c r="CG11" i="1"/>
  <c r="CH11" i="1"/>
  <c r="CI11" i="1"/>
  <c r="CJ11" i="1"/>
  <c r="CK11" i="1"/>
  <c r="CL11" i="1"/>
  <c r="CM11" i="1"/>
  <c r="BZ12" i="1"/>
  <c r="CA12" i="1"/>
  <c r="CB12" i="1"/>
  <c r="CC12" i="1"/>
  <c r="BY12" i="1"/>
  <c r="CD12" i="1"/>
  <c r="CE12" i="1"/>
  <c r="CF12" i="1"/>
  <c r="CG12" i="1"/>
  <c r="CH12" i="1"/>
  <c r="CI12" i="1"/>
  <c r="CJ12" i="1"/>
  <c r="CK12" i="1"/>
  <c r="CL12" i="1"/>
  <c r="CM12" i="1"/>
  <c r="BZ13" i="1"/>
  <c r="CA13" i="1"/>
  <c r="CB13" i="1"/>
  <c r="CC13" i="1"/>
  <c r="BY13" i="1"/>
  <c r="CD13" i="1"/>
  <c r="CE13" i="1"/>
  <c r="CF13" i="1"/>
  <c r="CG13" i="1"/>
  <c r="CH13" i="1"/>
  <c r="CI13" i="1"/>
  <c r="CJ13" i="1"/>
  <c r="CK13" i="1"/>
  <c r="CL13" i="1"/>
  <c r="CM13" i="1"/>
  <c r="BZ14" i="1"/>
  <c r="CA14" i="1"/>
  <c r="CB14" i="1"/>
  <c r="CC14" i="1"/>
  <c r="BY14" i="1"/>
  <c r="CD14" i="1"/>
  <c r="CE14" i="1"/>
  <c r="CF14" i="1"/>
  <c r="CG14" i="1"/>
  <c r="CH14" i="1"/>
  <c r="CI14" i="1"/>
  <c r="CJ14" i="1"/>
  <c r="CK14" i="1"/>
  <c r="CL14" i="1"/>
  <c r="CM14" i="1"/>
  <c r="BZ15" i="1"/>
  <c r="CA15" i="1"/>
  <c r="CB15" i="1"/>
  <c r="CC15" i="1"/>
  <c r="BY15" i="1"/>
  <c r="CD15" i="1"/>
  <c r="CE15" i="1"/>
  <c r="CF15" i="1"/>
  <c r="CG15" i="1"/>
  <c r="CH15" i="1"/>
  <c r="CI15" i="1"/>
  <c r="CJ15" i="1"/>
  <c r="CK15" i="1"/>
  <c r="CL15" i="1"/>
  <c r="CM15" i="1"/>
  <c r="BZ16" i="1"/>
  <c r="CA16" i="1"/>
  <c r="CB16" i="1"/>
  <c r="CC16" i="1"/>
  <c r="BY16" i="1"/>
  <c r="CD16" i="1"/>
  <c r="CE16" i="1"/>
  <c r="CF16" i="1"/>
  <c r="CG16" i="1"/>
  <c r="CH16" i="1"/>
  <c r="CI16" i="1"/>
  <c r="CJ16" i="1"/>
  <c r="CK16" i="1"/>
  <c r="CL16" i="1"/>
  <c r="CM16" i="1"/>
  <c r="BZ17" i="1"/>
  <c r="CA17" i="1"/>
  <c r="CB17" i="1"/>
  <c r="CC17" i="1"/>
  <c r="BY17" i="1"/>
  <c r="CD17" i="1"/>
  <c r="CE17" i="1"/>
  <c r="CF17" i="1"/>
  <c r="CG17" i="1"/>
  <c r="CH17" i="1"/>
  <c r="CI17" i="1"/>
  <c r="CJ17" i="1"/>
  <c r="CK17" i="1"/>
  <c r="CL17" i="1"/>
  <c r="CM17" i="1"/>
  <c r="BZ18" i="1"/>
  <c r="CA18" i="1"/>
  <c r="CB18" i="1"/>
  <c r="CC18" i="1"/>
  <c r="BY18" i="1"/>
  <c r="CD18" i="1"/>
  <c r="CE18" i="1"/>
  <c r="CF18" i="1"/>
  <c r="CG18" i="1"/>
  <c r="CH18" i="1"/>
  <c r="CI18" i="1"/>
  <c r="CJ18" i="1"/>
  <c r="CK18" i="1"/>
  <c r="CL18" i="1"/>
  <c r="CM18" i="1"/>
  <c r="BZ19" i="1"/>
  <c r="CA19" i="1"/>
  <c r="CB19" i="1"/>
  <c r="CC19" i="1"/>
  <c r="BY19" i="1"/>
  <c r="CD19" i="1"/>
  <c r="CE19" i="1"/>
  <c r="CF19" i="1"/>
  <c r="CG19" i="1"/>
  <c r="CH19" i="1"/>
  <c r="CI19" i="1"/>
  <c r="CJ19" i="1"/>
  <c r="CK19" i="1"/>
  <c r="CL19" i="1"/>
  <c r="CM19" i="1"/>
  <c r="BZ20" i="1"/>
  <c r="CA20" i="1"/>
  <c r="CB20" i="1"/>
  <c r="CC20" i="1"/>
  <c r="BY20" i="1"/>
  <c r="CD20" i="1"/>
  <c r="CE20" i="1"/>
  <c r="CF20" i="1"/>
  <c r="CG20" i="1"/>
  <c r="CH20" i="1"/>
  <c r="CI20" i="1"/>
  <c r="CJ20" i="1"/>
  <c r="CK20" i="1"/>
  <c r="CL20" i="1"/>
  <c r="CM20" i="1"/>
  <c r="BZ21" i="1"/>
  <c r="CA21" i="1"/>
  <c r="CB21" i="1"/>
  <c r="CC21" i="1"/>
  <c r="BY21" i="1"/>
  <c r="CD21" i="1"/>
  <c r="CE21" i="1"/>
  <c r="CF21" i="1"/>
  <c r="CG21" i="1"/>
  <c r="CH21" i="1"/>
  <c r="CI21" i="1"/>
  <c r="CJ21" i="1"/>
  <c r="CK21" i="1"/>
  <c r="CL21" i="1"/>
  <c r="CM21" i="1"/>
  <c r="BZ22" i="1"/>
  <c r="CA22" i="1"/>
  <c r="CB22" i="1"/>
  <c r="CC22" i="1"/>
  <c r="BY22" i="1"/>
  <c r="CD22" i="1"/>
  <c r="CE22" i="1"/>
  <c r="CF22" i="1"/>
  <c r="CG22" i="1"/>
  <c r="CH22" i="1"/>
  <c r="CI22" i="1"/>
  <c r="CJ22" i="1"/>
  <c r="CK22" i="1"/>
  <c r="CL22" i="1"/>
  <c r="CM22" i="1"/>
  <c r="BZ23" i="1"/>
  <c r="CA23" i="1"/>
  <c r="CB23" i="1"/>
  <c r="CC23" i="1"/>
  <c r="BY23" i="1"/>
  <c r="CD23" i="1"/>
  <c r="CE23" i="1"/>
  <c r="CF23" i="1"/>
  <c r="CG23" i="1"/>
  <c r="CH23" i="1"/>
  <c r="CI23" i="1"/>
  <c r="CJ23" i="1"/>
  <c r="CK23" i="1"/>
  <c r="CL23" i="1"/>
  <c r="CM23" i="1"/>
  <c r="BZ24" i="1"/>
  <c r="CA24" i="1"/>
  <c r="CB24" i="1"/>
  <c r="CC24" i="1"/>
  <c r="BY24" i="1"/>
  <c r="CD24" i="1"/>
  <c r="CE24" i="1"/>
  <c r="CF24" i="1"/>
  <c r="CG24" i="1"/>
  <c r="CH24" i="1"/>
  <c r="CI24" i="1"/>
  <c r="CJ24" i="1"/>
  <c r="CK24" i="1"/>
  <c r="CL24" i="1"/>
  <c r="CM24" i="1"/>
  <c r="BZ25" i="1"/>
  <c r="CA25" i="1"/>
  <c r="CB25" i="1"/>
  <c r="CC25" i="1"/>
  <c r="BY25" i="1"/>
  <c r="CD25" i="1"/>
  <c r="CE25" i="1"/>
  <c r="CF25" i="1"/>
  <c r="CG25" i="1"/>
  <c r="CH25" i="1"/>
  <c r="CI25" i="1"/>
  <c r="CJ25" i="1"/>
  <c r="CK25" i="1"/>
  <c r="CL25" i="1"/>
  <c r="CM25" i="1"/>
  <c r="BZ26" i="1"/>
  <c r="CA26" i="1"/>
  <c r="CB26" i="1"/>
  <c r="CC26" i="1"/>
  <c r="BY26" i="1"/>
  <c r="CD26" i="1"/>
  <c r="CE26" i="1"/>
  <c r="CF26" i="1"/>
  <c r="CG26" i="1"/>
  <c r="CH26" i="1"/>
  <c r="CI26" i="1"/>
  <c r="CJ26" i="1"/>
  <c r="CK26" i="1"/>
  <c r="CL26" i="1"/>
  <c r="CM26" i="1"/>
  <c r="BZ27" i="1"/>
  <c r="CA27" i="1"/>
  <c r="CB27" i="1"/>
  <c r="CC27" i="1"/>
  <c r="BY27" i="1"/>
  <c r="CD27" i="1"/>
  <c r="CE27" i="1"/>
  <c r="CF27" i="1"/>
  <c r="CG27" i="1"/>
  <c r="CH27" i="1"/>
  <c r="CI27" i="1"/>
  <c r="CJ27" i="1"/>
  <c r="CK27" i="1"/>
  <c r="CL27" i="1"/>
  <c r="CM27" i="1"/>
  <c r="BZ28" i="1"/>
  <c r="CA28" i="1"/>
  <c r="CB28" i="1"/>
  <c r="CC28" i="1"/>
  <c r="BY28" i="1"/>
  <c r="CD28" i="1"/>
  <c r="CE28" i="1"/>
  <c r="CF28" i="1"/>
  <c r="CG28" i="1"/>
  <c r="CH28" i="1"/>
  <c r="CI28" i="1"/>
  <c r="CJ28" i="1"/>
  <c r="CK28" i="1"/>
  <c r="CL28" i="1"/>
  <c r="CM28" i="1"/>
  <c r="BZ29" i="1"/>
  <c r="CA29" i="1"/>
  <c r="CB29" i="1"/>
  <c r="CC29" i="1"/>
  <c r="BY29" i="1"/>
  <c r="CD29" i="1"/>
  <c r="CE29" i="1"/>
  <c r="CF29" i="1"/>
  <c r="CG29" i="1"/>
  <c r="CH29" i="1"/>
  <c r="CI29" i="1"/>
  <c r="CJ29" i="1"/>
  <c r="CK29" i="1"/>
  <c r="CL29" i="1"/>
  <c r="CM29" i="1"/>
  <c r="BZ30" i="1"/>
  <c r="CA30" i="1"/>
  <c r="CB30" i="1"/>
  <c r="CC30" i="1"/>
  <c r="BY30" i="1"/>
  <c r="CD30" i="1"/>
  <c r="CE30" i="1"/>
  <c r="CF30" i="1"/>
  <c r="CG30" i="1"/>
  <c r="CH30" i="1"/>
  <c r="CI30" i="1"/>
  <c r="CJ30" i="1"/>
  <c r="CK30" i="1"/>
  <c r="CL30" i="1"/>
  <c r="CM30" i="1"/>
  <c r="BZ31" i="1"/>
  <c r="CA31" i="1"/>
  <c r="CB31" i="1"/>
  <c r="CC31" i="1"/>
  <c r="BY31" i="1"/>
  <c r="CD31" i="1"/>
  <c r="CE31" i="1"/>
  <c r="CF31" i="1"/>
  <c r="CG31" i="1"/>
  <c r="CH31" i="1"/>
  <c r="CI31" i="1"/>
  <c r="CJ31" i="1"/>
  <c r="CK31" i="1"/>
  <c r="CL31" i="1"/>
  <c r="CM31" i="1"/>
  <c r="BZ32" i="1"/>
  <c r="CA32" i="1"/>
  <c r="CB32" i="1"/>
  <c r="CC32" i="1"/>
  <c r="BY32" i="1"/>
  <c r="CD32" i="1"/>
  <c r="CE32" i="1"/>
  <c r="CF32" i="1"/>
  <c r="CG32" i="1"/>
  <c r="CH32" i="1"/>
  <c r="CI32" i="1"/>
  <c r="CJ32" i="1"/>
  <c r="CK32" i="1"/>
  <c r="CL32" i="1"/>
  <c r="CM32" i="1"/>
  <c r="BZ33" i="1"/>
  <c r="CA33" i="1"/>
  <c r="CB33" i="1"/>
  <c r="CC33" i="1"/>
  <c r="BY33" i="1"/>
  <c r="CD33" i="1"/>
  <c r="CE33" i="1"/>
  <c r="CF33" i="1"/>
  <c r="CG33" i="1"/>
  <c r="CH33" i="1"/>
  <c r="CI33" i="1"/>
  <c r="CJ33" i="1"/>
  <c r="CK33" i="1"/>
  <c r="CL33" i="1"/>
  <c r="CM33" i="1"/>
  <c r="BZ34" i="1"/>
  <c r="CA34" i="1"/>
  <c r="CB34" i="1"/>
  <c r="CC34" i="1"/>
  <c r="BY34" i="1"/>
  <c r="CD34" i="1"/>
  <c r="CE34" i="1"/>
  <c r="CF34" i="1"/>
  <c r="CG34" i="1"/>
  <c r="CH34" i="1"/>
  <c r="CI34" i="1"/>
  <c r="CJ34" i="1"/>
  <c r="CK34" i="1"/>
  <c r="CL34" i="1"/>
  <c r="CM34" i="1"/>
  <c r="BZ35" i="1"/>
  <c r="CA35" i="1"/>
  <c r="CB35" i="1"/>
  <c r="CC35" i="1"/>
  <c r="BY35" i="1"/>
  <c r="CD35" i="1"/>
  <c r="CE35" i="1"/>
  <c r="CF35" i="1"/>
  <c r="CG35" i="1"/>
  <c r="CH35" i="1"/>
  <c r="CI35" i="1"/>
  <c r="CJ35" i="1"/>
  <c r="CK35" i="1"/>
  <c r="CL35" i="1"/>
  <c r="CM35" i="1"/>
  <c r="BZ36" i="1"/>
  <c r="CA36" i="1"/>
  <c r="CB36" i="1"/>
  <c r="CC36" i="1"/>
  <c r="BY36" i="1"/>
  <c r="CD36" i="1"/>
  <c r="CE36" i="1"/>
  <c r="CF36" i="1"/>
  <c r="CG36" i="1"/>
  <c r="CH36" i="1"/>
  <c r="CI36" i="1"/>
  <c r="CJ36" i="1"/>
  <c r="CK36" i="1"/>
  <c r="CL36" i="1"/>
  <c r="CM36" i="1"/>
  <c r="BZ37" i="1"/>
  <c r="CA37" i="1"/>
  <c r="CB37" i="1"/>
  <c r="CC37" i="1"/>
  <c r="BY37" i="1"/>
  <c r="CD37" i="1"/>
  <c r="CE37" i="1"/>
  <c r="CF37" i="1"/>
  <c r="CG37" i="1"/>
  <c r="CH37" i="1"/>
  <c r="CI37" i="1"/>
  <c r="CJ37" i="1"/>
  <c r="CK37" i="1"/>
  <c r="CL37" i="1"/>
  <c r="CM37" i="1"/>
  <c r="BZ38" i="1"/>
  <c r="CA38" i="1"/>
  <c r="CB38" i="1"/>
  <c r="CC38" i="1"/>
  <c r="BY38" i="1"/>
  <c r="CD38" i="1"/>
  <c r="CE38" i="1"/>
  <c r="CF38" i="1"/>
  <c r="CG38" i="1"/>
  <c r="CH38" i="1"/>
  <c r="CI38" i="1"/>
  <c r="CJ38" i="1"/>
  <c r="CK38" i="1"/>
  <c r="CL38" i="1"/>
  <c r="CM38" i="1"/>
  <c r="BZ39" i="1"/>
  <c r="CA39" i="1"/>
  <c r="CB39" i="1"/>
  <c r="CC39" i="1"/>
  <c r="BY39" i="1"/>
  <c r="CD39" i="1"/>
  <c r="CE39" i="1"/>
  <c r="CF39" i="1"/>
  <c r="CG39" i="1"/>
  <c r="CH39" i="1"/>
  <c r="CI39" i="1"/>
  <c r="CJ39" i="1"/>
  <c r="CK39" i="1"/>
  <c r="CL39" i="1"/>
  <c r="CM39" i="1"/>
  <c r="BZ40" i="1"/>
  <c r="CA40" i="1"/>
  <c r="CB40" i="1"/>
  <c r="CC40" i="1"/>
  <c r="BY40" i="1"/>
  <c r="CD40" i="1"/>
  <c r="CE40" i="1"/>
  <c r="CF40" i="1"/>
  <c r="CG40" i="1"/>
  <c r="CH40" i="1"/>
  <c r="CI40" i="1"/>
  <c r="CJ40" i="1"/>
  <c r="CK40" i="1"/>
  <c r="CL40" i="1"/>
  <c r="CM40" i="1"/>
  <c r="BZ41" i="1"/>
  <c r="CA41" i="1"/>
  <c r="CB41" i="1"/>
  <c r="CC41" i="1"/>
  <c r="BY41" i="1"/>
  <c r="CD41" i="1"/>
  <c r="CE41" i="1"/>
  <c r="CF41" i="1"/>
  <c r="CG41" i="1"/>
  <c r="CH41" i="1"/>
  <c r="CI41" i="1"/>
  <c r="CJ41" i="1"/>
  <c r="CK41" i="1"/>
  <c r="CL41" i="1"/>
  <c r="CM41" i="1"/>
  <c r="BZ42" i="1"/>
  <c r="CA42" i="1"/>
  <c r="CB42" i="1"/>
  <c r="CC42" i="1"/>
  <c r="BY42" i="1"/>
  <c r="CD42" i="1"/>
  <c r="CE42" i="1"/>
  <c r="CF42" i="1"/>
  <c r="CG42" i="1"/>
  <c r="CH42" i="1"/>
  <c r="CI42" i="1"/>
  <c r="CJ42" i="1"/>
  <c r="CK42" i="1"/>
  <c r="CL42" i="1"/>
  <c r="CM42" i="1"/>
  <c r="BZ43" i="1"/>
  <c r="CA43" i="1"/>
  <c r="CB43" i="1"/>
  <c r="CC43" i="1"/>
  <c r="BY43" i="1"/>
  <c r="CD43" i="1"/>
  <c r="CE43" i="1"/>
  <c r="CF43" i="1"/>
  <c r="CG43" i="1"/>
  <c r="CH43" i="1"/>
  <c r="CI43" i="1"/>
  <c r="CJ43" i="1"/>
  <c r="CK43" i="1"/>
  <c r="CL43" i="1"/>
  <c r="CM43" i="1"/>
  <c r="BZ44" i="1"/>
  <c r="CA44" i="1"/>
  <c r="CB44" i="1"/>
  <c r="CC44" i="1"/>
  <c r="BY44" i="1"/>
  <c r="CD44" i="1"/>
  <c r="CE44" i="1"/>
  <c r="CF44" i="1"/>
  <c r="CG44" i="1"/>
  <c r="CH44" i="1"/>
  <c r="CI44" i="1"/>
  <c r="CJ44" i="1"/>
  <c r="CK44" i="1"/>
  <c r="CL44" i="1"/>
  <c r="CM44" i="1"/>
  <c r="BZ45" i="1"/>
  <c r="CA45" i="1"/>
  <c r="CB45" i="1"/>
  <c r="CC45" i="1"/>
  <c r="BY45" i="1"/>
  <c r="CD45" i="1"/>
  <c r="CE45" i="1"/>
  <c r="CF45" i="1"/>
  <c r="CG45" i="1"/>
  <c r="CH45" i="1"/>
  <c r="CI45" i="1"/>
  <c r="CJ45" i="1"/>
  <c r="CK45" i="1"/>
  <c r="CL45" i="1"/>
  <c r="CM45" i="1"/>
  <c r="BZ46" i="1"/>
  <c r="CA46" i="1"/>
  <c r="CB46" i="1"/>
  <c r="CC46" i="1"/>
  <c r="BY46" i="1"/>
  <c r="CD46" i="1"/>
  <c r="CE46" i="1"/>
  <c r="CF46" i="1"/>
  <c r="CG46" i="1"/>
  <c r="CH46" i="1"/>
  <c r="CI46" i="1"/>
  <c r="CJ46" i="1"/>
  <c r="CK46" i="1"/>
  <c r="CL46" i="1"/>
  <c r="CM46" i="1"/>
  <c r="BZ47" i="1"/>
  <c r="CA47" i="1"/>
  <c r="CB47" i="1"/>
  <c r="CC47" i="1"/>
  <c r="BY47" i="1"/>
  <c r="CD47" i="1"/>
  <c r="CE47" i="1"/>
  <c r="CF47" i="1"/>
  <c r="CG47" i="1"/>
  <c r="CH47" i="1"/>
  <c r="CI47" i="1"/>
  <c r="CJ47" i="1"/>
  <c r="CK47" i="1"/>
  <c r="CL47" i="1"/>
  <c r="CM47" i="1"/>
  <c r="BZ48" i="1"/>
  <c r="CA48" i="1"/>
  <c r="CB48" i="1"/>
  <c r="CC48" i="1"/>
  <c r="BY48" i="1"/>
  <c r="CD48" i="1"/>
  <c r="CE48" i="1"/>
  <c r="CF48" i="1"/>
  <c r="CG48" i="1"/>
  <c r="CH48" i="1"/>
  <c r="CI48" i="1"/>
  <c r="CJ48" i="1"/>
  <c r="CK48" i="1"/>
  <c r="CL48" i="1"/>
  <c r="CM48" i="1"/>
  <c r="BZ49" i="1"/>
  <c r="CA49" i="1"/>
  <c r="CB49" i="1"/>
  <c r="CC49" i="1"/>
  <c r="BY49" i="1"/>
  <c r="CD49" i="1"/>
  <c r="CE49" i="1"/>
  <c r="CF49" i="1"/>
  <c r="CG49" i="1"/>
  <c r="CH49" i="1"/>
  <c r="CI49" i="1"/>
  <c r="CJ49" i="1"/>
  <c r="CK49" i="1"/>
  <c r="CL49" i="1"/>
  <c r="CM49" i="1"/>
  <c r="BZ50" i="1"/>
  <c r="CA50" i="1"/>
  <c r="CB50" i="1"/>
  <c r="CC50" i="1"/>
  <c r="BY50" i="1"/>
  <c r="CD50" i="1"/>
  <c r="CE50" i="1"/>
  <c r="CF50" i="1"/>
  <c r="CG50" i="1"/>
  <c r="CH50" i="1"/>
  <c r="CI50" i="1"/>
  <c r="CJ50" i="1"/>
  <c r="CK50" i="1"/>
  <c r="CL50" i="1"/>
  <c r="CM50" i="1"/>
  <c r="BZ51" i="1"/>
  <c r="CA51" i="1"/>
  <c r="CB51" i="1"/>
  <c r="CC51" i="1"/>
  <c r="BY51" i="1"/>
  <c r="CD51" i="1"/>
  <c r="CE51" i="1"/>
  <c r="CF51" i="1"/>
  <c r="CG51" i="1"/>
  <c r="CH51" i="1"/>
  <c r="CI51" i="1"/>
  <c r="CJ51" i="1"/>
  <c r="CK51" i="1"/>
  <c r="CL51" i="1"/>
  <c r="CM51" i="1"/>
  <c r="BZ52" i="1"/>
  <c r="CA52" i="1"/>
  <c r="CB52" i="1"/>
  <c r="CC52" i="1"/>
  <c r="BY52" i="1"/>
  <c r="CD52" i="1"/>
  <c r="CE52" i="1"/>
  <c r="CF52" i="1"/>
  <c r="CG52" i="1"/>
  <c r="CH52" i="1"/>
  <c r="CI52" i="1"/>
  <c r="CJ52" i="1"/>
  <c r="CK52" i="1"/>
  <c r="CL52" i="1"/>
  <c r="CM52" i="1"/>
  <c r="BZ53" i="1"/>
  <c r="CA53" i="1"/>
  <c r="CB53" i="1"/>
  <c r="CC53" i="1"/>
  <c r="BY53" i="1"/>
  <c r="CD53" i="1"/>
  <c r="CE53" i="1"/>
  <c r="CF53" i="1"/>
  <c r="CG53" i="1"/>
  <c r="CH53" i="1"/>
  <c r="CI53" i="1"/>
  <c r="CJ53" i="1"/>
  <c r="CK53" i="1"/>
  <c r="CL53" i="1"/>
  <c r="CM53" i="1"/>
  <c r="BZ54" i="1"/>
  <c r="CA54" i="1"/>
  <c r="CB54" i="1"/>
  <c r="CC54" i="1"/>
  <c r="BY54" i="1"/>
  <c r="CD54" i="1"/>
  <c r="CE54" i="1"/>
  <c r="CF54" i="1"/>
  <c r="CG54" i="1"/>
  <c r="CH54" i="1"/>
  <c r="CI54" i="1"/>
  <c r="CJ54" i="1"/>
  <c r="CK54" i="1"/>
  <c r="CL54" i="1"/>
  <c r="CM54" i="1"/>
  <c r="BZ55" i="1"/>
  <c r="CA55" i="1"/>
  <c r="CB55" i="1"/>
  <c r="CC55" i="1"/>
  <c r="BY55" i="1"/>
  <c r="CD55" i="1"/>
  <c r="CE55" i="1"/>
  <c r="CF55" i="1"/>
  <c r="CG55" i="1"/>
  <c r="CH55" i="1"/>
  <c r="CI55" i="1"/>
  <c r="CJ55" i="1"/>
  <c r="CK55" i="1"/>
  <c r="CL55" i="1"/>
  <c r="CM55" i="1"/>
  <c r="BZ56" i="1"/>
  <c r="CA56" i="1"/>
  <c r="CB56" i="1"/>
  <c r="CC56" i="1"/>
  <c r="BY56" i="1"/>
  <c r="CD56" i="1"/>
  <c r="CE56" i="1"/>
  <c r="CF56" i="1"/>
  <c r="CG56" i="1"/>
  <c r="CH56" i="1"/>
  <c r="CI56" i="1"/>
  <c r="CJ56" i="1"/>
  <c r="CK56" i="1"/>
  <c r="CL56" i="1"/>
  <c r="CM56" i="1"/>
  <c r="BZ57" i="1"/>
  <c r="CA57" i="1"/>
  <c r="CB57" i="1"/>
  <c r="CC57" i="1"/>
  <c r="BY57" i="1"/>
  <c r="CD57" i="1"/>
  <c r="CE57" i="1"/>
  <c r="CF57" i="1"/>
  <c r="CG57" i="1"/>
  <c r="CH57" i="1"/>
  <c r="CI57" i="1"/>
  <c r="CJ57" i="1"/>
  <c r="CK57" i="1"/>
  <c r="CL57" i="1"/>
  <c r="CM57" i="1"/>
  <c r="BZ58" i="1"/>
  <c r="CA58" i="1"/>
  <c r="CB58" i="1"/>
  <c r="CC58" i="1"/>
  <c r="BY58" i="1"/>
  <c r="CD58" i="1"/>
  <c r="CE58" i="1"/>
  <c r="CF58" i="1"/>
  <c r="CG58" i="1"/>
  <c r="CH58" i="1"/>
  <c r="CI58" i="1"/>
  <c r="CJ58" i="1"/>
  <c r="CK58" i="1"/>
  <c r="CL58" i="1"/>
  <c r="CM58" i="1"/>
  <c r="BZ59" i="1"/>
  <c r="CA59" i="1"/>
  <c r="CB59" i="1"/>
  <c r="CC59" i="1"/>
  <c r="BY59" i="1"/>
  <c r="CD59" i="1"/>
  <c r="CE59" i="1"/>
  <c r="CF59" i="1"/>
  <c r="CG59" i="1"/>
  <c r="CH59" i="1"/>
  <c r="CI59" i="1"/>
  <c r="CJ59" i="1"/>
  <c r="CK59" i="1"/>
  <c r="CL59" i="1"/>
  <c r="CM59" i="1"/>
  <c r="BZ60" i="1"/>
  <c r="CA60" i="1"/>
  <c r="CB60" i="1"/>
  <c r="CC60" i="1"/>
  <c r="BY60" i="1"/>
  <c r="CD60" i="1"/>
  <c r="CE60" i="1"/>
  <c r="CF60" i="1"/>
  <c r="CG60" i="1"/>
  <c r="CH60" i="1"/>
  <c r="CI60" i="1"/>
  <c r="CJ60" i="1"/>
  <c r="CK60" i="1"/>
  <c r="CL60" i="1"/>
  <c r="CM60" i="1"/>
  <c r="BZ61" i="1"/>
  <c r="CA61" i="1"/>
  <c r="CB61" i="1"/>
  <c r="CC61" i="1"/>
  <c r="BY61" i="1"/>
  <c r="CD61" i="1"/>
  <c r="CE61" i="1"/>
  <c r="CF61" i="1"/>
  <c r="CG61" i="1"/>
  <c r="CH61" i="1"/>
  <c r="CI61" i="1"/>
  <c r="CJ61" i="1"/>
  <c r="CK61" i="1"/>
  <c r="CL61" i="1"/>
  <c r="CM61" i="1"/>
  <c r="BZ62" i="1"/>
  <c r="CA62" i="1"/>
  <c r="CB62" i="1"/>
  <c r="CC62" i="1"/>
  <c r="BY62" i="1"/>
  <c r="CD62" i="1"/>
  <c r="CE62" i="1"/>
  <c r="CF62" i="1"/>
  <c r="CG62" i="1"/>
  <c r="CH62" i="1"/>
  <c r="CI62" i="1"/>
  <c r="CJ62" i="1"/>
  <c r="CK62" i="1"/>
  <c r="CL62" i="1"/>
  <c r="CM62" i="1"/>
  <c r="BZ63" i="1"/>
  <c r="CA63" i="1"/>
  <c r="CB63" i="1"/>
  <c r="CC63" i="1"/>
  <c r="BY63" i="1"/>
  <c r="CD63" i="1"/>
  <c r="CE63" i="1"/>
  <c r="CF63" i="1"/>
  <c r="CG63" i="1"/>
  <c r="CH63" i="1"/>
  <c r="CI63" i="1"/>
  <c r="CJ63" i="1"/>
  <c r="CK63" i="1"/>
  <c r="CL63" i="1"/>
  <c r="CM63" i="1"/>
  <c r="BZ64" i="1"/>
  <c r="CA64" i="1"/>
  <c r="CB64" i="1"/>
  <c r="CC64" i="1"/>
  <c r="BY64" i="1"/>
  <c r="CD64" i="1"/>
  <c r="CE64" i="1"/>
  <c r="CF64" i="1"/>
  <c r="CG64" i="1"/>
  <c r="CH64" i="1"/>
  <c r="CI64" i="1"/>
  <c r="CJ64" i="1"/>
  <c r="CK64" i="1"/>
  <c r="CL64" i="1"/>
  <c r="CM64" i="1"/>
  <c r="BZ65" i="1"/>
  <c r="CA65" i="1"/>
  <c r="CB65" i="1"/>
  <c r="CC65" i="1"/>
  <c r="BY65" i="1"/>
  <c r="CD65" i="1"/>
  <c r="CE65" i="1"/>
  <c r="CF65" i="1"/>
  <c r="CG65" i="1"/>
  <c r="CH65" i="1"/>
  <c r="CI65" i="1"/>
  <c r="CJ65" i="1"/>
  <c r="CK65" i="1"/>
  <c r="CL65" i="1"/>
  <c r="CM65" i="1"/>
  <c r="BZ66" i="1"/>
  <c r="CA66" i="1"/>
  <c r="CB66" i="1"/>
  <c r="CC66" i="1"/>
  <c r="BY66" i="1"/>
  <c r="CD66" i="1"/>
  <c r="CE66" i="1"/>
  <c r="CF66" i="1"/>
  <c r="CG66" i="1"/>
  <c r="CH66" i="1"/>
  <c r="CI66" i="1"/>
  <c r="CJ66" i="1"/>
  <c r="CK66" i="1"/>
  <c r="CL66" i="1"/>
  <c r="CM66" i="1"/>
  <c r="BZ67" i="1"/>
  <c r="CA67" i="1"/>
  <c r="CB67" i="1"/>
  <c r="CC67" i="1"/>
  <c r="BY67" i="1"/>
  <c r="CD67" i="1"/>
  <c r="CE67" i="1"/>
  <c r="CF67" i="1"/>
  <c r="CG67" i="1"/>
  <c r="CH67" i="1"/>
  <c r="CI67" i="1"/>
  <c r="CJ67" i="1"/>
  <c r="CK67" i="1"/>
  <c r="CL67" i="1"/>
  <c r="CM67" i="1"/>
  <c r="BZ68" i="1"/>
  <c r="CA68" i="1"/>
  <c r="CB68" i="1"/>
  <c r="CC68" i="1"/>
  <c r="BY68" i="1"/>
  <c r="CD68" i="1"/>
  <c r="CE68" i="1"/>
  <c r="CF68" i="1"/>
  <c r="CG68" i="1"/>
  <c r="CH68" i="1"/>
  <c r="CI68" i="1"/>
  <c r="CJ68" i="1"/>
  <c r="CK68" i="1"/>
  <c r="CL68" i="1"/>
  <c r="CM68" i="1"/>
  <c r="BZ69" i="1"/>
  <c r="CA69" i="1"/>
  <c r="CB69" i="1"/>
  <c r="CC69" i="1"/>
  <c r="BY69" i="1"/>
  <c r="CD69" i="1"/>
  <c r="CE69" i="1"/>
  <c r="CF69" i="1"/>
  <c r="CG69" i="1"/>
  <c r="CH69" i="1"/>
  <c r="CI69" i="1"/>
  <c r="CJ69" i="1"/>
  <c r="CK69" i="1"/>
  <c r="CL69" i="1"/>
  <c r="CM69" i="1"/>
  <c r="BZ70" i="1"/>
  <c r="CA70" i="1"/>
  <c r="CB70" i="1"/>
  <c r="CC70" i="1"/>
  <c r="BY70" i="1"/>
  <c r="CD70" i="1"/>
  <c r="CE70" i="1"/>
  <c r="CF70" i="1"/>
  <c r="CG70" i="1"/>
  <c r="CH70" i="1"/>
  <c r="CI70" i="1"/>
  <c r="CJ70" i="1"/>
  <c r="CK70" i="1"/>
  <c r="CL70" i="1"/>
  <c r="CM70" i="1"/>
  <c r="BZ71" i="1"/>
  <c r="CA71" i="1"/>
  <c r="CB71" i="1"/>
  <c r="CC71" i="1"/>
  <c r="BY71" i="1"/>
  <c r="CD71" i="1"/>
  <c r="CE71" i="1"/>
  <c r="CF71" i="1"/>
  <c r="CG71" i="1"/>
  <c r="CH71" i="1"/>
  <c r="CI71" i="1"/>
  <c r="CJ71" i="1"/>
  <c r="CK71" i="1"/>
  <c r="CL71" i="1"/>
  <c r="CM71" i="1"/>
  <c r="BZ72" i="1"/>
  <c r="CA72" i="1"/>
  <c r="CB72" i="1"/>
  <c r="CC72" i="1"/>
  <c r="BY72" i="1"/>
  <c r="CD72" i="1"/>
  <c r="CE72" i="1"/>
  <c r="CF72" i="1"/>
  <c r="CG72" i="1"/>
  <c r="CH72" i="1"/>
  <c r="CI72" i="1"/>
  <c r="CJ72" i="1"/>
  <c r="CK72" i="1"/>
  <c r="CL72" i="1"/>
  <c r="CM72" i="1"/>
  <c r="BZ73" i="1"/>
  <c r="CA73" i="1"/>
  <c r="CB73" i="1"/>
  <c r="CC73" i="1"/>
  <c r="BY73" i="1"/>
  <c r="CD73" i="1"/>
  <c r="CE73" i="1"/>
  <c r="CF73" i="1"/>
  <c r="CG73" i="1"/>
  <c r="CH73" i="1"/>
  <c r="CI73" i="1"/>
  <c r="CJ73" i="1"/>
  <c r="CK73" i="1"/>
  <c r="CL73" i="1"/>
  <c r="CM73" i="1"/>
  <c r="BZ74" i="1"/>
  <c r="CA74" i="1"/>
  <c r="CB74" i="1"/>
  <c r="CC74" i="1"/>
  <c r="BY74" i="1"/>
  <c r="CD74" i="1"/>
  <c r="CE74" i="1"/>
  <c r="CF74" i="1"/>
  <c r="CG74" i="1"/>
  <c r="CH74" i="1"/>
  <c r="CI74" i="1"/>
  <c r="CJ74" i="1"/>
  <c r="CK74" i="1"/>
  <c r="CL74" i="1"/>
  <c r="CM74" i="1"/>
  <c r="BZ75" i="1"/>
  <c r="CA75" i="1"/>
  <c r="CB75" i="1"/>
  <c r="CC75" i="1"/>
  <c r="BY75" i="1"/>
  <c r="CD75" i="1"/>
  <c r="CE75" i="1"/>
  <c r="CF75" i="1"/>
  <c r="CG75" i="1"/>
  <c r="CH75" i="1"/>
  <c r="CI75" i="1"/>
  <c r="CJ75" i="1"/>
  <c r="CK75" i="1"/>
  <c r="CL75" i="1"/>
  <c r="CM75" i="1"/>
  <c r="BZ76" i="1"/>
  <c r="CA76" i="1"/>
  <c r="CB76" i="1"/>
  <c r="CC76" i="1"/>
  <c r="BY76" i="1"/>
  <c r="CD76" i="1"/>
  <c r="CE76" i="1"/>
  <c r="CF76" i="1"/>
  <c r="CG76" i="1"/>
  <c r="CH76" i="1"/>
  <c r="CI76" i="1"/>
  <c r="CJ76" i="1"/>
  <c r="CK76" i="1"/>
  <c r="CL76" i="1"/>
  <c r="CM76" i="1"/>
  <c r="BZ77" i="1"/>
  <c r="CA77" i="1"/>
  <c r="CB77" i="1"/>
  <c r="CC77" i="1"/>
  <c r="BY77" i="1"/>
  <c r="CD77" i="1"/>
  <c r="CE77" i="1"/>
  <c r="CF77" i="1"/>
  <c r="CG77" i="1"/>
  <c r="CH77" i="1"/>
  <c r="CI77" i="1"/>
  <c r="CJ77" i="1"/>
  <c r="CK77" i="1"/>
  <c r="CL77" i="1"/>
  <c r="CM77" i="1"/>
  <c r="BZ78" i="1"/>
  <c r="CA78" i="1"/>
  <c r="CB78" i="1"/>
  <c r="CC78" i="1"/>
  <c r="BY78" i="1"/>
  <c r="CD78" i="1"/>
  <c r="CE78" i="1"/>
  <c r="CF78" i="1"/>
  <c r="CG78" i="1"/>
  <c r="CH78" i="1"/>
  <c r="CI78" i="1"/>
  <c r="CJ78" i="1"/>
  <c r="CK78" i="1"/>
  <c r="CL78" i="1"/>
  <c r="CM78" i="1"/>
  <c r="BZ79" i="1"/>
  <c r="CA79" i="1"/>
  <c r="CB79" i="1"/>
  <c r="CC79" i="1"/>
  <c r="BY79" i="1"/>
  <c r="CD79" i="1"/>
  <c r="CE79" i="1"/>
  <c r="CF79" i="1"/>
  <c r="CG79" i="1"/>
  <c r="CH79" i="1"/>
  <c r="CI79" i="1"/>
  <c r="CJ79" i="1"/>
  <c r="CK79" i="1"/>
  <c r="CL79" i="1"/>
  <c r="CM79" i="1"/>
  <c r="BZ80" i="1"/>
  <c r="CA80" i="1"/>
  <c r="CB80" i="1"/>
  <c r="CC80" i="1"/>
  <c r="BY80" i="1"/>
  <c r="CD80" i="1"/>
  <c r="CE80" i="1"/>
  <c r="CF80" i="1"/>
  <c r="CG80" i="1"/>
  <c r="CH80" i="1"/>
  <c r="CI80" i="1"/>
  <c r="CJ80" i="1"/>
  <c r="CK80" i="1"/>
  <c r="CL80" i="1"/>
  <c r="CM80" i="1"/>
  <c r="BZ81" i="1"/>
  <c r="CA81" i="1"/>
  <c r="CB81" i="1"/>
  <c r="CC81" i="1"/>
  <c r="BY81" i="1"/>
  <c r="CD81" i="1"/>
  <c r="CE81" i="1"/>
  <c r="CF81" i="1"/>
  <c r="CG81" i="1"/>
  <c r="CH81" i="1"/>
  <c r="CI81" i="1"/>
  <c r="CJ81" i="1"/>
  <c r="CK81" i="1"/>
  <c r="CL81" i="1"/>
  <c r="CM81" i="1"/>
  <c r="BZ82" i="1"/>
  <c r="CA82" i="1"/>
  <c r="CB82" i="1"/>
  <c r="CC82" i="1"/>
  <c r="BY82" i="1"/>
  <c r="CD82" i="1"/>
  <c r="CE82" i="1"/>
  <c r="CF82" i="1"/>
  <c r="CG82" i="1"/>
  <c r="CH82" i="1"/>
  <c r="CI82" i="1"/>
  <c r="CJ82" i="1"/>
  <c r="CK82" i="1"/>
  <c r="CL82" i="1"/>
  <c r="CM82" i="1"/>
  <c r="BZ83" i="1"/>
  <c r="CA83" i="1"/>
  <c r="CB83" i="1"/>
  <c r="CC83" i="1"/>
  <c r="BY83" i="1"/>
  <c r="CD83" i="1"/>
  <c r="CE83" i="1"/>
  <c r="CF83" i="1"/>
  <c r="CG83" i="1"/>
  <c r="CH83" i="1"/>
  <c r="CI83" i="1"/>
  <c r="CJ83" i="1"/>
  <c r="CK83" i="1"/>
  <c r="CL83" i="1"/>
  <c r="CM83" i="1"/>
  <c r="BZ84" i="1"/>
  <c r="CA84" i="1"/>
  <c r="CB84" i="1"/>
  <c r="CC84" i="1"/>
  <c r="BY84" i="1"/>
  <c r="CD84" i="1"/>
  <c r="CE84" i="1"/>
  <c r="CF84" i="1"/>
  <c r="CG84" i="1"/>
  <c r="CH84" i="1"/>
  <c r="CI84" i="1"/>
  <c r="CJ84" i="1"/>
  <c r="CK84" i="1"/>
  <c r="CL84" i="1"/>
  <c r="CM84" i="1"/>
  <c r="BZ85" i="1"/>
  <c r="CA85" i="1"/>
  <c r="CB85" i="1"/>
  <c r="CC85" i="1"/>
  <c r="BY85" i="1"/>
  <c r="CD85" i="1"/>
  <c r="CE85" i="1"/>
  <c r="CF85" i="1"/>
  <c r="CG85" i="1"/>
  <c r="CH85" i="1"/>
  <c r="CI85" i="1"/>
  <c r="CJ85" i="1"/>
  <c r="CK85" i="1"/>
  <c r="CL85" i="1"/>
  <c r="CM85" i="1"/>
  <c r="BZ86" i="1"/>
  <c r="CA86" i="1"/>
  <c r="CB86" i="1"/>
  <c r="CC86" i="1"/>
  <c r="BY86" i="1"/>
  <c r="CD86" i="1"/>
  <c r="CE86" i="1"/>
  <c r="CF86" i="1"/>
  <c r="CG86" i="1"/>
  <c r="CH86" i="1"/>
  <c r="CI86" i="1"/>
  <c r="CJ86" i="1"/>
  <c r="CK86" i="1"/>
  <c r="CL86" i="1"/>
  <c r="CM86" i="1"/>
  <c r="BZ87" i="1"/>
  <c r="CA87" i="1"/>
  <c r="CB87" i="1"/>
  <c r="CC87" i="1"/>
  <c r="BY87" i="1"/>
  <c r="CD87" i="1"/>
  <c r="CE87" i="1"/>
  <c r="CF87" i="1"/>
  <c r="CG87" i="1"/>
  <c r="CH87" i="1"/>
  <c r="CI87" i="1"/>
  <c r="CJ87" i="1"/>
  <c r="CK87" i="1"/>
  <c r="CL87" i="1"/>
  <c r="CM87" i="1"/>
  <c r="BZ88" i="1"/>
  <c r="CA88" i="1"/>
  <c r="CB88" i="1"/>
  <c r="CC88" i="1"/>
  <c r="BY88" i="1"/>
  <c r="CD88" i="1"/>
  <c r="CE88" i="1"/>
  <c r="CF88" i="1"/>
  <c r="CG88" i="1"/>
  <c r="CH88" i="1"/>
  <c r="CI88" i="1"/>
  <c r="CJ88" i="1"/>
  <c r="CK88" i="1"/>
  <c r="CL88" i="1"/>
  <c r="CM88" i="1"/>
  <c r="BZ89" i="1"/>
  <c r="CA89" i="1"/>
  <c r="CB89" i="1"/>
  <c r="CC89" i="1"/>
  <c r="BY89" i="1"/>
  <c r="CD89" i="1"/>
  <c r="CE89" i="1"/>
  <c r="CF89" i="1"/>
  <c r="CG89" i="1"/>
  <c r="CH89" i="1"/>
  <c r="CI89" i="1"/>
  <c r="CJ89" i="1"/>
  <c r="CK89" i="1"/>
  <c r="CL89" i="1"/>
  <c r="CM89" i="1"/>
  <c r="BZ90" i="1"/>
  <c r="CA90" i="1"/>
  <c r="CB90" i="1"/>
  <c r="CC90" i="1"/>
  <c r="BY90" i="1"/>
  <c r="CD90" i="1"/>
  <c r="CE90" i="1"/>
  <c r="CF90" i="1"/>
  <c r="CG90" i="1"/>
  <c r="CH90" i="1"/>
  <c r="CI90" i="1"/>
  <c r="CJ90" i="1"/>
  <c r="CK90" i="1"/>
  <c r="CL90" i="1"/>
  <c r="CM90" i="1"/>
  <c r="BZ91" i="1"/>
  <c r="CA91" i="1"/>
  <c r="CB91" i="1"/>
  <c r="CC91" i="1"/>
  <c r="BY91" i="1"/>
  <c r="CD91" i="1"/>
  <c r="CE91" i="1"/>
  <c r="CF91" i="1"/>
  <c r="CG91" i="1"/>
  <c r="CH91" i="1"/>
  <c r="CI91" i="1"/>
  <c r="CJ91" i="1"/>
  <c r="CK91" i="1"/>
  <c r="CL91" i="1"/>
  <c r="CM91" i="1"/>
  <c r="BZ92" i="1"/>
  <c r="CA92" i="1"/>
  <c r="CB92" i="1"/>
  <c r="CC92" i="1"/>
  <c r="BY92" i="1"/>
  <c r="CD92" i="1"/>
  <c r="CE92" i="1"/>
  <c r="CF92" i="1"/>
  <c r="CG92" i="1"/>
  <c r="CH92" i="1"/>
  <c r="CI92" i="1"/>
  <c r="CJ92" i="1"/>
  <c r="CK92" i="1"/>
  <c r="CL92" i="1"/>
  <c r="CM92" i="1"/>
  <c r="BZ93" i="1"/>
  <c r="CA93" i="1"/>
  <c r="CB93" i="1"/>
  <c r="CC93" i="1"/>
  <c r="BY93" i="1"/>
  <c r="CD93" i="1"/>
  <c r="CE93" i="1"/>
  <c r="CF93" i="1"/>
  <c r="CG93" i="1"/>
  <c r="CH93" i="1"/>
  <c r="CI93" i="1"/>
  <c r="CJ93" i="1"/>
  <c r="CK93" i="1"/>
  <c r="CL93" i="1"/>
  <c r="CM93" i="1"/>
  <c r="BZ94" i="1"/>
  <c r="CA94" i="1"/>
  <c r="CB94" i="1"/>
  <c r="CC94" i="1"/>
  <c r="BY94" i="1"/>
  <c r="CD94" i="1"/>
  <c r="CE94" i="1"/>
  <c r="CF94" i="1"/>
  <c r="CG94" i="1"/>
  <c r="CH94" i="1"/>
  <c r="CI94" i="1"/>
  <c r="CJ94" i="1"/>
  <c r="CK94" i="1"/>
  <c r="CL94" i="1"/>
  <c r="CM94" i="1"/>
  <c r="BZ95" i="1"/>
  <c r="CA95" i="1"/>
  <c r="CB95" i="1"/>
  <c r="CC95" i="1"/>
  <c r="BY95" i="1"/>
  <c r="CD95" i="1"/>
  <c r="CE95" i="1"/>
  <c r="CF95" i="1"/>
  <c r="CG95" i="1"/>
  <c r="CH95" i="1"/>
  <c r="CI95" i="1"/>
  <c r="CJ95" i="1"/>
  <c r="CK95" i="1"/>
  <c r="CL95" i="1"/>
  <c r="CM95" i="1"/>
  <c r="BZ96" i="1"/>
  <c r="CA96" i="1"/>
  <c r="CB96" i="1"/>
  <c r="CC96" i="1"/>
  <c r="BY96" i="1"/>
  <c r="CD96" i="1"/>
  <c r="CE96" i="1"/>
  <c r="CF96" i="1"/>
  <c r="CG96" i="1"/>
  <c r="CH96" i="1"/>
  <c r="CI96" i="1"/>
  <c r="CJ96" i="1"/>
  <c r="CK96" i="1"/>
  <c r="CL96" i="1"/>
  <c r="CM96" i="1"/>
  <c r="CA97" i="1"/>
  <c r="CB97" i="1"/>
  <c r="CC97" i="1"/>
  <c r="BY97" i="1"/>
  <c r="CD97" i="1"/>
  <c r="CE97" i="1"/>
  <c r="CF97" i="1"/>
  <c r="CG97" i="1"/>
  <c r="CH97" i="1"/>
  <c r="CI97" i="1"/>
  <c r="CJ97" i="1"/>
  <c r="CK97" i="1"/>
  <c r="CL97" i="1"/>
  <c r="CM97" i="1"/>
  <c r="BZ98" i="1"/>
  <c r="CA98" i="1"/>
  <c r="CB98" i="1"/>
  <c r="CC98" i="1"/>
  <c r="BY98" i="1"/>
  <c r="CD98" i="1"/>
  <c r="CE98" i="1"/>
  <c r="CF98" i="1"/>
  <c r="CG98" i="1"/>
  <c r="CH98" i="1"/>
  <c r="CI98" i="1"/>
  <c r="CJ98" i="1"/>
  <c r="CK98" i="1"/>
  <c r="CL98" i="1"/>
  <c r="CM98" i="1"/>
  <c r="BZ99" i="1"/>
  <c r="CA99" i="1"/>
  <c r="CB99" i="1"/>
  <c r="CC99" i="1"/>
  <c r="BY99" i="1"/>
  <c r="CD99" i="1"/>
  <c r="CE99" i="1"/>
  <c r="CF99" i="1"/>
  <c r="CG99" i="1"/>
  <c r="CH99" i="1"/>
  <c r="CI99" i="1"/>
  <c r="CJ99" i="1"/>
  <c r="CK99" i="1"/>
  <c r="CL99" i="1"/>
  <c r="CM99" i="1"/>
  <c r="BZ100" i="1"/>
  <c r="CA100" i="1"/>
  <c r="CB100" i="1"/>
  <c r="CC100" i="1"/>
  <c r="BY100" i="1"/>
  <c r="CD100" i="1"/>
  <c r="CE100" i="1"/>
  <c r="CF100" i="1"/>
  <c r="CG100" i="1"/>
  <c r="CH100" i="1"/>
  <c r="CI100" i="1"/>
  <c r="CJ100" i="1"/>
  <c r="CK100" i="1"/>
  <c r="CL100" i="1"/>
  <c r="CM100" i="1"/>
  <c r="BZ101" i="1"/>
  <c r="CA101" i="1"/>
  <c r="CB101" i="1"/>
  <c r="CC101" i="1"/>
  <c r="BY101" i="1"/>
  <c r="CD101" i="1"/>
  <c r="CE101" i="1"/>
  <c r="CF101" i="1"/>
  <c r="CG101" i="1"/>
  <c r="CH101" i="1"/>
  <c r="CI101" i="1"/>
  <c r="CJ101" i="1"/>
  <c r="CK101" i="1"/>
  <c r="CL101" i="1"/>
  <c r="CM101" i="1"/>
  <c r="BZ102" i="1"/>
  <c r="CA102" i="1"/>
  <c r="CB102" i="1"/>
  <c r="CC102" i="1"/>
  <c r="BY102" i="1"/>
  <c r="CD102" i="1"/>
  <c r="CE102" i="1"/>
  <c r="CF102" i="1"/>
  <c r="CG102" i="1"/>
  <c r="CH102" i="1"/>
  <c r="CI102" i="1"/>
  <c r="CJ102" i="1"/>
  <c r="CK102" i="1"/>
  <c r="CL102" i="1"/>
  <c r="CM102" i="1"/>
  <c r="BZ103" i="1"/>
  <c r="CA103" i="1"/>
  <c r="CB103" i="1"/>
  <c r="CC103" i="1"/>
  <c r="BY103" i="1"/>
  <c r="CD103" i="1"/>
  <c r="CE103" i="1"/>
  <c r="CF103" i="1"/>
  <c r="CG103" i="1"/>
  <c r="CH103" i="1"/>
  <c r="CI103" i="1"/>
  <c r="CJ103" i="1"/>
  <c r="CK103" i="1"/>
  <c r="CL103" i="1"/>
  <c r="CM103" i="1"/>
  <c r="BZ104" i="1"/>
  <c r="CA104" i="1"/>
  <c r="CB104" i="1"/>
  <c r="CC104" i="1"/>
  <c r="BY104" i="1"/>
  <c r="CD104" i="1"/>
  <c r="CE104" i="1"/>
  <c r="CF104" i="1"/>
  <c r="CG104" i="1"/>
  <c r="CH104" i="1"/>
  <c r="CI104" i="1"/>
  <c r="CJ104" i="1"/>
  <c r="CK104" i="1"/>
  <c r="CL104" i="1"/>
  <c r="CM104" i="1"/>
  <c r="BZ105" i="1"/>
  <c r="CA105" i="1"/>
  <c r="CB105" i="1"/>
  <c r="CC105" i="1"/>
  <c r="BY105" i="1"/>
  <c r="CD105" i="1"/>
  <c r="CE105" i="1"/>
  <c r="CF105" i="1"/>
  <c r="CG105" i="1"/>
  <c r="CH105" i="1"/>
  <c r="CI105" i="1"/>
  <c r="CJ105" i="1"/>
  <c r="CK105" i="1"/>
  <c r="CL105" i="1"/>
  <c r="CM105" i="1"/>
  <c r="BZ106" i="1"/>
  <c r="CA106" i="1"/>
  <c r="CB106" i="1"/>
  <c r="CC106" i="1"/>
  <c r="BY106" i="1"/>
  <c r="CD106" i="1"/>
  <c r="CE106" i="1"/>
  <c r="CF106" i="1"/>
  <c r="CG106" i="1"/>
  <c r="CH106" i="1"/>
  <c r="CI106" i="1"/>
  <c r="CJ106" i="1"/>
  <c r="CK106" i="1"/>
  <c r="CL106" i="1"/>
  <c r="CM106" i="1"/>
  <c r="BZ107" i="1"/>
  <c r="CA107" i="1"/>
  <c r="CB107" i="1"/>
  <c r="CC107" i="1"/>
  <c r="BY107" i="1"/>
  <c r="CD107" i="1"/>
  <c r="CE107" i="1"/>
  <c r="CF107" i="1"/>
  <c r="CG107" i="1"/>
  <c r="CH107" i="1"/>
  <c r="CI107" i="1"/>
  <c r="CJ107" i="1"/>
  <c r="CK107" i="1"/>
  <c r="CL107" i="1"/>
  <c r="CM107" i="1"/>
  <c r="BZ108" i="1"/>
  <c r="CA108" i="1"/>
  <c r="CB108" i="1"/>
  <c r="CC108" i="1"/>
  <c r="BY108" i="1"/>
  <c r="CD108" i="1"/>
  <c r="CE108" i="1"/>
  <c r="CF108" i="1"/>
  <c r="CG108" i="1"/>
  <c r="CH108" i="1"/>
  <c r="CI108" i="1"/>
  <c r="CJ108" i="1"/>
  <c r="CK108" i="1"/>
  <c r="CL108" i="1"/>
  <c r="CM108" i="1"/>
  <c r="BZ109" i="1"/>
  <c r="CA109" i="1"/>
  <c r="CB109" i="1"/>
  <c r="CC109" i="1"/>
  <c r="BY109" i="1"/>
  <c r="CD109" i="1"/>
  <c r="CE109" i="1"/>
  <c r="CF109" i="1"/>
  <c r="CG109" i="1"/>
  <c r="CH109" i="1"/>
  <c r="CI109" i="1"/>
  <c r="CJ109" i="1"/>
  <c r="CK109" i="1"/>
  <c r="CL109" i="1"/>
  <c r="CM109" i="1"/>
  <c r="BZ110" i="1"/>
  <c r="CA110" i="1"/>
  <c r="CB110" i="1"/>
  <c r="CC110" i="1"/>
  <c r="BY110" i="1"/>
  <c r="CD110" i="1"/>
  <c r="CE110" i="1"/>
  <c r="CF110" i="1"/>
  <c r="CG110" i="1"/>
  <c r="CH110" i="1"/>
  <c r="CI110" i="1"/>
  <c r="CJ110" i="1"/>
  <c r="CK110" i="1"/>
  <c r="CL110" i="1"/>
  <c r="CM110" i="1"/>
  <c r="BZ111" i="1"/>
  <c r="CA111" i="1"/>
  <c r="CB111" i="1"/>
  <c r="CC111" i="1"/>
  <c r="BY111" i="1"/>
  <c r="CD111" i="1"/>
  <c r="CE111" i="1"/>
  <c r="CF111" i="1"/>
  <c r="CG111" i="1"/>
  <c r="CH111" i="1"/>
  <c r="CI111" i="1"/>
  <c r="CJ111" i="1"/>
  <c r="CK111" i="1"/>
  <c r="CL111" i="1"/>
  <c r="CM111" i="1"/>
  <c r="BZ112" i="1"/>
  <c r="CA112" i="1"/>
  <c r="CB112" i="1"/>
  <c r="CC112" i="1"/>
  <c r="BY112" i="1"/>
  <c r="CD112" i="1"/>
  <c r="CE112" i="1"/>
  <c r="CF112" i="1"/>
  <c r="CG112" i="1"/>
  <c r="CH112" i="1"/>
  <c r="CI112" i="1"/>
  <c r="CJ112" i="1"/>
  <c r="CK112" i="1"/>
  <c r="CL112" i="1"/>
  <c r="CM112" i="1"/>
  <c r="BZ113" i="1"/>
  <c r="CA113" i="1"/>
  <c r="CB113" i="1"/>
  <c r="CC113" i="1"/>
  <c r="BY113" i="1"/>
  <c r="CD113" i="1"/>
  <c r="CE113" i="1"/>
  <c r="CF113" i="1"/>
  <c r="CG113" i="1"/>
  <c r="CH113" i="1"/>
  <c r="CI113" i="1"/>
  <c r="CJ113" i="1"/>
  <c r="CK113" i="1"/>
  <c r="CL113" i="1"/>
  <c r="CM113" i="1"/>
  <c r="BZ114" i="1"/>
  <c r="CA114" i="1"/>
  <c r="CB114" i="1"/>
  <c r="CC114" i="1"/>
  <c r="BY114" i="1"/>
  <c r="CD114" i="1"/>
  <c r="CE114" i="1"/>
  <c r="CF114" i="1"/>
  <c r="CG114" i="1"/>
  <c r="CH114" i="1"/>
  <c r="CI114" i="1"/>
  <c r="CJ114" i="1"/>
  <c r="CK114" i="1"/>
  <c r="CL114" i="1"/>
  <c r="CM114" i="1"/>
  <c r="BZ115" i="1"/>
  <c r="CA115" i="1"/>
  <c r="CB115" i="1"/>
  <c r="CC115" i="1"/>
  <c r="BY115" i="1"/>
  <c r="CD115" i="1"/>
  <c r="CE115" i="1"/>
  <c r="CF115" i="1"/>
  <c r="CG115" i="1"/>
  <c r="CH115" i="1"/>
  <c r="CI115" i="1"/>
  <c r="CJ115" i="1"/>
  <c r="CK115" i="1"/>
  <c r="CL115" i="1"/>
  <c r="CM115" i="1"/>
  <c r="BZ116" i="1"/>
  <c r="CA116" i="1"/>
  <c r="CB116" i="1"/>
  <c r="CC116" i="1"/>
  <c r="BY116" i="1"/>
  <c r="CD116" i="1"/>
  <c r="CE116" i="1"/>
  <c r="CF116" i="1"/>
  <c r="CG116" i="1"/>
  <c r="CH116" i="1"/>
  <c r="CI116" i="1"/>
  <c r="CJ116" i="1"/>
  <c r="CK116" i="1"/>
  <c r="CL116" i="1"/>
  <c r="CM116" i="1"/>
  <c r="BZ117" i="1"/>
  <c r="CA117" i="1"/>
  <c r="CB117" i="1"/>
  <c r="CC117" i="1"/>
  <c r="BY117" i="1"/>
  <c r="CD117" i="1"/>
  <c r="CE117" i="1"/>
  <c r="CF117" i="1"/>
  <c r="CG117" i="1"/>
  <c r="CH117" i="1"/>
  <c r="CI117" i="1"/>
  <c r="CJ117" i="1"/>
  <c r="CK117" i="1"/>
  <c r="CL117" i="1"/>
  <c r="CM117" i="1"/>
  <c r="BZ118" i="1"/>
  <c r="CA118" i="1"/>
  <c r="CB118" i="1"/>
  <c r="CC118" i="1"/>
  <c r="BY118" i="1"/>
  <c r="CD118" i="1"/>
  <c r="CE118" i="1"/>
  <c r="CF118" i="1"/>
  <c r="CG118" i="1"/>
  <c r="CH118" i="1"/>
  <c r="CI118" i="1"/>
  <c r="CJ118" i="1"/>
  <c r="CK118" i="1"/>
  <c r="CL118" i="1"/>
  <c r="CM118" i="1"/>
  <c r="BZ119" i="1"/>
  <c r="CA119" i="1"/>
  <c r="CB119" i="1"/>
  <c r="CC119" i="1"/>
  <c r="BY119" i="1"/>
  <c r="CD119" i="1"/>
  <c r="CE119" i="1"/>
  <c r="CF119" i="1"/>
  <c r="CG119" i="1"/>
  <c r="CH119" i="1"/>
  <c r="CI119" i="1"/>
  <c r="CJ119" i="1"/>
  <c r="CK119" i="1"/>
  <c r="CL119" i="1"/>
  <c r="CM119" i="1"/>
  <c r="BZ120" i="1"/>
  <c r="CA120" i="1"/>
  <c r="CB120" i="1"/>
  <c r="CC120" i="1"/>
  <c r="BY120" i="1"/>
  <c r="CD120" i="1"/>
  <c r="CE120" i="1"/>
  <c r="CF120" i="1"/>
  <c r="CG120" i="1"/>
  <c r="CH120" i="1"/>
  <c r="CI120" i="1"/>
  <c r="CJ120" i="1"/>
  <c r="CK120" i="1"/>
  <c r="CL120" i="1"/>
  <c r="CM120" i="1"/>
  <c r="BZ121" i="1"/>
  <c r="CA121" i="1"/>
  <c r="CB121" i="1"/>
  <c r="CC121" i="1"/>
  <c r="BY121" i="1"/>
  <c r="CD121" i="1"/>
  <c r="CE121" i="1"/>
  <c r="CF121" i="1"/>
  <c r="CG121" i="1"/>
  <c r="CH121" i="1"/>
  <c r="CI121" i="1"/>
  <c r="CJ121" i="1"/>
  <c r="CK121" i="1"/>
  <c r="CL121" i="1"/>
  <c r="CM121" i="1"/>
  <c r="BZ122" i="1"/>
  <c r="CA122" i="1"/>
  <c r="CB122" i="1"/>
  <c r="CC122" i="1"/>
  <c r="BY122" i="1"/>
  <c r="CD122" i="1"/>
  <c r="CE122" i="1"/>
  <c r="CF122" i="1"/>
  <c r="CG122" i="1"/>
  <c r="CH122" i="1"/>
  <c r="CI122" i="1"/>
  <c r="CJ122" i="1"/>
  <c r="CK122" i="1"/>
  <c r="CL122" i="1"/>
  <c r="CM122" i="1"/>
  <c r="BZ123" i="1"/>
  <c r="CA123" i="1"/>
  <c r="CB123" i="1"/>
  <c r="CC123" i="1"/>
  <c r="BY123" i="1"/>
  <c r="CD123" i="1"/>
  <c r="CE123" i="1"/>
  <c r="CF123" i="1"/>
  <c r="CG123" i="1"/>
  <c r="CH123" i="1"/>
  <c r="CI123" i="1"/>
  <c r="CJ123" i="1"/>
  <c r="CK123" i="1"/>
  <c r="CL123" i="1"/>
  <c r="CM123" i="1"/>
  <c r="BZ124" i="1"/>
  <c r="CA124" i="1"/>
  <c r="CB124" i="1"/>
  <c r="CC124" i="1"/>
  <c r="BY124" i="1"/>
  <c r="CD124" i="1"/>
  <c r="CE124" i="1"/>
  <c r="CF124" i="1"/>
  <c r="CG124" i="1"/>
  <c r="CH124" i="1"/>
  <c r="CI124" i="1"/>
  <c r="CJ124" i="1"/>
  <c r="CK124" i="1"/>
  <c r="CL124" i="1"/>
  <c r="CM124" i="1"/>
  <c r="BZ125" i="1"/>
  <c r="CA125" i="1"/>
  <c r="CB125" i="1"/>
  <c r="CC125" i="1"/>
  <c r="BY125" i="1"/>
  <c r="CD125" i="1"/>
  <c r="CE125" i="1"/>
  <c r="CF125" i="1"/>
  <c r="CG125" i="1"/>
  <c r="CH125" i="1"/>
  <c r="CI125" i="1"/>
  <c r="CJ125" i="1"/>
  <c r="CK125" i="1"/>
  <c r="CL125" i="1"/>
  <c r="CM125" i="1"/>
  <c r="BZ126" i="1"/>
  <c r="CA126" i="1"/>
  <c r="CB126" i="1"/>
  <c r="CC126" i="1"/>
  <c r="BY126" i="1"/>
  <c r="CD126" i="1"/>
  <c r="CE126" i="1"/>
  <c r="CF126" i="1"/>
  <c r="CG126" i="1"/>
  <c r="CH126" i="1"/>
  <c r="CI126" i="1"/>
  <c r="CJ126" i="1"/>
  <c r="CK126" i="1"/>
  <c r="CL126" i="1"/>
  <c r="CM126" i="1"/>
  <c r="BZ127" i="1"/>
  <c r="CA127" i="1"/>
  <c r="CB127" i="1"/>
  <c r="CC127" i="1"/>
  <c r="BY127" i="1"/>
  <c r="CD127" i="1"/>
  <c r="CE127" i="1"/>
  <c r="CF127" i="1"/>
  <c r="CG127" i="1"/>
  <c r="CH127" i="1"/>
  <c r="CI127" i="1"/>
  <c r="CJ127" i="1"/>
  <c r="CK127" i="1"/>
  <c r="CL127" i="1"/>
  <c r="CM127" i="1"/>
  <c r="BZ128" i="1"/>
  <c r="CA128" i="1"/>
  <c r="CB128" i="1"/>
  <c r="CC128" i="1"/>
  <c r="BY128" i="1"/>
  <c r="CD128" i="1"/>
  <c r="CE128" i="1"/>
  <c r="CF128" i="1"/>
  <c r="CG128" i="1"/>
  <c r="CH128" i="1"/>
  <c r="CI128" i="1"/>
  <c r="CJ128" i="1"/>
  <c r="CK128" i="1"/>
  <c r="CL128" i="1"/>
  <c r="CM128" i="1"/>
  <c r="BZ129" i="1"/>
  <c r="CA129" i="1"/>
  <c r="CB129" i="1"/>
  <c r="CC129" i="1"/>
  <c r="BY129" i="1"/>
  <c r="CD129" i="1"/>
  <c r="CE129" i="1"/>
  <c r="CF129" i="1"/>
  <c r="CG129" i="1"/>
  <c r="CH129" i="1"/>
  <c r="CI129" i="1"/>
  <c r="CJ129" i="1"/>
  <c r="CK129" i="1"/>
  <c r="CL129" i="1"/>
  <c r="CM129" i="1"/>
  <c r="BZ130" i="1"/>
  <c r="CA130" i="1"/>
  <c r="CB130" i="1"/>
  <c r="CC130" i="1"/>
  <c r="BY130" i="1"/>
  <c r="CD130" i="1"/>
  <c r="CE130" i="1"/>
  <c r="CF130" i="1"/>
  <c r="CG130" i="1"/>
  <c r="CH130" i="1"/>
  <c r="CI130" i="1"/>
  <c r="CJ130" i="1"/>
  <c r="CK130" i="1"/>
  <c r="CL130" i="1"/>
  <c r="CM130" i="1"/>
  <c r="BZ131" i="1"/>
  <c r="CA131" i="1"/>
  <c r="CB131" i="1"/>
  <c r="CC131" i="1"/>
  <c r="BY131" i="1"/>
  <c r="CD131" i="1"/>
  <c r="CE131" i="1"/>
  <c r="CF131" i="1"/>
  <c r="CG131" i="1"/>
  <c r="CH131" i="1"/>
  <c r="CI131" i="1"/>
  <c r="CJ131" i="1"/>
  <c r="CK131" i="1"/>
  <c r="CL131" i="1"/>
  <c r="CM131" i="1"/>
  <c r="BZ132" i="1"/>
  <c r="CA132" i="1"/>
  <c r="CB132" i="1"/>
  <c r="CC132" i="1"/>
  <c r="BY132" i="1"/>
  <c r="CD132" i="1"/>
  <c r="CE132" i="1"/>
  <c r="CF132" i="1"/>
  <c r="CG132" i="1"/>
  <c r="CH132" i="1"/>
  <c r="CI132" i="1"/>
  <c r="CJ132" i="1"/>
  <c r="CK132" i="1"/>
  <c r="CL132" i="1"/>
  <c r="CM132" i="1"/>
  <c r="BZ133" i="1"/>
  <c r="CA133" i="1"/>
  <c r="CB133" i="1"/>
  <c r="CC133" i="1"/>
  <c r="BY133" i="1"/>
  <c r="CD133" i="1"/>
  <c r="CE133" i="1"/>
  <c r="CF133" i="1"/>
  <c r="CG133" i="1"/>
  <c r="CH133" i="1"/>
  <c r="CI133" i="1"/>
  <c r="CJ133" i="1"/>
  <c r="CK133" i="1"/>
  <c r="CL133" i="1"/>
  <c r="CM133" i="1"/>
  <c r="BZ134" i="1"/>
  <c r="CA134" i="1"/>
  <c r="CB134" i="1"/>
  <c r="CC134" i="1"/>
  <c r="BY134" i="1"/>
  <c r="CD134" i="1"/>
  <c r="CE134" i="1"/>
  <c r="CF134" i="1"/>
  <c r="CG134" i="1"/>
  <c r="CH134" i="1"/>
  <c r="CI134" i="1"/>
  <c r="CJ134" i="1"/>
  <c r="CK134" i="1"/>
  <c r="CL134" i="1"/>
  <c r="CM134" i="1"/>
  <c r="BZ135" i="1"/>
  <c r="CA135" i="1"/>
  <c r="CB135" i="1"/>
  <c r="CC135" i="1"/>
  <c r="BY135" i="1"/>
  <c r="CD135" i="1"/>
  <c r="CE135" i="1"/>
  <c r="CF135" i="1"/>
  <c r="CG135" i="1"/>
  <c r="CH135" i="1"/>
  <c r="CI135" i="1"/>
  <c r="CJ135" i="1"/>
  <c r="CK135" i="1"/>
  <c r="CL135" i="1"/>
  <c r="CM135" i="1"/>
  <c r="BZ136" i="1"/>
  <c r="CA136" i="1"/>
  <c r="CB136" i="1"/>
  <c r="CC136" i="1"/>
  <c r="BY136" i="1"/>
  <c r="CD136" i="1"/>
  <c r="CE136" i="1"/>
  <c r="CF136" i="1"/>
  <c r="CG136" i="1"/>
  <c r="CH136" i="1"/>
  <c r="CI136" i="1"/>
  <c r="CJ136" i="1"/>
  <c r="CK136" i="1"/>
  <c r="CL136" i="1"/>
  <c r="CM136" i="1"/>
  <c r="BZ137" i="1"/>
  <c r="CA137" i="1"/>
  <c r="CB137" i="1"/>
  <c r="CC137" i="1"/>
  <c r="BY137" i="1"/>
  <c r="CD137" i="1"/>
  <c r="CE137" i="1"/>
  <c r="CF137" i="1"/>
  <c r="CG137" i="1"/>
  <c r="CH137" i="1"/>
  <c r="CI137" i="1"/>
  <c r="CJ137" i="1"/>
  <c r="CK137" i="1"/>
  <c r="CL137" i="1"/>
  <c r="CM137" i="1"/>
  <c r="BZ138" i="1"/>
  <c r="CA138" i="1"/>
  <c r="CB138" i="1"/>
  <c r="CC138" i="1"/>
  <c r="BY138" i="1"/>
  <c r="CD138" i="1"/>
  <c r="CE138" i="1"/>
  <c r="CF138" i="1"/>
  <c r="CG138" i="1"/>
  <c r="CH138" i="1"/>
  <c r="CI138" i="1"/>
  <c r="CJ138" i="1"/>
  <c r="CK138" i="1"/>
  <c r="CL138" i="1"/>
  <c r="CM138" i="1"/>
  <c r="BZ139" i="1"/>
  <c r="CA139" i="1"/>
  <c r="CB139" i="1"/>
  <c r="CC139" i="1"/>
  <c r="BY139" i="1"/>
  <c r="CD139" i="1"/>
  <c r="CE139" i="1"/>
  <c r="CF139" i="1"/>
  <c r="CG139" i="1"/>
  <c r="CH139" i="1"/>
  <c r="CI139" i="1"/>
  <c r="CJ139" i="1"/>
  <c r="CK139" i="1"/>
  <c r="CL139" i="1"/>
  <c r="CM139" i="1"/>
  <c r="BZ140" i="1"/>
  <c r="CA140" i="1"/>
  <c r="CB140" i="1"/>
  <c r="CC140" i="1"/>
  <c r="BY140" i="1"/>
  <c r="CD140" i="1"/>
  <c r="CE140" i="1"/>
  <c r="CF140" i="1"/>
  <c r="CG140" i="1"/>
  <c r="CH140" i="1"/>
  <c r="CI140" i="1"/>
  <c r="CJ140" i="1"/>
  <c r="CK140" i="1"/>
  <c r="CL140" i="1"/>
  <c r="CM140" i="1"/>
  <c r="CA141" i="1"/>
  <c r="CB141" i="1"/>
  <c r="CC141" i="1"/>
  <c r="BY141" i="1"/>
  <c r="CD141" i="1"/>
  <c r="CE141" i="1"/>
  <c r="CF141" i="1"/>
  <c r="CG141" i="1"/>
  <c r="CH141" i="1"/>
  <c r="CI141" i="1"/>
  <c r="CJ141" i="1"/>
  <c r="CK141" i="1"/>
  <c r="CL141" i="1"/>
  <c r="CM141" i="1"/>
  <c r="BZ142" i="1"/>
  <c r="CA142" i="1"/>
  <c r="CB142" i="1"/>
  <c r="CC142" i="1"/>
  <c r="BY142" i="1"/>
  <c r="CD142" i="1"/>
  <c r="CE142" i="1"/>
  <c r="CF142" i="1"/>
  <c r="CG142" i="1"/>
  <c r="CH142" i="1"/>
  <c r="CI142" i="1"/>
  <c r="CJ142" i="1"/>
  <c r="CK142" i="1"/>
  <c r="CL142" i="1"/>
  <c r="CM142" i="1"/>
  <c r="BZ143" i="1"/>
  <c r="CA143" i="1"/>
  <c r="CB143" i="1"/>
  <c r="CC143" i="1"/>
  <c r="BY143" i="1"/>
  <c r="CD143" i="1"/>
  <c r="CE143" i="1"/>
  <c r="CF143" i="1"/>
  <c r="CG143" i="1"/>
  <c r="CH143" i="1"/>
  <c r="CI143" i="1"/>
  <c r="CJ143" i="1"/>
  <c r="CK143" i="1"/>
  <c r="CL143" i="1"/>
  <c r="CM143" i="1"/>
  <c r="BZ144" i="1"/>
  <c r="CA144" i="1"/>
  <c r="CB144" i="1"/>
  <c r="CC144" i="1"/>
  <c r="BY144" i="1"/>
  <c r="CD144" i="1"/>
  <c r="CE144" i="1"/>
  <c r="CF144" i="1"/>
  <c r="CG144" i="1"/>
  <c r="CH144" i="1"/>
  <c r="CI144" i="1"/>
  <c r="CJ144" i="1"/>
  <c r="CK144" i="1"/>
  <c r="CL144" i="1"/>
  <c r="CM144" i="1"/>
  <c r="BZ145" i="1"/>
  <c r="CA145" i="1"/>
  <c r="CB145" i="1"/>
  <c r="CC145" i="1"/>
  <c r="BY145" i="1"/>
  <c r="CD145" i="1"/>
  <c r="CE145" i="1"/>
  <c r="CF145" i="1"/>
  <c r="CG145" i="1"/>
  <c r="CH145" i="1"/>
  <c r="CI145" i="1"/>
  <c r="CJ145" i="1"/>
  <c r="CK145" i="1"/>
  <c r="CL145" i="1"/>
  <c r="CM145" i="1"/>
  <c r="BZ146" i="1"/>
  <c r="CA146" i="1"/>
  <c r="CB146" i="1"/>
  <c r="CC146" i="1"/>
  <c r="BY146" i="1"/>
  <c r="CD146" i="1"/>
  <c r="CE146" i="1"/>
  <c r="CF146" i="1"/>
  <c r="CG146" i="1"/>
  <c r="CH146" i="1"/>
  <c r="CI146" i="1"/>
  <c r="CJ146" i="1"/>
  <c r="CK146" i="1"/>
  <c r="CL146" i="1"/>
  <c r="CM146" i="1"/>
  <c r="BZ147" i="1"/>
  <c r="CA147" i="1"/>
  <c r="CB147" i="1"/>
  <c r="CC147" i="1"/>
  <c r="BY147" i="1"/>
  <c r="CD147" i="1"/>
  <c r="CE147" i="1"/>
  <c r="CF147" i="1"/>
  <c r="CG147" i="1"/>
  <c r="CH147" i="1"/>
  <c r="CI147" i="1"/>
  <c r="CJ147" i="1"/>
  <c r="CK147" i="1"/>
  <c r="CL147" i="1"/>
  <c r="CM147" i="1"/>
  <c r="BZ148" i="1"/>
  <c r="CA148" i="1"/>
  <c r="CB148" i="1"/>
  <c r="CC148" i="1"/>
  <c r="BY148" i="1"/>
  <c r="CD148" i="1"/>
  <c r="CE148" i="1"/>
  <c r="CF148" i="1"/>
  <c r="CG148" i="1"/>
  <c r="CH148" i="1"/>
  <c r="CI148" i="1"/>
  <c r="CJ148" i="1"/>
  <c r="CK148" i="1"/>
  <c r="CL148" i="1"/>
  <c r="CM148" i="1"/>
  <c r="BZ149" i="1"/>
  <c r="CA149" i="1"/>
  <c r="CB149" i="1"/>
  <c r="CC149" i="1"/>
  <c r="BY149" i="1"/>
  <c r="CD149" i="1"/>
  <c r="CE149" i="1"/>
  <c r="CF149" i="1"/>
  <c r="CG149" i="1"/>
  <c r="CH149" i="1"/>
  <c r="CI149" i="1"/>
  <c r="CJ149" i="1"/>
  <c r="CK149" i="1"/>
  <c r="CL149" i="1"/>
  <c r="CM149" i="1"/>
  <c r="BZ150" i="1"/>
  <c r="CA150" i="1"/>
  <c r="CB150" i="1"/>
  <c r="CC150" i="1"/>
  <c r="BY150" i="1"/>
  <c r="CD150" i="1"/>
  <c r="CE150" i="1"/>
  <c r="CF150" i="1"/>
  <c r="CG150" i="1"/>
  <c r="CH150" i="1"/>
  <c r="CI150" i="1"/>
  <c r="CJ150" i="1"/>
  <c r="CK150" i="1"/>
  <c r="CL150" i="1"/>
  <c r="CM150" i="1"/>
  <c r="BZ151" i="1"/>
  <c r="CA151" i="1"/>
  <c r="CB151" i="1"/>
  <c r="CC151" i="1"/>
  <c r="BY151" i="1"/>
  <c r="CD151" i="1"/>
  <c r="CE151" i="1"/>
  <c r="CF151" i="1"/>
  <c r="CG151" i="1"/>
  <c r="CH151" i="1"/>
  <c r="CI151" i="1"/>
  <c r="CJ151" i="1"/>
  <c r="CK151" i="1"/>
  <c r="CL151" i="1"/>
  <c r="CM151" i="1"/>
  <c r="CA152" i="1"/>
  <c r="CB152" i="1"/>
  <c r="CC152" i="1"/>
  <c r="BY152" i="1"/>
  <c r="CD152" i="1"/>
  <c r="CE152" i="1"/>
  <c r="CF152" i="1"/>
  <c r="CG152" i="1"/>
  <c r="CH152" i="1"/>
  <c r="CI152" i="1"/>
  <c r="CJ152" i="1"/>
  <c r="CK152" i="1"/>
  <c r="CL152" i="1"/>
  <c r="CM152" i="1"/>
  <c r="BZ153" i="1"/>
  <c r="CA153" i="1"/>
  <c r="CB153" i="1"/>
  <c r="CC153" i="1"/>
  <c r="BY153" i="1"/>
  <c r="CD153" i="1"/>
  <c r="CE153" i="1"/>
  <c r="CF153" i="1"/>
  <c r="CG153" i="1"/>
  <c r="CH153" i="1"/>
  <c r="CI153" i="1"/>
  <c r="CJ153" i="1"/>
  <c r="CK153" i="1"/>
  <c r="CL153" i="1"/>
  <c r="CM153" i="1"/>
  <c r="BZ154" i="1"/>
  <c r="CA154" i="1"/>
  <c r="CB154" i="1"/>
  <c r="CC154" i="1"/>
  <c r="BY154" i="1"/>
  <c r="CD154" i="1"/>
  <c r="CE154" i="1"/>
  <c r="CF154" i="1"/>
  <c r="CG154" i="1"/>
  <c r="CH154" i="1"/>
  <c r="CI154" i="1"/>
  <c r="CJ154" i="1"/>
  <c r="CK154" i="1"/>
  <c r="CL154" i="1"/>
  <c r="CM154" i="1"/>
  <c r="BZ155" i="1"/>
  <c r="CA155" i="1"/>
  <c r="CB155" i="1"/>
  <c r="CC155" i="1"/>
  <c r="BY155" i="1"/>
  <c r="CD155" i="1"/>
  <c r="CE155" i="1"/>
  <c r="CF155" i="1"/>
  <c r="CG155" i="1"/>
  <c r="CH155" i="1"/>
  <c r="CI155" i="1"/>
  <c r="CJ155" i="1"/>
  <c r="CK155" i="1"/>
  <c r="CL155" i="1"/>
  <c r="CM155" i="1"/>
  <c r="BZ156" i="1"/>
  <c r="CA156" i="1"/>
  <c r="CB156" i="1"/>
  <c r="CC156" i="1"/>
  <c r="BY156" i="1"/>
  <c r="CD156" i="1"/>
  <c r="CE156" i="1"/>
  <c r="CF156" i="1"/>
  <c r="CG156" i="1"/>
  <c r="CH156" i="1"/>
  <c r="CI156" i="1"/>
  <c r="CJ156" i="1"/>
  <c r="CK156" i="1"/>
  <c r="CL156" i="1"/>
  <c r="CM156" i="1"/>
  <c r="BZ157" i="1"/>
  <c r="CA157" i="1"/>
  <c r="CB157" i="1"/>
  <c r="CC157" i="1"/>
  <c r="BY157" i="1"/>
  <c r="CD157" i="1"/>
  <c r="CE157" i="1"/>
  <c r="CF157" i="1"/>
  <c r="CG157" i="1"/>
  <c r="CH157" i="1"/>
  <c r="CI157" i="1"/>
  <c r="CJ157" i="1"/>
  <c r="CK157" i="1"/>
  <c r="CL157" i="1"/>
  <c r="CM157" i="1"/>
  <c r="BZ158" i="1"/>
  <c r="CA158" i="1"/>
  <c r="CB158" i="1"/>
  <c r="CC158" i="1"/>
  <c r="BY158" i="1"/>
  <c r="CD158" i="1"/>
  <c r="CE158" i="1"/>
  <c r="CF158" i="1"/>
  <c r="CG158" i="1"/>
  <c r="CH158" i="1"/>
  <c r="CI158" i="1"/>
  <c r="CJ158" i="1"/>
  <c r="CK158" i="1"/>
  <c r="CL158" i="1"/>
  <c r="CM158" i="1"/>
  <c r="BZ159" i="1"/>
  <c r="CA159" i="1"/>
  <c r="CB159" i="1"/>
  <c r="CC159" i="1"/>
  <c r="BY159" i="1"/>
  <c r="CD159" i="1"/>
  <c r="CE159" i="1"/>
  <c r="CF159" i="1"/>
  <c r="CG159" i="1"/>
  <c r="CH159" i="1"/>
  <c r="CI159" i="1"/>
  <c r="CJ159" i="1"/>
  <c r="CK159" i="1"/>
  <c r="CL159" i="1"/>
  <c r="CM159" i="1"/>
  <c r="BZ160" i="1"/>
  <c r="CA160" i="1"/>
  <c r="CB160" i="1"/>
  <c r="CC160" i="1"/>
  <c r="BY160" i="1"/>
  <c r="CD160" i="1"/>
  <c r="CE160" i="1"/>
  <c r="CF160" i="1"/>
  <c r="CG160" i="1"/>
  <c r="CH160" i="1"/>
  <c r="CI160" i="1"/>
  <c r="CJ160" i="1"/>
  <c r="CK160" i="1"/>
  <c r="CL160" i="1"/>
  <c r="CM160" i="1"/>
  <c r="BZ161" i="1"/>
  <c r="CA161" i="1"/>
  <c r="CB161" i="1"/>
  <c r="CC161" i="1"/>
  <c r="BY161" i="1"/>
  <c r="CD161" i="1"/>
  <c r="CE161" i="1"/>
  <c r="CF161" i="1"/>
  <c r="CG161" i="1"/>
  <c r="CH161" i="1"/>
  <c r="CI161" i="1"/>
  <c r="CJ161" i="1"/>
  <c r="CK161" i="1"/>
  <c r="CL161" i="1"/>
  <c r="CM161" i="1"/>
  <c r="BZ162" i="1"/>
  <c r="CA162" i="1"/>
  <c r="CB162" i="1"/>
  <c r="CC162" i="1"/>
  <c r="BY162" i="1"/>
  <c r="CD162" i="1"/>
  <c r="CE162" i="1"/>
  <c r="CF162" i="1"/>
  <c r="CG162" i="1"/>
  <c r="CH162" i="1"/>
  <c r="CI162" i="1"/>
  <c r="CJ162" i="1"/>
  <c r="CK162" i="1"/>
  <c r="CL162" i="1"/>
  <c r="CM162" i="1"/>
  <c r="CA163" i="1"/>
  <c r="CB163" i="1"/>
  <c r="CC163" i="1"/>
  <c r="BY163" i="1"/>
  <c r="CD163" i="1"/>
  <c r="CE163" i="1"/>
  <c r="CF163" i="1"/>
  <c r="CG163" i="1"/>
  <c r="CH163" i="1"/>
  <c r="CI163" i="1"/>
  <c r="CJ163" i="1"/>
  <c r="CK163" i="1"/>
  <c r="CL163" i="1"/>
  <c r="CM163" i="1"/>
  <c r="BZ164" i="1"/>
  <c r="CA164" i="1"/>
  <c r="CB164" i="1"/>
  <c r="CC164" i="1"/>
  <c r="BY164" i="1"/>
  <c r="CD164" i="1"/>
  <c r="CE164" i="1"/>
  <c r="CF164" i="1"/>
  <c r="CG164" i="1"/>
  <c r="CH164" i="1"/>
  <c r="CI164" i="1"/>
  <c r="CJ164" i="1"/>
  <c r="CK164" i="1"/>
  <c r="CL164" i="1"/>
  <c r="CM164" i="1"/>
  <c r="BZ165" i="1"/>
  <c r="CA165" i="1"/>
  <c r="CB165" i="1"/>
  <c r="CC165" i="1"/>
  <c r="BY165" i="1"/>
  <c r="CD165" i="1"/>
  <c r="CE165" i="1"/>
  <c r="CF165" i="1"/>
  <c r="CG165" i="1"/>
  <c r="CH165" i="1"/>
  <c r="CI165" i="1"/>
  <c r="CJ165" i="1"/>
  <c r="CK165" i="1"/>
  <c r="CL165" i="1"/>
  <c r="CM165" i="1"/>
  <c r="BZ166" i="1"/>
  <c r="CA166" i="1"/>
  <c r="CB166" i="1"/>
  <c r="CC166" i="1"/>
  <c r="BY166" i="1"/>
  <c r="CD166" i="1"/>
  <c r="CE166" i="1"/>
  <c r="CF166" i="1"/>
  <c r="CG166" i="1"/>
  <c r="CH166" i="1"/>
  <c r="CI166" i="1"/>
  <c r="CJ166" i="1"/>
  <c r="CK166" i="1"/>
  <c r="CL166" i="1"/>
  <c r="CM166" i="1"/>
  <c r="BZ167" i="1"/>
  <c r="CA167" i="1"/>
  <c r="CB167" i="1"/>
  <c r="CC167" i="1"/>
  <c r="BY167" i="1"/>
  <c r="CD167" i="1"/>
  <c r="CE167" i="1"/>
  <c r="CF167" i="1"/>
  <c r="CG167" i="1"/>
  <c r="CH167" i="1"/>
  <c r="CI167" i="1"/>
  <c r="CJ167" i="1"/>
  <c r="CK167" i="1"/>
  <c r="CL167" i="1"/>
  <c r="CM167" i="1"/>
  <c r="BZ168" i="1"/>
  <c r="CA168" i="1"/>
  <c r="CB168" i="1"/>
  <c r="CC168" i="1"/>
  <c r="BY168" i="1"/>
  <c r="CD168" i="1"/>
  <c r="CE168" i="1"/>
  <c r="CF168" i="1"/>
  <c r="CG168" i="1"/>
  <c r="CH168" i="1"/>
  <c r="CI168" i="1"/>
  <c r="CJ168" i="1"/>
  <c r="CK168" i="1"/>
  <c r="CL168" i="1"/>
  <c r="CM168" i="1"/>
  <c r="BZ169" i="1"/>
  <c r="CA169" i="1"/>
  <c r="CB169" i="1"/>
  <c r="CC169" i="1"/>
  <c r="BY169" i="1"/>
  <c r="CD169" i="1"/>
  <c r="CE169" i="1"/>
  <c r="CF169" i="1"/>
  <c r="CG169" i="1"/>
  <c r="CH169" i="1"/>
  <c r="CI169" i="1"/>
  <c r="CJ169" i="1"/>
  <c r="CK169" i="1"/>
  <c r="CL169" i="1"/>
  <c r="CM169" i="1"/>
  <c r="BZ170" i="1"/>
  <c r="CA170" i="1"/>
  <c r="CB170" i="1"/>
  <c r="CC170" i="1"/>
  <c r="BY170" i="1"/>
  <c r="CD170" i="1"/>
  <c r="CE170" i="1"/>
  <c r="CF170" i="1"/>
  <c r="CG170" i="1"/>
  <c r="CH170" i="1"/>
  <c r="CI170" i="1"/>
  <c r="CJ170" i="1"/>
  <c r="CK170" i="1"/>
  <c r="CL170" i="1"/>
  <c r="CM170" i="1"/>
  <c r="BZ171" i="1"/>
  <c r="CA171" i="1"/>
  <c r="CB171" i="1"/>
  <c r="CC171" i="1"/>
  <c r="BY171" i="1"/>
  <c r="CD171" i="1"/>
  <c r="CE171" i="1"/>
  <c r="CF171" i="1"/>
  <c r="CG171" i="1"/>
  <c r="CH171" i="1"/>
  <c r="CI171" i="1"/>
  <c r="CJ171" i="1"/>
  <c r="CK171" i="1"/>
  <c r="CL171" i="1"/>
  <c r="CM171" i="1"/>
  <c r="BZ172" i="1"/>
  <c r="CA172" i="1"/>
  <c r="CB172" i="1"/>
  <c r="CC172" i="1"/>
  <c r="BY172" i="1"/>
  <c r="CD172" i="1"/>
  <c r="CE172" i="1"/>
  <c r="CF172" i="1"/>
  <c r="CG172" i="1"/>
  <c r="CH172" i="1"/>
  <c r="CI172" i="1"/>
  <c r="CJ172" i="1"/>
  <c r="CK172" i="1"/>
  <c r="CL172" i="1"/>
  <c r="CM172" i="1"/>
  <c r="BZ173" i="1"/>
  <c r="CA173" i="1"/>
  <c r="CB173" i="1"/>
  <c r="CC173" i="1"/>
  <c r="BY173" i="1"/>
  <c r="CD173" i="1"/>
  <c r="CE173" i="1"/>
  <c r="CF173" i="1"/>
  <c r="CG173" i="1"/>
  <c r="CH173" i="1"/>
  <c r="CI173" i="1"/>
  <c r="CJ173" i="1"/>
  <c r="CK173" i="1"/>
  <c r="CL173" i="1"/>
  <c r="CM173" i="1"/>
  <c r="BZ174" i="1"/>
  <c r="CA174" i="1"/>
  <c r="CB174" i="1"/>
  <c r="CC174" i="1"/>
  <c r="BY174" i="1"/>
  <c r="CD174" i="1"/>
  <c r="CE174" i="1"/>
  <c r="CF174" i="1"/>
  <c r="CG174" i="1"/>
  <c r="CH174" i="1"/>
  <c r="CI174" i="1"/>
  <c r="CJ174" i="1"/>
  <c r="CK174" i="1"/>
  <c r="CL174" i="1"/>
  <c r="CM174" i="1"/>
  <c r="BZ175" i="1"/>
  <c r="CA175" i="1"/>
  <c r="CB175" i="1"/>
  <c r="CC175" i="1"/>
  <c r="BY175" i="1"/>
  <c r="CD175" i="1"/>
  <c r="CE175" i="1"/>
  <c r="CF175" i="1"/>
  <c r="CG175" i="1"/>
  <c r="CH175" i="1"/>
  <c r="CI175" i="1"/>
  <c r="CJ175" i="1"/>
  <c r="CK175" i="1"/>
  <c r="CL175" i="1"/>
  <c r="CM175" i="1"/>
  <c r="BZ176" i="1"/>
  <c r="CA176" i="1"/>
  <c r="CB176" i="1"/>
  <c r="CC176" i="1"/>
  <c r="BY176" i="1"/>
  <c r="CD176" i="1"/>
  <c r="CE176" i="1"/>
  <c r="CF176" i="1"/>
  <c r="CG176" i="1"/>
  <c r="CH176" i="1"/>
  <c r="CI176" i="1"/>
  <c r="CJ176" i="1"/>
  <c r="CK176" i="1"/>
  <c r="CL176" i="1"/>
  <c r="CM176" i="1"/>
  <c r="BZ177" i="1"/>
  <c r="CA177" i="1"/>
  <c r="CB177" i="1"/>
  <c r="CC177" i="1"/>
  <c r="BY177" i="1"/>
  <c r="CD177" i="1"/>
  <c r="CE177" i="1"/>
  <c r="CF177" i="1"/>
  <c r="CG177" i="1"/>
  <c r="CH177" i="1"/>
  <c r="CI177" i="1"/>
  <c r="CJ177" i="1"/>
  <c r="CK177" i="1"/>
  <c r="CL177" i="1"/>
  <c r="CM177" i="1"/>
  <c r="BZ178" i="1"/>
  <c r="CA178" i="1"/>
  <c r="CB178" i="1"/>
  <c r="CC178" i="1"/>
  <c r="BY178" i="1"/>
  <c r="CD178" i="1"/>
  <c r="CE178" i="1"/>
  <c r="CF178" i="1"/>
  <c r="CG178" i="1"/>
  <c r="CH178" i="1"/>
  <c r="CI178" i="1"/>
  <c r="CJ178" i="1"/>
  <c r="CK178" i="1"/>
  <c r="CL178" i="1"/>
  <c r="CM178" i="1"/>
  <c r="BZ179" i="1"/>
  <c r="CA179" i="1"/>
  <c r="CB179" i="1"/>
  <c r="CC179" i="1"/>
  <c r="BY179" i="1"/>
  <c r="CD179" i="1"/>
  <c r="CE179" i="1"/>
  <c r="CF179" i="1"/>
  <c r="CG179" i="1"/>
  <c r="CH179" i="1"/>
  <c r="CI179" i="1"/>
  <c r="CJ179" i="1"/>
  <c r="CK179" i="1"/>
  <c r="CL179" i="1"/>
  <c r="CM179" i="1"/>
  <c r="BZ180" i="1"/>
  <c r="CA180" i="1"/>
  <c r="CB180" i="1"/>
  <c r="CC180" i="1"/>
  <c r="BY180" i="1"/>
  <c r="CD180" i="1"/>
  <c r="CE180" i="1"/>
  <c r="CF180" i="1"/>
  <c r="CG180" i="1"/>
  <c r="CH180" i="1"/>
  <c r="CI180" i="1"/>
  <c r="CJ180" i="1"/>
  <c r="CK180" i="1"/>
  <c r="CL180" i="1"/>
  <c r="CM180" i="1"/>
  <c r="BZ181" i="1"/>
  <c r="CA181" i="1"/>
  <c r="CB181" i="1"/>
  <c r="CC181" i="1"/>
  <c r="BY181" i="1"/>
  <c r="CD181" i="1"/>
  <c r="CE181" i="1"/>
  <c r="CF181" i="1"/>
  <c r="CG181" i="1"/>
  <c r="CH181" i="1"/>
  <c r="CI181" i="1"/>
  <c r="CJ181" i="1"/>
  <c r="CK181" i="1"/>
  <c r="CL181" i="1"/>
  <c r="CM181" i="1"/>
  <c r="BZ182" i="1"/>
  <c r="CA182" i="1"/>
  <c r="CB182" i="1"/>
  <c r="CC182" i="1"/>
  <c r="BY182" i="1"/>
  <c r="CD182" i="1"/>
  <c r="CE182" i="1"/>
  <c r="CF182" i="1"/>
  <c r="CG182" i="1"/>
  <c r="CH182" i="1"/>
  <c r="CI182" i="1"/>
  <c r="CJ182" i="1"/>
  <c r="CK182" i="1"/>
  <c r="CL182" i="1"/>
  <c r="CM182" i="1"/>
  <c r="BZ183" i="1"/>
  <c r="CA183" i="1"/>
  <c r="CB183" i="1"/>
  <c r="CC183" i="1"/>
  <c r="BY183" i="1"/>
  <c r="CD183" i="1"/>
  <c r="CE183" i="1"/>
  <c r="CF183" i="1"/>
  <c r="CG183" i="1"/>
  <c r="CH183" i="1"/>
  <c r="CI183" i="1"/>
  <c r="CJ183" i="1"/>
  <c r="CK183" i="1"/>
  <c r="CL183" i="1"/>
  <c r="CM183" i="1"/>
  <c r="BZ184" i="1"/>
  <c r="CA184" i="1"/>
  <c r="CB184" i="1"/>
  <c r="CC184" i="1"/>
  <c r="BY184" i="1"/>
  <c r="CD184" i="1"/>
  <c r="CE184" i="1"/>
  <c r="CF184" i="1"/>
  <c r="CG184" i="1"/>
  <c r="CH184" i="1"/>
  <c r="CI184" i="1"/>
  <c r="CJ184" i="1"/>
  <c r="CK184" i="1"/>
  <c r="CL184" i="1"/>
  <c r="CM184" i="1"/>
  <c r="BZ185" i="1"/>
  <c r="CA185" i="1"/>
  <c r="CB185" i="1"/>
  <c r="CC185" i="1"/>
  <c r="BY185" i="1"/>
  <c r="CD185" i="1"/>
  <c r="CE185" i="1"/>
  <c r="CF185" i="1"/>
  <c r="CG185" i="1"/>
  <c r="CH185" i="1"/>
  <c r="CI185" i="1"/>
  <c r="CJ185" i="1"/>
  <c r="CK185" i="1"/>
  <c r="CL185" i="1"/>
  <c r="CM185" i="1"/>
  <c r="BE185" i="1"/>
  <c r="AI185" i="1"/>
  <c r="AT185" i="1"/>
  <c r="AJ185" i="1"/>
  <c r="AU185" i="1"/>
  <c r="AL185" i="1"/>
  <c r="AW185" i="1"/>
  <c r="AM185" i="1"/>
  <c r="AX185" i="1"/>
  <c r="AP185" i="1"/>
  <c r="BA185" i="1"/>
  <c r="AQ185" i="1"/>
  <c r="BB185" i="1"/>
  <c r="BC185" i="1"/>
  <c r="AR185" i="1"/>
  <c r="BE184" i="1"/>
  <c r="AI184" i="1"/>
  <c r="AT184" i="1"/>
  <c r="AJ184" i="1"/>
  <c r="AU184" i="1"/>
  <c r="AL184" i="1"/>
  <c r="AW184" i="1"/>
  <c r="AM184" i="1"/>
  <c r="AX184" i="1"/>
  <c r="AP184" i="1"/>
  <c r="BA184" i="1"/>
  <c r="AQ184" i="1"/>
  <c r="BB184" i="1"/>
  <c r="BC184" i="1"/>
  <c r="AR184" i="1"/>
  <c r="BE183" i="1"/>
  <c r="AI183" i="1"/>
  <c r="AT183" i="1"/>
  <c r="AJ183" i="1"/>
  <c r="AU183" i="1"/>
  <c r="AL183" i="1"/>
  <c r="AW183" i="1"/>
  <c r="AM183" i="1"/>
  <c r="AX183" i="1"/>
  <c r="AP183" i="1"/>
  <c r="BA183" i="1"/>
  <c r="AQ183" i="1"/>
  <c r="BB183" i="1"/>
  <c r="BC183" i="1"/>
  <c r="AR183" i="1"/>
  <c r="BE182" i="1"/>
  <c r="AI182" i="1"/>
  <c r="AT182" i="1"/>
  <c r="AJ182" i="1"/>
  <c r="AU182" i="1"/>
  <c r="AL182" i="1"/>
  <c r="AW182" i="1"/>
  <c r="AM182" i="1"/>
  <c r="AX182" i="1"/>
  <c r="AP182" i="1"/>
  <c r="BA182" i="1"/>
  <c r="AQ182" i="1"/>
  <c r="BB182" i="1"/>
  <c r="BC182" i="1"/>
  <c r="AR182" i="1"/>
  <c r="BE181" i="1"/>
  <c r="AI181" i="1"/>
  <c r="AT181" i="1"/>
  <c r="AJ181" i="1"/>
  <c r="AU181" i="1"/>
  <c r="AL181" i="1"/>
  <c r="AW181" i="1"/>
  <c r="AM181" i="1"/>
  <c r="AX181" i="1"/>
  <c r="AP181" i="1"/>
  <c r="BA181" i="1"/>
  <c r="AQ181" i="1"/>
  <c r="BB181" i="1"/>
  <c r="BC181" i="1"/>
  <c r="AR181" i="1"/>
  <c r="BE180" i="1"/>
  <c r="AI180" i="1"/>
  <c r="AT180" i="1"/>
  <c r="AJ180" i="1"/>
  <c r="AU180" i="1"/>
  <c r="AL180" i="1"/>
  <c r="AW180" i="1"/>
  <c r="AM180" i="1"/>
  <c r="AX180" i="1"/>
  <c r="AP180" i="1"/>
  <c r="BA180" i="1"/>
  <c r="AQ180" i="1"/>
  <c r="BB180" i="1"/>
  <c r="BC180" i="1"/>
  <c r="AR180" i="1"/>
  <c r="BE179" i="1"/>
  <c r="AI179" i="1"/>
  <c r="AT179" i="1"/>
  <c r="AJ179" i="1"/>
  <c r="AU179" i="1"/>
  <c r="AL179" i="1"/>
  <c r="AW179" i="1"/>
  <c r="AM179" i="1"/>
  <c r="AX179" i="1"/>
  <c r="AP179" i="1"/>
  <c r="BA179" i="1"/>
  <c r="AQ179" i="1"/>
  <c r="BB179" i="1"/>
  <c r="BC179" i="1"/>
  <c r="AR179" i="1"/>
  <c r="BE178" i="1"/>
  <c r="AI178" i="1"/>
  <c r="AT178" i="1"/>
  <c r="AJ178" i="1"/>
  <c r="AU178" i="1"/>
  <c r="AL178" i="1"/>
  <c r="AW178" i="1"/>
  <c r="AM178" i="1"/>
  <c r="AX178" i="1"/>
  <c r="AP178" i="1"/>
  <c r="BA178" i="1"/>
  <c r="AQ178" i="1"/>
  <c r="BB178" i="1"/>
  <c r="BC178" i="1"/>
  <c r="AR178" i="1"/>
  <c r="BE177" i="1"/>
  <c r="AI177" i="1"/>
  <c r="AT177" i="1"/>
  <c r="AJ177" i="1"/>
  <c r="AU177" i="1"/>
  <c r="AL177" i="1"/>
  <c r="AW177" i="1"/>
  <c r="AM177" i="1"/>
  <c r="AX177" i="1"/>
  <c r="AP177" i="1"/>
  <c r="BA177" i="1"/>
  <c r="AQ177" i="1"/>
  <c r="BB177" i="1"/>
  <c r="BC177" i="1"/>
  <c r="AR177" i="1"/>
  <c r="BE176" i="1"/>
  <c r="AI176" i="1"/>
  <c r="AT176" i="1"/>
  <c r="AJ176" i="1"/>
  <c r="AU176" i="1"/>
  <c r="AL176" i="1"/>
  <c r="AW176" i="1"/>
  <c r="AM176" i="1"/>
  <c r="AX176" i="1"/>
  <c r="AP176" i="1"/>
  <c r="BA176" i="1"/>
  <c r="AQ176" i="1"/>
  <c r="BB176" i="1"/>
  <c r="BC176" i="1"/>
  <c r="AR176" i="1"/>
  <c r="BE175" i="1"/>
  <c r="AI175" i="1"/>
  <c r="AT175" i="1"/>
  <c r="AJ175" i="1"/>
  <c r="AU175" i="1"/>
  <c r="AL175" i="1"/>
  <c r="AW175" i="1"/>
  <c r="AM175" i="1"/>
  <c r="AX175" i="1"/>
  <c r="AP175" i="1"/>
  <c r="BA175" i="1"/>
  <c r="AQ175" i="1"/>
  <c r="BB175" i="1"/>
  <c r="BC175" i="1"/>
  <c r="AR175" i="1"/>
  <c r="BE174" i="1"/>
  <c r="AI174" i="1"/>
  <c r="AT174" i="1"/>
  <c r="AJ174" i="1"/>
  <c r="AU174" i="1"/>
  <c r="AL174" i="1"/>
  <c r="AW174" i="1"/>
  <c r="AM174" i="1"/>
  <c r="AX174" i="1"/>
  <c r="AP174" i="1"/>
  <c r="BA174" i="1"/>
  <c r="AQ174" i="1"/>
  <c r="BB174" i="1"/>
  <c r="BC174" i="1"/>
  <c r="AR174" i="1"/>
  <c r="BE173" i="1"/>
  <c r="AI173" i="1"/>
  <c r="AT173" i="1"/>
  <c r="AJ173" i="1"/>
  <c r="AU173" i="1"/>
  <c r="AL173" i="1"/>
  <c r="AW173" i="1"/>
  <c r="AM173" i="1"/>
  <c r="AX173" i="1"/>
  <c r="AP173" i="1"/>
  <c r="BA173" i="1"/>
  <c r="AQ173" i="1"/>
  <c r="BB173" i="1"/>
  <c r="BC173" i="1"/>
  <c r="AR173" i="1"/>
  <c r="BE172" i="1"/>
  <c r="AI172" i="1"/>
  <c r="AT172" i="1"/>
  <c r="AJ172" i="1"/>
  <c r="AU172" i="1"/>
  <c r="AL172" i="1"/>
  <c r="AW172" i="1"/>
  <c r="AM172" i="1"/>
  <c r="AX172" i="1"/>
  <c r="AP172" i="1"/>
  <c r="BA172" i="1"/>
  <c r="AQ172" i="1"/>
  <c r="BB172" i="1"/>
  <c r="BC172" i="1"/>
  <c r="AR172" i="1"/>
  <c r="BE171" i="1"/>
  <c r="AI171" i="1"/>
  <c r="AT171" i="1"/>
  <c r="AJ171" i="1"/>
  <c r="AU171" i="1"/>
  <c r="AL171" i="1"/>
  <c r="AW171" i="1"/>
  <c r="AM171" i="1"/>
  <c r="AX171" i="1"/>
  <c r="AP171" i="1"/>
  <c r="BA171" i="1"/>
  <c r="AQ171" i="1"/>
  <c r="BB171" i="1"/>
  <c r="BC171" i="1"/>
  <c r="AR171" i="1"/>
  <c r="BE170" i="1"/>
  <c r="AI170" i="1"/>
  <c r="AT170" i="1"/>
  <c r="AJ170" i="1"/>
  <c r="AU170" i="1"/>
  <c r="AL170" i="1"/>
  <c r="AW170" i="1"/>
  <c r="AM170" i="1"/>
  <c r="AX170" i="1"/>
  <c r="AP170" i="1"/>
  <c r="BA170" i="1"/>
  <c r="AQ170" i="1"/>
  <c r="BB170" i="1"/>
  <c r="BC170" i="1"/>
  <c r="AR170" i="1"/>
  <c r="BE169" i="1"/>
  <c r="AI169" i="1"/>
  <c r="AT169" i="1"/>
  <c r="AJ169" i="1"/>
  <c r="AU169" i="1"/>
  <c r="AL169" i="1"/>
  <c r="AW169" i="1"/>
  <c r="AM169" i="1"/>
  <c r="AX169" i="1"/>
  <c r="AP169" i="1"/>
  <c r="BA169" i="1"/>
  <c r="AQ169" i="1"/>
  <c r="BB169" i="1"/>
  <c r="BC169" i="1"/>
  <c r="AR169" i="1"/>
  <c r="BE168" i="1"/>
  <c r="AI168" i="1"/>
  <c r="AT168" i="1"/>
  <c r="AJ168" i="1"/>
  <c r="AU168" i="1"/>
  <c r="AL168" i="1"/>
  <c r="AW168" i="1"/>
  <c r="AM168" i="1"/>
  <c r="AX168" i="1"/>
  <c r="AP168" i="1"/>
  <c r="BA168" i="1"/>
  <c r="AQ168" i="1"/>
  <c r="BB168" i="1"/>
  <c r="BC168" i="1"/>
  <c r="AR168" i="1"/>
  <c r="BE167" i="1"/>
  <c r="AI167" i="1"/>
  <c r="AT167" i="1"/>
  <c r="AJ167" i="1"/>
  <c r="AU167" i="1"/>
  <c r="AL167" i="1"/>
  <c r="AW167" i="1"/>
  <c r="AM167" i="1"/>
  <c r="AX167" i="1"/>
  <c r="AP167" i="1"/>
  <c r="BA167" i="1"/>
  <c r="AQ167" i="1"/>
  <c r="BB167" i="1"/>
  <c r="BC167" i="1"/>
  <c r="AR167" i="1"/>
  <c r="BE166" i="1"/>
  <c r="AI166" i="1"/>
  <c r="AT166" i="1"/>
  <c r="AJ166" i="1"/>
  <c r="AU166" i="1"/>
  <c r="AL166" i="1"/>
  <c r="AW166" i="1"/>
  <c r="AM166" i="1"/>
  <c r="AX166" i="1"/>
  <c r="AP166" i="1"/>
  <c r="BA166" i="1"/>
  <c r="AQ166" i="1"/>
  <c r="BB166" i="1"/>
  <c r="BC166" i="1"/>
  <c r="AR166" i="1"/>
  <c r="BE165" i="1"/>
  <c r="AI165" i="1"/>
  <c r="AT165" i="1"/>
  <c r="AJ165" i="1"/>
  <c r="AU165" i="1"/>
  <c r="AL165" i="1"/>
  <c r="AW165" i="1"/>
  <c r="AM165" i="1"/>
  <c r="AX165" i="1"/>
  <c r="AP165" i="1"/>
  <c r="BA165" i="1"/>
  <c r="AQ165" i="1"/>
  <c r="BB165" i="1"/>
  <c r="BC165" i="1"/>
  <c r="AR165" i="1"/>
  <c r="BD164" i="1"/>
  <c r="BE164" i="1"/>
  <c r="AI164" i="1"/>
  <c r="AT164" i="1"/>
  <c r="AJ164" i="1"/>
  <c r="AU164" i="1"/>
  <c r="AL164" i="1"/>
  <c r="AW164" i="1"/>
  <c r="AM164" i="1"/>
  <c r="AX164" i="1"/>
  <c r="AP164" i="1"/>
  <c r="BA164" i="1"/>
  <c r="AQ164" i="1"/>
  <c r="BB164" i="1"/>
  <c r="BC164" i="1"/>
  <c r="AR164" i="1"/>
  <c r="BD163" i="1"/>
  <c r="BE163" i="1"/>
  <c r="AI163" i="1"/>
  <c r="AT163" i="1"/>
  <c r="AJ163" i="1"/>
  <c r="AU163" i="1"/>
  <c r="AL163" i="1"/>
  <c r="AW163" i="1"/>
  <c r="AM163" i="1"/>
  <c r="AX163" i="1"/>
  <c r="AP163" i="1"/>
  <c r="BA163" i="1"/>
  <c r="AQ163" i="1"/>
  <c r="BB163" i="1"/>
  <c r="BC163" i="1"/>
  <c r="AR163" i="1"/>
  <c r="BD162" i="1"/>
  <c r="BE162" i="1"/>
  <c r="AI162" i="1"/>
  <c r="AT162" i="1"/>
  <c r="AJ162" i="1"/>
  <c r="AU162" i="1"/>
  <c r="AL162" i="1"/>
  <c r="AW162" i="1"/>
  <c r="AM162" i="1"/>
  <c r="AX162" i="1"/>
  <c r="AP162" i="1"/>
  <c r="BA162" i="1"/>
  <c r="AQ162" i="1"/>
  <c r="BB162" i="1"/>
  <c r="BC162" i="1"/>
  <c r="AR162" i="1"/>
  <c r="BD161" i="1"/>
  <c r="BE161" i="1"/>
  <c r="AI161" i="1"/>
  <c r="AT161" i="1"/>
  <c r="AJ161" i="1"/>
  <c r="AU161" i="1"/>
  <c r="AL161" i="1"/>
  <c r="AW161" i="1"/>
  <c r="AM161" i="1"/>
  <c r="AX161" i="1"/>
  <c r="AP161" i="1"/>
  <c r="BA161" i="1"/>
  <c r="AQ161" i="1"/>
  <c r="BB161" i="1"/>
  <c r="BC161" i="1"/>
  <c r="AR161" i="1"/>
  <c r="BE160" i="1"/>
  <c r="AI160" i="1"/>
  <c r="AT160" i="1"/>
  <c r="AJ160" i="1"/>
  <c r="AU160" i="1"/>
  <c r="AL160" i="1"/>
  <c r="AW160" i="1"/>
  <c r="AM160" i="1"/>
  <c r="AX160" i="1"/>
  <c r="AP160" i="1"/>
  <c r="BA160" i="1"/>
  <c r="AQ160" i="1"/>
  <c r="BB160" i="1"/>
  <c r="BC160" i="1"/>
  <c r="AR160" i="1"/>
  <c r="BE159" i="1"/>
  <c r="AI159" i="1"/>
  <c r="AT159" i="1"/>
  <c r="AJ159" i="1"/>
  <c r="AU159" i="1"/>
  <c r="AL159" i="1"/>
  <c r="AW159" i="1"/>
  <c r="AM159" i="1"/>
  <c r="AX159" i="1"/>
  <c r="AP159" i="1"/>
  <c r="BA159" i="1"/>
  <c r="AQ159" i="1"/>
  <c r="BB159" i="1"/>
  <c r="BC159" i="1"/>
  <c r="AR159" i="1"/>
  <c r="BE158" i="1"/>
  <c r="AI158" i="1"/>
  <c r="AT158" i="1"/>
  <c r="AJ158" i="1"/>
  <c r="AU158" i="1"/>
  <c r="AL158" i="1"/>
  <c r="AW158" i="1"/>
  <c r="AM158" i="1"/>
  <c r="AX158" i="1"/>
  <c r="AP158" i="1"/>
  <c r="BA158" i="1"/>
  <c r="AQ158" i="1"/>
  <c r="BB158" i="1"/>
  <c r="BC158" i="1"/>
  <c r="AR158" i="1"/>
  <c r="BD157" i="1"/>
  <c r="BE157" i="1"/>
  <c r="AI157" i="1"/>
  <c r="AT157" i="1"/>
  <c r="AJ157" i="1"/>
  <c r="AU157" i="1"/>
  <c r="AL157" i="1"/>
  <c r="AW157" i="1"/>
  <c r="AM157" i="1"/>
  <c r="AX157" i="1"/>
  <c r="AP157" i="1"/>
  <c r="BA157" i="1"/>
  <c r="AQ157" i="1"/>
  <c r="BB157" i="1"/>
  <c r="BC157" i="1"/>
  <c r="AR157" i="1"/>
  <c r="BD156" i="1"/>
  <c r="BE156" i="1"/>
  <c r="AI156" i="1"/>
  <c r="AT156" i="1"/>
  <c r="AJ156" i="1"/>
  <c r="AU156" i="1"/>
  <c r="AL156" i="1"/>
  <c r="AW156" i="1"/>
  <c r="AM156" i="1"/>
  <c r="AX156" i="1"/>
  <c r="AP156" i="1"/>
  <c r="BA156" i="1"/>
  <c r="AQ156" i="1"/>
  <c r="BB156" i="1"/>
  <c r="BC156" i="1"/>
  <c r="AR156" i="1"/>
  <c r="BD155" i="1"/>
  <c r="BE155" i="1"/>
  <c r="AI155" i="1"/>
  <c r="AT155" i="1"/>
  <c r="AJ155" i="1"/>
  <c r="AU155" i="1"/>
  <c r="AL155" i="1"/>
  <c r="AW155" i="1"/>
  <c r="AM155" i="1"/>
  <c r="AX155" i="1"/>
  <c r="AP155" i="1"/>
  <c r="BA155" i="1"/>
  <c r="AQ155" i="1"/>
  <c r="BB155" i="1"/>
  <c r="BC155" i="1"/>
  <c r="AR155" i="1"/>
  <c r="BE154" i="1"/>
  <c r="AI154" i="1"/>
  <c r="AT154" i="1"/>
  <c r="AJ154" i="1"/>
  <c r="AU154" i="1"/>
  <c r="AL154" i="1"/>
  <c r="AW154" i="1"/>
  <c r="AM154" i="1"/>
  <c r="AX154" i="1"/>
  <c r="AP154" i="1"/>
  <c r="BA154" i="1"/>
  <c r="AQ154" i="1"/>
  <c r="BB154" i="1"/>
  <c r="BC154" i="1"/>
  <c r="AR154" i="1"/>
  <c r="BD153" i="1"/>
  <c r="BE153" i="1"/>
  <c r="AI153" i="1"/>
  <c r="AT153" i="1"/>
  <c r="AJ153" i="1"/>
  <c r="AU153" i="1"/>
  <c r="AL153" i="1"/>
  <c r="AW153" i="1"/>
  <c r="AM153" i="1"/>
  <c r="AX153" i="1"/>
  <c r="AP153" i="1"/>
  <c r="BA153" i="1"/>
  <c r="AQ153" i="1"/>
  <c r="BB153" i="1"/>
  <c r="BC153" i="1"/>
  <c r="AR153" i="1"/>
  <c r="BD152" i="1"/>
  <c r="BE152" i="1"/>
  <c r="AI152" i="1"/>
  <c r="AT152" i="1"/>
  <c r="AJ152" i="1"/>
  <c r="AU152" i="1"/>
  <c r="AL152" i="1"/>
  <c r="AW152" i="1"/>
  <c r="AM152" i="1"/>
  <c r="AX152" i="1"/>
  <c r="AP152" i="1"/>
  <c r="BA152" i="1"/>
  <c r="AQ152" i="1"/>
  <c r="BB152" i="1"/>
  <c r="BC152" i="1"/>
  <c r="AR152" i="1"/>
  <c r="BD151" i="1"/>
  <c r="BE151" i="1"/>
  <c r="AI151" i="1"/>
  <c r="AT151" i="1"/>
  <c r="AJ151" i="1"/>
  <c r="AU151" i="1"/>
  <c r="AL151" i="1"/>
  <c r="AW151" i="1"/>
  <c r="AM151" i="1"/>
  <c r="AX151" i="1"/>
  <c r="AP151" i="1"/>
  <c r="BA151" i="1"/>
  <c r="AQ151" i="1"/>
  <c r="BB151" i="1"/>
  <c r="BC151" i="1"/>
  <c r="AR151" i="1"/>
  <c r="BD150" i="1"/>
  <c r="BE150" i="1"/>
  <c r="AI150" i="1"/>
  <c r="AT150" i="1"/>
  <c r="AJ150" i="1"/>
  <c r="AU150" i="1"/>
  <c r="AL150" i="1"/>
  <c r="AW150" i="1"/>
  <c r="AM150" i="1"/>
  <c r="AX150" i="1"/>
  <c r="AP150" i="1"/>
  <c r="BA150" i="1"/>
  <c r="AQ150" i="1"/>
  <c r="BB150" i="1"/>
  <c r="BC150" i="1"/>
  <c r="AR150" i="1"/>
  <c r="BD149" i="1"/>
  <c r="BE149" i="1"/>
  <c r="AI149" i="1"/>
  <c r="AT149" i="1"/>
  <c r="AJ149" i="1"/>
  <c r="AU149" i="1"/>
  <c r="AL149" i="1"/>
  <c r="AW149" i="1"/>
  <c r="AM149" i="1"/>
  <c r="AX149" i="1"/>
  <c r="AP149" i="1"/>
  <c r="BA149" i="1"/>
  <c r="AQ149" i="1"/>
  <c r="BB149" i="1"/>
  <c r="BC149" i="1"/>
  <c r="AR149" i="1"/>
  <c r="BD148" i="1"/>
  <c r="BE148" i="1"/>
  <c r="AI148" i="1"/>
  <c r="AT148" i="1"/>
  <c r="AJ148" i="1"/>
  <c r="AU148" i="1"/>
  <c r="AL148" i="1"/>
  <c r="AW148" i="1"/>
  <c r="AM148" i="1"/>
  <c r="AX148" i="1"/>
  <c r="AP148" i="1"/>
  <c r="BA148" i="1"/>
  <c r="AQ148" i="1"/>
  <c r="BB148" i="1"/>
  <c r="BC148" i="1"/>
  <c r="AR148" i="1"/>
  <c r="BD147" i="1"/>
  <c r="BE147" i="1"/>
  <c r="AI147" i="1"/>
  <c r="AT147" i="1"/>
  <c r="AJ147" i="1"/>
  <c r="AU147" i="1"/>
  <c r="AL147" i="1"/>
  <c r="AW147" i="1"/>
  <c r="AM147" i="1"/>
  <c r="AX147" i="1"/>
  <c r="AP147" i="1"/>
  <c r="BA147" i="1"/>
  <c r="AQ147" i="1"/>
  <c r="BB147" i="1"/>
  <c r="BC147" i="1"/>
  <c r="AR147" i="1"/>
  <c r="BD146" i="1"/>
  <c r="BE146" i="1"/>
  <c r="AI146" i="1"/>
  <c r="AT146" i="1"/>
  <c r="AJ146" i="1"/>
  <c r="AU146" i="1"/>
  <c r="AL146" i="1"/>
  <c r="AW146" i="1"/>
  <c r="AM146" i="1"/>
  <c r="AX146" i="1"/>
  <c r="AP146" i="1"/>
  <c r="BA146" i="1"/>
  <c r="AQ146" i="1"/>
  <c r="BB146" i="1"/>
  <c r="BC146" i="1"/>
  <c r="AR146" i="1"/>
  <c r="BD145" i="1"/>
  <c r="BE145" i="1"/>
  <c r="AI145" i="1"/>
  <c r="AT145" i="1"/>
  <c r="AJ145" i="1"/>
  <c r="AU145" i="1"/>
  <c r="AL145" i="1"/>
  <c r="AW145" i="1"/>
  <c r="AM145" i="1"/>
  <c r="AX145" i="1"/>
  <c r="AP145" i="1"/>
  <c r="BA145" i="1"/>
  <c r="AQ145" i="1"/>
  <c r="BB145" i="1"/>
  <c r="BC145" i="1"/>
  <c r="AR145" i="1"/>
  <c r="BD144" i="1"/>
  <c r="BE144" i="1"/>
  <c r="AI144" i="1"/>
  <c r="AT144" i="1"/>
  <c r="AJ144" i="1"/>
  <c r="AU144" i="1"/>
  <c r="AL144" i="1"/>
  <c r="AW144" i="1"/>
  <c r="AM144" i="1"/>
  <c r="AX144" i="1"/>
  <c r="AP144" i="1"/>
  <c r="BA144" i="1"/>
  <c r="AQ144" i="1"/>
  <c r="BB144" i="1"/>
  <c r="BC144" i="1"/>
  <c r="AR144" i="1"/>
  <c r="BD143" i="1"/>
  <c r="BE143" i="1"/>
  <c r="AI143" i="1"/>
  <c r="AT143" i="1"/>
  <c r="AJ143" i="1"/>
  <c r="AU143" i="1"/>
  <c r="AL143" i="1"/>
  <c r="AW143" i="1"/>
  <c r="AM143" i="1"/>
  <c r="AX143" i="1"/>
  <c r="AP143" i="1"/>
  <c r="BA143" i="1"/>
  <c r="AQ143" i="1"/>
  <c r="BB143" i="1"/>
  <c r="BC143" i="1"/>
  <c r="AR143" i="1"/>
  <c r="BD142" i="1"/>
  <c r="BE142" i="1"/>
  <c r="AI142" i="1"/>
  <c r="AT142" i="1"/>
  <c r="AJ142" i="1"/>
  <c r="AU142" i="1"/>
  <c r="AL142" i="1"/>
  <c r="AW142" i="1"/>
  <c r="AM142" i="1"/>
  <c r="AX142" i="1"/>
  <c r="AP142" i="1"/>
  <c r="BA142" i="1"/>
  <c r="AQ142" i="1"/>
  <c r="BB142" i="1"/>
  <c r="BC142" i="1"/>
  <c r="AR142" i="1"/>
  <c r="BD141" i="1"/>
  <c r="BE141" i="1"/>
  <c r="AI141" i="1"/>
  <c r="AT141" i="1"/>
  <c r="AJ141" i="1"/>
  <c r="AU141" i="1"/>
  <c r="AL141" i="1"/>
  <c r="AW141" i="1"/>
  <c r="AM141" i="1"/>
  <c r="AX141" i="1"/>
  <c r="AP141" i="1"/>
  <c r="BA141" i="1"/>
  <c r="AQ141" i="1"/>
  <c r="BB141" i="1"/>
  <c r="BC141" i="1"/>
  <c r="AR141" i="1"/>
  <c r="BD140" i="1"/>
  <c r="BE140" i="1"/>
  <c r="AI140" i="1"/>
  <c r="AT140" i="1"/>
  <c r="AJ140" i="1"/>
  <c r="AU140" i="1"/>
  <c r="AL140" i="1"/>
  <c r="AW140" i="1"/>
  <c r="AM140" i="1"/>
  <c r="AX140" i="1"/>
  <c r="AP140" i="1"/>
  <c r="BA140" i="1"/>
  <c r="AQ140" i="1"/>
  <c r="BB140" i="1"/>
  <c r="BC140" i="1"/>
  <c r="AR140" i="1"/>
  <c r="BD139" i="1"/>
  <c r="BE139" i="1"/>
  <c r="AI139" i="1"/>
  <c r="AT139" i="1"/>
  <c r="AJ139" i="1"/>
  <c r="AU139" i="1"/>
  <c r="AL139" i="1"/>
  <c r="AW139" i="1"/>
  <c r="AM139" i="1"/>
  <c r="AX139" i="1"/>
  <c r="AP139" i="1"/>
  <c r="BA139" i="1"/>
  <c r="AQ139" i="1"/>
  <c r="BB139" i="1"/>
  <c r="BC139" i="1"/>
  <c r="AR139" i="1"/>
  <c r="BD138" i="1"/>
  <c r="BE138" i="1"/>
  <c r="AI138" i="1"/>
  <c r="AT138" i="1"/>
  <c r="AJ138" i="1"/>
  <c r="AU138" i="1"/>
  <c r="AL138" i="1"/>
  <c r="AW138" i="1"/>
  <c r="AM138" i="1"/>
  <c r="AX138" i="1"/>
  <c r="AP138" i="1"/>
  <c r="BA138" i="1"/>
  <c r="AQ138" i="1"/>
  <c r="BB138" i="1"/>
  <c r="BC138" i="1"/>
  <c r="AR138" i="1"/>
  <c r="BD137" i="1"/>
  <c r="BE137" i="1"/>
  <c r="AI137" i="1"/>
  <c r="AT137" i="1"/>
  <c r="AJ137" i="1"/>
  <c r="AU137" i="1"/>
  <c r="AL137" i="1"/>
  <c r="AW137" i="1"/>
  <c r="AM137" i="1"/>
  <c r="AX137" i="1"/>
  <c r="AP137" i="1"/>
  <c r="BA137" i="1"/>
  <c r="AQ137" i="1"/>
  <c r="BB137" i="1"/>
  <c r="BC137" i="1"/>
  <c r="AR137" i="1"/>
  <c r="BD136" i="1"/>
  <c r="BE136" i="1"/>
  <c r="AI136" i="1"/>
  <c r="AT136" i="1"/>
  <c r="AJ136" i="1"/>
  <c r="AU136" i="1"/>
  <c r="AL136" i="1"/>
  <c r="AW136" i="1"/>
  <c r="AM136" i="1"/>
  <c r="AX136" i="1"/>
  <c r="AP136" i="1"/>
  <c r="BA136" i="1"/>
  <c r="AQ136" i="1"/>
  <c r="BB136" i="1"/>
  <c r="BC136" i="1"/>
  <c r="AR136" i="1"/>
  <c r="BE135" i="1"/>
  <c r="AI135" i="1"/>
  <c r="AT135" i="1"/>
  <c r="AJ135" i="1"/>
  <c r="AU135" i="1"/>
  <c r="AL135" i="1"/>
  <c r="AW135" i="1"/>
  <c r="AM135" i="1"/>
  <c r="AX135" i="1"/>
  <c r="AP135" i="1"/>
  <c r="BA135" i="1"/>
  <c r="AQ135" i="1"/>
  <c r="BB135" i="1"/>
  <c r="BC135" i="1"/>
  <c r="AR135" i="1"/>
  <c r="BD134" i="1"/>
  <c r="BE134" i="1"/>
  <c r="AI134" i="1"/>
  <c r="AT134" i="1"/>
  <c r="AJ134" i="1"/>
  <c r="AU134" i="1"/>
  <c r="AL134" i="1"/>
  <c r="AW134" i="1"/>
  <c r="AM134" i="1"/>
  <c r="AX134" i="1"/>
  <c r="AP134" i="1"/>
  <c r="BA134" i="1"/>
  <c r="AQ134" i="1"/>
  <c r="BB134" i="1"/>
  <c r="BC134" i="1"/>
  <c r="AR134" i="1"/>
  <c r="BE133" i="1"/>
  <c r="AI133" i="1"/>
  <c r="AT133" i="1"/>
  <c r="AJ133" i="1"/>
  <c r="AU133" i="1"/>
  <c r="AL133" i="1"/>
  <c r="AW133" i="1"/>
  <c r="AM133" i="1"/>
  <c r="AX133" i="1"/>
  <c r="AP133" i="1"/>
  <c r="BA133" i="1"/>
  <c r="AQ133" i="1"/>
  <c r="BB133" i="1"/>
  <c r="BC133" i="1"/>
  <c r="AR133" i="1"/>
  <c r="BE132" i="1"/>
  <c r="AI132" i="1"/>
  <c r="AT132" i="1"/>
  <c r="AJ132" i="1"/>
  <c r="AU132" i="1"/>
  <c r="AL132" i="1"/>
  <c r="AW132" i="1"/>
  <c r="AM132" i="1"/>
  <c r="AX132" i="1"/>
  <c r="AP132" i="1"/>
  <c r="BA132" i="1"/>
  <c r="AQ132" i="1"/>
  <c r="BB132" i="1"/>
  <c r="BC132" i="1"/>
  <c r="AR132" i="1"/>
  <c r="BD131" i="1"/>
  <c r="BE131" i="1"/>
  <c r="AI131" i="1"/>
  <c r="AT131" i="1"/>
  <c r="AJ131" i="1"/>
  <c r="AU131" i="1"/>
  <c r="AL131" i="1"/>
  <c r="AW131" i="1"/>
  <c r="AM131" i="1"/>
  <c r="AX131" i="1"/>
  <c r="AP131" i="1"/>
  <c r="BA131" i="1"/>
  <c r="AQ131" i="1"/>
  <c r="BB131" i="1"/>
  <c r="BC131" i="1"/>
  <c r="AR131" i="1"/>
  <c r="BE130" i="1"/>
  <c r="AI130" i="1"/>
  <c r="AT130" i="1"/>
  <c r="AJ130" i="1"/>
  <c r="AU130" i="1"/>
  <c r="AL130" i="1"/>
  <c r="AW130" i="1"/>
  <c r="AM130" i="1"/>
  <c r="AX130" i="1"/>
  <c r="AP130" i="1"/>
  <c r="BA130" i="1"/>
  <c r="AQ130" i="1"/>
  <c r="BB130" i="1"/>
  <c r="BC130" i="1"/>
  <c r="AR130" i="1"/>
  <c r="BE129" i="1"/>
  <c r="AI129" i="1"/>
  <c r="AT129" i="1"/>
  <c r="AJ129" i="1"/>
  <c r="AU129" i="1"/>
  <c r="AL129" i="1"/>
  <c r="AW129" i="1"/>
  <c r="AM129" i="1"/>
  <c r="AX129" i="1"/>
  <c r="AP129" i="1"/>
  <c r="BA129" i="1"/>
  <c r="AQ129" i="1"/>
  <c r="BB129" i="1"/>
  <c r="BC129" i="1"/>
  <c r="AR129" i="1"/>
  <c r="BE128" i="1"/>
  <c r="AI128" i="1"/>
  <c r="AT128" i="1"/>
  <c r="AJ128" i="1"/>
  <c r="AU128" i="1"/>
  <c r="AL128" i="1"/>
  <c r="AW128" i="1"/>
  <c r="AM128" i="1"/>
  <c r="AX128" i="1"/>
  <c r="AP128" i="1"/>
  <c r="BA128" i="1"/>
  <c r="AQ128" i="1"/>
  <c r="BB128" i="1"/>
  <c r="BC128" i="1"/>
  <c r="AR128" i="1"/>
  <c r="BD127" i="1"/>
  <c r="BE127" i="1"/>
  <c r="AI127" i="1"/>
  <c r="AT127" i="1"/>
  <c r="AJ127" i="1"/>
  <c r="AU127" i="1"/>
  <c r="AL127" i="1"/>
  <c r="AW127" i="1"/>
  <c r="AM127" i="1"/>
  <c r="AX127" i="1"/>
  <c r="AP127" i="1"/>
  <c r="BA127" i="1"/>
  <c r="AQ127" i="1"/>
  <c r="BB127" i="1"/>
  <c r="BC127" i="1"/>
  <c r="AR127" i="1"/>
  <c r="BD126" i="1"/>
  <c r="BE126" i="1"/>
  <c r="AI126" i="1"/>
  <c r="AT126" i="1"/>
  <c r="AJ126" i="1"/>
  <c r="AU126" i="1"/>
  <c r="AL126" i="1"/>
  <c r="AW126" i="1"/>
  <c r="AM126" i="1"/>
  <c r="AX126" i="1"/>
  <c r="AP126" i="1"/>
  <c r="BA126" i="1"/>
  <c r="AQ126" i="1"/>
  <c r="BB126" i="1"/>
  <c r="BC126" i="1"/>
  <c r="AR126" i="1"/>
  <c r="BD125" i="1"/>
  <c r="BE125" i="1"/>
  <c r="AI125" i="1"/>
  <c r="AT125" i="1"/>
  <c r="AJ125" i="1"/>
  <c r="AU125" i="1"/>
  <c r="AL125" i="1"/>
  <c r="AW125" i="1"/>
  <c r="AM125" i="1"/>
  <c r="AX125" i="1"/>
  <c r="AP125" i="1"/>
  <c r="BA125" i="1"/>
  <c r="AQ125" i="1"/>
  <c r="BB125" i="1"/>
  <c r="BC125" i="1"/>
  <c r="AR125" i="1"/>
  <c r="BD124" i="1"/>
  <c r="BE124" i="1"/>
  <c r="AI124" i="1"/>
  <c r="AT124" i="1"/>
  <c r="AJ124" i="1"/>
  <c r="AU124" i="1"/>
  <c r="AL124" i="1"/>
  <c r="AW124" i="1"/>
  <c r="AM124" i="1"/>
  <c r="AX124" i="1"/>
  <c r="AP124" i="1"/>
  <c r="BA124" i="1"/>
  <c r="AQ124" i="1"/>
  <c r="BB124" i="1"/>
  <c r="BC124" i="1"/>
  <c r="AR124" i="1"/>
  <c r="BD123" i="1"/>
  <c r="BE123" i="1"/>
  <c r="AI123" i="1"/>
  <c r="AT123" i="1"/>
  <c r="AJ123" i="1"/>
  <c r="AU123" i="1"/>
  <c r="AL123" i="1"/>
  <c r="AW123" i="1"/>
  <c r="AM123" i="1"/>
  <c r="AX123" i="1"/>
  <c r="AP123" i="1"/>
  <c r="BA123" i="1"/>
  <c r="AQ123" i="1"/>
  <c r="BB123" i="1"/>
  <c r="BC123" i="1"/>
  <c r="AR123" i="1"/>
  <c r="BD122" i="1"/>
  <c r="BE122" i="1"/>
  <c r="AI122" i="1"/>
  <c r="AT122" i="1"/>
  <c r="AJ122" i="1"/>
  <c r="AU122" i="1"/>
  <c r="AL122" i="1"/>
  <c r="AW122" i="1"/>
  <c r="AM122" i="1"/>
  <c r="AX122" i="1"/>
  <c r="AP122" i="1"/>
  <c r="BA122" i="1"/>
  <c r="AQ122" i="1"/>
  <c r="BB122" i="1"/>
  <c r="BC122" i="1"/>
  <c r="AR122" i="1"/>
  <c r="BD121" i="1"/>
  <c r="BE121" i="1"/>
  <c r="AI121" i="1"/>
  <c r="AT121" i="1"/>
  <c r="AJ121" i="1"/>
  <c r="AU121" i="1"/>
  <c r="AL121" i="1"/>
  <c r="AW121" i="1"/>
  <c r="AM121" i="1"/>
  <c r="AX121" i="1"/>
  <c r="AP121" i="1"/>
  <c r="BA121" i="1"/>
  <c r="AQ121" i="1"/>
  <c r="BB121" i="1"/>
  <c r="BC121" i="1"/>
  <c r="AR121" i="1"/>
  <c r="BD120" i="1"/>
  <c r="BE120" i="1"/>
  <c r="AI120" i="1"/>
  <c r="AT120" i="1"/>
  <c r="AJ120" i="1"/>
  <c r="AU120" i="1"/>
  <c r="AL120" i="1"/>
  <c r="AW120" i="1"/>
  <c r="AM120" i="1"/>
  <c r="AX120" i="1"/>
  <c r="AP120" i="1"/>
  <c r="BA120" i="1"/>
  <c r="AQ120" i="1"/>
  <c r="BB120" i="1"/>
  <c r="BC120" i="1"/>
  <c r="AR120" i="1"/>
  <c r="BD119" i="1"/>
  <c r="BE119" i="1"/>
  <c r="AI119" i="1"/>
  <c r="AT119" i="1"/>
  <c r="AJ119" i="1"/>
  <c r="AU119" i="1"/>
  <c r="AL119" i="1"/>
  <c r="AW119" i="1"/>
  <c r="AM119" i="1"/>
  <c r="AX119" i="1"/>
  <c r="AP119" i="1"/>
  <c r="BA119" i="1"/>
  <c r="AQ119" i="1"/>
  <c r="BB119" i="1"/>
  <c r="BC119" i="1"/>
  <c r="AR119" i="1"/>
  <c r="BD118" i="1"/>
  <c r="BE118" i="1"/>
  <c r="AI118" i="1"/>
  <c r="AT118" i="1"/>
  <c r="AJ118" i="1"/>
  <c r="AU118" i="1"/>
  <c r="AL118" i="1"/>
  <c r="AW118" i="1"/>
  <c r="AM118" i="1"/>
  <c r="AX118" i="1"/>
  <c r="AP118" i="1"/>
  <c r="BA118" i="1"/>
  <c r="AQ118" i="1"/>
  <c r="BB118" i="1"/>
  <c r="BC118" i="1"/>
  <c r="AR118" i="1"/>
  <c r="BD117" i="1"/>
  <c r="BE117" i="1"/>
  <c r="AI117" i="1"/>
  <c r="AT117" i="1"/>
  <c r="AJ117" i="1"/>
  <c r="AU117" i="1"/>
  <c r="AL117" i="1"/>
  <c r="AW117" i="1"/>
  <c r="AM117" i="1"/>
  <c r="AX117" i="1"/>
  <c r="AP117" i="1"/>
  <c r="BA117" i="1"/>
  <c r="AQ117" i="1"/>
  <c r="BB117" i="1"/>
  <c r="BC117" i="1"/>
  <c r="AR117" i="1"/>
  <c r="BD116" i="1"/>
  <c r="BE116" i="1"/>
  <c r="AI116" i="1"/>
  <c r="AT116" i="1"/>
  <c r="AJ116" i="1"/>
  <c r="AU116" i="1"/>
  <c r="AL116" i="1"/>
  <c r="AW116" i="1"/>
  <c r="AM116" i="1"/>
  <c r="AX116" i="1"/>
  <c r="AP116" i="1"/>
  <c r="BA116" i="1"/>
  <c r="AQ116" i="1"/>
  <c r="BB116" i="1"/>
  <c r="BC116" i="1"/>
  <c r="AR116" i="1"/>
  <c r="BD115" i="1"/>
  <c r="BE115" i="1"/>
  <c r="AI115" i="1"/>
  <c r="AT115" i="1"/>
  <c r="AJ115" i="1"/>
  <c r="AU115" i="1"/>
  <c r="AL115" i="1"/>
  <c r="AW115" i="1"/>
  <c r="AM115" i="1"/>
  <c r="AX115" i="1"/>
  <c r="AP115" i="1"/>
  <c r="BA115" i="1"/>
  <c r="AQ115" i="1"/>
  <c r="BB115" i="1"/>
  <c r="BC115" i="1"/>
  <c r="AR115" i="1"/>
  <c r="BE114" i="1"/>
  <c r="AI114" i="1"/>
  <c r="AT114" i="1"/>
  <c r="AJ114" i="1"/>
  <c r="AU114" i="1"/>
  <c r="AL114" i="1"/>
  <c r="AW114" i="1"/>
  <c r="AM114" i="1"/>
  <c r="AX114" i="1"/>
  <c r="AP114" i="1"/>
  <c r="BA114" i="1"/>
  <c r="AQ114" i="1"/>
  <c r="BB114" i="1"/>
  <c r="BC114" i="1"/>
  <c r="AR114" i="1"/>
  <c r="BE113" i="1"/>
  <c r="AI113" i="1"/>
  <c r="AT113" i="1"/>
  <c r="AJ113" i="1"/>
  <c r="AU113" i="1"/>
  <c r="AL113" i="1"/>
  <c r="AW113" i="1"/>
  <c r="AM113" i="1"/>
  <c r="AX113" i="1"/>
  <c r="AP113" i="1"/>
  <c r="BA113" i="1"/>
  <c r="AQ113" i="1"/>
  <c r="BB113" i="1"/>
  <c r="BC113" i="1"/>
  <c r="AR113" i="1"/>
  <c r="BD112" i="1"/>
  <c r="BE112" i="1"/>
  <c r="AI112" i="1"/>
  <c r="AT112" i="1"/>
  <c r="AJ112" i="1"/>
  <c r="AU112" i="1"/>
  <c r="AL112" i="1"/>
  <c r="AW112" i="1"/>
  <c r="AM112" i="1"/>
  <c r="AX112" i="1"/>
  <c r="AP112" i="1"/>
  <c r="BA112" i="1"/>
  <c r="AQ112" i="1"/>
  <c r="BB112" i="1"/>
  <c r="BC112" i="1"/>
  <c r="AR112" i="1"/>
  <c r="BD111" i="1"/>
  <c r="BE111" i="1"/>
  <c r="AI111" i="1"/>
  <c r="AT111" i="1"/>
  <c r="AJ111" i="1"/>
  <c r="AU111" i="1"/>
  <c r="AL111" i="1"/>
  <c r="AW111" i="1"/>
  <c r="AM111" i="1"/>
  <c r="AX111" i="1"/>
  <c r="AP111" i="1"/>
  <c r="BA111" i="1"/>
  <c r="AQ111" i="1"/>
  <c r="BB111" i="1"/>
  <c r="BC111" i="1"/>
  <c r="AR111" i="1"/>
  <c r="BD110" i="1"/>
  <c r="BE110" i="1"/>
  <c r="AI110" i="1"/>
  <c r="AT110" i="1"/>
  <c r="AJ110" i="1"/>
  <c r="AU110" i="1"/>
  <c r="AL110" i="1"/>
  <c r="AW110" i="1"/>
  <c r="AM110" i="1"/>
  <c r="AX110" i="1"/>
  <c r="AP110" i="1"/>
  <c r="BA110" i="1"/>
  <c r="AQ110" i="1"/>
  <c r="BB110" i="1"/>
  <c r="BC110" i="1"/>
  <c r="AR110" i="1"/>
  <c r="BD109" i="1"/>
  <c r="BE109" i="1"/>
  <c r="AI109" i="1"/>
  <c r="AT109" i="1"/>
  <c r="AJ109" i="1"/>
  <c r="AU109" i="1"/>
  <c r="AL109" i="1"/>
  <c r="AW109" i="1"/>
  <c r="AM109" i="1"/>
  <c r="AX109" i="1"/>
  <c r="AP109" i="1"/>
  <c r="BA109" i="1"/>
  <c r="AQ109" i="1"/>
  <c r="BB109" i="1"/>
  <c r="BC109" i="1"/>
  <c r="AR109" i="1"/>
  <c r="BD108" i="1"/>
  <c r="BE108" i="1"/>
  <c r="AI108" i="1"/>
  <c r="AT108" i="1"/>
  <c r="AJ108" i="1"/>
  <c r="AU108" i="1"/>
  <c r="AL108" i="1"/>
  <c r="AW108" i="1"/>
  <c r="AM108" i="1"/>
  <c r="AX108" i="1"/>
  <c r="AP108" i="1"/>
  <c r="BA108" i="1"/>
  <c r="AQ108" i="1"/>
  <c r="BB108" i="1"/>
  <c r="BC108" i="1"/>
  <c r="AR108" i="1"/>
  <c r="BD107" i="1"/>
  <c r="BE107" i="1"/>
  <c r="AI107" i="1"/>
  <c r="AT107" i="1"/>
  <c r="AJ107" i="1"/>
  <c r="AU107" i="1"/>
  <c r="AL107" i="1"/>
  <c r="AW107" i="1"/>
  <c r="AM107" i="1"/>
  <c r="AX107" i="1"/>
  <c r="AP107" i="1"/>
  <c r="BA107" i="1"/>
  <c r="AQ107" i="1"/>
  <c r="BB107" i="1"/>
  <c r="BC107" i="1"/>
  <c r="AR107" i="1"/>
  <c r="BD106" i="1"/>
  <c r="BE106" i="1"/>
  <c r="AI106" i="1"/>
  <c r="AT106" i="1"/>
  <c r="AJ106" i="1"/>
  <c r="AU106" i="1"/>
  <c r="AL106" i="1"/>
  <c r="AW106" i="1"/>
  <c r="AM106" i="1"/>
  <c r="AX106" i="1"/>
  <c r="AP106" i="1"/>
  <c r="BA106" i="1"/>
  <c r="AQ106" i="1"/>
  <c r="BB106" i="1"/>
  <c r="BC106" i="1"/>
  <c r="AR106" i="1"/>
  <c r="BD105" i="1"/>
  <c r="BE105" i="1"/>
  <c r="AI105" i="1"/>
  <c r="AT105" i="1"/>
  <c r="AJ105" i="1"/>
  <c r="AU105" i="1"/>
  <c r="AL105" i="1"/>
  <c r="AW105" i="1"/>
  <c r="AM105" i="1"/>
  <c r="AX105" i="1"/>
  <c r="AP105" i="1"/>
  <c r="BA105" i="1"/>
  <c r="AQ105" i="1"/>
  <c r="BB105" i="1"/>
  <c r="BC105" i="1"/>
  <c r="AR105" i="1"/>
  <c r="BD104" i="1"/>
  <c r="BE104" i="1"/>
  <c r="AI104" i="1"/>
  <c r="AT104" i="1"/>
  <c r="AJ104" i="1"/>
  <c r="AU104" i="1"/>
  <c r="AL104" i="1"/>
  <c r="AW104" i="1"/>
  <c r="AM104" i="1"/>
  <c r="AX104" i="1"/>
  <c r="AP104" i="1"/>
  <c r="BA104" i="1"/>
  <c r="AQ104" i="1"/>
  <c r="BB104" i="1"/>
  <c r="BC104" i="1"/>
  <c r="AR104" i="1"/>
  <c r="BD103" i="1"/>
  <c r="BE103" i="1"/>
  <c r="AI103" i="1"/>
  <c r="AT103" i="1"/>
  <c r="AJ103" i="1"/>
  <c r="AU103" i="1"/>
  <c r="AL103" i="1"/>
  <c r="AW103" i="1"/>
  <c r="AM103" i="1"/>
  <c r="AX103" i="1"/>
  <c r="AP103" i="1"/>
  <c r="BA103" i="1"/>
  <c r="AQ103" i="1"/>
  <c r="BB103" i="1"/>
  <c r="BC103" i="1"/>
  <c r="AR103" i="1"/>
  <c r="BE102" i="1"/>
  <c r="AI102" i="1"/>
  <c r="AT102" i="1"/>
  <c r="AJ102" i="1"/>
  <c r="AU102" i="1"/>
  <c r="AL102" i="1"/>
  <c r="AW102" i="1"/>
  <c r="AM102" i="1"/>
  <c r="AX102" i="1"/>
  <c r="AP102" i="1"/>
  <c r="BA102" i="1"/>
  <c r="AQ102" i="1"/>
  <c r="BB102" i="1"/>
  <c r="BC102" i="1"/>
  <c r="AR102" i="1"/>
  <c r="BE101" i="1"/>
  <c r="AI101" i="1"/>
  <c r="AT101" i="1"/>
  <c r="AJ101" i="1"/>
  <c r="AU101" i="1"/>
  <c r="AL101" i="1"/>
  <c r="AW101" i="1"/>
  <c r="AM101" i="1"/>
  <c r="AX101" i="1"/>
  <c r="AP101" i="1"/>
  <c r="BA101" i="1"/>
  <c r="AQ101" i="1"/>
  <c r="BB101" i="1"/>
  <c r="BC101" i="1"/>
  <c r="AR101" i="1"/>
  <c r="BD100" i="1"/>
  <c r="BE100" i="1"/>
  <c r="AI100" i="1"/>
  <c r="AT100" i="1"/>
  <c r="AJ100" i="1"/>
  <c r="AU100" i="1"/>
  <c r="AL100" i="1"/>
  <c r="AW100" i="1"/>
  <c r="AM100" i="1"/>
  <c r="AX100" i="1"/>
  <c r="AP100" i="1"/>
  <c r="BA100" i="1"/>
  <c r="AQ100" i="1"/>
  <c r="BB100" i="1"/>
  <c r="BC100" i="1"/>
  <c r="AR100" i="1"/>
  <c r="BD99" i="1"/>
  <c r="BE99" i="1"/>
  <c r="AI99" i="1"/>
  <c r="AT99" i="1"/>
  <c r="AJ99" i="1"/>
  <c r="AU99" i="1"/>
  <c r="AL99" i="1"/>
  <c r="AW99" i="1"/>
  <c r="AM99" i="1"/>
  <c r="AX99" i="1"/>
  <c r="AP99" i="1"/>
  <c r="BA99" i="1"/>
  <c r="AQ99" i="1"/>
  <c r="BB99" i="1"/>
  <c r="BC99" i="1"/>
  <c r="AR99" i="1"/>
  <c r="BD98" i="1"/>
  <c r="BE98" i="1"/>
  <c r="AI98" i="1"/>
  <c r="AT98" i="1"/>
  <c r="AJ98" i="1"/>
  <c r="AU98" i="1"/>
  <c r="AL98" i="1"/>
  <c r="AW98" i="1"/>
  <c r="AM98" i="1"/>
  <c r="AX98" i="1"/>
  <c r="AP98" i="1"/>
  <c r="BA98" i="1"/>
  <c r="AQ98" i="1"/>
  <c r="BB98" i="1"/>
  <c r="BC98" i="1"/>
  <c r="AR98" i="1"/>
  <c r="BD97" i="1"/>
  <c r="BE97" i="1"/>
  <c r="AI97" i="1"/>
  <c r="AT97" i="1"/>
  <c r="AJ97" i="1"/>
  <c r="AU97" i="1"/>
  <c r="AL97" i="1"/>
  <c r="AW97" i="1"/>
  <c r="AM97" i="1"/>
  <c r="AX97" i="1"/>
  <c r="AP97" i="1"/>
  <c r="BA97" i="1"/>
  <c r="AQ97" i="1"/>
  <c r="BB97" i="1"/>
  <c r="BC97" i="1"/>
  <c r="AR97" i="1"/>
  <c r="BD96" i="1"/>
  <c r="BE96" i="1"/>
  <c r="AI96" i="1"/>
  <c r="AT96" i="1"/>
  <c r="AJ96" i="1"/>
  <c r="AU96" i="1"/>
  <c r="AL96" i="1"/>
  <c r="AW96" i="1"/>
  <c r="AM96" i="1"/>
  <c r="AX96" i="1"/>
  <c r="AP96" i="1"/>
  <c r="BA96" i="1"/>
  <c r="AQ96" i="1"/>
  <c r="BB96" i="1"/>
  <c r="BC96" i="1"/>
  <c r="AR96" i="1"/>
  <c r="BD95" i="1"/>
  <c r="BE95" i="1"/>
  <c r="AI95" i="1"/>
  <c r="AT95" i="1"/>
  <c r="AJ95" i="1"/>
  <c r="AU95" i="1"/>
  <c r="AL95" i="1"/>
  <c r="AW95" i="1"/>
  <c r="AM95" i="1"/>
  <c r="AX95" i="1"/>
  <c r="AP95" i="1"/>
  <c r="BA95" i="1"/>
  <c r="AQ95" i="1"/>
  <c r="BB95" i="1"/>
  <c r="BC95" i="1"/>
  <c r="AR95" i="1"/>
  <c r="BD94" i="1"/>
  <c r="BE94" i="1"/>
  <c r="AI94" i="1"/>
  <c r="AT94" i="1"/>
  <c r="AJ94" i="1"/>
  <c r="AU94" i="1"/>
  <c r="AL94" i="1"/>
  <c r="AW94" i="1"/>
  <c r="AM94" i="1"/>
  <c r="AX94" i="1"/>
  <c r="AP94" i="1"/>
  <c r="BA94" i="1"/>
  <c r="AQ94" i="1"/>
  <c r="BB94" i="1"/>
  <c r="BC94" i="1"/>
  <c r="AR94" i="1"/>
  <c r="BD93" i="1"/>
  <c r="BE93" i="1"/>
  <c r="AI93" i="1"/>
  <c r="AT93" i="1"/>
  <c r="AJ93" i="1"/>
  <c r="AU93" i="1"/>
  <c r="AL93" i="1"/>
  <c r="AW93" i="1"/>
  <c r="AM93" i="1"/>
  <c r="AX93" i="1"/>
  <c r="AP93" i="1"/>
  <c r="BA93" i="1"/>
  <c r="AQ93" i="1"/>
  <c r="BB93" i="1"/>
  <c r="BC93" i="1"/>
  <c r="AR93" i="1"/>
  <c r="BD92" i="1"/>
  <c r="BE92" i="1"/>
  <c r="AI92" i="1"/>
  <c r="AT92" i="1"/>
  <c r="AJ92" i="1"/>
  <c r="AU92" i="1"/>
  <c r="AL92" i="1"/>
  <c r="AW92" i="1"/>
  <c r="AM92" i="1"/>
  <c r="AX92" i="1"/>
  <c r="AP92" i="1"/>
  <c r="BA92" i="1"/>
  <c r="AQ92" i="1"/>
  <c r="BB92" i="1"/>
  <c r="BC92" i="1"/>
  <c r="AR92" i="1"/>
  <c r="BD91" i="1"/>
  <c r="BE91" i="1"/>
  <c r="AI91" i="1"/>
  <c r="AT91" i="1"/>
  <c r="AJ91" i="1"/>
  <c r="AU91" i="1"/>
  <c r="AL91" i="1"/>
  <c r="AW91" i="1"/>
  <c r="AM91" i="1"/>
  <c r="AX91" i="1"/>
  <c r="AP91" i="1"/>
  <c r="BA91" i="1"/>
  <c r="AQ91" i="1"/>
  <c r="BB91" i="1"/>
  <c r="BC91" i="1"/>
  <c r="AR91" i="1"/>
  <c r="BD90" i="1"/>
  <c r="BE90" i="1"/>
  <c r="AI90" i="1"/>
  <c r="AT90" i="1"/>
  <c r="AJ90" i="1"/>
  <c r="AU90" i="1"/>
  <c r="AL90" i="1"/>
  <c r="AW90" i="1"/>
  <c r="AM90" i="1"/>
  <c r="AX90" i="1"/>
  <c r="AP90" i="1"/>
  <c r="BA90" i="1"/>
  <c r="AQ90" i="1"/>
  <c r="BB90" i="1"/>
  <c r="BC90" i="1"/>
  <c r="AR90" i="1"/>
  <c r="BD89" i="1"/>
  <c r="BE89" i="1"/>
  <c r="AI89" i="1"/>
  <c r="AT89" i="1"/>
  <c r="AJ89" i="1"/>
  <c r="AU89" i="1"/>
  <c r="AL89" i="1"/>
  <c r="AW89" i="1"/>
  <c r="AM89" i="1"/>
  <c r="AX89" i="1"/>
  <c r="AP89" i="1"/>
  <c r="BA89" i="1"/>
  <c r="AQ89" i="1"/>
  <c r="BB89" i="1"/>
  <c r="BC89" i="1"/>
  <c r="AR89" i="1"/>
  <c r="BD88" i="1"/>
  <c r="BE88" i="1"/>
  <c r="AI88" i="1"/>
  <c r="AT88" i="1"/>
  <c r="AJ88" i="1"/>
  <c r="AU88" i="1"/>
  <c r="AL88" i="1"/>
  <c r="AW88" i="1"/>
  <c r="AM88" i="1"/>
  <c r="AX88" i="1"/>
  <c r="AP88" i="1"/>
  <c r="BA88" i="1"/>
  <c r="AQ88" i="1"/>
  <c r="BB88" i="1"/>
  <c r="BC88" i="1"/>
  <c r="AR88" i="1"/>
  <c r="BD87" i="1"/>
  <c r="BE87" i="1"/>
  <c r="AI87" i="1"/>
  <c r="AT87" i="1"/>
  <c r="AJ87" i="1"/>
  <c r="AU87" i="1"/>
  <c r="AL87" i="1"/>
  <c r="AW87" i="1"/>
  <c r="AM87" i="1"/>
  <c r="AX87" i="1"/>
  <c r="AP87" i="1"/>
  <c r="BA87" i="1"/>
  <c r="AQ87" i="1"/>
  <c r="BB87" i="1"/>
  <c r="BC87" i="1"/>
  <c r="AR87" i="1"/>
  <c r="BE86" i="1"/>
  <c r="AI86" i="1"/>
  <c r="AT86" i="1"/>
  <c r="AJ86" i="1"/>
  <c r="AU86" i="1"/>
  <c r="AL86" i="1"/>
  <c r="AW86" i="1"/>
  <c r="AM86" i="1"/>
  <c r="AX86" i="1"/>
  <c r="AP86" i="1"/>
  <c r="BA86" i="1"/>
  <c r="AQ86" i="1"/>
  <c r="BB86" i="1"/>
  <c r="BC86" i="1"/>
  <c r="AR86" i="1"/>
  <c r="BD85" i="1"/>
  <c r="BE85" i="1"/>
  <c r="AI85" i="1"/>
  <c r="AT85" i="1"/>
  <c r="AJ85" i="1"/>
  <c r="AU85" i="1"/>
  <c r="AL85" i="1"/>
  <c r="AW85" i="1"/>
  <c r="AM85" i="1"/>
  <c r="AX85" i="1"/>
  <c r="AP85" i="1"/>
  <c r="BA85" i="1"/>
  <c r="AQ85" i="1"/>
  <c r="BB85" i="1"/>
  <c r="BC85" i="1"/>
  <c r="AR85" i="1"/>
  <c r="BD84" i="1"/>
  <c r="BE84" i="1"/>
  <c r="AI84" i="1"/>
  <c r="AT84" i="1"/>
  <c r="AJ84" i="1"/>
  <c r="AU84" i="1"/>
  <c r="AL84" i="1"/>
  <c r="AW84" i="1"/>
  <c r="AM84" i="1"/>
  <c r="AX84" i="1"/>
  <c r="AP84" i="1"/>
  <c r="BA84" i="1"/>
  <c r="AQ84" i="1"/>
  <c r="BB84" i="1"/>
  <c r="BC84" i="1"/>
  <c r="AR84" i="1"/>
  <c r="BD83" i="1"/>
  <c r="BE83" i="1"/>
  <c r="AI83" i="1"/>
  <c r="AT83" i="1"/>
  <c r="AJ83" i="1"/>
  <c r="AU83" i="1"/>
  <c r="AL83" i="1"/>
  <c r="AW83" i="1"/>
  <c r="AM83" i="1"/>
  <c r="AX83" i="1"/>
  <c r="AP83" i="1"/>
  <c r="BA83" i="1"/>
  <c r="AQ83" i="1"/>
  <c r="BB83" i="1"/>
  <c r="BC83" i="1"/>
  <c r="AR83" i="1"/>
  <c r="BD82" i="1"/>
  <c r="BE82" i="1"/>
  <c r="AI82" i="1"/>
  <c r="AT82" i="1"/>
  <c r="AJ82" i="1"/>
  <c r="AU82" i="1"/>
  <c r="AL82" i="1"/>
  <c r="AW82" i="1"/>
  <c r="AM82" i="1"/>
  <c r="AX82" i="1"/>
  <c r="AP82" i="1"/>
  <c r="BA82" i="1"/>
  <c r="AQ82" i="1"/>
  <c r="BB82" i="1"/>
  <c r="BC82" i="1"/>
  <c r="AR82" i="1"/>
  <c r="BD81" i="1"/>
  <c r="BE81" i="1"/>
  <c r="AI81" i="1"/>
  <c r="AT81" i="1"/>
  <c r="AJ81" i="1"/>
  <c r="AU81" i="1"/>
  <c r="AL81" i="1"/>
  <c r="AW81" i="1"/>
  <c r="AM81" i="1"/>
  <c r="AX81" i="1"/>
  <c r="AP81" i="1"/>
  <c r="BA81" i="1"/>
  <c r="AQ81" i="1"/>
  <c r="BB81" i="1"/>
  <c r="BC81" i="1"/>
  <c r="AR81" i="1"/>
  <c r="BD80" i="1"/>
  <c r="BE80" i="1"/>
  <c r="AI80" i="1"/>
  <c r="AT80" i="1"/>
  <c r="AJ80" i="1"/>
  <c r="AU80" i="1"/>
  <c r="AL80" i="1"/>
  <c r="AW80" i="1"/>
  <c r="AM80" i="1"/>
  <c r="AX80" i="1"/>
  <c r="AP80" i="1"/>
  <c r="BA80" i="1"/>
  <c r="AQ80" i="1"/>
  <c r="BB80" i="1"/>
  <c r="BC80" i="1"/>
  <c r="AR80" i="1"/>
  <c r="BD79" i="1"/>
  <c r="BE79" i="1"/>
  <c r="AI79" i="1"/>
  <c r="AT79" i="1"/>
  <c r="AJ79" i="1"/>
  <c r="AU79" i="1"/>
  <c r="AL79" i="1"/>
  <c r="AW79" i="1"/>
  <c r="AM79" i="1"/>
  <c r="AX79" i="1"/>
  <c r="AP79" i="1"/>
  <c r="BA79" i="1"/>
  <c r="AQ79" i="1"/>
  <c r="BB79" i="1"/>
  <c r="BC79" i="1"/>
  <c r="AR79" i="1"/>
  <c r="BD78" i="1"/>
  <c r="BE78" i="1"/>
  <c r="AI78" i="1"/>
  <c r="AT78" i="1"/>
  <c r="AJ78" i="1"/>
  <c r="AU78" i="1"/>
  <c r="AL78" i="1"/>
  <c r="AW78" i="1"/>
  <c r="AM78" i="1"/>
  <c r="AX78" i="1"/>
  <c r="AP78" i="1"/>
  <c r="BA78" i="1"/>
  <c r="AQ78" i="1"/>
  <c r="BB78" i="1"/>
  <c r="BC78" i="1"/>
  <c r="AR78" i="1"/>
  <c r="BD77" i="1"/>
  <c r="BE77" i="1"/>
  <c r="AI77" i="1"/>
  <c r="AT77" i="1"/>
  <c r="AJ77" i="1"/>
  <c r="AU77" i="1"/>
  <c r="AL77" i="1"/>
  <c r="AW77" i="1"/>
  <c r="AM77" i="1"/>
  <c r="AX77" i="1"/>
  <c r="AP77" i="1"/>
  <c r="BA77" i="1"/>
  <c r="AQ77" i="1"/>
  <c r="BB77" i="1"/>
  <c r="BC77" i="1"/>
  <c r="AR77" i="1"/>
  <c r="BD76" i="1"/>
  <c r="BE76" i="1"/>
  <c r="AI76" i="1"/>
  <c r="AT76" i="1"/>
  <c r="AJ76" i="1"/>
  <c r="AU76" i="1"/>
  <c r="AL76" i="1"/>
  <c r="AW76" i="1"/>
  <c r="AM76" i="1"/>
  <c r="AX76" i="1"/>
  <c r="AP76" i="1"/>
  <c r="BA76" i="1"/>
  <c r="AQ76" i="1"/>
  <c r="BB76" i="1"/>
  <c r="BC76" i="1"/>
  <c r="AR76" i="1"/>
  <c r="BD75" i="1"/>
  <c r="BE75" i="1"/>
  <c r="AI75" i="1"/>
  <c r="AT75" i="1"/>
  <c r="AJ75" i="1"/>
  <c r="AU75" i="1"/>
  <c r="AL75" i="1"/>
  <c r="AW75" i="1"/>
  <c r="AM75" i="1"/>
  <c r="AX75" i="1"/>
  <c r="AP75" i="1"/>
  <c r="BA75" i="1"/>
  <c r="AQ75" i="1"/>
  <c r="BB75" i="1"/>
  <c r="BC75" i="1"/>
  <c r="AR75" i="1"/>
  <c r="BD74" i="1"/>
  <c r="BE74" i="1"/>
  <c r="AI74" i="1"/>
  <c r="AT74" i="1"/>
  <c r="AJ74" i="1"/>
  <c r="AU74" i="1"/>
  <c r="AL74" i="1"/>
  <c r="AW74" i="1"/>
  <c r="AM74" i="1"/>
  <c r="AX74" i="1"/>
  <c r="AP74" i="1"/>
  <c r="BA74" i="1"/>
  <c r="AQ74" i="1"/>
  <c r="BB74" i="1"/>
  <c r="BC74" i="1"/>
  <c r="AR74" i="1"/>
  <c r="BD73" i="1"/>
  <c r="BE73" i="1"/>
  <c r="AI73" i="1"/>
  <c r="AT73" i="1"/>
  <c r="AJ73" i="1"/>
  <c r="AU73" i="1"/>
  <c r="AL73" i="1"/>
  <c r="AW73" i="1"/>
  <c r="AM73" i="1"/>
  <c r="AX73" i="1"/>
  <c r="AP73" i="1"/>
  <c r="BA73" i="1"/>
  <c r="AQ73" i="1"/>
  <c r="BB73" i="1"/>
  <c r="BC73" i="1"/>
  <c r="AR73" i="1"/>
  <c r="BD72" i="1"/>
  <c r="BE72" i="1"/>
  <c r="AI72" i="1"/>
  <c r="AT72" i="1"/>
  <c r="AJ72" i="1"/>
  <c r="AU72" i="1"/>
  <c r="AL72" i="1"/>
  <c r="AW72" i="1"/>
  <c r="AM72" i="1"/>
  <c r="AX72" i="1"/>
  <c r="AP72" i="1"/>
  <c r="BA72" i="1"/>
  <c r="AQ72" i="1"/>
  <c r="BB72" i="1"/>
  <c r="BC72" i="1"/>
  <c r="AR72" i="1"/>
  <c r="BD71" i="1"/>
  <c r="BE71" i="1"/>
  <c r="AI71" i="1"/>
  <c r="AT71" i="1"/>
  <c r="AJ71" i="1"/>
  <c r="AU71" i="1"/>
  <c r="AL71" i="1"/>
  <c r="AW71" i="1"/>
  <c r="AM71" i="1"/>
  <c r="AX71" i="1"/>
  <c r="AP71" i="1"/>
  <c r="BA71" i="1"/>
  <c r="AQ71" i="1"/>
  <c r="BB71" i="1"/>
  <c r="BC71" i="1"/>
  <c r="AR71" i="1"/>
  <c r="BD70" i="1"/>
  <c r="BE70" i="1"/>
  <c r="AI70" i="1"/>
  <c r="AT70" i="1"/>
  <c r="AJ70" i="1"/>
  <c r="AU70" i="1"/>
  <c r="AL70" i="1"/>
  <c r="AW70" i="1"/>
  <c r="AM70" i="1"/>
  <c r="AX70" i="1"/>
  <c r="AP70" i="1"/>
  <c r="BA70" i="1"/>
  <c r="AQ70" i="1"/>
  <c r="BB70" i="1"/>
  <c r="BC70" i="1"/>
  <c r="AR70" i="1"/>
  <c r="BD69" i="1"/>
  <c r="BE69" i="1"/>
  <c r="AI69" i="1"/>
  <c r="AT69" i="1"/>
  <c r="AJ69" i="1"/>
  <c r="AU69" i="1"/>
  <c r="AL69" i="1"/>
  <c r="AW69" i="1"/>
  <c r="AM69" i="1"/>
  <c r="AX69" i="1"/>
  <c r="AP69" i="1"/>
  <c r="BA69" i="1"/>
  <c r="AQ69" i="1"/>
  <c r="BB69" i="1"/>
  <c r="BC69" i="1"/>
  <c r="AR69" i="1"/>
  <c r="BD68" i="1"/>
  <c r="BE68" i="1"/>
  <c r="AI68" i="1"/>
  <c r="AT68" i="1"/>
  <c r="AJ68" i="1"/>
  <c r="AU68" i="1"/>
  <c r="AL68" i="1"/>
  <c r="AW68" i="1"/>
  <c r="AM68" i="1"/>
  <c r="AX68" i="1"/>
  <c r="AP68" i="1"/>
  <c r="BA68" i="1"/>
  <c r="AQ68" i="1"/>
  <c r="BB68" i="1"/>
  <c r="BC68" i="1"/>
  <c r="AR68" i="1"/>
  <c r="BD67" i="1"/>
  <c r="BE67" i="1"/>
  <c r="AI67" i="1"/>
  <c r="AT67" i="1"/>
  <c r="AJ67" i="1"/>
  <c r="AU67" i="1"/>
  <c r="AL67" i="1"/>
  <c r="AW67" i="1"/>
  <c r="AM67" i="1"/>
  <c r="AX67" i="1"/>
  <c r="AP67" i="1"/>
  <c r="BA67" i="1"/>
  <c r="AQ67" i="1"/>
  <c r="BB67" i="1"/>
  <c r="BC67" i="1"/>
  <c r="AR67" i="1"/>
  <c r="BD66" i="1"/>
  <c r="BE66" i="1"/>
  <c r="AI66" i="1"/>
  <c r="AT66" i="1"/>
  <c r="AJ66" i="1"/>
  <c r="AU66" i="1"/>
  <c r="AL66" i="1"/>
  <c r="AW66" i="1"/>
  <c r="AM66" i="1"/>
  <c r="AX66" i="1"/>
  <c r="AP66" i="1"/>
  <c r="BA66" i="1"/>
  <c r="AQ66" i="1"/>
  <c r="BB66" i="1"/>
  <c r="BC66" i="1"/>
  <c r="AR66" i="1"/>
  <c r="BD65" i="1"/>
  <c r="BE65" i="1"/>
  <c r="AI65" i="1"/>
  <c r="AT65" i="1"/>
  <c r="AJ65" i="1"/>
  <c r="AU65" i="1"/>
  <c r="AL65" i="1"/>
  <c r="AW65" i="1"/>
  <c r="AM65" i="1"/>
  <c r="AX65" i="1"/>
  <c r="AP65" i="1"/>
  <c r="BA65" i="1"/>
  <c r="AQ65" i="1"/>
  <c r="BB65" i="1"/>
  <c r="BC65" i="1"/>
  <c r="AR65" i="1"/>
  <c r="BD64" i="1"/>
  <c r="BE64" i="1"/>
  <c r="AI64" i="1"/>
  <c r="AT64" i="1"/>
  <c r="AJ64" i="1"/>
  <c r="AU64" i="1"/>
  <c r="AL64" i="1"/>
  <c r="AW64" i="1"/>
  <c r="AM64" i="1"/>
  <c r="AX64" i="1"/>
  <c r="AP64" i="1"/>
  <c r="BA64" i="1"/>
  <c r="AQ64" i="1"/>
  <c r="BB64" i="1"/>
  <c r="BC64" i="1"/>
  <c r="AR64" i="1"/>
  <c r="BD63" i="1"/>
  <c r="BE63" i="1"/>
  <c r="AI63" i="1"/>
  <c r="AT63" i="1"/>
  <c r="AJ63" i="1"/>
  <c r="AU63" i="1"/>
  <c r="AL63" i="1"/>
  <c r="AW63" i="1"/>
  <c r="AM63" i="1"/>
  <c r="AX63" i="1"/>
  <c r="AP63" i="1"/>
  <c r="BA63" i="1"/>
  <c r="AQ63" i="1"/>
  <c r="BB63" i="1"/>
  <c r="BC63" i="1"/>
  <c r="AR63" i="1"/>
  <c r="BD62" i="1"/>
  <c r="BE62" i="1"/>
  <c r="AI62" i="1"/>
  <c r="AT62" i="1"/>
  <c r="AJ62" i="1"/>
  <c r="AU62" i="1"/>
  <c r="AL62" i="1"/>
  <c r="AW62" i="1"/>
  <c r="AM62" i="1"/>
  <c r="AX62" i="1"/>
  <c r="AP62" i="1"/>
  <c r="BA62" i="1"/>
  <c r="AQ62" i="1"/>
  <c r="BB62" i="1"/>
  <c r="BC62" i="1"/>
  <c r="AR62" i="1"/>
  <c r="BD61" i="1"/>
  <c r="BE61" i="1"/>
  <c r="AI61" i="1"/>
  <c r="AT61" i="1"/>
  <c r="AJ61" i="1"/>
  <c r="AU61" i="1"/>
  <c r="AL61" i="1"/>
  <c r="AW61" i="1"/>
  <c r="AM61" i="1"/>
  <c r="AX61" i="1"/>
  <c r="AP61" i="1"/>
  <c r="BA61" i="1"/>
  <c r="AQ61" i="1"/>
  <c r="BB61" i="1"/>
  <c r="BC61" i="1"/>
  <c r="AR61" i="1"/>
  <c r="BD60" i="1"/>
  <c r="BE60" i="1"/>
  <c r="AI60" i="1"/>
  <c r="AT60" i="1"/>
  <c r="AJ60" i="1"/>
  <c r="AU60" i="1"/>
  <c r="AL60" i="1"/>
  <c r="AW60" i="1"/>
  <c r="AM60" i="1"/>
  <c r="AX60" i="1"/>
  <c r="AP60" i="1"/>
  <c r="BA60" i="1"/>
  <c r="AQ60" i="1"/>
  <c r="BB60" i="1"/>
  <c r="BC60" i="1"/>
  <c r="AR60" i="1"/>
  <c r="BE59" i="1"/>
  <c r="AI59" i="1"/>
  <c r="AT59" i="1"/>
  <c r="AJ59" i="1"/>
  <c r="AU59" i="1"/>
  <c r="AL59" i="1"/>
  <c r="AW59" i="1"/>
  <c r="AM59" i="1"/>
  <c r="AX59" i="1"/>
  <c r="AP59" i="1"/>
  <c r="BA59" i="1"/>
  <c r="AQ59" i="1"/>
  <c r="BB59" i="1"/>
  <c r="BC59" i="1"/>
  <c r="AR59" i="1"/>
  <c r="BD58" i="1"/>
  <c r="BE58" i="1"/>
  <c r="AI58" i="1"/>
  <c r="AT58" i="1"/>
  <c r="AJ58" i="1"/>
  <c r="AU58" i="1"/>
  <c r="AL58" i="1"/>
  <c r="AW58" i="1"/>
  <c r="AM58" i="1"/>
  <c r="AX58" i="1"/>
  <c r="AP58" i="1"/>
  <c r="BA58" i="1"/>
  <c r="AQ58" i="1"/>
  <c r="BB58" i="1"/>
  <c r="BC58" i="1"/>
  <c r="AR58" i="1"/>
  <c r="BD57" i="1"/>
  <c r="BE57" i="1"/>
  <c r="AI57" i="1"/>
  <c r="AT57" i="1"/>
  <c r="AJ57" i="1"/>
  <c r="AU57" i="1"/>
  <c r="AL57" i="1"/>
  <c r="AW57" i="1"/>
  <c r="AM57" i="1"/>
  <c r="AX57" i="1"/>
  <c r="AP57" i="1"/>
  <c r="BA57" i="1"/>
  <c r="AQ57" i="1"/>
  <c r="BB57" i="1"/>
  <c r="BC57" i="1"/>
  <c r="AR57" i="1"/>
  <c r="BD56" i="1"/>
  <c r="BE56" i="1"/>
  <c r="AI56" i="1"/>
  <c r="AT56" i="1"/>
  <c r="AJ56" i="1"/>
  <c r="AU56" i="1"/>
  <c r="AL56" i="1"/>
  <c r="AW56" i="1"/>
  <c r="AM56" i="1"/>
  <c r="AX56" i="1"/>
  <c r="AP56" i="1"/>
  <c r="BA56" i="1"/>
  <c r="AQ56" i="1"/>
  <c r="BB56" i="1"/>
  <c r="BC56" i="1"/>
  <c r="AR56" i="1"/>
  <c r="BD55" i="1"/>
  <c r="BE55" i="1"/>
  <c r="AI55" i="1"/>
  <c r="AT55" i="1"/>
  <c r="AJ55" i="1"/>
  <c r="AU55" i="1"/>
  <c r="AL55" i="1"/>
  <c r="AW55" i="1"/>
  <c r="AM55" i="1"/>
  <c r="AX55" i="1"/>
  <c r="AP55" i="1"/>
  <c r="BA55" i="1"/>
  <c r="AQ55" i="1"/>
  <c r="BB55" i="1"/>
  <c r="BC55" i="1"/>
  <c r="AR55" i="1"/>
  <c r="BD54" i="1"/>
  <c r="BE54" i="1"/>
  <c r="AI54" i="1"/>
  <c r="AT54" i="1"/>
  <c r="AJ54" i="1"/>
  <c r="AU54" i="1"/>
  <c r="AL54" i="1"/>
  <c r="AW54" i="1"/>
  <c r="AM54" i="1"/>
  <c r="AX54" i="1"/>
  <c r="AP54" i="1"/>
  <c r="BA54" i="1"/>
  <c r="AQ54" i="1"/>
  <c r="BB54" i="1"/>
  <c r="BC54" i="1"/>
  <c r="AR54" i="1"/>
  <c r="BD53" i="1"/>
  <c r="BE53" i="1"/>
  <c r="AI53" i="1"/>
  <c r="AT53" i="1"/>
  <c r="AJ53" i="1"/>
  <c r="AU53" i="1"/>
  <c r="AL53" i="1"/>
  <c r="AW53" i="1"/>
  <c r="AM53" i="1"/>
  <c r="AX53" i="1"/>
  <c r="AP53" i="1"/>
  <c r="BA53" i="1"/>
  <c r="AQ53" i="1"/>
  <c r="BB53" i="1"/>
  <c r="BC53" i="1"/>
  <c r="AR53" i="1"/>
  <c r="BD52" i="1"/>
  <c r="BE52" i="1"/>
  <c r="AI52" i="1"/>
  <c r="AT52" i="1"/>
  <c r="AJ52" i="1"/>
  <c r="AU52" i="1"/>
  <c r="AL52" i="1"/>
  <c r="AW52" i="1"/>
  <c r="AM52" i="1"/>
  <c r="AX52" i="1"/>
  <c r="AP52" i="1"/>
  <c r="BA52" i="1"/>
  <c r="AQ52" i="1"/>
  <c r="BB52" i="1"/>
  <c r="BC52" i="1"/>
  <c r="AR52" i="1"/>
  <c r="BD51" i="1"/>
  <c r="BE51" i="1"/>
  <c r="AI51" i="1"/>
  <c r="AT51" i="1"/>
  <c r="AJ51" i="1"/>
  <c r="AU51" i="1"/>
  <c r="AL51" i="1"/>
  <c r="AW51" i="1"/>
  <c r="AM51" i="1"/>
  <c r="AX51" i="1"/>
  <c r="AP51" i="1"/>
  <c r="BA51" i="1"/>
  <c r="AQ51" i="1"/>
  <c r="BB51" i="1"/>
  <c r="BC51" i="1"/>
  <c r="AR51" i="1"/>
  <c r="BD50" i="1"/>
  <c r="BE50" i="1"/>
  <c r="AI50" i="1"/>
  <c r="AT50" i="1"/>
  <c r="AJ50" i="1"/>
  <c r="AU50" i="1"/>
  <c r="AL50" i="1"/>
  <c r="AW50" i="1"/>
  <c r="AM50" i="1"/>
  <c r="AX50" i="1"/>
  <c r="AP50" i="1"/>
  <c r="BA50" i="1"/>
  <c r="AQ50" i="1"/>
  <c r="BB50" i="1"/>
  <c r="BC50" i="1"/>
  <c r="AR50" i="1"/>
  <c r="BD49" i="1"/>
  <c r="BE49" i="1"/>
  <c r="AI49" i="1"/>
  <c r="AT49" i="1"/>
  <c r="AJ49" i="1"/>
  <c r="AU49" i="1"/>
  <c r="AL49" i="1"/>
  <c r="AW49" i="1"/>
  <c r="AM49" i="1"/>
  <c r="AX49" i="1"/>
  <c r="AP49" i="1"/>
  <c r="BA49" i="1"/>
  <c r="AQ49" i="1"/>
  <c r="BB49" i="1"/>
  <c r="BC49" i="1"/>
  <c r="AR49" i="1"/>
  <c r="BE48" i="1"/>
  <c r="AI48" i="1"/>
  <c r="AT48" i="1"/>
  <c r="AJ48" i="1"/>
  <c r="AU48" i="1"/>
  <c r="AL48" i="1"/>
  <c r="AW48" i="1"/>
  <c r="AM48" i="1"/>
  <c r="AX48" i="1"/>
  <c r="AP48" i="1"/>
  <c r="BA48" i="1"/>
  <c r="AQ48" i="1"/>
  <c r="BB48" i="1"/>
  <c r="BC48" i="1"/>
  <c r="AR48" i="1"/>
  <c r="BE47" i="1"/>
  <c r="AI47" i="1"/>
  <c r="AT47" i="1"/>
  <c r="AJ47" i="1"/>
  <c r="AU47" i="1"/>
  <c r="AL47" i="1"/>
  <c r="AW47" i="1"/>
  <c r="AM47" i="1"/>
  <c r="AX47" i="1"/>
  <c r="AP47" i="1"/>
  <c r="BA47" i="1"/>
  <c r="AQ47" i="1"/>
  <c r="BB47" i="1"/>
  <c r="BC47" i="1"/>
  <c r="AR47" i="1"/>
  <c r="BE46" i="1"/>
  <c r="AI46" i="1"/>
  <c r="AT46" i="1"/>
  <c r="AJ46" i="1"/>
  <c r="AU46" i="1"/>
  <c r="AL46" i="1"/>
  <c r="AW46" i="1"/>
  <c r="AM46" i="1"/>
  <c r="AX46" i="1"/>
  <c r="AP46" i="1"/>
  <c r="BA46" i="1"/>
  <c r="AQ46" i="1"/>
  <c r="BB46" i="1"/>
  <c r="BC46" i="1"/>
  <c r="AR46" i="1"/>
  <c r="BE45" i="1"/>
  <c r="AI45" i="1"/>
  <c r="AT45" i="1"/>
  <c r="AJ45" i="1"/>
  <c r="AU45" i="1"/>
  <c r="AL45" i="1"/>
  <c r="AW45" i="1"/>
  <c r="AM45" i="1"/>
  <c r="AX45" i="1"/>
  <c r="AP45" i="1"/>
  <c r="BA45" i="1"/>
  <c r="AQ45" i="1"/>
  <c r="BB45" i="1"/>
  <c r="BC45" i="1"/>
  <c r="AR45" i="1"/>
  <c r="BE44" i="1"/>
  <c r="AI44" i="1"/>
  <c r="AT44" i="1"/>
  <c r="AJ44" i="1"/>
  <c r="AU44" i="1"/>
  <c r="AL44" i="1"/>
  <c r="AW44" i="1"/>
  <c r="AM44" i="1"/>
  <c r="AX44" i="1"/>
  <c r="AP44" i="1"/>
  <c r="BA44" i="1"/>
  <c r="AQ44" i="1"/>
  <c r="BB44" i="1"/>
  <c r="BC44" i="1"/>
  <c r="AR44" i="1"/>
  <c r="BE43" i="1"/>
  <c r="AI43" i="1"/>
  <c r="AT43" i="1"/>
  <c r="AJ43" i="1"/>
  <c r="AU43" i="1"/>
  <c r="AL43" i="1"/>
  <c r="AW43" i="1"/>
  <c r="AM43" i="1"/>
  <c r="AX43" i="1"/>
  <c r="AP43" i="1"/>
  <c r="BA43" i="1"/>
  <c r="AQ43" i="1"/>
  <c r="BB43" i="1"/>
  <c r="BC43" i="1"/>
  <c r="AR43" i="1"/>
  <c r="BD42" i="1"/>
  <c r="BE42" i="1"/>
  <c r="AI42" i="1"/>
  <c r="AT42" i="1"/>
  <c r="AJ42" i="1"/>
  <c r="AU42" i="1"/>
  <c r="AL42" i="1"/>
  <c r="AW42" i="1"/>
  <c r="AM42" i="1"/>
  <c r="AX42" i="1"/>
  <c r="AP42" i="1"/>
  <c r="BA42" i="1"/>
  <c r="AQ42" i="1"/>
  <c r="BB42" i="1"/>
  <c r="BC42" i="1"/>
  <c r="AR42" i="1"/>
  <c r="BD41" i="1"/>
  <c r="BE41" i="1"/>
  <c r="AI41" i="1"/>
  <c r="AT41" i="1"/>
  <c r="AJ41" i="1"/>
  <c r="AU41" i="1"/>
  <c r="AL41" i="1"/>
  <c r="AW41" i="1"/>
  <c r="AM41" i="1"/>
  <c r="AX41" i="1"/>
  <c r="AP41" i="1"/>
  <c r="BA41" i="1"/>
  <c r="AQ41" i="1"/>
  <c r="BB41" i="1"/>
  <c r="BC41" i="1"/>
  <c r="AR41" i="1"/>
  <c r="BE40" i="1"/>
  <c r="AI40" i="1"/>
  <c r="AT40" i="1"/>
  <c r="AJ40" i="1"/>
  <c r="AU40" i="1"/>
  <c r="AL40" i="1"/>
  <c r="AW40" i="1"/>
  <c r="AM40" i="1"/>
  <c r="AX40" i="1"/>
  <c r="AP40" i="1"/>
  <c r="BA40" i="1"/>
  <c r="AQ40" i="1"/>
  <c r="BB40" i="1"/>
  <c r="BC40" i="1"/>
  <c r="AR40" i="1"/>
  <c r="BE39" i="1"/>
  <c r="AI39" i="1"/>
  <c r="AT39" i="1"/>
  <c r="AJ39" i="1"/>
  <c r="AU39" i="1"/>
  <c r="AL39" i="1"/>
  <c r="AW39" i="1"/>
  <c r="AM39" i="1"/>
  <c r="AX39" i="1"/>
  <c r="AP39" i="1"/>
  <c r="BA39" i="1"/>
  <c r="AQ39" i="1"/>
  <c r="BB39" i="1"/>
  <c r="BC39" i="1"/>
  <c r="AR39" i="1"/>
  <c r="BE38" i="1"/>
  <c r="AI38" i="1"/>
  <c r="AT38" i="1"/>
  <c r="AJ38" i="1"/>
  <c r="AU38" i="1"/>
  <c r="AL38" i="1"/>
  <c r="AW38" i="1"/>
  <c r="AM38" i="1"/>
  <c r="AX38" i="1"/>
  <c r="AP38" i="1"/>
  <c r="BA38" i="1"/>
  <c r="AQ38" i="1"/>
  <c r="BB38" i="1"/>
  <c r="BC38" i="1"/>
  <c r="AR38" i="1"/>
  <c r="BE37" i="1"/>
  <c r="AI37" i="1"/>
  <c r="AT37" i="1"/>
  <c r="AJ37" i="1"/>
  <c r="AU37" i="1"/>
  <c r="AL37" i="1"/>
  <c r="AW37" i="1"/>
  <c r="AM37" i="1"/>
  <c r="AX37" i="1"/>
  <c r="AP37" i="1"/>
  <c r="BA37" i="1"/>
  <c r="AQ37" i="1"/>
  <c r="BB37" i="1"/>
  <c r="BC37" i="1"/>
  <c r="AR37" i="1"/>
  <c r="BD36" i="1"/>
  <c r="BE36" i="1"/>
  <c r="AI36" i="1"/>
  <c r="AT36" i="1"/>
  <c r="AJ36" i="1"/>
  <c r="AU36" i="1"/>
  <c r="AL36" i="1"/>
  <c r="AW36" i="1"/>
  <c r="AM36" i="1"/>
  <c r="AX36" i="1"/>
  <c r="AP36" i="1"/>
  <c r="BA36" i="1"/>
  <c r="AQ36" i="1"/>
  <c r="BB36" i="1"/>
  <c r="BC36" i="1"/>
  <c r="AR36" i="1"/>
  <c r="BD35" i="1"/>
  <c r="BE35" i="1"/>
  <c r="AI35" i="1"/>
  <c r="AT35" i="1"/>
  <c r="AJ35" i="1"/>
  <c r="AU35" i="1"/>
  <c r="AL35" i="1"/>
  <c r="AW35" i="1"/>
  <c r="AM35" i="1"/>
  <c r="AX35" i="1"/>
  <c r="AP35" i="1"/>
  <c r="BA35" i="1"/>
  <c r="AQ35" i="1"/>
  <c r="BB35" i="1"/>
  <c r="BC35" i="1"/>
  <c r="AR35" i="1"/>
  <c r="BD34" i="1"/>
  <c r="BE34" i="1"/>
  <c r="AI34" i="1"/>
  <c r="AT34" i="1"/>
  <c r="AJ34" i="1"/>
  <c r="AU34" i="1"/>
  <c r="AL34" i="1"/>
  <c r="AW34" i="1"/>
  <c r="AM34" i="1"/>
  <c r="AX34" i="1"/>
  <c r="AP34" i="1"/>
  <c r="BA34" i="1"/>
  <c r="AQ34" i="1"/>
  <c r="BB34" i="1"/>
  <c r="BC34" i="1"/>
  <c r="AR34" i="1"/>
  <c r="BD33" i="1"/>
  <c r="BE33" i="1"/>
  <c r="AI33" i="1"/>
  <c r="AT33" i="1"/>
  <c r="AJ33" i="1"/>
  <c r="AU33" i="1"/>
  <c r="AL33" i="1"/>
  <c r="AW33" i="1"/>
  <c r="AM33" i="1"/>
  <c r="AX33" i="1"/>
  <c r="AP33" i="1"/>
  <c r="BA33" i="1"/>
  <c r="AQ33" i="1"/>
  <c r="BB33" i="1"/>
  <c r="BC33" i="1"/>
  <c r="AR33" i="1"/>
  <c r="BD32" i="1"/>
  <c r="BE32" i="1"/>
  <c r="AI32" i="1"/>
  <c r="AT32" i="1"/>
  <c r="AJ32" i="1"/>
  <c r="AU32" i="1"/>
  <c r="AL32" i="1"/>
  <c r="AW32" i="1"/>
  <c r="AM32" i="1"/>
  <c r="AX32" i="1"/>
  <c r="AP32" i="1"/>
  <c r="BA32" i="1"/>
  <c r="AQ32" i="1"/>
  <c r="BB32" i="1"/>
  <c r="BC32" i="1"/>
  <c r="AR32" i="1"/>
  <c r="BD31" i="1"/>
  <c r="BE31" i="1"/>
  <c r="AI31" i="1"/>
  <c r="AT31" i="1"/>
  <c r="AJ31" i="1"/>
  <c r="AU31" i="1"/>
  <c r="AL31" i="1"/>
  <c r="AW31" i="1"/>
  <c r="AM31" i="1"/>
  <c r="AX31" i="1"/>
  <c r="AP31" i="1"/>
  <c r="BA31" i="1"/>
  <c r="AQ31" i="1"/>
  <c r="BB31" i="1"/>
  <c r="BC31" i="1"/>
  <c r="AR31" i="1"/>
  <c r="BD30" i="1"/>
  <c r="BE30" i="1"/>
  <c r="AI30" i="1"/>
  <c r="AT30" i="1"/>
  <c r="AJ30" i="1"/>
  <c r="AU30" i="1"/>
  <c r="AL30" i="1"/>
  <c r="AW30" i="1"/>
  <c r="AM30" i="1"/>
  <c r="AX30" i="1"/>
  <c r="AP30" i="1"/>
  <c r="BA30" i="1"/>
  <c r="AQ30" i="1"/>
  <c r="BB30" i="1"/>
  <c r="BC30" i="1"/>
  <c r="AR30" i="1"/>
  <c r="BD29" i="1"/>
  <c r="BE29" i="1"/>
  <c r="AI29" i="1"/>
  <c r="AT29" i="1"/>
  <c r="AJ29" i="1"/>
  <c r="AU29" i="1"/>
  <c r="AL29" i="1"/>
  <c r="AW29" i="1"/>
  <c r="AM29" i="1"/>
  <c r="AX29" i="1"/>
  <c r="AP29" i="1"/>
  <c r="BA29" i="1"/>
  <c r="AQ29" i="1"/>
  <c r="BB29" i="1"/>
  <c r="BC29" i="1"/>
  <c r="AR29" i="1"/>
  <c r="BE28" i="1"/>
  <c r="AI28" i="1"/>
  <c r="AT28" i="1"/>
  <c r="AJ28" i="1"/>
  <c r="AU28" i="1"/>
  <c r="AL28" i="1"/>
  <c r="AW28" i="1"/>
  <c r="AM28" i="1"/>
  <c r="AX28" i="1"/>
  <c r="AP28" i="1"/>
  <c r="BA28" i="1"/>
  <c r="AQ28" i="1"/>
  <c r="BB28" i="1"/>
  <c r="BC28" i="1"/>
  <c r="AR28" i="1"/>
  <c r="BE27" i="1"/>
  <c r="AI27" i="1"/>
  <c r="AT27" i="1"/>
  <c r="AJ27" i="1"/>
  <c r="AU27" i="1"/>
  <c r="AL27" i="1"/>
  <c r="AW27" i="1"/>
  <c r="AM27" i="1"/>
  <c r="AX27" i="1"/>
  <c r="AP27" i="1"/>
  <c r="BA27" i="1"/>
  <c r="AQ27" i="1"/>
  <c r="BB27" i="1"/>
  <c r="BC27" i="1"/>
  <c r="AR27" i="1"/>
  <c r="BD26" i="1"/>
  <c r="BE26" i="1"/>
  <c r="AI26" i="1"/>
  <c r="AT26" i="1"/>
  <c r="AJ26" i="1"/>
  <c r="AU26" i="1"/>
  <c r="AL26" i="1"/>
  <c r="AW26" i="1"/>
  <c r="AM26" i="1"/>
  <c r="AX26" i="1"/>
  <c r="AP26" i="1"/>
  <c r="BA26" i="1"/>
  <c r="AQ26" i="1"/>
  <c r="BB26" i="1"/>
  <c r="BC26" i="1"/>
  <c r="AR26" i="1"/>
  <c r="BD25" i="1"/>
  <c r="BE25" i="1"/>
  <c r="AI25" i="1"/>
  <c r="AT25" i="1"/>
  <c r="AJ25" i="1"/>
  <c r="AU25" i="1"/>
  <c r="AL25" i="1"/>
  <c r="AW25" i="1"/>
  <c r="AM25" i="1"/>
  <c r="AX25" i="1"/>
  <c r="AP25" i="1"/>
  <c r="BA25" i="1"/>
  <c r="AQ25" i="1"/>
  <c r="BB25" i="1"/>
  <c r="BC25" i="1"/>
  <c r="AR25" i="1"/>
  <c r="BE24" i="1"/>
  <c r="AI24" i="1"/>
  <c r="AT24" i="1"/>
  <c r="AJ24" i="1"/>
  <c r="AU24" i="1"/>
  <c r="AL24" i="1"/>
  <c r="AW24" i="1"/>
  <c r="AM24" i="1"/>
  <c r="AX24" i="1"/>
  <c r="AP24" i="1"/>
  <c r="BA24" i="1"/>
  <c r="AQ24" i="1"/>
  <c r="BB24" i="1"/>
  <c r="BC24" i="1"/>
  <c r="AR24" i="1"/>
  <c r="BE23" i="1"/>
  <c r="AI23" i="1"/>
  <c r="AT23" i="1"/>
  <c r="AJ23" i="1"/>
  <c r="AU23" i="1"/>
  <c r="AL23" i="1"/>
  <c r="AW23" i="1"/>
  <c r="AM23" i="1"/>
  <c r="AX23" i="1"/>
  <c r="AP23" i="1"/>
  <c r="BA23" i="1"/>
  <c r="AQ23" i="1"/>
  <c r="BB23" i="1"/>
  <c r="BC23" i="1"/>
  <c r="AR23" i="1"/>
  <c r="BE22" i="1"/>
  <c r="AI22" i="1"/>
  <c r="AT22" i="1"/>
  <c r="AJ22" i="1"/>
  <c r="AU22" i="1"/>
  <c r="AL22" i="1"/>
  <c r="AW22" i="1"/>
  <c r="AM22" i="1"/>
  <c r="AX22" i="1"/>
  <c r="AP22" i="1"/>
  <c r="BA22" i="1"/>
  <c r="AQ22" i="1"/>
  <c r="BB22" i="1"/>
  <c r="BC22" i="1"/>
  <c r="AR22" i="1"/>
  <c r="BE21" i="1"/>
  <c r="AI21" i="1"/>
  <c r="AT21" i="1"/>
  <c r="AJ21" i="1"/>
  <c r="AU21" i="1"/>
  <c r="AL21" i="1"/>
  <c r="AW21" i="1"/>
  <c r="AM21" i="1"/>
  <c r="AX21" i="1"/>
  <c r="AP21" i="1"/>
  <c r="BA21" i="1"/>
  <c r="AQ21" i="1"/>
  <c r="BB21" i="1"/>
  <c r="BC21" i="1"/>
  <c r="AR21" i="1"/>
  <c r="BD20" i="1"/>
  <c r="BE20" i="1"/>
  <c r="AI20" i="1"/>
  <c r="AT20" i="1"/>
  <c r="AJ20" i="1"/>
  <c r="AU20" i="1"/>
  <c r="AL20" i="1"/>
  <c r="AW20" i="1"/>
  <c r="AM20" i="1"/>
  <c r="AX20" i="1"/>
  <c r="AP20" i="1"/>
  <c r="BA20" i="1"/>
  <c r="AQ20" i="1"/>
  <c r="BB20" i="1"/>
  <c r="BC20" i="1"/>
  <c r="AR20" i="1"/>
  <c r="BD19" i="1"/>
  <c r="BE19" i="1"/>
  <c r="AI19" i="1"/>
  <c r="AT19" i="1"/>
  <c r="AJ19" i="1"/>
  <c r="AU19" i="1"/>
  <c r="AL19" i="1"/>
  <c r="AW19" i="1"/>
  <c r="AM19" i="1"/>
  <c r="AX19" i="1"/>
  <c r="AP19" i="1"/>
  <c r="BA19" i="1"/>
  <c r="AQ19" i="1"/>
  <c r="BB19" i="1"/>
  <c r="BC19" i="1"/>
  <c r="AR19" i="1"/>
  <c r="BD18" i="1"/>
  <c r="BE18" i="1"/>
  <c r="AI18" i="1"/>
  <c r="AT18" i="1"/>
  <c r="AJ18" i="1"/>
  <c r="AU18" i="1"/>
  <c r="AL18" i="1"/>
  <c r="AW18" i="1"/>
  <c r="AM18" i="1"/>
  <c r="AX18" i="1"/>
  <c r="AP18" i="1"/>
  <c r="BA18" i="1"/>
  <c r="AQ18" i="1"/>
  <c r="BB18" i="1"/>
  <c r="BC18" i="1"/>
  <c r="AR18" i="1"/>
  <c r="BD17" i="1"/>
  <c r="BE17" i="1"/>
  <c r="AI17" i="1"/>
  <c r="AT17" i="1"/>
  <c r="AJ17" i="1"/>
  <c r="AU17" i="1"/>
  <c r="AL17" i="1"/>
  <c r="AW17" i="1"/>
  <c r="AM17" i="1"/>
  <c r="AX17" i="1"/>
  <c r="AP17" i="1"/>
  <c r="BA17" i="1"/>
  <c r="AQ17" i="1"/>
  <c r="BB17" i="1"/>
  <c r="BC17" i="1"/>
  <c r="AR17" i="1"/>
  <c r="BD16" i="1"/>
  <c r="BE16" i="1"/>
  <c r="AI16" i="1"/>
  <c r="AT16" i="1"/>
  <c r="AJ16" i="1"/>
  <c r="AU16" i="1"/>
  <c r="AL16" i="1"/>
  <c r="AW16" i="1"/>
  <c r="AM16" i="1"/>
  <c r="AX16" i="1"/>
  <c r="AP16" i="1"/>
  <c r="BA16" i="1"/>
  <c r="AQ16" i="1"/>
  <c r="BB16" i="1"/>
  <c r="BC16" i="1"/>
  <c r="AR16" i="1"/>
  <c r="BD15" i="1"/>
  <c r="BE15" i="1"/>
  <c r="AI15" i="1"/>
  <c r="AT15" i="1"/>
  <c r="AJ15" i="1"/>
  <c r="AU15" i="1"/>
  <c r="AL15" i="1"/>
  <c r="AW15" i="1"/>
  <c r="AM15" i="1"/>
  <c r="AX15" i="1"/>
  <c r="AP15" i="1"/>
  <c r="BA15" i="1"/>
  <c r="AQ15" i="1"/>
  <c r="BB15" i="1"/>
  <c r="BC15" i="1"/>
  <c r="AR15" i="1"/>
  <c r="BD14" i="1"/>
  <c r="BE14" i="1"/>
  <c r="AI14" i="1"/>
  <c r="AT14" i="1"/>
  <c r="AJ14" i="1"/>
  <c r="AU14" i="1"/>
  <c r="AL14" i="1"/>
  <c r="AW14" i="1"/>
  <c r="AM14" i="1"/>
  <c r="AX14" i="1"/>
  <c r="AP14" i="1"/>
  <c r="BA14" i="1"/>
  <c r="AQ14" i="1"/>
  <c r="BB14" i="1"/>
  <c r="BC14" i="1"/>
  <c r="AR14" i="1"/>
  <c r="BD13" i="1"/>
  <c r="BE13" i="1"/>
  <c r="AI13" i="1"/>
  <c r="AT13" i="1"/>
  <c r="AJ13" i="1"/>
  <c r="AU13" i="1"/>
  <c r="AL13" i="1"/>
  <c r="AW13" i="1"/>
  <c r="AM13" i="1"/>
  <c r="AX13" i="1"/>
  <c r="AP13" i="1"/>
  <c r="BA13" i="1"/>
  <c r="AQ13" i="1"/>
  <c r="BB13" i="1"/>
  <c r="BC13" i="1"/>
  <c r="AR13" i="1"/>
  <c r="BD12" i="1"/>
  <c r="BE12" i="1"/>
  <c r="AI12" i="1"/>
  <c r="AT12" i="1"/>
  <c r="AJ12" i="1"/>
  <c r="AU12" i="1"/>
  <c r="AL12" i="1"/>
  <c r="AW12" i="1"/>
  <c r="AM12" i="1"/>
  <c r="AX12" i="1"/>
  <c r="AP12" i="1"/>
  <c r="BA12" i="1"/>
  <c r="AQ12" i="1"/>
  <c r="BB12" i="1"/>
  <c r="BC12" i="1"/>
  <c r="AR12" i="1"/>
  <c r="BE11" i="1"/>
  <c r="AI11" i="1"/>
  <c r="AT11" i="1"/>
  <c r="AJ11" i="1"/>
  <c r="AU11" i="1"/>
  <c r="AL11" i="1"/>
  <c r="AW11" i="1"/>
  <c r="AM11" i="1"/>
  <c r="AX11" i="1"/>
  <c r="AP11" i="1"/>
  <c r="BA11" i="1"/>
  <c r="AQ11" i="1"/>
  <c r="BB11" i="1"/>
  <c r="BC11" i="1"/>
  <c r="AR11" i="1"/>
  <c r="BE10" i="1"/>
  <c r="AI10" i="1"/>
  <c r="AT10" i="1"/>
  <c r="AJ10" i="1"/>
  <c r="AU10" i="1"/>
  <c r="AL10" i="1"/>
  <c r="AW10" i="1"/>
  <c r="AM10" i="1"/>
  <c r="AX10" i="1"/>
  <c r="AP10" i="1"/>
  <c r="BA10" i="1"/>
  <c r="AQ10" i="1"/>
  <c r="BB10" i="1"/>
  <c r="BC10" i="1"/>
  <c r="AR10" i="1"/>
  <c r="BE9" i="1"/>
  <c r="AM9" i="1"/>
  <c r="AX9" i="1"/>
  <c r="BC9" i="1"/>
  <c r="AR9" i="1"/>
</calcChain>
</file>

<file path=xl/sharedStrings.xml><?xml version="1.0" encoding="utf-8"?>
<sst xmlns="http://schemas.openxmlformats.org/spreadsheetml/2006/main" count="2329" uniqueCount="250">
  <si>
    <t>Oxide Formula Weights (g/mol)</t>
  </si>
  <si>
    <t>Oxygen mineral formula basis</t>
  </si>
  <si>
    <t>MgO</t>
  </si>
  <si>
    <r>
      <t>Al</t>
    </r>
    <r>
      <rPr>
        <vertAlign val="subscript"/>
        <sz val="10"/>
        <color indexed="8"/>
        <rFont val="Arial"/>
      </rPr>
      <t>2</t>
    </r>
    <r>
      <rPr>
        <sz val="10"/>
        <color indexed="8"/>
        <rFont val="Arial"/>
        <family val="2"/>
      </rPr>
      <t>O</t>
    </r>
    <r>
      <rPr>
        <vertAlign val="subscript"/>
        <sz val="10"/>
        <color indexed="8"/>
        <rFont val="Arial"/>
      </rPr>
      <t>3</t>
    </r>
  </si>
  <si>
    <r>
      <t>Cr</t>
    </r>
    <r>
      <rPr>
        <vertAlign val="subscript"/>
        <sz val="10"/>
        <color indexed="8"/>
        <rFont val="Arial"/>
      </rPr>
      <t>2</t>
    </r>
    <r>
      <rPr>
        <sz val="10"/>
        <color indexed="8"/>
        <rFont val="Arial"/>
        <family val="2"/>
      </rPr>
      <t>O</t>
    </r>
    <r>
      <rPr>
        <vertAlign val="subscript"/>
        <sz val="10"/>
        <color indexed="8"/>
        <rFont val="Arial"/>
      </rPr>
      <t>3</t>
    </r>
  </si>
  <si>
    <t>FeO</t>
  </si>
  <si>
    <r>
      <t>V</t>
    </r>
    <r>
      <rPr>
        <vertAlign val="subscript"/>
        <sz val="10"/>
        <color indexed="8"/>
        <rFont val="Arial"/>
      </rPr>
      <t>2</t>
    </r>
    <r>
      <rPr>
        <sz val="10"/>
        <color indexed="8"/>
        <rFont val="Arial"/>
        <family val="2"/>
      </rPr>
      <t>O</t>
    </r>
    <r>
      <rPr>
        <vertAlign val="subscript"/>
        <sz val="10"/>
        <color indexed="8"/>
        <rFont val="Arial"/>
      </rPr>
      <t>3</t>
    </r>
  </si>
  <si>
    <r>
      <t>SiO</t>
    </r>
    <r>
      <rPr>
        <vertAlign val="subscript"/>
        <sz val="10"/>
        <color indexed="8"/>
        <rFont val="Arial"/>
      </rPr>
      <t>2</t>
    </r>
  </si>
  <si>
    <r>
      <t>TiO</t>
    </r>
    <r>
      <rPr>
        <vertAlign val="subscript"/>
        <sz val="10"/>
        <color indexed="8"/>
        <rFont val="Arial"/>
      </rPr>
      <t>2</t>
    </r>
  </si>
  <si>
    <t>MnO</t>
  </si>
  <si>
    <t>NiO</t>
  </si>
  <si>
    <t>ZnO</t>
  </si>
  <si>
    <r>
      <t>Fe</t>
    </r>
    <r>
      <rPr>
        <vertAlign val="subscript"/>
        <sz val="10"/>
        <color indexed="8"/>
        <rFont val="Arial"/>
      </rPr>
      <t>2</t>
    </r>
    <r>
      <rPr>
        <sz val="10"/>
        <color indexed="8"/>
        <rFont val="Arial"/>
        <family val="2"/>
      </rPr>
      <t>O</t>
    </r>
    <r>
      <rPr>
        <vertAlign val="subscript"/>
        <sz val="10"/>
        <color indexed="8"/>
        <rFont val="Arial"/>
      </rPr>
      <t>3</t>
    </r>
  </si>
  <si>
    <t>Calculated as Hematite-Ilmenite solid solution (not normallized)</t>
  </si>
  <si>
    <t>Calculated as Magnetite-Ulvospinel solid solution (not normallized)</t>
  </si>
  <si>
    <t>Mineral ID</t>
  </si>
  <si>
    <t>Quality</t>
  </si>
  <si>
    <t>Lookup Table for Ghiorso &amp; Evans (2008) Thermometer</t>
  </si>
  <si>
    <t>Oxide Wt %</t>
  </si>
  <si>
    <t>Molar proportions of Oxides</t>
  </si>
  <si>
    <t>Oxygen Proportions contributed by Oxides</t>
  </si>
  <si>
    <t>Oxygen Proportions normallized to mineral formula basis</t>
  </si>
  <si>
    <t>Corresponding number of cations contributed to formula</t>
  </si>
  <si>
    <t>Ti:Fe</t>
  </si>
  <si>
    <t>Positive ID as Ilmenite?</t>
  </si>
  <si>
    <t xml:space="preserve">Cations </t>
  </si>
  <si>
    <t>Proportions of total Fe</t>
  </si>
  <si>
    <t>Weight Percents</t>
  </si>
  <si>
    <t>Analysis</t>
  </si>
  <si>
    <t>Sample Name</t>
  </si>
  <si>
    <t>Total</t>
  </si>
  <si>
    <t>Mg</t>
  </si>
  <si>
    <r>
      <t>Al</t>
    </r>
    <r>
      <rPr>
        <vertAlign val="subscript"/>
        <sz val="10"/>
        <color indexed="8"/>
        <rFont val="Calibri"/>
      </rPr>
      <t/>
    </r>
  </si>
  <si>
    <r>
      <t>Cr</t>
    </r>
    <r>
      <rPr>
        <vertAlign val="subscript"/>
        <sz val="10"/>
        <color indexed="8"/>
        <rFont val="Calibri"/>
      </rPr>
      <t/>
    </r>
  </si>
  <si>
    <r>
      <t>Fe</t>
    </r>
    <r>
      <rPr>
        <vertAlign val="superscript"/>
        <sz val="10"/>
        <color indexed="8"/>
        <rFont val="Arial"/>
      </rPr>
      <t>2+</t>
    </r>
  </si>
  <si>
    <t>V</t>
  </si>
  <si>
    <t>Si</t>
  </si>
  <si>
    <t>Ti</t>
  </si>
  <si>
    <t>Mn</t>
  </si>
  <si>
    <t>Ni</t>
  </si>
  <si>
    <t>Zn</t>
  </si>
  <si>
    <r>
      <t>Fe</t>
    </r>
    <r>
      <rPr>
        <vertAlign val="superscript"/>
        <sz val="10"/>
        <color indexed="8"/>
        <rFont val="Arial"/>
      </rPr>
      <t>3+</t>
    </r>
  </si>
  <si>
    <t>New Total</t>
  </si>
  <si>
    <r>
      <t>Fe</t>
    </r>
    <r>
      <rPr>
        <vertAlign val="superscript"/>
        <sz val="10"/>
        <color indexed="8"/>
        <rFont val="Arial"/>
      </rPr>
      <t>2+</t>
    </r>
    <r>
      <rPr>
        <sz val="10"/>
        <color indexed="8"/>
        <rFont val="Arial"/>
        <family val="2"/>
      </rPr>
      <t xml:space="preserve"> (in Usp)</t>
    </r>
  </si>
  <si>
    <r>
      <t>Fe</t>
    </r>
    <r>
      <rPr>
        <vertAlign val="superscript"/>
        <sz val="10"/>
        <color indexed="8"/>
        <rFont val="Arial"/>
      </rPr>
      <t>2+</t>
    </r>
    <r>
      <rPr>
        <sz val="10"/>
        <color indexed="8"/>
        <rFont val="Arial"/>
        <family val="2"/>
      </rPr>
      <t xml:space="preserve"> (in Mt)</t>
    </r>
  </si>
  <si>
    <r>
      <t>Fe</t>
    </r>
    <r>
      <rPr>
        <vertAlign val="superscript"/>
        <sz val="10"/>
        <color indexed="8"/>
        <rFont val="Arial"/>
      </rPr>
      <t xml:space="preserve">3+ </t>
    </r>
    <r>
      <rPr>
        <sz val="10"/>
        <color indexed="8"/>
        <rFont val="Arial"/>
        <family val="2"/>
      </rPr>
      <t>(in Mt)</t>
    </r>
  </si>
  <si>
    <t>Recalculated Total</t>
  </si>
  <si>
    <t>Use for Bacon &amp; Hischmann Test?</t>
  </si>
  <si>
    <t>Mineral</t>
  </si>
  <si>
    <t>Analysis #</t>
  </si>
  <si>
    <t>SiO2</t>
  </si>
  <si>
    <t>TiO2</t>
  </si>
  <si>
    <t>Al2O3</t>
  </si>
  <si>
    <t>Fe2O3</t>
  </si>
  <si>
    <t>V2O3</t>
  </si>
  <si>
    <t>Cr2O3</t>
  </si>
  <si>
    <t>CaO</t>
  </si>
  <si>
    <t>log(Mg/Mn)</t>
  </si>
  <si>
    <t>x10eT02ilm1</t>
  </si>
  <si>
    <t>x0eT02ilm2</t>
  </si>
  <si>
    <t>x0eT02ilm1.3</t>
  </si>
  <si>
    <t>30eT02Mt1.1</t>
  </si>
  <si>
    <t>10eT02Mt1.2</t>
  </si>
  <si>
    <t>0eT02Mt1.3</t>
  </si>
  <si>
    <t>30eT02Mt1.4</t>
  </si>
  <si>
    <t>10eT02Mt1.5</t>
  </si>
  <si>
    <t>0eT02Mt1.6</t>
  </si>
  <si>
    <t>30eT02Mt2.1</t>
  </si>
  <si>
    <t>10eT02Mt2.2</t>
  </si>
  <si>
    <t>0eT02Mt2.3</t>
  </si>
  <si>
    <t>x30eT06Ilm1.1</t>
  </si>
  <si>
    <t>x10eT06Ilm1.2</t>
  </si>
  <si>
    <t>x0eT06Ilm1.3</t>
  </si>
  <si>
    <t>x0eT06Ilm2.1</t>
  </si>
  <si>
    <t>x10eT06Mt1.1</t>
  </si>
  <si>
    <t>0eT06Mt1.2</t>
  </si>
  <si>
    <t>x10eT09Ilm1.1</t>
  </si>
  <si>
    <t>0eT09Ilm1.2</t>
  </si>
  <si>
    <t>x10eT09Mt1.1</t>
  </si>
  <si>
    <t>0eT09Mt1.2</t>
  </si>
  <si>
    <t>30eT09Mt2.1</t>
  </si>
  <si>
    <t>10eT09Mt2.2</t>
  </si>
  <si>
    <t>0eT09Mt2.3</t>
  </si>
  <si>
    <t>30eT09Mt2.4</t>
  </si>
  <si>
    <t>10eT09Mt2.5</t>
  </si>
  <si>
    <t>0eT09Mt2.6</t>
  </si>
  <si>
    <t>x10eT13Ilm1.1</t>
  </si>
  <si>
    <t>x0eT13Ilm1.2</t>
  </si>
  <si>
    <t>x10eT13Ilm1.3</t>
  </si>
  <si>
    <t>x0eT13Ilm1.4</t>
  </si>
  <si>
    <t>x10eT13Mt1.1</t>
  </si>
  <si>
    <t>0eT13Mt1.2</t>
  </si>
  <si>
    <t>x10iT07Ilm1.1</t>
  </si>
  <si>
    <t>x0iT07Ilm1.2</t>
  </si>
  <si>
    <t>x10iT07Ilm1.3</t>
  </si>
  <si>
    <t>x0iT07Ilm1.4</t>
  </si>
  <si>
    <t>0iT07Ilm2.1</t>
  </si>
  <si>
    <t>0iT07Ilm3.1</t>
  </si>
  <si>
    <t>30iT07Mt1.1</t>
  </si>
  <si>
    <t>10iT07Mt1.2</t>
  </si>
  <si>
    <t>0iT07Mt1.3</t>
  </si>
  <si>
    <t>0eT07Mt1.1</t>
  </si>
  <si>
    <t>30eT08Mt1.1</t>
  </si>
  <si>
    <t>10eT08Mt1.2</t>
  </si>
  <si>
    <t>0eT08Mt1.3</t>
  </si>
  <si>
    <t>30eT08Mt1.4</t>
  </si>
  <si>
    <t>10eT08Mt1.5</t>
  </si>
  <si>
    <t>0eT08Mt1.6</t>
  </si>
  <si>
    <t>x0eT15Mt1.1</t>
  </si>
  <si>
    <t>x0eT15Mt1.2</t>
  </si>
  <si>
    <t>x0eT15Mt2.1</t>
  </si>
  <si>
    <t>0eT16Mt1.1</t>
  </si>
  <si>
    <t>30eT16Mt2.1</t>
  </si>
  <si>
    <t>10eT16Mt2.2</t>
  </si>
  <si>
    <t>0eT16Mt2.3</t>
  </si>
  <si>
    <t>30hT02Mt1.1</t>
  </si>
  <si>
    <t>10hT02Mt1.2</t>
  </si>
  <si>
    <t>0hT02Mt1.3</t>
  </si>
  <si>
    <t>30hT06Mt1.1</t>
  </si>
  <si>
    <t>10hT06Mt1.2</t>
  </si>
  <si>
    <t>0hT06Mt1.3</t>
  </si>
  <si>
    <t>30hT06Mt1.4</t>
  </si>
  <si>
    <t>10hT06Mt1.5</t>
  </si>
  <si>
    <t>0hT06Mt1.6</t>
  </si>
  <si>
    <t>10hT10Mt1.1</t>
  </si>
  <si>
    <t>0hT10Mt1.2</t>
  </si>
  <si>
    <t>30hT10Mt1.3</t>
  </si>
  <si>
    <t>10hT10Mt1.4</t>
  </si>
  <si>
    <t>0hT10Mt1.5</t>
  </si>
  <si>
    <t>30hT11Mt1.1</t>
  </si>
  <si>
    <t>10hT11Mt1.2</t>
  </si>
  <si>
    <t>0hT11Mt1.3</t>
  </si>
  <si>
    <t>30hT11Mt1.4</t>
  </si>
  <si>
    <t>10hT11Mt1.5</t>
  </si>
  <si>
    <t>0hT11Mt1.6</t>
  </si>
  <si>
    <t>x0iT01Ilm1.1</t>
  </si>
  <si>
    <t>x0iT01Mt1.1</t>
  </si>
  <si>
    <t>10iT01Mt2.1</t>
  </si>
  <si>
    <t>0iT01Mt2.2</t>
  </si>
  <si>
    <t>0iT01Mt2.3</t>
  </si>
  <si>
    <t>10iT03Mt1.1</t>
  </si>
  <si>
    <t>0iT03Mt1.2</t>
  </si>
  <si>
    <t>10iT03Mt1.3</t>
  </si>
  <si>
    <t>0iT03Mt1.4</t>
  </si>
  <si>
    <t>30iT05Mt1.1</t>
  </si>
  <si>
    <t>10iT05Mt1.2</t>
  </si>
  <si>
    <t>0iT05Mt1.3</t>
  </si>
  <si>
    <t>30iT10Mt1.1</t>
  </si>
  <si>
    <t>10iT10Mt1.2</t>
  </si>
  <si>
    <t>0iT10Mt1.3</t>
  </si>
  <si>
    <t>x0iT11Mt1.1</t>
  </si>
  <si>
    <t>x0iT11Mt1.2</t>
  </si>
  <si>
    <t>10iT11Mt1.3</t>
  </si>
  <si>
    <t>0iT11Mt1.4</t>
  </si>
  <si>
    <t>10eOx01Mt1.1</t>
  </si>
  <si>
    <t>10eOx01Mt1.2</t>
  </si>
  <si>
    <t>10eOx02Mt1.1</t>
  </si>
  <si>
    <t>10eOx03Mt1.1</t>
  </si>
  <si>
    <t>10eOx04Mt1.1</t>
  </si>
  <si>
    <t>10eOx05Mt1.1</t>
  </si>
  <si>
    <t>10eOx06Mt1.1</t>
  </si>
  <si>
    <t>0eOx07Mt1.1</t>
  </si>
  <si>
    <t>0eOx07Mt1.2</t>
  </si>
  <si>
    <t>0eOx07Mt1.3</t>
  </si>
  <si>
    <t>10eOx07Mt1.4</t>
  </si>
  <si>
    <t>10eOx08Mt1.1</t>
  </si>
  <si>
    <t>10eOx09Mt1.1</t>
  </si>
  <si>
    <t>10eOx10Mt1.1</t>
  </si>
  <si>
    <t>10eOx11Mt1.1</t>
  </si>
  <si>
    <t>10eOx12Mt1.1</t>
  </si>
  <si>
    <t>10eOx13Mt1.1</t>
  </si>
  <si>
    <t>10eOx13Mt2.1</t>
  </si>
  <si>
    <t>20eOx14Mt1.1</t>
  </si>
  <si>
    <t>20eOx14Mt1.2</t>
  </si>
  <si>
    <t>20eOx14Mt1.3</t>
  </si>
  <si>
    <t>0eOx14Mt1.4</t>
  </si>
  <si>
    <t>x0eOx14Mt1.5</t>
  </si>
  <si>
    <t>x0eOx14Ilm1.1</t>
  </si>
  <si>
    <t>x0eOx14Ilm1.2</t>
  </si>
  <si>
    <t>x0eOx14Ilm1.3</t>
  </si>
  <si>
    <t>x0eOx14Mt2.1</t>
  </si>
  <si>
    <t>x10eOx14Ilm2.1</t>
  </si>
  <si>
    <t>x0eOx14Ilm2.2</t>
  </si>
  <si>
    <t>x0eOx14Mt3.1</t>
  </si>
  <si>
    <t>x0eOx14Ilm3.1</t>
  </si>
  <si>
    <t>20eOx14Mt4.1</t>
  </si>
  <si>
    <t>20eOx15Mt1.1</t>
  </si>
  <si>
    <t>20eOx16Mt1.1</t>
  </si>
  <si>
    <t>20eOx17Mt1.1</t>
  </si>
  <si>
    <t>10eOx18Mt1.1</t>
  </si>
  <si>
    <t>20eOx19Mt1.1</t>
  </si>
  <si>
    <t>20eOx20Mt1.1</t>
  </si>
  <si>
    <t>20eOx21Mt1.1</t>
  </si>
  <si>
    <t>20eOx22Mt1.1</t>
  </si>
  <si>
    <t>20eOx23Mt1.1</t>
  </si>
  <si>
    <t>20eOx24Mt1.1</t>
  </si>
  <si>
    <t>20eOx25Mt1.1</t>
  </si>
  <si>
    <t>20hOx02Mt1.1</t>
  </si>
  <si>
    <t>20hOx03Mt1.1</t>
  </si>
  <si>
    <t>20hOx04Mt1.1</t>
  </si>
  <si>
    <t>20hOx05Mt1.1</t>
  </si>
  <si>
    <t>20hOx06Mt1.1</t>
  </si>
  <si>
    <t>20hOx06Mt1.2</t>
  </si>
  <si>
    <t>10hOx06Ilm1.1</t>
  </si>
  <si>
    <t>10hOx07Mt1.1</t>
  </si>
  <si>
    <t>10hOx07Mt1.2</t>
  </si>
  <si>
    <t>20hOx07Mt1.3</t>
  </si>
  <si>
    <t>x0hOx07Ilm1.1</t>
  </si>
  <si>
    <t>x0hOx07Ilm1.2</t>
  </si>
  <si>
    <t>x0hOx07Ilm1.3</t>
  </si>
  <si>
    <t>20hOx15Mt1.1</t>
  </si>
  <si>
    <t>20hOx15Mt1.2</t>
  </si>
  <si>
    <t>10hOx15Mt1.3</t>
  </si>
  <si>
    <t>10hOx15Mt1.4</t>
  </si>
  <si>
    <t>x0hOx15Ilm1.1</t>
  </si>
  <si>
    <t>x0hOx15Ilm1.2</t>
  </si>
  <si>
    <t>x0hOx15Ilm1.3</t>
  </si>
  <si>
    <t>x0hOx15Ilm1.4</t>
  </si>
  <si>
    <t>20hOx18Ilm1.1</t>
  </si>
  <si>
    <t>20hOx18Ilm1.2</t>
  </si>
  <si>
    <t>20hOx18Ilm1.3</t>
  </si>
  <si>
    <t>10eOx26Ilm1.1</t>
  </si>
  <si>
    <t>10eOx27Ilm1.1</t>
  </si>
  <si>
    <t>20eOx27Ilm1.2</t>
  </si>
  <si>
    <t>0eOx27Ilm1.3</t>
  </si>
  <si>
    <t>10iOx23Ilm1.1</t>
  </si>
  <si>
    <t>0iOx24Ilm1.1</t>
  </si>
  <si>
    <t>x10eT11Ilm1.1</t>
  </si>
  <si>
    <t>x0eT11Ilm1.2</t>
  </si>
  <si>
    <t>x10eT11Ilm2.1</t>
  </si>
  <si>
    <t>x10eT11Ilm2.2</t>
  </si>
  <si>
    <t>x0eT11Ilm2.3</t>
  </si>
  <si>
    <t>x0hT03Ilm1.1</t>
  </si>
  <si>
    <t>x0hT03Ilm2.1</t>
  </si>
  <si>
    <t>x0hT03Ilm3.1</t>
  </si>
  <si>
    <t>Fail</t>
  </si>
  <si>
    <t xml:space="preserve">  </t>
  </si>
  <si>
    <t>Ghiorso and Evans (2008)</t>
  </si>
  <si>
    <t>Fe-Ti Oxide thermometer</t>
  </si>
  <si>
    <t>Bacon and Hirschmann (1988)</t>
  </si>
  <si>
    <t>Test for equilibrium</t>
  </si>
  <si>
    <t>#</t>
  </si>
  <si>
    <t>Hematite-Ilmenite</t>
  </si>
  <si>
    <t>Magnetite-Ülvospinel</t>
  </si>
  <si>
    <t>Average Temperature:</t>
  </si>
  <si>
    <r>
      <t>2</t>
    </r>
    <r>
      <rPr>
        <sz val="10"/>
        <color indexed="8"/>
        <rFont val="Symbol"/>
      </rPr>
      <t>s</t>
    </r>
    <r>
      <rPr>
        <sz val="10"/>
        <color indexed="8"/>
        <rFont val="Arial"/>
        <family val="2"/>
      </rPr>
      <t>:</t>
    </r>
  </si>
  <si>
    <t>(% difference from 100%)</t>
  </si>
  <si>
    <t xml:space="preserve">Rejection threshold </t>
  </si>
  <si>
    <t>Sort</t>
  </si>
  <si>
    <t>Sort Parameter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</si>
</sst>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000"/>
    <numFmt numFmtId="166" formatCode="0.0"/>
  </numFmts>
  <fonts count="1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indexed="8"/>
      <name val="Arial"/>
      <family val="2"/>
    </font>
    <font>
      <vertAlign val="subscript"/>
      <sz val="10"/>
      <color indexed="8"/>
      <name val="Arial"/>
    </font>
    <font>
      <b/>
      <sz val="10"/>
      <color indexed="8"/>
      <name val="Arial"/>
    </font>
    <font>
      <vertAlign val="subscript"/>
      <sz val="10"/>
      <color indexed="8"/>
      <name val="Calibri"/>
    </font>
    <font>
      <vertAlign val="superscript"/>
      <sz val="10"/>
      <color indexed="8"/>
      <name val="Arial"/>
    </font>
    <font>
      <b/>
      <sz val="12"/>
      <color indexed="8"/>
      <name val="Arial"/>
    </font>
    <font>
      <sz val="10"/>
      <name val="Arial"/>
    </font>
    <font>
      <sz val="10"/>
      <color theme="0"/>
      <name val="Arial"/>
      <family val="2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indexed="8"/>
      <name val="Symbol"/>
    </font>
  </fonts>
  <fills count="8">
    <fill>
      <patternFill patternType="none"/>
    </fill>
    <fill>
      <patternFill patternType="gray125"/>
    </fill>
    <fill>
      <patternFill patternType="solid">
        <fgColor indexed="34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5">
    <xf numFmtId="0" fontId="0" fillId="0" borderId="0"/>
    <xf numFmtId="0" fontId="1" fillId="0" borderId="0"/>
    <xf numFmtId="0" fontId="8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42">
    <xf numFmtId="0" fontId="0" fillId="0" borderId="0" xfId="0"/>
    <xf numFmtId="0" fontId="2" fillId="0" borderId="0" xfId="1" applyFont="1"/>
    <xf numFmtId="2" fontId="2" fillId="0" borderId="0" xfId="1" applyNumberFormat="1" applyFont="1"/>
    <xf numFmtId="164" fontId="2" fillId="0" borderId="0" xfId="1" applyNumberFormat="1" applyFont="1"/>
    <xf numFmtId="0" fontId="2" fillId="3" borderId="0" xfId="1" applyFont="1" applyFill="1"/>
    <xf numFmtId="0" fontId="2" fillId="4" borderId="0" xfId="1" applyFont="1" applyFill="1"/>
    <xf numFmtId="0" fontId="4" fillId="5" borderId="0" xfId="1" applyFont="1" applyFill="1" applyAlignment="1">
      <alignment horizontal="left"/>
    </xf>
    <xf numFmtId="165" fontId="2" fillId="0" borderId="0" xfId="1" applyNumberFormat="1" applyFont="1" applyFill="1"/>
    <xf numFmtId="166" fontId="2" fillId="0" borderId="0" xfId="1" applyNumberFormat="1" applyFont="1" applyFill="1"/>
    <xf numFmtId="2" fontId="2" fillId="0" borderId="0" xfId="1" applyNumberFormat="1" applyFont="1" applyFill="1"/>
    <xf numFmtId="164" fontId="2" fillId="0" borderId="0" xfId="1" applyNumberFormat="1" applyFont="1" applyFill="1"/>
    <xf numFmtId="0" fontId="2" fillId="0" borderId="0" xfId="1" applyFont="1" applyFill="1"/>
    <xf numFmtId="0" fontId="7" fillId="0" borderId="0" xfId="1" applyFont="1" applyAlignment="1">
      <alignment horizontal="left"/>
    </xf>
    <xf numFmtId="0" fontId="8" fillId="0" borderId="0" xfId="2"/>
    <xf numFmtId="164" fontId="2" fillId="6" borderId="0" xfId="1" applyNumberFormat="1" applyFont="1" applyFill="1" applyBorder="1" applyAlignment="1">
      <alignment horizontal="center" vertical="center"/>
    </xf>
    <xf numFmtId="0" fontId="8" fillId="0" borderId="0" xfId="2" applyBorder="1"/>
    <xf numFmtId="0" fontId="7" fillId="0" borderId="0" xfId="1" applyFont="1" applyBorder="1" applyAlignment="1">
      <alignment horizontal="right" vertical="top" textRotation="180"/>
    </xf>
    <xf numFmtId="1" fontId="9" fillId="0" borderId="0" xfId="1" applyNumberFormat="1" applyFont="1" applyBorder="1"/>
    <xf numFmtId="164" fontId="2" fillId="6" borderId="0" xfId="1" applyNumberFormat="1" applyFont="1" applyFill="1" applyBorder="1"/>
    <xf numFmtId="0" fontId="7" fillId="0" borderId="0" xfId="1" applyFont="1"/>
    <xf numFmtId="0" fontId="4" fillId="0" borderId="0" xfId="1" applyFont="1"/>
    <xf numFmtId="0" fontId="4" fillId="0" borderId="0" xfId="1" applyFont="1" applyFill="1"/>
    <xf numFmtId="0" fontId="7" fillId="0" borderId="0" xfId="1" applyFont="1" applyBorder="1" applyAlignment="1">
      <alignment vertical="top" textRotation="90"/>
    </xf>
    <xf numFmtId="1" fontId="9" fillId="0" borderId="3" xfId="1" applyNumberFormat="1" applyFont="1" applyBorder="1"/>
    <xf numFmtId="1" fontId="9" fillId="0" borderId="2" xfId="1" applyNumberFormat="1" applyFont="1" applyBorder="1"/>
    <xf numFmtId="1" fontId="9" fillId="0" borderId="4" xfId="1" applyNumberFormat="1" applyFont="1" applyBorder="1"/>
    <xf numFmtId="1" fontId="9" fillId="0" borderId="5" xfId="1" applyNumberFormat="1" applyFont="1" applyBorder="1"/>
    <xf numFmtId="1" fontId="9" fillId="0" borderId="6" xfId="1" applyNumberFormat="1" applyFont="1" applyBorder="1"/>
    <xf numFmtId="1" fontId="9" fillId="0" borderId="7" xfId="1" applyNumberFormat="1" applyFont="1" applyBorder="1"/>
    <xf numFmtId="1" fontId="9" fillId="0" borderId="8" xfId="1" applyNumberFormat="1" applyFont="1" applyBorder="1"/>
    <xf numFmtId="1" fontId="9" fillId="0" borderId="9" xfId="1" applyNumberFormat="1" applyFont="1" applyBorder="1"/>
    <xf numFmtId="1" fontId="2" fillId="0" borderId="0" xfId="1" applyNumberFormat="1" applyFont="1" applyFill="1"/>
    <xf numFmtId="0" fontId="4" fillId="2" borderId="0" xfId="1" applyFont="1" applyFill="1" applyAlignment="1">
      <alignment horizontal="left"/>
    </xf>
    <xf numFmtId="0" fontId="4" fillId="5" borderId="0" xfId="1" applyFont="1" applyFill="1" applyAlignment="1">
      <alignment horizontal="left"/>
    </xf>
    <xf numFmtId="0" fontId="7" fillId="0" borderId="0" xfId="1" applyFont="1" applyBorder="1" applyAlignment="1">
      <alignment horizontal="center" vertical="top" textRotation="90"/>
    </xf>
    <xf numFmtId="0" fontId="2" fillId="7" borderId="0" xfId="1" applyFont="1" applyFill="1" applyBorder="1"/>
    <xf numFmtId="0" fontId="2" fillId="7" borderId="0" xfId="1" applyFont="1" applyFill="1"/>
    <xf numFmtId="0" fontId="2" fillId="7" borderId="1" xfId="1" applyFont="1" applyFill="1" applyBorder="1"/>
    <xf numFmtId="0" fontId="2" fillId="7" borderId="1" xfId="1" applyFont="1" applyFill="1" applyBorder="1" applyAlignment="1">
      <alignment horizontal="left"/>
    </xf>
    <xf numFmtId="2" fontId="2" fillId="0" borderId="0" xfId="1" applyNumberFormat="1" applyFont="1" applyFill="1" applyBorder="1" applyAlignment="1">
      <alignment horizontal="center" vertical="center"/>
    </xf>
    <xf numFmtId="0" fontId="2" fillId="6" borderId="0" xfId="1" applyFont="1" applyFill="1"/>
    <xf numFmtId="164" fontId="2" fillId="7" borderId="0" xfId="1" applyNumberFormat="1" applyFont="1" applyFill="1"/>
  </cellXfs>
  <cellStyles count="25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Normal" xfId="0" builtinId="0"/>
    <cellStyle name="Normal 2" xfId="1"/>
    <cellStyle name="Normal 3" xfId="2"/>
  </cellStyles>
  <dxfs count="9">
    <dxf>
      <font>
        <strike val="0"/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calcChain" Target="calcChain.xml"/><Relationship Id="rId4" Type="http://schemas.openxmlformats.org/officeDocument/2006/relationships/styles" Target="style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CN185"/>
  <sheetViews>
    <sheetView workbookViewId="0">
      <pane xSplit="2" ySplit="8" topLeftCell="BW9" activePane="bottomRight" state="frozen"/>
      <selection activeCell="S23" sqref="S23"/>
      <selection pane="topRight" activeCell="S23" sqref="S23"/>
      <selection pane="bottomLeft" activeCell="S23" sqref="S23"/>
      <selection pane="bottomRight" activeCell="CQ137" sqref="CQ137"/>
    </sheetView>
  </sheetViews>
  <sheetFormatPr baseColWidth="10" defaultRowHeight="12" x14ac:dyDescent="0"/>
  <cols>
    <col min="1" max="1" width="7.5" style="1" bestFit="1" customWidth="1"/>
    <col min="2" max="2" width="14.1640625" style="1" bestFit="1" customWidth="1"/>
    <col min="3" max="12" width="7" style="1" customWidth="1"/>
    <col min="13" max="22" width="6.33203125" style="1" bestFit="1" customWidth="1"/>
    <col min="23" max="32" width="6.83203125" style="1" customWidth="1"/>
    <col min="33" max="33" width="6.33203125" style="1" bestFit="1" customWidth="1"/>
    <col min="34" max="34" width="5.1640625" style="1" customWidth="1"/>
    <col min="35" max="36" width="5.1640625" style="1" bestFit="1" customWidth="1"/>
    <col min="37" max="37" width="5" style="1" bestFit="1" customWidth="1"/>
    <col min="38" max="38" width="4.6640625" style="1" bestFit="1" customWidth="1"/>
    <col min="39" max="39" width="4.1640625" style="1" bestFit="1" customWidth="1"/>
    <col min="40" max="40" width="5" style="1" customWidth="1"/>
    <col min="41" max="41" width="5.5" style="1" bestFit="1" customWidth="1"/>
    <col min="42" max="42" width="4.6640625" style="1" bestFit="1" customWidth="1"/>
    <col min="43" max="43" width="5" style="1" bestFit="1" customWidth="1"/>
    <col min="44" max="44" width="4.83203125" style="1" bestFit="1" customWidth="1"/>
    <col min="45" max="45" width="5.83203125" style="1" customWidth="1"/>
    <col min="46" max="55" width="5.5" style="1" customWidth="1"/>
    <col min="56" max="56" width="5.5" style="1" bestFit="1" customWidth="1"/>
    <col min="57" max="57" width="20" style="1" bestFit="1" customWidth="1"/>
    <col min="58" max="72" width="10.83203125" style="1" customWidth="1"/>
    <col min="73" max="73" width="17" style="1" bestFit="1" customWidth="1"/>
    <col min="74" max="74" width="15" style="1" bestFit="1" customWidth="1"/>
    <col min="75" max="75" width="26.83203125" style="1" bestFit="1" customWidth="1"/>
    <col min="76" max="76" width="10.83203125" style="1" customWidth="1"/>
    <col min="77" max="77" width="17" style="1" bestFit="1" customWidth="1"/>
    <col min="78" max="78" width="8.83203125" style="1" customWidth="1"/>
    <col min="79" max="90" width="5.33203125" style="1" customWidth="1"/>
    <col min="91" max="91" width="9.6640625" style="1" bestFit="1" customWidth="1"/>
    <col min="92" max="92" width="12.6640625" style="1" bestFit="1" customWidth="1"/>
    <col min="93" max="16384" width="10.83203125" style="1"/>
  </cols>
  <sheetData>
    <row r="1" spans="1:92">
      <c r="C1" s="1" t="s">
        <v>0</v>
      </c>
      <c r="AH1" s="1" t="s">
        <v>1</v>
      </c>
    </row>
    <row r="2" spans="1:92">
      <c r="AH2" s="37">
        <v>24</v>
      </c>
    </row>
    <row r="3" spans="1:92"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BW3" s="1" t="s">
        <v>247</v>
      </c>
    </row>
    <row r="4" spans="1:92">
      <c r="C4" s="3">
        <v>40.304400000000001</v>
      </c>
      <c r="D4" s="3">
        <v>101.961276</v>
      </c>
      <c r="E4" s="3">
        <v>151.99039999999999</v>
      </c>
      <c r="F4" s="3">
        <v>71.844399999999993</v>
      </c>
      <c r="G4" s="3">
        <v>149.88120000000001</v>
      </c>
      <c r="H4" s="3">
        <v>52.084299999999999</v>
      </c>
      <c r="I4" s="3">
        <v>79.865799999999993</v>
      </c>
      <c r="J4" s="3">
        <v>70.937449000000001</v>
      </c>
      <c r="K4" s="3">
        <v>74.692800000000005</v>
      </c>
      <c r="L4" s="3">
        <v>81.389399999999995</v>
      </c>
      <c r="M4" s="1">
        <v>159.68819999999999</v>
      </c>
      <c r="BW4" s="1" t="s">
        <v>246</v>
      </c>
    </row>
    <row r="5" spans="1:92">
      <c r="BF5" s="4" t="s">
        <v>13</v>
      </c>
      <c r="BG5" s="4"/>
      <c r="BH5" s="4"/>
      <c r="BI5" s="4"/>
      <c r="BJ5" s="4"/>
      <c r="BK5" s="4"/>
      <c r="BL5" s="4"/>
      <c r="BM5" s="5" t="s">
        <v>14</v>
      </c>
      <c r="BN5" s="5"/>
      <c r="BO5" s="5"/>
      <c r="BP5" s="5"/>
      <c r="BQ5" s="5"/>
      <c r="BR5" s="5"/>
      <c r="BS5" s="5"/>
      <c r="BT5" s="5"/>
      <c r="BU5" s="1" t="s">
        <v>15</v>
      </c>
      <c r="BV5" s="1" t="s">
        <v>16</v>
      </c>
      <c r="BW5" s="38">
        <v>1.5</v>
      </c>
      <c r="BZ5" s="1" t="s">
        <v>17</v>
      </c>
    </row>
    <row r="6" spans="1:92">
      <c r="C6" s="32" t="s">
        <v>18</v>
      </c>
      <c r="D6" s="32"/>
      <c r="E6" s="32"/>
      <c r="F6" s="32"/>
      <c r="G6" s="32"/>
      <c r="H6" s="32"/>
      <c r="I6" s="32"/>
      <c r="J6" s="32"/>
      <c r="K6" s="32"/>
      <c r="L6" s="32"/>
      <c r="M6" s="33" t="s">
        <v>19</v>
      </c>
      <c r="N6" s="33"/>
      <c r="O6" s="33"/>
      <c r="P6" s="33"/>
      <c r="Q6" s="33"/>
      <c r="R6" s="33"/>
      <c r="S6" s="33"/>
      <c r="T6" s="33"/>
      <c r="U6" s="33"/>
      <c r="V6" s="33"/>
      <c r="W6" s="32" t="s">
        <v>20</v>
      </c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3" t="s">
        <v>21</v>
      </c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2" t="s">
        <v>22</v>
      </c>
      <c r="AT6" s="32"/>
      <c r="AU6" s="32"/>
      <c r="AV6" s="32"/>
      <c r="AW6" s="32"/>
      <c r="AX6" s="32"/>
      <c r="AY6" s="32"/>
      <c r="AZ6" s="32"/>
      <c r="BA6" s="32"/>
      <c r="BB6" s="32"/>
      <c r="BC6" s="32"/>
      <c r="BD6" s="6" t="s">
        <v>23</v>
      </c>
      <c r="BE6" s="6" t="s">
        <v>24</v>
      </c>
      <c r="BF6" s="4" t="s">
        <v>25</v>
      </c>
      <c r="BG6" s="4"/>
      <c r="BH6" s="4" t="s">
        <v>26</v>
      </c>
      <c r="BI6" s="4"/>
      <c r="BJ6" s="4" t="s">
        <v>27</v>
      </c>
      <c r="BK6" s="4"/>
      <c r="BL6" s="4"/>
      <c r="BM6" s="5" t="s">
        <v>25</v>
      </c>
      <c r="BN6" s="5"/>
      <c r="BO6" s="5"/>
      <c r="BP6" s="5" t="s">
        <v>26</v>
      </c>
      <c r="BQ6" s="5"/>
      <c r="BR6" s="5" t="s">
        <v>27</v>
      </c>
      <c r="BS6" s="5"/>
      <c r="BT6" s="5"/>
    </row>
    <row r="7" spans="1:92">
      <c r="CN7" s="1" t="s">
        <v>249</v>
      </c>
    </row>
    <row r="8" spans="1:92" ht="16">
      <c r="A8" s="1" t="s">
        <v>28</v>
      </c>
      <c r="B8" s="1" t="s">
        <v>29</v>
      </c>
      <c r="C8" s="2" t="s">
        <v>2</v>
      </c>
      <c r="D8" s="2" t="s">
        <v>3</v>
      </c>
      <c r="E8" s="2" t="s">
        <v>4</v>
      </c>
      <c r="F8" s="2" t="s">
        <v>5</v>
      </c>
      <c r="G8" s="2" t="s">
        <v>6</v>
      </c>
      <c r="H8" s="2" t="s">
        <v>7</v>
      </c>
      <c r="I8" s="2" t="s">
        <v>8</v>
      </c>
      <c r="J8" s="2" t="s">
        <v>9</v>
      </c>
      <c r="K8" s="2" t="s">
        <v>10</v>
      </c>
      <c r="L8" s="2" t="s">
        <v>11</v>
      </c>
      <c r="M8" s="2" t="s">
        <v>2</v>
      </c>
      <c r="N8" s="2" t="s">
        <v>3</v>
      </c>
      <c r="O8" s="2" t="s">
        <v>4</v>
      </c>
      <c r="P8" s="2" t="s">
        <v>5</v>
      </c>
      <c r="Q8" s="2" t="s">
        <v>6</v>
      </c>
      <c r="R8" s="2" t="s">
        <v>7</v>
      </c>
      <c r="S8" s="2" t="s">
        <v>8</v>
      </c>
      <c r="T8" s="2" t="s">
        <v>9</v>
      </c>
      <c r="U8" s="2" t="s">
        <v>10</v>
      </c>
      <c r="V8" s="2" t="s">
        <v>11</v>
      </c>
      <c r="W8" s="2" t="s">
        <v>2</v>
      </c>
      <c r="X8" s="2" t="s">
        <v>3</v>
      </c>
      <c r="Y8" s="2" t="s">
        <v>4</v>
      </c>
      <c r="Z8" s="2" t="s">
        <v>5</v>
      </c>
      <c r="AA8" s="2" t="s">
        <v>6</v>
      </c>
      <c r="AB8" s="2" t="s">
        <v>7</v>
      </c>
      <c r="AC8" s="2" t="s">
        <v>8</v>
      </c>
      <c r="AD8" s="2" t="s">
        <v>9</v>
      </c>
      <c r="AE8" s="2" t="s">
        <v>10</v>
      </c>
      <c r="AF8" s="2" t="s">
        <v>11</v>
      </c>
      <c r="AG8" s="1" t="s">
        <v>30</v>
      </c>
      <c r="AH8" s="2" t="s">
        <v>2</v>
      </c>
      <c r="AI8" s="2" t="s">
        <v>3</v>
      </c>
      <c r="AJ8" s="2" t="s">
        <v>4</v>
      </c>
      <c r="AK8" s="2" t="s">
        <v>5</v>
      </c>
      <c r="AL8" s="2" t="s">
        <v>6</v>
      </c>
      <c r="AM8" s="2" t="s">
        <v>7</v>
      </c>
      <c r="AN8" s="2" t="s">
        <v>8</v>
      </c>
      <c r="AO8" s="2" t="s">
        <v>9</v>
      </c>
      <c r="AP8" s="2" t="s">
        <v>10</v>
      </c>
      <c r="AQ8" s="2" t="s">
        <v>11</v>
      </c>
      <c r="AR8" s="1" t="s">
        <v>30</v>
      </c>
      <c r="AS8" s="2" t="s">
        <v>31</v>
      </c>
      <c r="AT8" s="2" t="s">
        <v>32</v>
      </c>
      <c r="AU8" s="2" t="s">
        <v>33</v>
      </c>
      <c r="AV8" s="2" t="s">
        <v>34</v>
      </c>
      <c r="AW8" s="2" t="s">
        <v>35</v>
      </c>
      <c r="AX8" s="2" t="s">
        <v>36</v>
      </c>
      <c r="AY8" s="2" t="s">
        <v>37</v>
      </c>
      <c r="AZ8" s="2" t="s">
        <v>38</v>
      </c>
      <c r="BA8" s="2" t="s">
        <v>39</v>
      </c>
      <c r="BB8" s="2" t="s">
        <v>40</v>
      </c>
      <c r="BC8" s="1" t="s">
        <v>30</v>
      </c>
      <c r="BD8" s="1" t="s">
        <v>23</v>
      </c>
      <c r="BF8" s="2" t="s">
        <v>34</v>
      </c>
      <c r="BG8" s="2" t="s">
        <v>41</v>
      </c>
      <c r="BH8" s="2" t="s">
        <v>34</v>
      </c>
      <c r="BI8" s="2" t="s">
        <v>41</v>
      </c>
      <c r="BJ8" s="1" t="s">
        <v>5</v>
      </c>
      <c r="BK8" s="2" t="s">
        <v>12</v>
      </c>
      <c r="BL8" s="2" t="s">
        <v>42</v>
      </c>
      <c r="BM8" s="2" t="s">
        <v>43</v>
      </c>
      <c r="BN8" s="2" t="s">
        <v>44</v>
      </c>
      <c r="BO8" s="2" t="s">
        <v>45</v>
      </c>
      <c r="BP8" s="2" t="s">
        <v>34</v>
      </c>
      <c r="BQ8" s="2" t="s">
        <v>41</v>
      </c>
      <c r="BR8" s="1" t="s">
        <v>5</v>
      </c>
      <c r="BS8" s="2" t="s">
        <v>12</v>
      </c>
      <c r="BT8" s="2" t="s">
        <v>42</v>
      </c>
      <c r="BV8" s="1" t="s">
        <v>46</v>
      </c>
      <c r="BW8" s="1" t="s">
        <v>47</v>
      </c>
      <c r="BY8" s="1" t="s">
        <v>48</v>
      </c>
      <c r="BZ8" s="1" t="s">
        <v>49</v>
      </c>
      <c r="CA8" s="1" t="s">
        <v>50</v>
      </c>
      <c r="CB8" s="1" t="s">
        <v>51</v>
      </c>
      <c r="CC8" s="1" t="s">
        <v>52</v>
      </c>
      <c r="CD8" s="1" t="s">
        <v>53</v>
      </c>
      <c r="CE8" s="1" t="s">
        <v>54</v>
      </c>
      <c r="CF8" s="1" t="s">
        <v>55</v>
      </c>
      <c r="CG8" s="1" t="s">
        <v>5</v>
      </c>
      <c r="CH8" s="1" t="s">
        <v>9</v>
      </c>
      <c r="CI8" s="1" t="s">
        <v>2</v>
      </c>
      <c r="CJ8" s="1" t="s">
        <v>56</v>
      </c>
      <c r="CK8" s="1" t="s">
        <v>11</v>
      </c>
      <c r="CL8" s="1" t="s">
        <v>10</v>
      </c>
      <c r="CM8" s="1" t="s">
        <v>57</v>
      </c>
      <c r="CN8" s="36" t="str">
        <f>BD8</f>
        <v>Ti:Fe</v>
      </c>
    </row>
    <row r="9" spans="1:92" s="11" customFormat="1">
      <c r="A9" s="36">
        <v>121</v>
      </c>
      <c r="B9" s="36" t="s">
        <v>58</v>
      </c>
      <c r="C9" s="36">
        <v>1.1103000000000001</v>
      </c>
      <c r="D9" s="36">
        <v>0.152</v>
      </c>
      <c r="E9" s="36">
        <v>0</v>
      </c>
      <c r="F9" s="36">
        <v>57.13</v>
      </c>
      <c r="G9" s="36">
        <v>0.15409999999999999</v>
      </c>
      <c r="H9" s="36">
        <v>0.01</v>
      </c>
      <c r="I9" s="36">
        <v>36.94</v>
      </c>
      <c r="J9" s="36">
        <v>0.84630000000000005</v>
      </c>
      <c r="K9" s="36">
        <v>1.61E-2</v>
      </c>
      <c r="L9" s="36">
        <v>6.1899999999999997E-2</v>
      </c>
      <c r="M9" s="7">
        <f t="shared" ref="M9:V34" si="0">C9/C$4</f>
        <v>2.7547860779468247E-2</v>
      </c>
      <c r="N9" s="7">
        <f t="shared" si="0"/>
        <v>1.4907620418559689E-3</v>
      </c>
      <c r="O9" s="7">
        <f t="shared" si="0"/>
        <v>0</v>
      </c>
      <c r="P9" s="7">
        <f t="shared" si="0"/>
        <v>0.79519071771773453</v>
      </c>
      <c r="Q9" s="7">
        <f t="shared" si="0"/>
        <v>1.0281476262533258E-3</v>
      </c>
      <c r="R9" s="7">
        <f t="shared" si="0"/>
        <v>1.9199643654613772E-4</v>
      </c>
      <c r="S9" s="7">
        <f t="shared" si="0"/>
        <v>0.46252588717573734</v>
      </c>
      <c r="T9" s="7">
        <f t="shared" si="0"/>
        <v>1.193022884146849E-2</v>
      </c>
      <c r="U9" s="7">
        <f t="shared" si="0"/>
        <v>2.155495576548208E-4</v>
      </c>
      <c r="V9" s="7">
        <f t="shared" si="0"/>
        <v>7.6054129898979472E-4</v>
      </c>
      <c r="W9" s="7">
        <f>M9</f>
        <v>2.7547860779468247E-2</v>
      </c>
      <c r="X9" s="7">
        <f>N9*3</f>
        <v>4.4722861255679066E-3</v>
      </c>
      <c r="Y9" s="7">
        <f>O9*3</f>
        <v>0</v>
      </c>
      <c r="Z9" s="7">
        <f>P9</f>
        <v>0.79519071771773453</v>
      </c>
      <c r="AA9" s="7">
        <f>Q9*3</f>
        <v>3.0844428787599773E-3</v>
      </c>
      <c r="AB9" s="7">
        <f>R9*2</f>
        <v>3.8399287309227544E-4</v>
      </c>
      <c r="AC9" s="7">
        <f>S9*2</f>
        <v>0.92505177435147468</v>
      </c>
      <c r="AD9" s="7">
        <f t="shared" ref="AD9:AF24" si="1">T9</f>
        <v>1.193022884146849E-2</v>
      </c>
      <c r="AE9" s="7">
        <f t="shared" si="1"/>
        <v>2.155495576548208E-4</v>
      </c>
      <c r="AF9" s="7">
        <f t="shared" si="1"/>
        <v>7.6054129898979472E-4</v>
      </c>
      <c r="AG9" s="7">
        <f>SUM(W9:AF9)</f>
        <v>1.7686373944242106</v>
      </c>
      <c r="AH9" s="8">
        <f t="shared" ref="AH9:AQ34" si="2">W9*$AH$2/$AG9</f>
        <v>0.37381809340431726</v>
      </c>
      <c r="AI9" s="8">
        <f t="shared" si="2"/>
        <v>6.0687887382689432E-2</v>
      </c>
      <c r="AJ9" s="8">
        <f t="shared" si="2"/>
        <v>0</v>
      </c>
      <c r="AK9" s="8">
        <f t="shared" si="2"/>
        <v>10.790553951528722</v>
      </c>
      <c r="AL9" s="8">
        <f t="shared" si="2"/>
        <v>4.1855175811398707E-2</v>
      </c>
      <c r="AM9" s="8">
        <f t="shared" si="2"/>
        <v>5.2106943929085435E-3</v>
      </c>
      <c r="AN9" s="8">
        <f t="shared" si="2"/>
        <v>12.552738427009865</v>
      </c>
      <c r="AO9" s="8">
        <f t="shared" si="2"/>
        <v>0.1618904435120001</v>
      </c>
      <c r="AP9" s="8">
        <f t="shared" si="2"/>
        <v>2.9249575973145469E-3</v>
      </c>
      <c r="AQ9" s="8">
        <f t="shared" si="2"/>
        <v>1.0320369360785472E-2</v>
      </c>
      <c r="AR9" s="8">
        <f>SUM(AH9:AQ9)</f>
        <v>24</v>
      </c>
      <c r="AS9" s="8">
        <f>AH9</f>
        <v>0.37381809340431726</v>
      </c>
      <c r="AT9" s="8">
        <f>AI9*2/3</f>
        <v>4.0458591588459623E-2</v>
      </c>
      <c r="AU9" s="8">
        <f>AJ9*2/3</f>
        <v>0</v>
      </c>
      <c r="AV9" s="8">
        <f>AK9</f>
        <v>10.790553951528722</v>
      </c>
      <c r="AW9" s="8">
        <f>AL9*2/3</f>
        <v>2.7903450540932472E-2</v>
      </c>
      <c r="AX9" s="8">
        <f>AM9/2</f>
        <v>2.6053471964542717E-3</v>
      </c>
      <c r="AY9" s="8">
        <f>AN9/2</f>
        <v>6.2763692135049327</v>
      </c>
      <c r="AZ9" s="8">
        <f t="shared" ref="AZ9:BB24" si="3">AO9</f>
        <v>0.1618904435120001</v>
      </c>
      <c r="BA9" s="8">
        <f t="shared" si="3"/>
        <v>2.9249575973145469E-3</v>
      </c>
      <c r="BB9" s="8">
        <f t="shared" si="3"/>
        <v>1.0320369360785472E-2</v>
      </c>
      <c r="BC9" s="9">
        <f>SUM(AS9:BB9)</f>
        <v>17.686844418233918</v>
      </c>
      <c r="BD9" s="9">
        <f>AY9/(AV9+AS9+AT9+AU9+AW9+AZ9+BA9+BB9)</f>
        <v>0.5501788933330698</v>
      </c>
      <c r="BE9" s="9" t="b">
        <f>IF(BD9&gt;=0.5, TRUE, FALSE)</f>
        <v>1</v>
      </c>
      <c r="BF9" s="8">
        <f>IF((AY9-AS9-AZ9)&gt;0, AY9-AS9-AZ9, 0)</f>
        <v>5.7406606765886155</v>
      </c>
      <c r="BG9" s="8">
        <f>IF((AV9-BF9)&gt;0, AV9-BF9, 0)</f>
        <v>5.0498932749401062</v>
      </c>
      <c r="BH9" s="10">
        <f>BF9/($BF9+$BG9)</f>
        <v>0.53200796755900781</v>
      </c>
      <c r="BI9" s="10">
        <f>BG9/($BF9+$BG9)</f>
        <v>0.46799203244099219</v>
      </c>
      <c r="BJ9" s="10">
        <f>BH9*$P9*$F$4</f>
        <v>30.393615186646116</v>
      </c>
      <c r="BK9" s="10">
        <f>BI9*$P9*$M$4/2</f>
        <v>29.713416531781309</v>
      </c>
      <c r="BL9" s="8">
        <f>SUM(BK9, BJ9, $C9:$E9, $G9:$L9)</f>
        <v>99.397731718427409</v>
      </c>
      <c r="BM9" s="10">
        <f>IF(2*AY9-AS9-AZ9&gt;0, 2*AY9-AS9-AZ9, 0)</f>
        <v>12.017029890093548</v>
      </c>
      <c r="BN9" s="10">
        <f>IF(((AV9-BM9)/3)&gt;0, (AV9-BM9)/3, 0)</f>
        <v>0</v>
      </c>
      <c r="BO9" s="10">
        <f>IF((2*(AV9-BM9)/3)&gt;0, 2*(AV9-BM9)/3, 0)</f>
        <v>0</v>
      </c>
      <c r="BP9" s="10">
        <f>(BM9+BN9)/(BM9+BN9+BO9)</f>
        <v>1</v>
      </c>
      <c r="BQ9" s="10">
        <f>BO9/(BM9+BN9+BO9)</f>
        <v>0</v>
      </c>
      <c r="BR9" s="10">
        <f>BP9*$P9*$F$4</f>
        <v>57.13</v>
      </c>
      <c r="BS9" s="10">
        <f>BQ9*$P9*$M$4/2</f>
        <v>0</v>
      </c>
      <c r="BT9" s="8">
        <f>SUM(BS9, BR9, $C9:$E9, $G9:$L9)</f>
        <v>96.420699999999982</v>
      </c>
      <c r="BU9" s="11" t="str">
        <f>IF(ABS(100-BT9)&lt;ABS(100-BL9), "Magnetite-Ulvospinel", IF(BD9&gt;0.1, "Hematite-Ilmenite", "Hematite"))</f>
        <v>Hematite-Ilmenite</v>
      </c>
      <c r="BV9" s="9">
        <f>IF(BU9="Magnetite-Ulvospinel", BT9, BL9)</f>
        <v>99.397731718427409</v>
      </c>
      <c r="BW9" s="11" t="str">
        <f>IF(ABS(100-BV9)&gt;$BW$5, "NO", IF(BU9="Hematite", "NO", "YES"))</f>
        <v>YES</v>
      </c>
      <c r="BY9" s="11" t="str">
        <f t="shared" ref="BY9:BY72" si="4">IF(BW9="YES", BU9, "")</f>
        <v>Hematite-Ilmenite</v>
      </c>
      <c r="BZ9" s="11">
        <f t="shared" ref="BZ9:BZ72" si="5">A9</f>
        <v>121</v>
      </c>
      <c r="CA9" s="9">
        <f t="shared" ref="CA9:CB40" si="6">H9</f>
        <v>0.01</v>
      </c>
      <c r="CB9" s="9">
        <f t="shared" si="6"/>
        <v>36.94</v>
      </c>
      <c r="CC9" s="9">
        <f t="shared" ref="CC9:CC72" si="7">D9</f>
        <v>0.152</v>
      </c>
      <c r="CD9" s="9">
        <f t="shared" ref="CD9:CD72" si="8">IF(BY9="Magnetite-Ulvospinel", BS9, BK9)</f>
        <v>29.713416531781309</v>
      </c>
      <c r="CE9" s="9">
        <f t="shared" ref="CE9:CE72" si="9">G9</f>
        <v>0.15409999999999999</v>
      </c>
      <c r="CF9" s="9">
        <f t="shared" ref="CF9:CF72" si="10">E9</f>
        <v>0</v>
      </c>
      <c r="CG9" s="9">
        <f t="shared" ref="CG9:CG72" si="11">IF(BY9="Magnetite-Ulvospinel", BR9, BJ9)</f>
        <v>30.393615186646116</v>
      </c>
      <c r="CH9" s="9">
        <f t="shared" ref="CH9:CH72" si="12">J9</f>
        <v>0.84630000000000005</v>
      </c>
      <c r="CI9" s="9">
        <f t="shared" ref="CI9:CI72" si="13">C9</f>
        <v>1.1103000000000001</v>
      </c>
      <c r="CJ9" s="9">
        <f>0</f>
        <v>0</v>
      </c>
      <c r="CK9" s="9">
        <f t="shared" ref="CK9:CK72" si="14">L9</f>
        <v>6.1899999999999997E-2</v>
      </c>
      <c r="CL9" s="9">
        <f t="shared" ref="CL9:CL72" si="15">K9</f>
        <v>1.61E-2</v>
      </c>
      <c r="CM9" s="10">
        <f t="shared" ref="CM9:CM72" si="16">LOG10(AS9/AZ9)</f>
        <v>0.36343910525994461</v>
      </c>
      <c r="CN9" s="41">
        <f>BD9</f>
        <v>0.5501788933330698</v>
      </c>
    </row>
    <row r="10" spans="1:92" s="11" customFormat="1">
      <c r="A10" s="36">
        <v>122</v>
      </c>
      <c r="B10" s="36" t="s">
        <v>59</v>
      </c>
      <c r="C10" s="36">
        <v>1.1235999999999999</v>
      </c>
      <c r="D10" s="36">
        <v>0.12759999999999999</v>
      </c>
      <c r="E10" s="36">
        <v>0</v>
      </c>
      <c r="F10" s="36">
        <v>56.91</v>
      </c>
      <c r="G10" s="36">
        <v>0.15709999999999999</v>
      </c>
      <c r="H10" s="36">
        <v>3.1300000000000001E-2</v>
      </c>
      <c r="I10" s="36">
        <v>36.69</v>
      </c>
      <c r="J10" s="36">
        <v>0.88400000000000001</v>
      </c>
      <c r="K10" s="36">
        <v>0</v>
      </c>
      <c r="L10" s="36">
        <v>5.8799999999999998E-2</v>
      </c>
      <c r="M10" s="7">
        <f t="shared" si="0"/>
        <v>2.787784956481178E-2</v>
      </c>
      <c r="N10" s="7">
        <f t="shared" si="0"/>
        <v>1.2514555035580369E-3</v>
      </c>
      <c r="O10" s="7">
        <f t="shared" si="0"/>
        <v>0</v>
      </c>
      <c r="P10" s="7">
        <f t="shared" si="0"/>
        <v>0.79212854446553949</v>
      </c>
      <c r="Q10" s="7">
        <f t="shared" si="0"/>
        <v>1.0481634788085496E-3</v>
      </c>
      <c r="R10" s="7">
        <f t="shared" si="0"/>
        <v>6.0094884638941105E-4</v>
      </c>
      <c r="S10" s="7">
        <f t="shared" si="0"/>
        <v>0.45939563617969142</v>
      </c>
      <c r="T10" s="7">
        <f t="shared" si="0"/>
        <v>1.2461682968046962E-2</v>
      </c>
      <c r="U10" s="7">
        <f t="shared" si="0"/>
        <v>0</v>
      </c>
      <c r="V10" s="7">
        <f t="shared" si="0"/>
        <v>7.2245280097899727E-4</v>
      </c>
      <c r="W10" s="7">
        <f>M10</f>
        <v>2.787784956481178E-2</v>
      </c>
      <c r="X10" s="7">
        <f>N10*3</f>
        <v>3.7543665106741109E-3</v>
      </c>
      <c r="Y10" s="7">
        <f>O10*3</f>
        <v>0</v>
      </c>
      <c r="Z10" s="7">
        <f>P10</f>
        <v>0.79212854446553949</v>
      </c>
      <c r="AA10" s="7">
        <f>Q10*3</f>
        <v>3.1444904364256489E-3</v>
      </c>
      <c r="AB10" s="7">
        <f>R10*2</f>
        <v>1.2018976927788221E-3</v>
      </c>
      <c r="AC10" s="7">
        <f>S10*2</f>
        <v>0.91879127235938285</v>
      </c>
      <c r="AD10" s="7">
        <f t="shared" si="1"/>
        <v>1.2461682968046962E-2</v>
      </c>
      <c r="AE10" s="7">
        <f t="shared" si="1"/>
        <v>0</v>
      </c>
      <c r="AF10" s="7">
        <f t="shared" si="1"/>
        <v>7.2245280097899727E-4</v>
      </c>
      <c r="AG10" s="7">
        <f>SUM(W10:AF10)</f>
        <v>1.7600825567986389</v>
      </c>
      <c r="AH10" s="8">
        <f t="shared" si="2"/>
        <v>0.38013466298559945</v>
      </c>
      <c r="AI10" s="8">
        <f t="shared" si="2"/>
        <v>5.1193505616047671E-2</v>
      </c>
      <c r="AJ10" s="8">
        <f t="shared" si="2"/>
        <v>0</v>
      </c>
      <c r="AK10" s="8">
        <f t="shared" si="2"/>
        <v>10.801246222081559</v>
      </c>
      <c r="AL10" s="8">
        <f t="shared" si="2"/>
        <v>4.2877403780128144E-2</v>
      </c>
      <c r="AM10" s="8">
        <f t="shared" si="2"/>
        <v>1.6388745241108477E-2</v>
      </c>
      <c r="AN10" s="8">
        <f t="shared" si="2"/>
        <v>12.528384223483853</v>
      </c>
      <c r="AO10" s="8">
        <f t="shared" si="2"/>
        <v>0.16992406979881408</v>
      </c>
      <c r="AP10" s="8">
        <f t="shared" si="2"/>
        <v>0</v>
      </c>
      <c r="AQ10" s="8">
        <f t="shared" si="2"/>
        <v>9.8511670128889166E-3</v>
      </c>
      <c r="AR10" s="8">
        <f>SUM(AH10:AQ10)</f>
        <v>24</v>
      </c>
      <c r="AS10" s="8">
        <f>AH10</f>
        <v>0.38013466298559945</v>
      </c>
      <c r="AT10" s="8">
        <f>AI10*2/3</f>
        <v>3.4129003744031779E-2</v>
      </c>
      <c r="AU10" s="8">
        <f>AJ10*2/3</f>
        <v>0</v>
      </c>
      <c r="AV10" s="8">
        <f>AK10</f>
        <v>10.801246222081559</v>
      </c>
      <c r="AW10" s="8">
        <f>AL10*2/3</f>
        <v>2.8584935853418762E-2</v>
      </c>
      <c r="AX10" s="8">
        <f>AM10/2</f>
        <v>8.1943726205542383E-3</v>
      </c>
      <c r="AY10" s="8">
        <f>AN10/2</f>
        <v>6.2641921117419264</v>
      </c>
      <c r="AZ10" s="8">
        <f t="shared" si="3"/>
        <v>0.16992406979881408</v>
      </c>
      <c r="BA10" s="8">
        <f t="shared" si="3"/>
        <v>0</v>
      </c>
      <c r="BB10" s="8">
        <f t="shared" si="3"/>
        <v>9.8511670128889166E-3</v>
      </c>
      <c r="BC10" s="9">
        <f>SUM(AS10:BB10)</f>
        <v>17.696256545838793</v>
      </c>
      <c r="BD10" s="9">
        <f t="shared" ref="BD10:BD73" si="17">AY10/AV10</f>
        <v>0.57995086705233212</v>
      </c>
      <c r="BE10" s="9" t="b">
        <f t="shared" ref="BE10:BE73" si="18">IF(BD10&gt;=0.5, TRUE, FALSE)</f>
        <v>1</v>
      </c>
      <c r="BF10" s="8">
        <f t="shared" ref="BF10:BF73" si="19">IF((AY10-AS10-AZ10)&gt;0, AY10-AS10-AZ10, 0)</f>
        <v>5.7141333789575128</v>
      </c>
      <c r="BG10" s="8">
        <f t="shared" ref="BG10:BG73" si="20">IF((AV10-BF10)&gt;0, AV10-BF10, 0)</f>
        <v>5.0871128431240464</v>
      </c>
      <c r="BH10" s="10">
        <f t="shared" ref="BH10:BI73" si="21">BF10/($BF10+$BG10)</f>
        <v>0.52902537924520299</v>
      </c>
      <c r="BI10" s="10">
        <f t="shared" si="21"/>
        <v>0.47097462075479701</v>
      </c>
      <c r="BJ10" s="10">
        <f t="shared" ref="BJ10:BJ73" si="22">BH10*$P10*$F$4</f>
        <v>30.1068343328445</v>
      </c>
      <c r="BK10" s="10">
        <f t="shared" ref="BK10:BK73" si="23">BI10*$P10*$M$4/2</f>
        <v>29.787633271972908</v>
      </c>
      <c r="BL10" s="8">
        <f t="shared" ref="BL10:BL73" si="24">SUM(BK10, BJ10, $C10:$E10, $G10:$L10)</f>
        <v>98.966867604817423</v>
      </c>
      <c r="BM10" s="10">
        <f t="shared" ref="BM10:BM73" si="25">IF(2*AY10-AS10-AZ10&gt;0, 2*AY10-AS10-AZ10, 0)</f>
        <v>11.97832549069944</v>
      </c>
      <c r="BN10" s="10">
        <f t="shared" ref="BN10:BN73" si="26">IF(((AV10-BM10)/3)&gt;0, (AV10-BM10)/3, 0)</f>
        <v>0</v>
      </c>
      <c r="BO10" s="10">
        <f t="shared" ref="BO10:BO73" si="27">IF((2*(AV10-BM10)/3)&gt;0, 2*(AV10-BM10)/3, 0)</f>
        <v>0</v>
      </c>
      <c r="BP10" s="10">
        <f t="shared" ref="BP10:BP73" si="28">(BM10+BN10)/(BM10+BN10+BO10)</f>
        <v>1</v>
      </c>
      <c r="BQ10" s="10">
        <f t="shared" ref="BQ10:BQ73" si="29">BO10/(BM10+BN10+BO10)</f>
        <v>0</v>
      </c>
      <c r="BR10" s="10">
        <f t="shared" ref="BR10:BR73" si="30">BP10*$P10*$F$4</f>
        <v>56.91</v>
      </c>
      <c r="BS10" s="10">
        <f t="shared" ref="BS10:BS73" si="31">BQ10*$P10*$M$4/2</f>
        <v>0</v>
      </c>
      <c r="BT10" s="8">
        <f t="shared" ref="BT10:BT73" si="32">SUM(BS10, BR10, $C10:$E10, $G10:$L10)</f>
        <v>95.982400000000013</v>
      </c>
      <c r="BU10" s="11" t="str">
        <f t="shared" ref="BU10:BU73" si="33">IF(ABS(100-BT10)&lt;ABS(100-BL10), "Magnetite-Ulvospinel", IF(BD10&gt;0.1, "Hematite-Ilmenite", "Hematite"))</f>
        <v>Hematite-Ilmenite</v>
      </c>
      <c r="BV10" s="9">
        <f t="shared" ref="BV10:BV73" si="34">IF(BU10="Magnetite-Ulvospinel", BT10, BL10)</f>
        <v>98.966867604817423</v>
      </c>
      <c r="BW10" s="11" t="str">
        <f t="shared" ref="BW10:BW73" si="35">IF(ABS(100-BV10)&gt;$BW$5, "NO", IF(BU10="Hematite", "NO", "YES"))</f>
        <v>YES</v>
      </c>
      <c r="BY10" s="11" t="str">
        <f t="shared" si="4"/>
        <v>Hematite-Ilmenite</v>
      </c>
      <c r="BZ10" s="11">
        <f t="shared" si="5"/>
        <v>122</v>
      </c>
      <c r="CA10" s="9">
        <f t="shared" si="6"/>
        <v>3.1300000000000001E-2</v>
      </c>
      <c r="CB10" s="9">
        <f t="shared" si="6"/>
        <v>36.69</v>
      </c>
      <c r="CC10" s="9">
        <f t="shared" si="7"/>
        <v>0.12759999999999999</v>
      </c>
      <c r="CD10" s="9">
        <f t="shared" si="8"/>
        <v>29.787633271972908</v>
      </c>
      <c r="CE10" s="9">
        <f t="shared" si="9"/>
        <v>0.15709999999999999</v>
      </c>
      <c r="CF10" s="9">
        <f t="shared" si="10"/>
        <v>0</v>
      </c>
      <c r="CG10" s="9">
        <f t="shared" si="11"/>
        <v>30.1068343328445</v>
      </c>
      <c r="CH10" s="9">
        <f t="shared" si="12"/>
        <v>0.88400000000000001</v>
      </c>
      <c r="CI10" s="9">
        <f t="shared" si="13"/>
        <v>1.1235999999999999</v>
      </c>
      <c r="CJ10" s="9">
        <f>0</f>
        <v>0</v>
      </c>
      <c r="CK10" s="9">
        <f t="shared" si="14"/>
        <v>5.8799999999999998E-2</v>
      </c>
      <c r="CL10" s="9">
        <f t="shared" si="15"/>
        <v>0</v>
      </c>
      <c r="CM10" s="10">
        <f t="shared" si="16"/>
        <v>0.34968257183666657</v>
      </c>
      <c r="CN10" s="41">
        <f t="shared" ref="CN10:CN73" si="36">BD10</f>
        <v>0.57995086705233212</v>
      </c>
    </row>
    <row r="11" spans="1:92" s="11" customFormat="1">
      <c r="A11" s="36">
        <v>123</v>
      </c>
      <c r="B11" s="36" t="s">
        <v>60</v>
      </c>
      <c r="C11" s="36">
        <v>1.131</v>
      </c>
      <c r="D11" s="36">
        <v>0.17660000000000001</v>
      </c>
      <c r="E11" s="36">
        <v>0</v>
      </c>
      <c r="F11" s="36">
        <v>57.1</v>
      </c>
      <c r="G11" s="36">
        <v>0.16070000000000001</v>
      </c>
      <c r="H11" s="36">
        <v>3.3799999999999997E-2</v>
      </c>
      <c r="I11" s="36">
        <v>36.619999999999997</v>
      </c>
      <c r="J11" s="36">
        <v>0.82630000000000003</v>
      </c>
      <c r="K11" s="36">
        <v>0</v>
      </c>
      <c r="L11" s="36">
        <v>5.8599999999999999E-2</v>
      </c>
      <c r="M11" s="7">
        <f t="shared" si="0"/>
        <v>2.8061452347634502E-2</v>
      </c>
      <c r="N11" s="7">
        <f t="shared" si="0"/>
        <v>1.7320301091563429E-3</v>
      </c>
      <c r="O11" s="7">
        <f t="shared" si="0"/>
        <v>0</v>
      </c>
      <c r="P11" s="7">
        <f t="shared" si="0"/>
        <v>0.79477314863788973</v>
      </c>
      <c r="Q11" s="7">
        <f t="shared" si="0"/>
        <v>1.0721825018748183E-3</v>
      </c>
      <c r="R11" s="7">
        <f t="shared" si="0"/>
        <v>6.4894795552594535E-4</v>
      </c>
      <c r="S11" s="7">
        <f t="shared" si="0"/>
        <v>0.45851916590079861</v>
      </c>
      <c r="T11" s="7">
        <f t="shared" si="0"/>
        <v>1.1648290312779645E-2</v>
      </c>
      <c r="U11" s="7">
        <f t="shared" si="0"/>
        <v>0</v>
      </c>
      <c r="V11" s="7">
        <f t="shared" si="0"/>
        <v>7.1999547852668775E-4</v>
      </c>
      <c r="W11" s="7">
        <f t="shared" ref="W11:W74" si="37">M11</f>
        <v>2.8061452347634502E-2</v>
      </c>
      <c r="X11" s="7">
        <f t="shared" ref="X11:Y74" si="38">N11*3</f>
        <v>5.1960903274690289E-3</v>
      </c>
      <c r="Y11" s="7">
        <f t="shared" si="38"/>
        <v>0</v>
      </c>
      <c r="Z11" s="7">
        <f t="shared" ref="Z11:Z74" si="39">P11</f>
        <v>0.79477314863788973</v>
      </c>
      <c r="AA11" s="7">
        <f t="shared" ref="AA11:AA74" si="40">Q11*3</f>
        <v>3.2165475056244548E-3</v>
      </c>
      <c r="AB11" s="7">
        <f t="shared" ref="AB11:AC74" si="41">R11*2</f>
        <v>1.2978959110518907E-3</v>
      </c>
      <c r="AC11" s="7">
        <f t="shared" si="41"/>
        <v>0.91703833180159722</v>
      </c>
      <c r="AD11" s="7">
        <f t="shared" si="1"/>
        <v>1.1648290312779645E-2</v>
      </c>
      <c r="AE11" s="7">
        <f t="shared" si="1"/>
        <v>0</v>
      </c>
      <c r="AF11" s="7">
        <f t="shared" si="1"/>
        <v>7.1999547852668775E-4</v>
      </c>
      <c r="AG11" s="7">
        <f t="shared" ref="AG11:AG74" si="42">SUM(W11:AF11)</f>
        <v>1.7619517523225732</v>
      </c>
      <c r="AH11" s="8">
        <f t="shared" si="2"/>
        <v>0.38223229180677937</v>
      </c>
      <c r="AI11" s="8">
        <f t="shared" si="2"/>
        <v>7.0777288705477476E-2</v>
      </c>
      <c r="AJ11" s="8">
        <f t="shared" si="2"/>
        <v>0</v>
      </c>
      <c r="AK11" s="8">
        <f t="shared" si="2"/>
        <v>10.825810378840179</v>
      </c>
      <c r="AL11" s="8">
        <f t="shared" si="2"/>
        <v>4.3813424535165069E-2</v>
      </c>
      <c r="AM11" s="8">
        <f t="shared" si="2"/>
        <v>1.7678975502129764E-2</v>
      </c>
      <c r="AN11" s="8">
        <f t="shared" si="2"/>
        <v>12.491216024630964</v>
      </c>
      <c r="AO11" s="8">
        <f t="shared" si="2"/>
        <v>0.15866437156307026</v>
      </c>
      <c r="AP11" s="8">
        <f t="shared" si="2"/>
        <v>0</v>
      </c>
      <c r="AQ11" s="8">
        <f t="shared" si="2"/>
        <v>9.8072444162347026E-3</v>
      </c>
      <c r="AR11" s="8">
        <f t="shared" ref="AR11:AR74" si="43">SUM(AH11:AQ11)</f>
        <v>23.999999999999996</v>
      </c>
      <c r="AS11" s="8">
        <f t="shared" ref="AS11:AS74" si="44">AH11</f>
        <v>0.38223229180677937</v>
      </c>
      <c r="AT11" s="8">
        <f t="shared" ref="AT11:AU74" si="45">AI11*2/3</f>
        <v>4.7184859136984982E-2</v>
      </c>
      <c r="AU11" s="8">
        <f t="shared" si="45"/>
        <v>0</v>
      </c>
      <c r="AV11" s="8">
        <f t="shared" ref="AV11:AV74" si="46">AK11</f>
        <v>10.825810378840179</v>
      </c>
      <c r="AW11" s="8">
        <f t="shared" ref="AW11:AW74" si="47">AL11*2/3</f>
        <v>2.9208949690110047E-2</v>
      </c>
      <c r="AX11" s="8">
        <f t="shared" ref="AX11:AY74" si="48">AM11/2</f>
        <v>8.8394877510648822E-3</v>
      </c>
      <c r="AY11" s="8">
        <f t="shared" si="48"/>
        <v>6.2456080123154818</v>
      </c>
      <c r="AZ11" s="8">
        <f t="shared" si="3"/>
        <v>0.15866437156307026</v>
      </c>
      <c r="BA11" s="8">
        <f t="shared" si="3"/>
        <v>0</v>
      </c>
      <c r="BB11" s="8">
        <f t="shared" si="3"/>
        <v>9.8072444162347026E-3</v>
      </c>
      <c r="BC11" s="9">
        <f t="shared" ref="BC11:BC74" si="49">SUM(AS11:BB11)</f>
        <v>17.707355595519903</v>
      </c>
      <c r="BD11" s="9">
        <f t="shared" si="17"/>
        <v>0.57691829006380613</v>
      </c>
      <c r="BE11" s="9" t="b">
        <f t="shared" si="18"/>
        <v>1</v>
      </c>
      <c r="BF11" s="8">
        <f t="shared" si="19"/>
        <v>5.704711348945632</v>
      </c>
      <c r="BG11" s="8">
        <f t="shared" si="20"/>
        <v>5.1210990298945473</v>
      </c>
      <c r="BH11" s="10">
        <f t="shared" si="21"/>
        <v>0.52695467122682094</v>
      </c>
      <c r="BI11" s="10">
        <f t="shared" si="21"/>
        <v>0.47304532877317912</v>
      </c>
      <c r="BJ11" s="10">
        <f t="shared" si="22"/>
        <v>30.089111727051474</v>
      </c>
      <c r="BK11" s="10">
        <f t="shared" si="23"/>
        <v>30.01848528701095</v>
      </c>
      <c r="BL11" s="8">
        <f t="shared" si="24"/>
        <v>99.114597014062426</v>
      </c>
      <c r="BM11" s="10">
        <f t="shared" si="25"/>
        <v>11.950319361261114</v>
      </c>
      <c r="BN11" s="10">
        <f t="shared" si="26"/>
        <v>0</v>
      </c>
      <c r="BO11" s="10">
        <f t="shared" si="27"/>
        <v>0</v>
      </c>
      <c r="BP11" s="10">
        <f t="shared" si="28"/>
        <v>1</v>
      </c>
      <c r="BQ11" s="10">
        <f t="shared" si="29"/>
        <v>0</v>
      </c>
      <c r="BR11" s="10">
        <f t="shared" si="30"/>
        <v>57.1</v>
      </c>
      <c r="BS11" s="10">
        <f t="shared" si="31"/>
        <v>0</v>
      </c>
      <c r="BT11" s="8">
        <f t="shared" si="32"/>
        <v>96.106999999999999</v>
      </c>
      <c r="BU11" s="11" t="str">
        <f t="shared" si="33"/>
        <v>Hematite-Ilmenite</v>
      </c>
      <c r="BV11" s="9">
        <f t="shared" si="34"/>
        <v>99.114597014062426</v>
      </c>
      <c r="BW11" s="11" t="str">
        <f t="shared" si="35"/>
        <v>YES</v>
      </c>
      <c r="BY11" s="11" t="str">
        <f t="shared" si="4"/>
        <v>Hematite-Ilmenite</v>
      </c>
      <c r="BZ11" s="11">
        <f t="shared" si="5"/>
        <v>123</v>
      </c>
      <c r="CA11" s="9">
        <f t="shared" si="6"/>
        <v>3.3799999999999997E-2</v>
      </c>
      <c r="CB11" s="9">
        <f t="shared" si="6"/>
        <v>36.619999999999997</v>
      </c>
      <c r="CC11" s="9">
        <f t="shared" si="7"/>
        <v>0.17660000000000001</v>
      </c>
      <c r="CD11" s="9">
        <f t="shared" si="8"/>
        <v>30.01848528701095</v>
      </c>
      <c r="CE11" s="9">
        <f t="shared" si="9"/>
        <v>0.16070000000000001</v>
      </c>
      <c r="CF11" s="9">
        <f t="shared" si="10"/>
        <v>0</v>
      </c>
      <c r="CG11" s="9">
        <f t="shared" si="11"/>
        <v>30.089111727051474</v>
      </c>
      <c r="CH11" s="9">
        <f t="shared" si="12"/>
        <v>0.82630000000000003</v>
      </c>
      <c r="CI11" s="9">
        <f t="shared" si="13"/>
        <v>1.131</v>
      </c>
      <c r="CJ11" s="9">
        <f>0</f>
        <v>0</v>
      </c>
      <c r="CK11" s="9">
        <f t="shared" si="14"/>
        <v>5.8599999999999999E-2</v>
      </c>
      <c r="CL11" s="9">
        <f t="shared" si="15"/>
        <v>0</v>
      </c>
      <c r="CM11" s="10">
        <f t="shared" si="16"/>
        <v>0.38184795848921005</v>
      </c>
      <c r="CN11" s="41">
        <f t="shared" si="36"/>
        <v>0.57691829006380613</v>
      </c>
    </row>
    <row r="12" spans="1:92" s="11" customFormat="1">
      <c r="A12" s="36">
        <v>124</v>
      </c>
      <c r="B12" s="36" t="s">
        <v>61</v>
      </c>
      <c r="C12" s="36">
        <v>0.73650000000000004</v>
      </c>
      <c r="D12" s="36">
        <v>1.0864</v>
      </c>
      <c r="E12" s="36">
        <v>5.9900000000000002E-2</v>
      </c>
      <c r="F12" s="36">
        <v>86.07</v>
      </c>
      <c r="G12" s="36">
        <v>0.34620000000000001</v>
      </c>
      <c r="H12" s="36">
        <v>6.1699999999999998E-2</v>
      </c>
      <c r="I12" s="36">
        <v>4.3499999999999996</v>
      </c>
      <c r="J12" s="36">
        <v>0.62829999999999997</v>
      </c>
      <c r="K12" s="36">
        <v>0</v>
      </c>
      <c r="L12" s="36">
        <v>0.1275</v>
      </c>
      <c r="M12" s="7">
        <f t="shared" si="0"/>
        <v>1.8273439128234138E-2</v>
      </c>
      <c r="N12" s="7">
        <f t="shared" si="0"/>
        <v>1.0655025541265295E-2</v>
      </c>
      <c r="O12" s="7">
        <f t="shared" si="0"/>
        <v>3.9410383813714555E-4</v>
      </c>
      <c r="P12" s="7">
        <f t="shared" si="0"/>
        <v>1.1980056900746614</v>
      </c>
      <c r="Q12" s="7">
        <f t="shared" si="0"/>
        <v>2.3098293848728192E-3</v>
      </c>
      <c r="R12" s="7">
        <f t="shared" si="0"/>
        <v>1.1846180134896696E-3</v>
      </c>
      <c r="S12" s="7">
        <f t="shared" si="0"/>
        <v>5.4466367331198084E-2</v>
      </c>
      <c r="T12" s="7">
        <f t="shared" si="0"/>
        <v>8.8570988787600741E-3</v>
      </c>
      <c r="U12" s="7">
        <f t="shared" si="0"/>
        <v>0</v>
      </c>
      <c r="V12" s="7">
        <f t="shared" si="0"/>
        <v>1.5665430633473156E-3</v>
      </c>
      <c r="W12" s="7">
        <f t="shared" si="37"/>
        <v>1.8273439128234138E-2</v>
      </c>
      <c r="X12" s="7">
        <f t="shared" si="38"/>
        <v>3.1965076623795885E-2</v>
      </c>
      <c r="Y12" s="7">
        <f t="shared" si="38"/>
        <v>1.1823115144114368E-3</v>
      </c>
      <c r="Z12" s="7">
        <f t="shared" si="39"/>
        <v>1.1980056900746614</v>
      </c>
      <c r="AA12" s="7">
        <f t="shared" si="40"/>
        <v>6.9294881546184579E-3</v>
      </c>
      <c r="AB12" s="7">
        <f t="shared" si="41"/>
        <v>2.3692360269793392E-3</v>
      </c>
      <c r="AC12" s="7">
        <f t="shared" si="41"/>
        <v>0.10893273466239617</v>
      </c>
      <c r="AD12" s="7">
        <f t="shared" si="1"/>
        <v>8.8570988787600741E-3</v>
      </c>
      <c r="AE12" s="7">
        <f t="shared" si="1"/>
        <v>0</v>
      </c>
      <c r="AF12" s="7">
        <f t="shared" si="1"/>
        <v>1.5665430633473156E-3</v>
      </c>
      <c r="AG12" s="7">
        <f t="shared" si="42"/>
        <v>1.3780816181272042</v>
      </c>
      <c r="AH12" s="8">
        <f t="shared" si="2"/>
        <v>0.31824133876309907</v>
      </c>
      <c r="AI12" s="8">
        <f t="shared" si="2"/>
        <v>0.55668824609507861</v>
      </c>
      <c r="AJ12" s="8">
        <f t="shared" si="2"/>
        <v>2.0590562977275906E-2</v>
      </c>
      <c r="AK12" s="8">
        <f t="shared" si="2"/>
        <v>20.863885116518475</v>
      </c>
      <c r="AL12" s="8">
        <f t="shared" si="2"/>
        <v>0.1206805994095278</v>
      </c>
      <c r="AM12" s="8">
        <f t="shared" si="2"/>
        <v>4.1261463689486286E-2</v>
      </c>
      <c r="AN12" s="8">
        <f t="shared" si="2"/>
        <v>1.8971195882072831</v>
      </c>
      <c r="AO12" s="8">
        <f t="shared" si="2"/>
        <v>0.15425093136292051</v>
      </c>
      <c r="AP12" s="8">
        <f t="shared" si="2"/>
        <v>0</v>
      </c>
      <c r="AQ12" s="8">
        <f t="shared" si="2"/>
        <v>2.7282152976853054E-2</v>
      </c>
      <c r="AR12" s="8">
        <f t="shared" si="43"/>
        <v>24</v>
      </c>
      <c r="AS12" s="8">
        <f t="shared" si="44"/>
        <v>0.31824133876309907</v>
      </c>
      <c r="AT12" s="8">
        <f t="shared" si="45"/>
        <v>0.37112549739671907</v>
      </c>
      <c r="AU12" s="8">
        <f t="shared" si="45"/>
        <v>1.3727041984850604E-2</v>
      </c>
      <c r="AV12" s="8">
        <f t="shared" si="46"/>
        <v>20.863885116518475</v>
      </c>
      <c r="AW12" s="8">
        <f t="shared" si="47"/>
        <v>8.0453732939685205E-2</v>
      </c>
      <c r="AX12" s="8">
        <f t="shared" si="48"/>
        <v>2.0630731844743143E-2</v>
      </c>
      <c r="AY12" s="8">
        <f t="shared" si="48"/>
        <v>0.94855979410364155</v>
      </c>
      <c r="AZ12" s="8">
        <f t="shared" si="3"/>
        <v>0.15425093136292051</v>
      </c>
      <c r="BA12" s="8">
        <f t="shared" si="3"/>
        <v>0</v>
      </c>
      <c r="BB12" s="8">
        <f t="shared" si="3"/>
        <v>2.7282152976853054E-2</v>
      </c>
      <c r="BC12" s="9">
        <f t="shared" si="49"/>
        <v>22.798156337890983</v>
      </c>
      <c r="BD12" s="9">
        <f t="shared" si="17"/>
        <v>4.5464197526310299E-2</v>
      </c>
      <c r="BE12" s="9" t="b">
        <f t="shared" si="18"/>
        <v>0</v>
      </c>
      <c r="BF12" s="8">
        <f t="shared" si="19"/>
        <v>0.47606752397762203</v>
      </c>
      <c r="BG12" s="8">
        <f t="shared" si="20"/>
        <v>20.387817592540852</v>
      </c>
      <c r="BH12" s="10">
        <f t="shared" si="21"/>
        <v>2.2817779206457917E-2</v>
      </c>
      <c r="BI12" s="10">
        <f t="shared" si="21"/>
        <v>0.977182220793542</v>
      </c>
      <c r="BJ12" s="10">
        <f t="shared" si="22"/>
        <v>1.9639262562998328</v>
      </c>
      <c r="BK12" s="10">
        <f t="shared" si="23"/>
        <v>93.471081428745592</v>
      </c>
      <c r="BL12" s="8">
        <f t="shared" si="24"/>
        <v>102.83150768504541</v>
      </c>
      <c r="BM12" s="10">
        <f t="shared" si="25"/>
        <v>1.4246273180812634</v>
      </c>
      <c r="BN12" s="10">
        <f t="shared" si="26"/>
        <v>6.4797525994790703</v>
      </c>
      <c r="BO12" s="10">
        <f t="shared" si="27"/>
        <v>12.959505198958141</v>
      </c>
      <c r="BP12" s="10">
        <f t="shared" si="28"/>
        <v>0.3788546511551788</v>
      </c>
      <c r="BQ12" s="10">
        <f t="shared" si="29"/>
        <v>0.6211453488448212</v>
      </c>
      <c r="BR12" s="10">
        <f t="shared" si="30"/>
        <v>32.608019824926238</v>
      </c>
      <c r="BS12" s="10">
        <f t="shared" si="31"/>
        <v>59.414842232611129</v>
      </c>
      <c r="BT12" s="8">
        <f t="shared" si="32"/>
        <v>99.419362057537356</v>
      </c>
      <c r="BU12" s="11" t="str">
        <f t="shared" si="33"/>
        <v>Magnetite-Ulvospinel</v>
      </c>
      <c r="BV12" s="9">
        <f t="shared" si="34"/>
        <v>99.419362057537356</v>
      </c>
      <c r="BW12" s="11" t="str">
        <f t="shared" si="35"/>
        <v>YES</v>
      </c>
      <c r="BY12" s="11" t="str">
        <f t="shared" si="4"/>
        <v>Magnetite-Ulvospinel</v>
      </c>
      <c r="BZ12" s="11">
        <f t="shared" si="5"/>
        <v>124</v>
      </c>
      <c r="CA12" s="9">
        <f t="shared" si="6"/>
        <v>6.1699999999999998E-2</v>
      </c>
      <c r="CB12" s="9">
        <f t="shared" si="6"/>
        <v>4.3499999999999996</v>
      </c>
      <c r="CC12" s="9">
        <f t="shared" si="7"/>
        <v>1.0864</v>
      </c>
      <c r="CD12" s="9">
        <f t="shared" si="8"/>
        <v>59.414842232611129</v>
      </c>
      <c r="CE12" s="9">
        <f t="shared" si="9"/>
        <v>0.34620000000000001</v>
      </c>
      <c r="CF12" s="9">
        <f t="shared" si="10"/>
        <v>5.9900000000000002E-2</v>
      </c>
      <c r="CG12" s="9">
        <f t="shared" si="11"/>
        <v>32.608019824926238</v>
      </c>
      <c r="CH12" s="9">
        <f t="shared" si="12"/>
        <v>0.62829999999999997</v>
      </c>
      <c r="CI12" s="9">
        <f t="shared" si="13"/>
        <v>0.73650000000000004</v>
      </c>
      <c r="CJ12" s="9">
        <f>0</f>
        <v>0</v>
      </c>
      <c r="CK12" s="9">
        <f t="shared" si="14"/>
        <v>0.1275</v>
      </c>
      <c r="CL12" s="9">
        <f t="shared" si="15"/>
        <v>0</v>
      </c>
      <c r="CM12" s="10">
        <f t="shared" si="16"/>
        <v>0.3145287977829096</v>
      </c>
      <c r="CN12" s="41">
        <f t="shared" si="36"/>
        <v>4.5464197526310299E-2</v>
      </c>
    </row>
    <row r="13" spans="1:92" s="11" customFormat="1">
      <c r="A13" s="36">
        <v>125</v>
      </c>
      <c r="B13" s="36" t="s">
        <v>62</v>
      </c>
      <c r="C13" s="36">
        <v>0.70569999999999999</v>
      </c>
      <c r="D13" s="36">
        <v>1.1404000000000001</v>
      </c>
      <c r="E13" s="36">
        <v>6.4199999999999993E-2</v>
      </c>
      <c r="F13" s="36">
        <v>86.74</v>
      </c>
      <c r="G13" s="36">
        <v>0.34989999999999999</v>
      </c>
      <c r="H13" s="36">
        <v>5.04E-2</v>
      </c>
      <c r="I13" s="36">
        <v>4.38</v>
      </c>
      <c r="J13" s="36">
        <v>0.57599999999999996</v>
      </c>
      <c r="K13" s="36">
        <v>0</v>
      </c>
      <c r="L13" s="36">
        <v>0.1431</v>
      </c>
      <c r="M13" s="7">
        <f t="shared" si="0"/>
        <v>1.7509254572701739E-2</v>
      </c>
      <c r="N13" s="7">
        <f t="shared" si="0"/>
        <v>1.1184638371924653E-2</v>
      </c>
      <c r="O13" s="7">
        <f t="shared" si="0"/>
        <v>4.2239509863780869E-4</v>
      </c>
      <c r="P13" s="7">
        <f t="shared" si="0"/>
        <v>1.2073313995245281</v>
      </c>
      <c r="Q13" s="7">
        <f t="shared" si="0"/>
        <v>2.3345156030242617E-3</v>
      </c>
      <c r="R13" s="7">
        <f t="shared" si="0"/>
        <v>9.6766204019253408E-4</v>
      </c>
      <c r="S13" s="7">
        <f t="shared" si="0"/>
        <v>5.4841997450723594E-2</v>
      </c>
      <c r="T13" s="7">
        <f t="shared" si="0"/>
        <v>8.1198296262387434E-3</v>
      </c>
      <c r="U13" s="7">
        <f t="shared" si="0"/>
        <v>0</v>
      </c>
      <c r="V13" s="7">
        <f t="shared" si="0"/>
        <v>1.7582142146274579E-3</v>
      </c>
      <c r="W13" s="7">
        <f t="shared" si="37"/>
        <v>1.7509254572701739E-2</v>
      </c>
      <c r="X13" s="7">
        <f t="shared" si="38"/>
        <v>3.3553915115773957E-2</v>
      </c>
      <c r="Y13" s="7">
        <f t="shared" si="38"/>
        <v>1.267185295913426E-3</v>
      </c>
      <c r="Z13" s="7">
        <f t="shared" si="39"/>
        <v>1.2073313995245281</v>
      </c>
      <c r="AA13" s="7">
        <f t="shared" si="40"/>
        <v>7.0035468090727856E-3</v>
      </c>
      <c r="AB13" s="7">
        <f t="shared" si="41"/>
        <v>1.9353240803850682E-3</v>
      </c>
      <c r="AC13" s="7">
        <f t="shared" si="41"/>
        <v>0.10968399490144719</v>
      </c>
      <c r="AD13" s="7">
        <f t="shared" si="1"/>
        <v>8.1198296262387434E-3</v>
      </c>
      <c r="AE13" s="7">
        <f t="shared" si="1"/>
        <v>0</v>
      </c>
      <c r="AF13" s="7">
        <f t="shared" si="1"/>
        <v>1.7582142146274579E-3</v>
      </c>
      <c r="AG13" s="7">
        <f t="shared" si="42"/>
        <v>1.3881626641406886</v>
      </c>
      <c r="AH13" s="8">
        <f t="shared" si="2"/>
        <v>0.30271820486179907</v>
      </c>
      <c r="AI13" s="8">
        <f t="shared" si="2"/>
        <v>0.58011498477887269</v>
      </c>
      <c r="AJ13" s="8">
        <f t="shared" si="2"/>
        <v>2.1908417426532916E-2</v>
      </c>
      <c r="AK13" s="8">
        <f t="shared" si="2"/>
        <v>20.873601010242986</v>
      </c>
      <c r="AL13" s="8">
        <f t="shared" si="2"/>
        <v>0.12108460179758272</v>
      </c>
      <c r="AM13" s="8">
        <f t="shared" si="2"/>
        <v>3.3459895680160875E-2</v>
      </c>
      <c r="AN13" s="8">
        <f t="shared" si="2"/>
        <v>1.8963309888933451</v>
      </c>
      <c r="AO13" s="8">
        <f t="shared" si="2"/>
        <v>0.14038406021412733</v>
      </c>
      <c r="AP13" s="8">
        <f t="shared" si="2"/>
        <v>0</v>
      </c>
      <c r="AQ13" s="8">
        <f t="shared" si="2"/>
        <v>3.0397836104589515E-2</v>
      </c>
      <c r="AR13" s="8">
        <f t="shared" si="43"/>
        <v>24</v>
      </c>
      <c r="AS13" s="8">
        <f t="shared" si="44"/>
        <v>0.30271820486179907</v>
      </c>
      <c r="AT13" s="8">
        <f t="shared" si="45"/>
        <v>0.38674332318591514</v>
      </c>
      <c r="AU13" s="8">
        <f t="shared" si="45"/>
        <v>1.4605611617688611E-2</v>
      </c>
      <c r="AV13" s="8">
        <f t="shared" si="46"/>
        <v>20.873601010242986</v>
      </c>
      <c r="AW13" s="8">
        <f t="shared" si="47"/>
        <v>8.0723067865055148E-2</v>
      </c>
      <c r="AX13" s="8">
        <f t="shared" si="48"/>
        <v>1.6729947840080438E-2</v>
      </c>
      <c r="AY13" s="8">
        <f t="shared" si="48"/>
        <v>0.94816549444667253</v>
      </c>
      <c r="AZ13" s="8">
        <f t="shared" si="3"/>
        <v>0.14038406021412733</v>
      </c>
      <c r="BA13" s="8">
        <f t="shared" si="3"/>
        <v>0</v>
      </c>
      <c r="BB13" s="8">
        <f t="shared" si="3"/>
        <v>3.0397836104589515E-2</v>
      </c>
      <c r="BC13" s="9">
        <f t="shared" si="49"/>
        <v>22.794068556378914</v>
      </c>
      <c r="BD13" s="9">
        <f t="shared" si="17"/>
        <v>4.5424145741858039E-2</v>
      </c>
      <c r="BE13" s="9" t="b">
        <f t="shared" si="18"/>
        <v>0</v>
      </c>
      <c r="BF13" s="8">
        <f t="shared" si="19"/>
        <v>0.50506322937074621</v>
      </c>
      <c r="BG13" s="8">
        <f t="shared" si="20"/>
        <v>20.368537780872238</v>
      </c>
      <c r="BH13" s="10">
        <f t="shared" si="21"/>
        <v>2.4196267291058414E-2</v>
      </c>
      <c r="BI13" s="10">
        <f t="shared" si="21"/>
        <v>0.9758037327089415</v>
      </c>
      <c r="BJ13" s="10">
        <f t="shared" si="22"/>
        <v>2.0987842248264066</v>
      </c>
      <c r="BK13" s="10">
        <f t="shared" si="23"/>
        <v>94.065810229809657</v>
      </c>
      <c r="BL13" s="8">
        <f t="shared" si="24"/>
        <v>103.57429445463605</v>
      </c>
      <c r="BM13" s="10">
        <f t="shared" si="25"/>
        <v>1.4532287238174186</v>
      </c>
      <c r="BN13" s="10">
        <f t="shared" si="26"/>
        <v>6.4734574288085227</v>
      </c>
      <c r="BO13" s="10">
        <f t="shared" si="27"/>
        <v>12.946914857617045</v>
      </c>
      <c r="BP13" s="10">
        <f t="shared" si="28"/>
        <v>0.37974694202194431</v>
      </c>
      <c r="BQ13" s="10">
        <f t="shared" si="29"/>
        <v>0.62025305797805574</v>
      </c>
      <c r="BR13" s="10">
        <f t="shared" si="30"/>
        <v>32.93924975098345</v>
      </c>
      <c r="BS13" s="10">
        <f t="shared" si="31"/>
        <v>59.791333534102904</v>
      </c>
      <c r="BT13" s="8">
        <f t="shared" si="32"/>
        <v>100.14028328508634</v>
      </c>
      <c r="BU13" s="11" t="str">
        <f t="shared" si="33"/>
        <v>Magnetite-Ulvospinel</v>
      </c>
      <c r="BV13" s="9">
        <f t="shared" si="34"/>
        <v>100.14028328508634</v>
      </c>
      <c r="BW13" s="11" t="str">
        <f t="shared" si="35"/>
        <v>YES</v>
      </c>
      <c r="BY13" s="11" t="str">
        <f t="shared" si="4"/>
        <v>Magnetite-Ulvospinel</v>
      </c>
      <c r="BZ13" s="11">
        <f t="shared" si="5"/>
        <v>125</v>
      </c>
      <c r="CA13" s="9">
        <f t="shared" si="6"/>
        <v>5.04E-2</v>
      </c>
      <c r="CB13" s="9">
        <f t="shared" si="6"/>
        <v>4.38</v>
      </c>
      <c r="CC13" s="9">
        <f t="shared" si="7"/>
        <v>1.1404000000000001</v>
      </c>
      <c r="CD13" s="9">
        <f t="shared" si="8"/>
        <v>59.791333534102904</v>
      </c>
      <c r="CE13" s="9">
        <f t="shared" si="9"/>
        <v>0.34989999999999999</v>
      </c>
      <c r="CF13" s="9">
        <f t="shared" si="10"/>
        <v>6.4199999999999993E-2</v>
      </c>
      <c r="CG13" s="9">
        <f t="shared" si="11"/>
        <v>32.93924975098345</v>
      </c>
      <c r="CH13" s="9">
        <f t="shared" si="12"/>
        <v>0.57599999999999996</v>
      </c>
      <c r="CI13" s="9">
        <f t="shared" si="13"/>
        <v>0.70569999999999999</v>
      </c>
      <c r="CJ13" s="9">
        <f>0</f>
        <v>0</v>
      </c>
      <c r="CK13" s="9">
        <f t="shared" si="14"/>
        <v>0.1431</v>
      </c>
      <c r="CL13" s="9">
        <f t="shared" si="15"/>
        <v>0</v>
      </c>
      <c r="CM13" s="10">
        <f t="shared" si="16"/>
        <v>0.33372074033112098</v>
      </c>
      <c r="CN13" s="41">
        <f t="shared" si="36"/>
        <v>4.5424145741858039E-2</v>
      </c>
    </row>
    <row r="14" spans="1:92" s="11" customFormat="1">
      <c r="A14" s="36">
        <v>126</v>
      </c>
      <c r="B14" s="36" t="s">
        <v>63</v>
      </c>
      <c r="C14" s="36">
        <v>0.63780000000000003</v>
      </c>
      <c r="D14" s="36">
        <v>1.1338999999999999</v>
      </c>
      <c r="E14" s="36">
        <v>5.91E-2</v>
      </c>
      <c r="F14" s="36">
        <v>86.8</v>
      </c>
      <c r="G14" s="36">
        <v>0.37330000000000002</v>
      </c>
      <c r="H14" s="36">
        <v>1.8100000000000002E-2</v>
      </c>
      <c r="I14" s="36">
        <v>4.42</v>
      </c>
      <c r="J14" s="36">
        <v>0.60940000000000005</v>
      </c>
      <c r="K14" s="36">
        <v>1.04E-2</v>
      </c>
      <c r="L14" s="36">
        <v>0.108</v>
      </c>
      <c r="M14" s="7">
        <f t="shared" si="0"/>
        <v>1.5824574984368952E-2</v>
      </c>
      <c r="N14" s="7">
        <f t="shared" si="0"/>
        <v>1.1120888679345284E-2</v>
      </c>
      <c r="O14" s="7">
        <f t="shared" si="0"/>
        <v>3.8884034781144072E-4</v>
      </c>
      <c r="P14" s="7">
        <f t="shared" si="0"/>
        <v>1.2081665376842177</v>
      </c>
      <c r="Q14" s="7">
        <f t="shared" si="0"/>
        <v>2.490639252955007E-3</v>
      </c>
      <c r="R14" s="7">
        <f t="shared" si="0"/>
        <v>3.475135501485093E-4</v>
      </c>
      <c r="S14" s="7">
        <f t="shared" si="0"/>
        <v>5.5342837610090928E-2</v>
      </c>
      <c r="T14" s="7">
        <f t="shared" si="0"/>
        <v>8.5906669691491171E-3</v>
      </c>
      <c r="U14" s="7">
        <f t="shared" si="0"/>
        <v>1.3923698134224449E-4</v>
      </c>
      <c r="V14" s="7">
        <f t="shared" si="0"/>
        <v>1.3269541242471379E-3</v>
      </c>
      <c r="W14" s="7">
        <f t="shared" si="37"/>
        <v>1.5824574984368952E-2</v>
      </c>
      <c r="X14" s="7">
        <f t="shared" si="38"/>
        <v>3.3362666038035851E-2</v>
      </c>
      <c r="Y14" s="7">
        <f t="shared" si="38"/>
        <v>1.1665210434343221E-3</v>
      </c>
      <c r="Z14" s="7">
        <f t="shared" si="39"/>
        <v>1.2081665376842177</v>
      </c>
      <c r="AA14" s="7">
        <f t="shared" si="40"/>
        <v>7.471917758865021E-3</v>
      </c>
      <c r="AB14" s="7">
        <f t="shared" si="41"/>
        <v>6.950271002970186E-4</v>
      </c>
      <c r="AC14" s="7">
        <f t="shared" si="41"/>
        <v>0.11068567522018186</v>
      </c>
      <c r="AD14" s="7">
        <f t="shared" si="1"/>
        <v>8.5906669691491171E-3</v>
      </c>
      <c r="AE14" s="7">
        <f t="shared" si="1"/>
        <v>1.3923698134224449E-4</v>
      </c>
      <c r="AF14" s="7">
        <f t="shared" si="1"/>
        <v>1.3269541242471379E-3</v>
      </c>
      <c r="AG14" s="7">
        <f t="shared" si="42"/>
        <v>1.3874297779041391</v>
      </c>
      <c r="AH14" s="8">
        <f t="shared" si="2"/>
        <v>0.27373623204092379</v>
      </c>
      <c r="AI14" s="8">
        <f t="shared" si="2"/>
        <v>0.57711316108726551</v>
      </c>
      <c r="AJ14" s="8">
        <f t="shared" si="2"/>
        <v>2.0178682545444165E-2</v>
      </c>
      <c r="AK14" s="8">
        <f t="shared" si="2"/>
        <v>20.899073499937977</v>
      </c>
      <c r="AL14" s="8">
        <f t="shared" si="2"/>
        <v>0.12925052429222877</v>
      </c>
      <c r="AM14" s="8">
        <f t="shared" si="2"/>
        <v>1.2022698858551494E-2</v>
      </c>
      <c r="AN14" s="8">
        <f t="shared" si="2"/>
        <v>1.9146599327695166</v>
      </c>
      <c r="AO14" s="8">
        <f t="shared" si="2"/>
        <v>0.14860284141445318</v>
      </c>
      <c r="AP14" s="8">
        <f t="shared" si="2"/>
        <v>2.4085453587869821E-3</v>
      </c>
      <c r="AQ14" s="8">
        <f t="shared" si="2"/>
        <v>2.2953881694855544E-2</v>
      </c>
      <c r="AR14" s="8">
        <f t="shared" si="43"/>
        <v>24.000000000000007</v>
      </c>
      <c r="AS14" s="8">
        <f t="shared" si="44"/>
        <v>0.27373623204092379</v>
      </c>
      <c r="AT14" s="8">
        <f t="shared" si="45"/>
        <v>0.38474210739151032</v>
      </c>
      <c r="AU14" s="8">
        <f t="shared" si="45"/>
        <v>1.345245503029611E-2</v>
      </c>
      <c r="AV14" s="8">
        <f t="shared" si="46"/>
        <v>20.899073499937977</v>
      </c>
      <c r="AW14" s="8">
        <f t="shared" si="47"/>
        <v>8.6167016194819188E-2</v>
      </c>
      <c r="AX14" s="8">
        <f t="shared" si="48"/>
        <v>6.0113494292757469E-3</v>
      </c>
      <c r="AY14" s="8">
        <f t="shared" si="48"/>
        <v>0.95732996638475831</v>
      </c>
      <c r="AZ14" s="8">
        <f t="shared" si="3"/>
        <v>0.14860284141445318</v>
      </c>
      <c r="BA14" s="8">
        <f t="shared" si="3"/>
        <v>2.4085453587869821E-3</v>
      </c>
      <c r="BB14" s="8">
        <f t="shared" si="3"/>
        <v>2.2953881694855544E-2</v>
      </c>
      <c r="BC14" s="9">
        <f t="shared" si="49"/>
        <v>22.794477894877659</v>
      </c>
      <c r="BD14" s="9">
        <f t="shared" si="17"/>
        <v>4.5807292193484055E-2</v>
      </c>
      <c r="BE14" s="9" t="b">
        <f t="shared" si="18"/>
        <v>0</v>
      </c>
      <c r="BF14" s="8">
        <f t="shared" si="19"/>
        <v>0.5349908929293814</v>
      </c>
      <c r="BG14" s="8">
        <f t="shared" si="20"/>
        <v>20.364082607008594</v>
      </c>
      <c r="BH14" s="10">
        <f t="shared" si="21"/>
        <v>2.5598785177293581E-2</v>
      </c>
      <c r="BI14" s="10">
        <f t="shared" si="21"/>
        <v>0.97440121482270636</v>
      </c>
      <c r="BJ14" s="10">
        <f t="shared" si="22"/>
        <v>2.2219745533890829</v>
      </c>
      <c r="BK14" s="10">
        <f t="shared" si="23"/>
        <v>93.995583811149473</v>
      </c>
      <c r="BL14" s="8">
        <f t="shared" si="24"/>
        <v>103.58755836453857</v>
      </c>
      <c r="BM14" s="10">
        <f t="shared" si="25"/>
        <v>1.4923208593141397</v>
      </c>
      <c r="BN14" s="10">
        <f t="shared" si="26"/>
        <v>6.4689175468746116</v>
      </c>
      <c r="BO14" s="10">
        <f t="shared" si="27"/>
        <v>12.937835093749223</v>
      </c>
      <c r="BP14" s="10">
        <f t="shared" si="28"/>
        <v>0.38093738491385176</v>
      </c>
      <c r="BQ14" s="10">
        <f t="shared" si="29"/>
        <v>0.61906261508614813</v>
      </c>
      <c r="BR14" s="10">
        <f t="shared" si="30"/>
        <v>33.065365010522335</v>
      </c>
      <c r="BS14" s="10">
        <f t="shared" si="31"/>
        <v>59.717856500483734</v>
      </c>
      <c r="BT14" s="8">
        <f t="shared" si="32"/>
        <v>100.15322151100608</v>
      </c>
      <c r="BU14" s="11" t="str">
        <f t="shared" si="33"/>
        <v>Magnetite-Ulvospinel</v>
      </c>
      <c r="BV14" s="9">
        <f t="shared" si="34"/>
        <v>100.15322151100608</v>
      </c>
      <c r="BW14" s="11" t="str">
        <f t="shared" si="35"/>
        <v>YES</v>
      </c>
      <c r="BY14" s="11" t="str">
        <f t="shared" si="4"/>
        <v>Magnetite-Ulvospinel</v>
      </c>
      <c r="BZ14" s="11">
        <f t="shared" si="5"/>
        <v>126</v>
      </c>
      <c r="CA14" s="9">
        <f t="shared" si="6"/>
        <v>1.8100000000000002E-2</v>
      </c>
      <c r="CB14" s="9">
        <f t="shared" si="6"/>
        <v>4.42</v>
      </c>
      <c r="CC14" s="9">
        <f t="shared" si="7"/>
        <v>1.1338999999999999</v>
      </c>
      <c r="CD14" s="9">
        <f t="shared" si="8"/>
        <v>59.717856500483734</v>
      </c>
      <c r="CE14" s="9">
        <f t="shared" si="9"/>
        <v>0.37330000000000002</v>
      </c>
      <c r="CF14" s="9">
        <f t="shared" si="10"/>
        <v>5.91E-2</v>
      </c>
      <c r="CG14" s="9">
        <f t="shared" si="11"/>
        <v>33.065365010522335</v>
      </c>
      <c r="CH14" s="9">
        <f t="shared" si="12"/>
        <v>0.60940000000000005</v>
      </c>
      <c r="CI14" s="9">
        <f t="shared" si="13"/>
        <v>0.63780000000000003</v>
      </c>
      <c r="CJ14" s="9">
        <f>0</f>
        <v>0</v>
      </c>
      <c r="CK14" s="9">
        <f t="shared" si="14"/>
        <v>0.108</v>
      </c>
      <c r="CL14" s="9">
        <f t="shared" si="15"/>
        <v>1.04E-2</v>
      </c>
      <c r="CM14" s="10">
        <f t="shared" si="16"/>
        <v>0.26530517134048465</v>
      </c>
      <c r="CN14" s="41">
        <f t="shared" si="36"/>
        <v>4.5807292193484055E-2</v>
      </c>
    </row>
    <row r="15" spans="1:92" s="11" customFormat="1">
      <c r="A15" s="36">
        <v>127</v>
      </c>
      <c r="B15" s="36" t="s">
        <v>64</v>
      </c>
      <c r="C15" s="36">
        <v>0.70720000000000005</v>
      </c>
      <c r="D15" s="36">
        <v>1.1035999999999999</v>
      </c>
      <c r="E15" s="36">
        <v>6.1199999999999997E-2</v>
      </c>
      <c r="F15" s="36">
        <v>86.25</v>
      </c>
      <c r="G15" s="36">
        <v>0.34589999999999999</v>
      </c>
      <c r="H15" s="36">
        <v>2.2499999999999999E-2</v>
      </c>
      <c r="I15" s="36">
        <v>4.3600000000000003</v>
      </c>
      <c r="J15" s="36">
        <v>0.6038</v>
      </c>
      <c r="K15" s="36">
        <v>1.4999999999999999E-2</v>
      </c>
      <c r="L15" s="36">
        <v>0.1852</v>
      </c>
      <c r="M15" s="7">
        <f t="shared" si="0"/>
        <v>1.7546471353003645E-2</v>
      </c>
      <c r="N15" s="7">
        <f t="shared" si="0"/>
        <v>1.082371703547531E-2</v>
      </c>
      <c r="O15" s="7">
        <f t="shared" si="0"/>
        <v>4.0265700991641578E-4</v>
      </c>
      <c r="P15" s="7">
        <f t="shared" si="0"/>
        <v>1.2005111045537302</v>
      </c>
      <c r="Q15" s="7">
        <f t="shared" si="0"/>
        <v>2.3078277996172966E-3</v>
      </c>
      <c r="R15" s="7">
        <f t="shared" si="0"/>
        <v>4.3199198222880985E-4</v>
      </c>
      <c r="S15" s="7">
        <f t="shared" si="0"/>
        <v>5.459157737103993E-2</v>
      </c>
      <c r="T15" s="7">
        <f t="shared" si="0"/>
        <v>8.5117241811162401E-3</v>
      </c>
      <c r="U15" s="7">
        <f t="shared" si="0"/>
        <v>2.0082256924362185E-4</v>
      </c>
      <c r="V15" s="7">
        <f t="shared" si="0"/>
        <v>2.2754805908386105E-3</v>
      </c>
      <c r="W15" s="7">
        <f t="shared" si="37"/>
        <v>1.7546471353003645E-2</v>
      </c>
      <c r="X15" s="7">
        <f t="shared" si="38"/>
        <v>3.2471151106425927E-2</v>
      </c>
      <c r="Y15" s="7">
        <f t="shared" si="38"/>
        <v>1.2079710297492473E-3</v>
      </c>
      <c r="Z15" s="7">
        <f t="shared" si="39"/>
        <v>1.2005111045537302</v>
      </c>
      <c r="AA15" s="7">
        <f t="shared" si="40"/>
        <v>6.9234833988518901E-3</v>
      </c>
      <c r="AB15" s="7">
        <f t="shared" si="41"/>
        <v>8.639839644576197E-4</v>
      </c>
      <c r="AC15" s="7">
        <f t="shared" si="41"/>
        <v>0.10918315474207986</v>
      </c>
      <c r="AD15" s="7">
        <f t="shared" si="1"/>
        <v>8.5117241811162401E-3</v>
      </c>
      <c r="AE15" s="7">
        <f t="shared" si="1"/>
        <v>2.0082256924362185E-4</v>
      </c>
      <c r="AF15" s="7">
        <f t="shared" si="1"/>
        <v>2.2754805908386105E-3</v>
      </c>
      <c r="AG15" s="7">
        <f t="shared" si="42"/>
        <v>1.3796953474894968</v>
      </c>
      <c r="AH15" s="8">
        <f t="shared" si="2"/>
        <v>0.30522340547016541</v>
      </c>
      <c r="AI15" s="8">
        <f t="shared" si="2"/>
        <v>0.56484036709426888</v>
      </c>
      <c r="AJ15" s="8">
        <f t="shared" si="2"/>
        <v>2.1012830670723587E-2</v>
      </c>
      <c r="AK15" s="8">
        <f t="shared" si="2"/>
        <v>20.883064193639939</v>
      </c>
      <c r="AL15" s="8">
        <f t="shared" si="2"/>
        <v>0.12043499448976022</v>
      </c>
      <c r="AM15" s="8">
        <f t="shared" si="2"/>
        <v>1.5029125947777921E-2</v>
      </c>
      <c r="AN15" s="8">
        <f t="shared" si="2"/>
        <v>1.899256758804041</v>
      </c>
      <c r="AO15" s="8">
        <f t="shared" si="2"/>
        <v>0.14806267247222482</v>
      </c>
      <c r="AP15" s="8">
        <f t="shared" si="2"/>
        <v>3.4933376202340317E-3</v>
      </c>
      <c r="AQ15" s="8">
        <f t="shared" si="2"/>
        <v>3.9582313790865624E-2</v>
      </c>
      <c r="AR15" s="8">
        <f t="shared" si="43"/>
        <v>23.999999999999996</v>
      </c>
      <c r="AS15" s="8">
        <f t="shared" si="44"/>
        <v>0.30522340547016541</v>
      </c>
      <c r="AT15" s="8">
        <f t="shared" si="45"/>
        <v>0.37656024472951261</v>
      </c>
      <c r="AU15" s="8">
        <f t="shared" si="45"/>
        <v>1.4008553780482392E-2</v>
      </c>
      <c r="AV15" s="8">
        <f t="shared" si="46"/>
        <v>20.883064193639939</v>
      </c>
      <c r="AW15" s="8">
        <f t="shared" si="47"/>
        <v>8.028999632650681E-2</v>
      </c>
      <c r="AX15" s="8">
        <f t="shared" si="48"/>
        <v>7.5145629738889606E-3</v>
      </c>
      <c r="AY15" s="8">
        <f t="shared" si="48"/>
        <v>0.94962837940202049</v>
      </c>
      <c r="AZ15" s="8">
        <f t="shared" si="3"/>
        <v>0.14806267247222482</v>
      </c>
      <c r="BA15" s="8">
        <f t="shared" si="3"/>
        <v>3.4933376202340317E-3</v>
      </c>
      <c r="BB15" s="8">
        <f t="shared" si="3"/>
        <v>3.9582313790865624E-2</v>
      </c>
      <c r="BC15" s="9">
        <f t="shared" si="49"/>
        <v>22.807427660205843</v>
      </c>
      <c r="BD15" s="9">
        <f t="shared" si="17"/>
        <v>4.5473613000300762E-2</v>
      </c>
      <c r="BE15" s="9" t="b">
        <f t="shared" si="18"/>
        <v>0</v>
      </c>
      <c r="BF15" s="8">
        <f t="shared" si="19"/>
        <v>0.49634230145963032</v>
      </c>
      <c r="BG15" s="8">
        <f t="shared" si="20"/>
        <v>20.386721892180308</v>
      </c>
      <c r="BH15" s="10">
        <f t="shared" si="21"/>
        <v>2.3767695049790361E-2</v>
      </c>
      <c r="BI15" s="10">
        <f t="shared" si="21"/>
        <v>0.97623230495020963</v>
      </c>
      <c r="BJ15" s="10">
        <f t="shared" si="22"/>
        <v>2.0499636980444191</v>
      </c>
      <c r="BK15" s="10">
        <f t="shared" si="23"/>
        <v>93.575506490373257</v>
      </c>
      <c r="BL15" s="8">
        <f t="shared" si="24"/>
        <v>103.02987018841768</v>
      </c>
      <c r="BM15" s="10">
        <f t="shared" si="25"/>
        <v>1.4459706808616506</v>
      </c>
      <c r="BN15" s="10">
        <f t="shared" si="26"/>
        <v>6.4790311709260964</v>
      </c>
      <c r="BO15" s="10">
        <f t="shared" si="27"/>
        <v>12.958062341852193</v>
      </c>
      <c r="BP15" s="10">
        <f t="shared" si="28"/>
        <v>0.3794942053667274</v>
      </c>
      <c r="BQ15" s="10">
        <f t="shared" si="29"/>
        <v>0.6205057946332726</v>
      </c>
      <c r="BR15" s="10">
        <f t="shared" si="30"/>
        <v>32.731375212880238</v>
      </c>
      <c r="BS15" s="10">
        <f t="shared" si="31"/>
        <v>59.47779408506814</v>
      </c>
      <c r="BT15" s="8">
        <f t="shared" si="32"/>
        <v>99.613569297948374</v>
      </c>
      <c r="BU15" s="11" t="str">
        <f t="shared" si="33"/>
        <v>Magnetite-Ulvospinel</v>
      </c>
      <c r="BV15" s="9">
        <f t="shared" si="34"/>
        <v>99.613569297948374</v>
      </c>
      <c r="BW15" s="11" t="str">
        <f t="shared" si="35"/>
        <v>YES</v>
      </c>
      <c r="BY15" s="11" t="str">
        <f t="shared" si="4"/>
        <v>Magnetite-Ulvospinel</v>
      </c>
      <c r="BZ15" s="11">
        <f t="shared" si="5"/>
        <v>127</v>
      </c>
      <c r="CA15" s="9">
        <f t="shared" si="6"/>
        <v>2.2499999999999999E-2</v>
      </c>
      <c r="CB15" s="9">
        <f t="shared" si="6"/>
        <v>4.3600000000000003</v>
      </c>
      <c r="CC15" s="9">
        <f t="shared" si="7"/>
        <v>1.1035999999999999</v>
      </c>
      <c r="CD15" s="9">
        <f t="shared" si="8"/>
        <v>59.47779408506814</v>
      </c>
      <c r="CE15" s="9">
        <f t="shared" si="9"/>
        <v>0.34589999999999999</v>
      </c>
      <c r="CF15" s="9">
        <f t="shared" si="10"/>
        <v>6.1199999999999997E-2</v>
      </c>
      <c r="CG15" s="9">
        <f t="shared" si="11"/>
        <v>32.731375212880238</v>
      </c>
      <c r="CH15" s="9">
        <f t="shared" si="12"/>
        <v>0.6038</v>
      </c>
      <c r="CI15" s="9">
        <f t="shared" si="13"/>
        <v>0.70720000000000005</v>
      </c>
      <c r="CJ15" s="9">
        <f>0</f>
        <v>0</v>
      </c>
      <c r="CK15" s="9">
        <f t="shared" si="14"/>
        <v>0.1852</v>
      </c>
      <c r="CL15" s="9">
        <f t="shared" si="15"/>
        <v>1.4999999999999999E-2</v>
      </c>
      <c r="CM15" s="10">
        <f t="shared" si="16"/>
        <v>0.31417224963813684</v>
      </c>
      <c r="CN15" s="41">
        <f t="shared" si="36"/>
        <v>4.5473613000300762E-2</v>
      </c>
    </row>
    <row r="16" spans="1:92" s="11" customFormat="1">
      <c r="A16" s="36">
        <v>128</v>
      </c>
      <c r="B16" s="36" t="s">
        <v>65</v>
      </c>
      <c r="C16" s="36">
        <v>0.71809999999999996</v>
      </c>
      <c r="D16" s="36">
        <v>1.1015999999999999</v>
      </c>
      <c r="E16" s="36">
        <v>7.1999999999999995E-2</v>
      </c>
      <c r="F16" s="36">
        <v>86.91</v>
      </c>
      <c r="G16" s="36">
        <v>0.32740000000000002</v>
      </c>
      <c r="H16" s="36">
        <v>5.3100000000000001E-2</v>
      </c>
      <c r="I16" s="36">
        <v>4.47</v>
      </c>
      <c r="J16" s="36">
        <v>0.62760000000000005</v>
      </c>
      <c r="K16" s="36">
        <v>7.9000000000000008E-3</v>
      </c>
      <c r="L16" s="36">
        <v>0.18859999999999999</v>
      </c>
      <c r="M16" s="7">
        <f t="shared" si="0"/>
        <v>1.7816913289864133E-2</v>
      </c>
      <c r="N16" s="7">
        <f t="shared" si="0"/>
        <v>1.080410174545089E-2</v>
      </c>
      <c r="O16" s="7">
        <f t="shared" si="0"/>
        <v>4.7371412931343032E-4</v>
      </c>
      <c r="P16" s="7">
        <f t="shared" si="0"/>
        <v>1.2096976243103152</v>
      </c>
      <c r="Q16" s="7">
        <f t="shared" si="0"/>
        <v>2.1843967088600838E-3</v>
      </c>
      <c r="R16" s="7">
        <f t="shared" si="0"/>
        <v>1.0195010780599913E-3</v>
      </c>
      <c r="S16" s="7">
        <f t="shared" si="0"/>
        <v>5.5968887809300101E-2</v>
      </c>
      <c r="T16" s="7">
        <f t="shared" si="0"/>
        <v>8.8472310302559667E-3</v>
      </c>
      <c r="U16" s="7">
        <f t="shared" si="0"/>
        <v>1.0576655313497419E-4</v>
      </c>
      <c r="V16" s="7">
        <f t="shared" si="0"/>
        <v>2.317255072527872E-3</v>
      </c>
      <c r="W16" s="7">
        <f t="shared" si="37"/>
        <v>1.7816913289864133E-2</v>
      </c>
      <c r="X16" s="7">
        <f t="shared" si="38"/>
        <v>3.2412305236352669E-2</v>
      </c>
      <c r="Y16" s="7">
        <f t="shared" si="38"/>
        <v>1.421142387940291E-3</v>
      </c>
      <c r="Z16" s="7">
        <f t="shared" si="39"/>
        <v>1.2096976243103152</v>
      </c>
      <c r="AA16" s="7">
        <f t="shared" si="40"/>
        <v>6.5531901265802519E-3</v>
      </c>
      <c r="AB16" s="7">
        <f t="shared" si="41"/>
        <v>2.0390021561199827E-3</v>
      </c>
      <c r="AC16" s="7">
        <f t="shared" si="41"/>
        <v>0.1119377756186002</v>
      </c>
      <c r="AD16" s="7">
        <f t="shared" si="1"/>
        <v>8.8472310302559667E-3</v>
      </c>
      <c r="AE16" s="7">
        <f t="shared" si="1"/>
        <v>1.0576655313497419E-4</v>
      </c>
      <c r="AF16" s="7">
        <f t="shared" si="1"/>
        <v>2.317255072527872E-3</v>
      </c>
      <c r="AG16" s="7">
        <f t="shared" si="42"/>
        <v>1.3931482057816917</v>
      </c>
      <c r="AH16" s="8">
        <f t="shared" si="2"/>
        <v>0.30693498163521704</v>
      </c>
      <c r="AI16" s="8">
        <f t="shared" si="2"/>
        <v>0.55837226968683429</v>
      </c>
      <c r="AJ16" s="8">
        <f t="shared" si="2"/>
        <v>2.4482260515441286E-2</v>
      </c>
      <c r="AK16" s="8">
        <f t="shared" si="2"/>
        <v>20.839665774939839</v>
      </c>
      <c r="AL16" s="8">
        <f t="shared" si="2"/>
        <v>0.11289291576101809</v>
      </c>
      <c r="AM16" s="8">
        <f t="shared" si="2"/>
        <v>3.512623534509144E-2</v>
      </c>
      <c r="AN16" s="8">
        <f t="shared" si="2"/>
        <v>1.9283710115672965</v>
      </c>
      <c r="AO16" s="8">
        <f t="shared" si="2"/>
        <v>0.15241274678813041</v>
      </c>
      <c r="AP16" s="8">
        <f t="shared" si="2"/>
        <v>1.8220583170583005E-3</v>
      </c>
      <c r="AQ16" s="8">
        <f t="shared" si="2"/>
        <v>3.9919745444070683E-2</v>
      </c>
      <c r="AR16" s="8">
        <f t="shared" si="43"/>
        <v>23.999999999999996</v>
      </c>
      <c r="AS16" s="8">
        <f t="shared" si="44"/>
        <v>0.30693498163521704</v>
      </c>
      <c r="AT16" s="8">
        <f t="shared" si="45"/>
        <v>0.37224817979122288</v>
      </c>
      <c r="AU16" s="8">
        <f t="shared" si="45"/>
        <v>1.6321507010294192E-2</v>
      </c>
      <c r="AV16" s="8">
        <f t="shared" si="46"/>
        <v>20.839665774939839</v>
      </c>
      <c r="AW16" s="8">
        <f t="shared" si="47"/>
        <v>7.5261943840678733E-2</v>
      </c>
      <c r="AX16" s="8">
        <f t="shared" si="48"/>
        <v>1.756311767254572E-2</v>
      </c>
      <c r="AY16" s="8">
        <f t="shared" si="48"/>
        <v>0.96418550578364826</v>
      </c>
      <c r="AZ16" s="8">
        <f t="shared" si="3"/>
        <v>0.15241274678813041</v>
      </c>
      <c r="BA16" s="8">
        <f t="shared" si="3"/>
        <v>1.8220583170583005E-3</v>
      </c>
      <c r="BB16" s="8">
        <f t="shared" si="3"/>
        <v>3.9919745444070683E-2</v>
      </c>
      <c r="BC16" s="9">
        <f t="shared" si="49"/>
        <v>22.7863355612227</v>
      </c>
      <c r="BD16" s="9">
        <f t="shared" si="17"/>
        <v>4.6266841138263494E-2</v>
      </c>
      <c r="BE16" s="9" t="b">
        <f t="shared" si="18"/>
        <v>0</v>
      </c>
      <c r="BF16" s="8">
        <f t="shared" si="19"/>
        <v>0.50483777736030078</v>
      </c>
      <c r="BG16" s="8">
        <f t="shared" si="20"/>
        <v>20.334827997579538</v>
      </c>
      <c r="BH16" s="10">
        <f t="shared" si="21"/>
        <v>2.4224849995789253E-2</v>
      </c>
      <c r="BI16" s="10">
        <f t="shared" si="21"/>
        <v>0.97577515000421078</v>
      </c>
      <c r="BJ16" s="10">
        <f t="shared" si="22"/>
        <v>2.1053817131340442</v>
      </c>
      <c r="BK16" s="10">
        <f t="shared" si="23"/>
        <v>94.247407215570803</v>
      </c>
      <c r="BL16" s="8">
        <f t="shared" si="24"/>
        <v>103.91908892870487</v>
      </c>
      <c r="BM16" s="10">
        <f t="shared" si="25"/>
        <v>1.4690232831439491</v>
      </c>
      <c r="BN16" s="10">
        <f t="shared" si="26"/>
        <v>6.4568808305986307</v>
      </c>
      <c r="BO16" s="10">
        <f t="shared" si="27"/>
        <v>12.913761661197261</v>
      </c>
      <c r="BP16" s="10">
        <f t="shared" si="28"/>
        <v>0.38032779408936845</v>
      </c>
      <c r="BQ16" s="10">
        <f t="shared" si="29"/>
        <v>0.61967220591063144</v>
      </c>
      <c r="BR16" s="10">
        <f t="shared" si="30"/>
        <v>33.054288584307017</v>
      </c>
      <c r="BS16" s="10">
        <f t="shared" si="31"/>
        <v>59.852414493624167</v>
      </c>
      <c r="BT16" s="8">
        <f t="shared" si="32"/>
        <v>100.4730030779312</v>
      </c>
      <c r="BU16" s="11" t="str">
        <f t="shared" si="33"/>
        <v>Magnetite-Ulvospinel</v>
      </c>
      <c r="BV16" s="9">
        <f t="shared" si="34"/>
        <v>100.4730030779312</v>
      </c>
      <c r="BW16" s="11" t="str">
        <f t="shared" si="35"/>
        <v>YES</v>
      </c>
      <c r="BY16" s="11" t="str">
        <f t="shared" si="4"/>
        <v>Magnetite-Ulvospinel</v>
      </c>
      <c r="BZ16" s="11">
        <f t="shared" si="5"/>
        <v>128</v>
      </c>
      <c r="CA16" s="9">
        <f t="shared" si="6"/>
        <v>5.3100000000000001E-2</v>
      </c>
      <c r="CB16" s="9">
        <f t="shared" si="6"/>
        <v>4.47</v>
      </c>
      <c r="CC16" s="9">
        <f t="shared" si="7"/>
        <v>1.1015999999999999</v>
      </c>
      <c r="CD16" s="9">
        <f t="shared" si="8"/>
        <v>59.852414493624167</v>
      </c>
      <c r="CE16" s="9">
        <f t="shared" si="9"/>
        <v>0.32740000000000002</v>
      </c>
      <c r="CF16" s="9">
        <f t="shared" si="10"/>
        <v>7.1999999999999995E-2</v>
      </c>
      <c r="CG16" s="9">
        <f t="shared" si="11"/>
        <v>33.054288584307017</v>
      </c>
      <c r="CH16" s="9">
        <f t="shared" si="12"/>
        <v>0.62760000000000005</v>
      </c>
      <c r="CI16" s="9">
        <f t="shared" si="13"/>
        <v>0.71809999999999996</v>
      </c>
      <c r="CJ16" s="9">
        <f>0</f>
        <v>0</v>
      </c>
      <c r="CK16" s="9">
        <f t="shared" si="14"/>
        <v>0.18859999999999999</v>
      </c>
      <c r="CL16" s="9">
        <f t="shared" si="15"/>
        <v>7.9000000000000008E-3</v>
      </c>
      <c r="CM16" s="10">
        <f t="shared" si="16"/>
        <v>0.3040250981324697</v>
      </c>
      <c r="CN16" s="41">
        <f t="shared" si="36"/>
        <v>4.6266841138263494E-2</v>
      </c>
    </row>
    <row r="17" spans="1:92" s="11" customFormat="1">
      <c r="A17" s="36">
        <v>129</v>
      </c>
      <c r="B17" s="36" t="s">
        <v>66</v>
      </c>
      <c r="C17" s="36">
        <v>0.75980000000000003</v>
      </c>
      <c r="D17" s="36">
        <v>1.0631999999999999</v>
      </c>
      <c r="E17" s="36">
        <v>7.1099999999999997E-2</v>
      </c>
      <c r="F17" s="36">
        <v>86.68</v>
      </c>
      <c r="G17" s="36">
        <v>0.35520000000000002</v>
      </c>
      <c r="H17" s="36">
        <v>3.9699999999999999E-2</v>
      </c>
      <c r="I17" s="36">
        <v>4.33</v>
      </c>
      <c r="J17" s="36">
        <v>0.61250000000000004</v>
      </c>
      <c r="K17" s="36">
        <v>0</v>
      </c>
      <c r="L17" s="36">
        <v>0.15060000000000001</v>
      </c>
      <c r="M17" s="7">
        <f t="shared" si="0"/>
        <v>1.8851539782257024E-2</v>
      </c>
      <c r="N17" s="7">
        <f t="shared" si="0"/>
        <v>1.0427488176982014E-2</v>
      </c>
      <c r="O17" s="7">
        <f t="shared" si="0"/>
        <v>4.6779270269701242E-4</v>
      </c>
      <c r="P17" s="7">
        <f t="shared" si="0"/>
        <v>1.2064962613648387</v>
      </c>
      <c r="Q17" s="7">
        <f t="shared" si="0"/>
        <v>2.3698769425384903E-3</v>
      </c>
      <c r="R17" s="7">
        <f t="shared" si="0"/>
        <v>7.6222585308816668E-4</v>
      </c>
      <c r="S17" s="7">
        <f t="shared" si="0"/>
        <v>5.4215947251514421E-2</v>
      </c>
      <c r="T17" s="7">
        <f t="shared" si="0"/>
        <v>8.6343674410958877E-3</v>
      </c>
      <c r="U17" s="7">
        <f t="shared" si="0"/>
        <v>0</v>
      </c>
      <c r="V17" s="7">
        <f t="shared" si="0"/>
        <v>1.8503638065890647E-3</v>
      </c>
      <c r="W17" s="7">
        <f t="shared" si="37"/>
        <v>1.8851539782257024E-2</v>
      </c>
      <c r="X17" s="7">
        <f t="shared" si="38"/>
        <v>3.1282464530946047E-2</v>
      </c>
      <c r="Y17" s="7">
        <f t="shared" si="38"/>
        <v>1.4033781080910373E-3</v>
      </c>
      <c r="Z17" s="7">
        <f t="shared" si="39"/>
        <v>1.2064962613648387</v>
      </c>
      <c r="AA17" s="7">
        <f t="shared" si="40"/>
        <v>7.1096308276154714E-3</v>
      </c>
      <c r="AB17" s="7">
        <f t="shared" si="41"/>
        <v>1.5244517061763334E-3</v>
      </c>
      <c r="AC17" s="7">
        <f t="shared" si="41"/>
        <v>0.10843189450302884</v>
      </c>
      <c r="AD17" s="7">
        <f t="shared" si="1"/>
        <v>8.6343674410958877E-3</v>
      </c>
      <c r="AE17" s="7">
        <f t="shared" si="1"/>
        <v>0</v>
      </c>
      <c r="AF17" s="7">
        <f t="shared" si="1"/>
        <v>1.8503638065890647E-3</v>
      </c>
      <c r="AG17" s="7">
        <f t="shared" si="42"/>
        <v>1.3855843520706383</v>
      </c>
      <c r="AH17" s="8">
        <f t="shared" si="2"/>
        <v>0.32653151293029536</v>
      </c>
      <c r="AI17" s="8">
        <f t="shared" si="2"/>
        <v>0.54185019311219074</v>
      </c>
      <c r="AJ17" s="8">
        <f t="shared" si="2"/>
        <v>2.4308209416374675E-2</v>
      </c>
      <c r="AK17" s="8">
        <f t="shared" si="2"/>
        <v>20.897977253773092</v>
      </c>
      <c r="AL17" s="8">
        <f t="shared" si="2"/>
        <v>0.12314742123622971</v>
      </c>
      <c r="AM17" s="8">
        <f t="shared" si="2"/>
        <v>2.6405350849665752E-2</v>
      </c>
      <c r="AN17" s="8">
        <f t="shared" si="2"/>
        <v>1.8781718082942247</v>
      </c>
      <c r="AO17" s="8">
        <f t="shared" si="2"/>
        <v>0.14955770702564691</v>
      </c>
      <c r="AP17" s="8">
        <f t="shared" si="2"/>
        <v>0</v>
      </c>
      <c r="AQ17" s="8">
        <f t="shared" si="2"/>
        <v>3.2050543362280665E-2</v>
      </c>
      <c r="AR17" s="8">
        <f t="shared" si="43"/>
        <v>24</v>
      </c>
      <c r="AS17" s="8">
        <f t="shared" si="44"/>
        <v>0.32653151293029536</v>
      </c>
      <c r="AT17" s="8">
        <f t="shared" si="45"/>
        <v>0.36123346207479384</v>
      </c>
      <c r="AU17" s="8">
        <f t="shared" si="45"/>
        <v>1.6205472944249785E-2</v>
      </c>
      <c r="AV17" s="8">
        <f t="shared" si="46"/>
        <v>20.897977253773092</v>
      </c>
      <c r="AW17" s="8">
        <f t="shared" si="47"/>
        <v>8.2098280824153144E-2</v>
      </c>
      <c r="AX17" s="8">
        <f t="shared" si="48"/>
        <v>1.3202675424832876E-2</v>
      </c>
      <c r="AY17" s="8">
        <f t="shared" si="48"/>
        <v>0.93908590414711235</v>
      </c>
      <c r="AZ17" s="8">
        <f t="shared" si="3"/>
        <v>0.14955770702564691</v>
      </c>
      <c r="BA17" s="8">
        <f t="shared" si="3"/>
        <v>0</v>
      </c>
      <c r="BB17" s="8">
        <f t="shared" si="3"/>
        <v>3.2050543362280665E-2</v>
      </c>
      <c r="BC17" s="9">
        <f t="shared" si="49"/>
        <v>22.817942812506455</v>
      </c>
      <c r="BD17" s="9">
        <f t="shared" si="17"/>
        <v>4.4936688979195921E-2</v>
      </c>
      <c r="BE17" s="9" t="b">
        <f t="shared" si="18"/>
        <v>0</v>
      </c>
      <c r="BF17" s="8">
        <f t="shared" si="19"/>
        <v>0.46299668419117007</v>
      </c>
      <c r="BG17" s="8">
        <f t="shared" si="20"/>
        <v>20.434980569581921</v>
      </c>
      <c r="BH17" s="10">
        <f t="shared" si="21"/>
        <v>2.2155095613743042E-2</v>
      </c>
      <c r="BI17" s="10">
        <f t="shared" si="21"/>
        <v>0.97784490438625693</v>
      </c>
      <c r="BJ17" s="10">
        <f t="shared" si="22"/>
        <v>1.920403687799247</v>
      </c>
      <c r="BK17" s="10">
        <f t="shared" si="23"/>
        <v>94.197372153027771</v>
      </c>
      <c r="BL17" s="8">
        <f t="shared" si="24"/>
        <v>103.499875840827</v>
      </c>
      <c r="BM17" s="10">
        <f t="shared" si="25"/>
        <v>1.4020825883382824</v>
      </c>
      <c r="BN17" s="10">
        <f t="shared" si="26"/>
        <v>6.4986315551449367</v>
      </c>
      <c r="BO17" s="10">
        <f t="shared" si="27"/>
        <v>12.997263110289873</v>
      </c>
      <c r="BP17" s="10">
        <f t="shared" si="28"/>
        <v>0.37806118972862596</v>
      </c>
      <c r="BQ17" s="10">
        <f t="shared" si="29"/>
        <v>0.62193881027137399</v>
      </c>
      <c r="BR17" s="10">
        <f t="shared" si="30"/>
        <v>32.770343925677302</v>
      </c>
      <c r="BS17" s="10">
        <f t="shared" si="31"/>
        <v>59.912365759388756</v>
      </c>
      <c r="BT17" s="8">
        <f t="shared" si="32"/>
        <v>100.06480968506604</v>
      </c>
      <c r="BU17" s="11" t="str">
        <f t="shared" si="33"/>
        <v>Magnetite-Ulvospinel</v>
      </c>
      <c r="BV17" s="9">
        <f t="shared" si="34"/>
        <v>100.06480968506604</v>
      </c>
      <c r="BW17" s="11" t="str">
        <f t="shared" si="35"/>
        <v>YES</v>
      </c>
      <c r="BY17" s="11" t="str">
        <f t="shared" si="4"/>
        <v>Magnetite-Ulvospinel</v>
      </c>
      <c r="BZ17" s="11">
        <f t="shared" si="5"/>
        <v>129</v>
      </c>
      <c r="CA17" s="9">
        <f t="shared" si="6"/>
        <v>3.9699999999999999E-2</v>
      </c>
      <c r="CB17" s="9">
        <f t="shared" si="6"/>
        <v>4.33</v>
      </c>
      <c r="CC17" s="9">
        <f t="shared" si="7"/>
        <v>1.0631999999999999</v>
      </c>
      <c r="CD17" s="9">
        <f t="shared" si="8"/>
        <v>59.912365759388756</v>
      </c>
      <c r="CE17" s="9">
        <f t="shared" si="9"/>
        <v>0.35520000000000002</v>
      </c>
      <c r="CF17" s="9">
        <f t="shared" si="10"/>
        <v>7.1099999999999997E-2</v>
      </c>
      <c r="CG17" s="9">
        <f t="shared" si="11"/>
        <v>32.770343925677302</v>
      </c>
      <c r="CH17" s="9">
        <f t="shared" si="12"/>
        <v>0.61250000000000004</v>
      </c>
      <c r="CI17" s="9">
        <f t="shared" si="13"/>
        <v>0.75980000000000003</v>
      </c>
      <c r="CJ17" s="9">
        <f>0</f>
        <v>0</v>
      </c>
      <c r="CK17" s="9">
        <f t="shared" si="14"/>
        <v>0.15060000000000001</v>
      </c>
      <c r="CL17" s="9">
        <f t="shared" si="15"/>
        <v>0</v>
      </c>
      <c r="CM17" s="10">
        <f t="shared" si="16"/>
        <v>0.33911630250233044</v>
      </c>
      <c r="CN17" s="41">
        <f t="shared" si="36"/>
        <v>4.4936688979195921E-2</v>
      </c>
    </row>
    <row r="18" spans="1:92" s="11" customFormat="1">
      <c r="A18" s="36">
        <v>130</v>
      </c>
      <c r="B18" s="36" t="s">
        <v>67</v>
      </c>
      <c r="C18" s="36">
        <v>0.77459999999999996</v>
      </c>
      <c r="D18" s="36">
        <v>1.1466000000000001</v>
      </c>
      <c r="E18" s="36">
        <v>6.5699999999999995E-2</v>
      </c>
      <c r="F18" s="36">
        <v>85.74</v>
      </c>
      <c r="G18" s="36">
        <v>0.3407</v>
      </c>
      <c r="H18" s="36">
        <v>6.5500000000000003E-2</v>
      </c>
      <c r="I18" s="36">
        <v>4.41</v>
      </c>
      <c r="J18" s="36">
        <v>0.60499999999999998</v>
      </c>
      <c r="K18" s="36">
        <v>0</v>
      </c>
      <c r="L18" s="36">
        <v>0.12809999999999999</v>
      </c>
      <c r="M18" s="7">
        <f t="shared" si="0"/>
        <v>1.9218745347902459E-2</v>
      </c>
      <c r="N18" s="7">
        <f t="shared" si="0"/>
        <v>1.1245445771000355E-2</v>
      </c>
      <c r="O18" s="7">
        <f t="shared" si="0"/>
        <v>4.3226414299850515E-4</v>
      </c>
      <c r="P18" s="7">
        <f t="shared" si="0"/>
        <v>1.1934124301963689</v>
      </c>
      <c r="Q18" s="7">
        <f t="shared" si="0"/>
        <v>2.2731336551882423E-3</v>
      </c>
      <c r="R18" s="7">
        <f t="shared" si="0"/>
        <v>1.257576659377202E-3</v>
      </c>
      <c r="S18" s="7">
        <f t="shared" si="0"/>
        <v>5.5217627570249096E-2</v>
      </c>
      <c r="T18" s="7">
        <f t="shared" si="0"/>
        <v>8.5286404928375699E-3</v>
      </c>
      <c r="U18" s="7">
        <f t="shared" si="0"/>
        <v>0</v>
      </c>
      <c r="V18" s="7">
        <f t="shared" si="0"/>
        <v>1.573915030704244E-3</v>
      </c>
      <c r="W18" s="7">
        <f t="shared" si="37"/>
        <v>1.9218745347902459E-2</v>
      </c>
      <c r="X18" s="7">
        <f t="shared" si="38"/>
        <v>3.3736337313001068E-2</v>
      </c>
      <c r="Y18" s="7">
        <f t="shared" si="38"/>
        <v>1.2967924289955155E-3</v>
      </c>
      <c r="Z18" s="7">
        <f t="shared" si="39"/>
        <v>1.1934124301963689</v>
      </c>
      <c r="AA18" s="7">
        <f t="shared" si="40"/>
        <v>6.8194009655647269E-3</v>
      </c>
      <c r="AB18" s="7">
        <f t="shared" si="41"/>
        <v>2.515153318754404E-3</v>
      </c>
      <c r="AC18" s="7">
        <f t="shared" si="41"/>
        <v>0.11043525514049819</v>
      </c>
      <c r="AD18" s="7">
        <f t="shared" si="1"/>
        <v>8.5286404928375699E-3</v>
      </c>
      <c r="AE18" s="7">
        <f t="shared" si="1"/>
        <v>0</v>
      </c>
      <c r="AF18" s="7">
        <f t="shared" si="1"/>
        <v>1.573915030704244E-3</v>
      </c>
      <c r="AG18" s="7">
        <f t="shared" si="42"/>
        <v>1.3775366702346268</v>
      </c>
      <c r="AH18" s="8">
        <f t="shared" si="2"/>
        <v>0.33483674033236249</v>
      </c>
      <c r="AI18" s="8">
        <f t="shared" si="2"/>
        <v>0.58776808850694295</v>
      </c>
      <c r="AJ18" s="8">
        <f t="shared" si="2"/>
        <v>2.2593241231532075E-2</v>
      </c>
      <c r="AK18" s="8">
        <f t="shared" si="2"/>
        <v>20.792113156475516</v>
      </c>
      <c r="AL18" s="8">
        <f t="shared" si="2"/>
        <v>0.1188103567113588</v>
      </c>
      <c r="AM18" s="8">
        <f t="shared" si="2"/>
        <v>4.3820016522554239E-2</v>
      </c>
      <c r="AN18" s="8">
        <f t="shared" si="2"/>
        <v>1.9240475993430532</v>
      </c>
      <c r="AO18" s="8">
        <f t="shared" si="2"/>
        <v>0.14858941779984602</v>
      </c>
      <c r="AP18" s="8">
        <f t="shared" si="2"/>
        <v>0</v>
      </c>
      <c r="AQ18" s="8">
        <f t="shared" si="2"/>
        <v>2.7421383076842568E-2</v>
      </c>
      <c r="AR18" s="8">
        <f t="shared" si="43"/>
        <v>24.000000000000007</v>
      </c>
      <c r="AS18" s="8">
        <f t="shared" si="44"/>
        <v>0.33483674033236249</v>
      </c>
      <c r="AT18" s="8">
        <f t="shared" si="45"/>
        <v>0.39184539233796195</v>
      </c>
      <c r="AU18" s="8">
        <f t="shared" si="45"/>
        <v>1.5062160821021383E-2</v>
      </c>
      <c r="AV18" s="8">
        <f t="shared" si="46"/>
        <v>20.792113156475516</v>
      </c>
      <c r="AW18" s="8">
        <f t="shared" si="47"/>
        <v>7.9206904474239198E-2</v>
      </c>
      <c r="AX18" s="8">
        <f t="shared" si="48"/>
        <v>2.191000826127712E-2</v>
      </c>
      <c r="AY18" s="8">
        <f t="shared" si="48"/>
        <v>0.96202379967152662</v>
      </c>
      <c r="AZ18" s="8">
        <f t="shared" si="3"/>
        <v>0.14858941779984602</v>
      </c>
      <c r="BA18" s="8">
        <f t="shared" si="3"/>
        <v>0</v>
      </c>
      <c r="BB18" s="8">
        <f t="shared" si="3"/>
        <v>2.7421383076842568E-2</v>
      </c>
      <c r="BC18" s="9">
        <f t="shared" si="49"/>
        <v>22.773008963250597</v>
      </c>
      <c r="BD18" s="9">
        <f t="shared" si="17"/>
        <v>4.6268688152647584E-2</v>
      </c>
      <c r="BE18" s="9" t="b">
        <f t="shared" si="18"/>
        <v>0</v>
      </c>
      <c r="BF18" s="8">
        <f t="shared" si="19"/>
        <v>0.47859764153931816</v>
      </c>
      <c r="BG18" s="8">
        <f t="shared" si="20"/>
        <v>20.313515514936199</v>
      </c>
      <c r="BH18" s="10">
        <f t="shared" si="21"/>
        <v>2.3018229938319822E-2</v>
      </c>
      <c r="BI18" s="10">
        <f t="shared" si="21"/>
        <v>0.9769817700616803</v>
      </c>
      <c r="BJ18" s="10">
        <f t="shared" si="22"/>
        <v>1.9735830349115415</v>
      </c>
      <c r="BK18" s="10">
        <f t="shared" si="23"/>
        <v>93.093604690166813</v>
      </c>
      <c r="BL18" s="8">
        <f t="shared" si="24"/>
        <v>102.60338772507838</v>
      </c>
      <c r="BM18" s="10">
        <f t="shared" si="25"/>
        <v>1.4406214412108449</v>
      </c>
      <c r="BN18" s="10">
        <f t="shared" si="26"/>
        <v>6.4504972384215575</v>
      </c>
      <c r="BO18" s="10">
        <f t="shared" si="27"/>
        <v>12.900994476843115</v>
      </c>
      <c r="BP18" s="10">
        <f t="shared" si="28"/>
        <v>0.37952461206064497</v>
      </c>
      <c r="BQ18" s="10">
        <f t="shared" si="29"/>
        <v>0.62047538793935508</v>
      </c>
      <c r="BR18" s="10">
        <f t="shared" si="30"/>
        <v>32.540440238079697</v>
      </c>
      <c r="BS18" s="10">
        <f t="shared" si="31"/>
        <v>59.12320194179005</v>
      </c>
      <c r="BT18" s="8">
        <f t="shared" si="32"/>
        <v>99.199842179869776</v>
      </c>
      <c r="BU18" s="11" t="str">
        <f t="shared" si="33"/>
        <v>Magnetite-Ulvospinel</v>
      </c>
      <c r="BV18" s="9">
        <f t="shared" si="34"/>
        <v>99.199842179869776</v>
      </c>
      <c r="BW18" s="11" t="str">
        <f t="shared" si="35"/>
        <v>YES</v>
      </c>
      <c r="BY18" s="11" t="str">
        <f t="shared" si="4"/>
        <v>Magnetite-Ulvospinel</v>
      </c>
      <c r="BZ18" s="11">
        <f t="shared" si="5"/>
        <v>130</v>
      </c>
      <c r="CA18" s="9">
        <f t="shared" si="6"/>
        <v>6.5500000000000003E-2</v>
      </c>
      <c r="CB18" s="9">
        <f t="shared" si="6"/>
        <v>4.41</v>
      </c>
      <c r="CC18" s="9">
        <f t="shared" si="7"/>
        <v>1.1466000000000001</v>
      </c>
      <c r="CD18" s="9">
        <f t="shared" si="8"/>
        <v>59.12320194179005</v>
      </c>
      <c r="CE18" s="9">
        <f t="shared" si="9"/>
        <v>0.3407</v>
      </c>
      <c r="CF18" s="9">
        <f t="shared" si="10"/>
        <v>6.5699999999999995E-2</v>
      </c>
      <c r="CG18" s="9">
        <f t="shared" si="11"/>
        <v>32.540440238079697</v>
      </c>
      <c r="CH18" s="9">
        <f t="shared" si="12"/>
        <v>0.60499999999999998</v>
      </c>
      <c r="CI18" s="9">
        <f t="shared" si="13"/>
        <v>0.77459999999999996</v>
      </c>
      <c r="CJ18" s="9">
        <f>0</f>
        <v>0</v>
      </c>
      <c r="CK18" s="9">
        <f t="shared" si="14"/>
        <v>0.12809999999999999</v>
      </c>
      <c r="CL18" s="9">
        <f t="shared" si="15"/>
        <v>0</v>
      </c>
      <c r="CM18" s="10">
        <f t="shared" si="16"/>
        <v>0.35284522431779414</v>
      </c>
      <c r="CN18" s="41">
        <f t="shared" si="36"/>
        <v>4.6268688152647584E-2</v>
      </c>
    </row>
    <row r="19" spans="1:92" s="11" customFormat="1">
      <c r="A19" s="36">
        <v>131</v>
      </c>
      <c r="B19" s="36" t="s">
        <v>68</v>
      </c>
      <c r="C19" s="36">
        <v>0.753</v>
      </c>
      <c r="D19" s="36">
        <v>1.127</v>
      </c>
      <c r="E19" s="36">
        <v>6.7500000000000004E-2</v>
      </c>
      <c r="F19" s="36">
        <v>86.14</v>
      </c>
      <c r="G19" s="36">
        <v>0.34810000000000002</v>
      </c>
      <c r="H19" s="36">
        <v>7.5300000000000006E-2</v>
      </c>
      <c r="I19" s="36">
        <v>4.41</v>
      </c>
      <c r="J19" s="36">
        <v>0.61780000000000002</v>
      </c>
      <c r="K19" s="36">
        <v>1.83E-2</v>
      </c>
      <c r="L19" s="36">
        <v>0.15390000000000001</v>
      </c>
      <c r="M19" s="7">
        <f t="shared" si="0"/>
        <v>1.8682823711555066E-2</v>
      </c>
      <c r="N19" s="7">
        <f t="shared" si="0"/>
        <v>1.1053215928761033E-2</v>
      </c>
      <c r="O19" s="7">
        <f t="shared" si="0"/>
        <v>4.4410699623134096E-4</v>
      </c>
      <c r="P19" s="7">
        <f t="shared" si="0"/>
        <v>1.1989800179276326</v>
      </c>
      <c r="Q19" s="7">
        <f t="shared" si="0"/>
        <v>2.3225060914911278E-3</v>
      </c>
      <c r="R19" s="7">
        <f t="shared" si="0"/>
        <v>1.4457331671924171E-3</v>
      </c>
      <c r="S19" s="7">
        <f t="shared" si="0"/>
        <v>5.5217627570249096E-2</v>
      </c>
      <c r="T19" s="7">
        <f t="shared" si="0"/>
        <v>8.709081151198431E-3</v>
      </c>
      <c r="U19" s="7">
        <f t="shared" si="0"/>
        <v>2.4500353447721865E-4</v>
      </c>
      <c r="V19" s="7">
        <f t="shared" si="0"/>
        <v>1.8909096270521716E-3</v>
      </c>
      <c r="W19" s="7">
        <f t="shared" si="37"/>
        <v>1.8682823711555066E-2</v>
      </c>
      <c r="X19" s="7">
        <f t="shared" si="38"/>
        <v>3.3159647786283102E-2</v>
      </c>
      <c r="Y19" s="7">
        <f t="shared" si="38"/>
        <v>1.3323209886940228E-3</v>
      </c>
      <c r="Z19" s="7">
        <f t="shared" si="39"/>
        <v>1.1989800179276326</v>
      </c>
      <c r="AA19" s="7">
        <f t="shared" si="40"/>
        <v>6.9675182744733839E-3</v>
      </c>
      <c r="AB19" s="7">
        <f t="shared" si="41"/>
        <v>2.8914663343848341E-3</v>
      </c>
      <c r="AC19" s="7">
        <f t="shared" si="41"/>
        <v>0.11043525514049819</v>
      </c>
      <c r="AD19" s="7">
        <f t="shared" si="1"/>
        <v>8.709081151198431E-3</v>
      </c>
      <c r="AE19" s="7">
        <f t="shared" si="1"/>
        <v>2.4500353447721865E-4</v>
      </c>
      <c r="AF19" s="7">
        <f t="shared" si="1"/>
        <v>1.8909096270521716E-3</v>
      </c>
      <c r="AG19" s="7">
        <f t="shared" si="42"/>
        <v>1.3832940444762489</v>
      </c>
      <c r="AH19" s="8">
        <f t="shared" si="2"/>
        <v>0.32414494291204216</v>
      </c>
      <c r="AI19" s="8">
        <f t="shared" si="2"/>
        <v>0.5753162532931434</v>
      </c>
      <c r="AJ19" s="8">
        <f t="shared" si="2"/>
        <v>2.3115623071133354E-2</v>
      </c>
      <c r="AK19" s="8">
        <f t="shared" si="2"/>
        <v>20.802171848544571</v>
      </c>
      <c r="AL19" s="8">
        <f t="shared" si="2"/>
        <v>0.12088567810662065</v>
      </c>
      <c r="AM19" s="8">
        <f t="shared" si="2"/>
        <v>5.016662386594084E-2</v>
      </c>
      <c r="AN19" s="8">
        <f t="shared" si="2"/>
        <v>1.9160395679831648</v>
      </c>
      <c r="AO19" s="8">
        <f t="shared" si="2"/>
        <v>0.15110160306365086</v>
      </c>
      <c r="AP19" s="8">
        <f t="shared" si="2"/>
        <v>4.2507844596985887E-3</v>
      </c>
      <c r="AQ19" s="8">
        <f t="shared" si="2"/>
        <v>3.2807074700039539E-2</v>
      </c>
      <c r="AR19" s="8">
        <f t="shared" si="43"/>
        <v>24.000000000000007</v>
      </c>
      <c r="AS19" s="8">
        <f t="shared" si="44"/>
        <v>0.32414494291204216</v>
      </c>
      <c r="AT19" s="8">
        <f t="shared" si="45"/>
        <v>0.38354416886209558</v>
      </c>
      <c r="AU19" s="8">
        <f t="shared" si="45"/>
        <v>1.541041538075557E-2</v>
      </c>
      <c r="AV19" s="8">
        <f t="shared" si="46"/>
        <v>20.802171848544571</v>
      </c>
      <c r="AW19" s="8">
        <f t="shared" si="47"/>
        <v>8.059045207108044E-2</v>
      </c>
      <c r="AX19" s="8">
        <f t="shared" si="48"/>
        <v>2.508331193297042E-2</v>
      </c>
      <c r="AY19" s="8">
        <f t="shared" si="48"/>
        <v>0.95801978399158239</v>
      </c>
      <c r="AZ19" s="8">
        <f t="shared" si="3"/>
        <v>0.15110160306365086</v>
      </c>
      <c r="BA19" s="8">
        <f t="shared" si="3"/>
        <v>4.2507844596985887E-3</v>
      </c>
      <c r="BB19" s="8">
        <f t="shared" si="3"/>
        <v>3.2807074700039539E-2</v>
      </c>
      <c r="BC19" s="9">
        <f t="shared" si="49"/>
        <v>22.777124385918487</v>
      </c>
      <c r="BD19" s="9">
        <f t="shared" si="17"/>
        <v>4.6053834713350401E-2</v>
      </c>
      <c r="BE19" s="9" t="b">
        <f t="shared" si="18"/>
        <v>0</v>
      </c>
      <c r="BF19" s="8">
        <f t="shared" si="19"/>
        <v>0.48277323801588945</v>
      </c>
      <c r="BG19" s="8">
        <f t="shared" si="20"/>
        <v>20.319398610528683</v>
      </c>
      <c r="BH19" s="10">
        <f t="shared" si="21"/>
        <v>2.3207828563807716E-2</v>
      </c>
      <c r="BI19" s="10">
        <f t="shared" si="21"/>
        <v>0.97679217143619235</v>
      </c>
      <c r="BJ19" s="10">
        <f t="shared" si="22"/>
        <v>1.9991223524863968</v>
      </c>
      <c r="BK19" s="10">
        <f t="shared" si="23"/>
        <v>93.509760662986139</v>
      </c>
      <c r="BL19" s="8">
        <f t="shared" si="24"/>
        <v>103.07978301547251</v>
      </c>
      <c r="BM19" s="10">
        <f t="shared" si="25"/>
        <v>1.4407930220074716</v>
      </c>
      <c r="BN19" s="10">
        <f t="shared" si="26"/>
        <v>6.4537929421790325</v>
      </c>
      <c r="BO19" s="10">
        <f t="shared" si="27"/>
        <v>12.907585884358065</v>
      </c>
      <c r="BP19" s="10">
        <f t="shared" si="28"/>
        <v>0.37950777551810544</v>
      </c>
      <c r="BQ19" s="10">
        <f t="shared" si="29"/>
        <v>0.62049222448189467</v>
      </c>
      <c r="BR19" s="10">
        <f t="shared" si="30"/>
        <v>32.690799783129606</v>
      </c>
      <c r="BS19" s="10">
        <f t="shared" si="31"/>
        <v>59.40063925700295</v>
      </c>
      <c r="BT19" s="8">
        <f t="shared" si="32"/>
        <v>99.662339040132537</v>
      </c>
      <c r="BU19" s="11" t="str">
        <f t="shared" si="33"/>
        <v>Magnetite-Ulvospinel</v>
      </c>
      <c r="BV19" s="9">
        <f t="shared" si="34"/>
        <v>99.662339040132537</v>
      </c>
      <c r="BW19" s="11" t="str">
        <f t="shared" si="35"/>
        <v>YES</v>
      </c>
      <c r="BY19" s="11" t="str">
        <f t="shared" si="4"/>
        <v>Magnetite-Ulvospinel</v>
      </c>
      <c r="BZ19" s="11">
        <f t="shared" si="5"/>
        <v>131</v>
      </c>
      <c r="CA19" s="9">
        <f t="shared" si="6"/>
        <v>7.5300000000000006E-2</v>
      </c>
      <c r="CB19" s="9">
        <f t="shared" si="6"/>
        <v>4.41</v>
      </c>
      <c r="CC19" s="9">
        <f t="shared" si="7"/>
        <v>1.127</v>
      </c>
      <c r="CD19" s="9">
        <f t="shared" si="8"/>
        <v>59.40063925700295</v>
      </c>
      <c r="CE19" s="9">
        <f t="shared" si="9"/>
        <v>0.34810000000000002</v>
      </c>
      <c r="CF19" s="9">
        <f t="shared" si="10"/>
        <v>6.7500000000000004E-2</v>
      </c>
      <c r="CG19" s="9">
        <f t="shared" si="11"/>
        <v>32.690799783129606</v>
      </c>
      <c r="CH19" s="9">
        <f t="shared" si="12"/>
        <v>0.61780000000000002</v>
      </c>
      <c r="CI19" s="9">
        <f t="shared" si="13"/>
        <v>0.753</v>
      </c>
      <c r="CJ19" s="9">
        <f>0</f>
        <v>0</v>
      </c>
      <c r="CK19" s="9">
        <f t="shared" si="14"/>
        <v>0.15390000000000001</v>
      </c>
      <c r="CL19" s="9">
        <f t="shared" si="15"/>
        <v>1.83E-2</v>
      </c>
      <c r="CM19" s="10">
        <f t="shared" si="16"/>
        <v>0.3314701785554679</v>
      </c>
      <c r="CN19" s="41">
        <f t="shared" si="36"/>
        <v>4.6053834713350401E-2</v>
      </c>
    </row>
    <row r="20" spans="1:92" s="11" customFormat="1">
      <c r="A20" s="36">
        <v>132</v>
      </c>
      <c r="B20" s="36" t="s">
        <v>69</v>
      </c>
      <c r="C20" s="36">
        <v>0.78869999999999996</v>
      </c>
      <c r="D20" s="36">
        <v>1.2065999999999999</v>
      </c>
      <c r="E20" s="36">
        <v>7.0199999999999999E-2</v>
      </c>
      <c r="F20" s="36">
        <v>86.29</v>
      </c>
      <c r="G20" s="36">
        <v>0.36649999999999999</v>
      </c>
      <c r="H20" s="36">
        <v>5.4100000000000002E-2</v>
      </c>
      <c r="I20" s="36">
        <v>4.34</v>
      </c>
      <c r="J20" s="36">
        <v>0.59250000000000003</v>
      </c>
      <c r="K20" s="36">
        <v>1.06E-2</v>
      </c>
      <c r="L20" s="36">
        <v>0.1454</v>
      </c>
      <c r="M20" s="7">
        <f t="shared" si="0"/>
        <v>1.9568583082740343E-2</v>
      </c>
      <c r="N20" s="7">
        <f t="shared" si="0"/>
        <v>1.1833904471732973E-2</v>
      </c>
      <c r="O20" s="7">
        <f t="shared" si="0"/>
        <v>4.6187127608059457E-4</v>
      </c>
      <c r="P20" s="7">
        <f t="shared" si="0"/>
        <v>1.2010678633268566</v>
      </c>
      <c r="Q20" s="7">
        <f t="shared" si="0"/>
        <v>2.4452699871631662E-3</v>
      </c>
      <c r="R20" s="7">
        <f t="shared" si="0"/>
        <v>1.038700721714605E-3</v>
      </c>
      <c r="S20" s="7">
        <f t="shared" si="0"/>
        <v>5.4341157291356253E-2</v>
      </c>
      <c r="T20" s="7">
        <f t="shared" si="0"/>
        <v>8.3524289124070426E-3</v>
      </c>
      <c r="U20" s="7">
        <f t="shared" si="0"/>
        <v>1.419146155988261E-4</v>
      </c>
      <c r="V20" s="7">
        <f t="shared" si="0"/>
        <v>1.7864734228290173E-3</v>
      </c>
      <c r="W20" s="7">
        <f t="shared" si="37"/>
        <v>1.9568583082740343E-2</v>
      </c>
      <c r="X20" s="7">
        <f t="shared" si="38"/>
        <v>3.5501713415198921E-2</v>
      </c>
      <c r="Y20" s="7">
        <f t="shared" si="38"/>
        <v>1.3856138282417837E-3</v>
      </c>
      <c r="Z20" s="7">
        <f t="shared" si="39"/>
        <v>1.2010678633268566</v>
      </c>
      <c r="AA20" s="7">
        <f t="shared" si="40"/>
        <v>7.3358099614894987E-3</v>
      </c>
      <c r="AB20" s="7">
        <f t="shared" si="41"/>
        <v>2.07740144342921E-3</v>
      </c>
      <c r="AC20" s="7">
        <f t="shared" si="41"/>
        <v>0.10868231458271251</v>
      </c>
      <c r="AD20" s="7">
        <f t="shared" si="1"/>
        <v>8.3524289124070426E-3</v>
      </c>
      <c r="AE20" s="7">
        <f t="shared" si="1"/>
        <v>1.419146155988261E-4</v>
      </c>
      <c r="AF20" s="7">
        <f t="shared" si="1"/>
        <v>1.7864734228290173E-3</v>
      </c>
      <c r="AG20" s="7">
        <f t="shared" si="42"/>
        <v>1.3859001165915037</v>
      </c>
      <c r="AH20" s="8">
        <f t="shared" si="2"/>
        <v>0.33887434481268403</v>
      </c>
      <c r="AI20" s="8">
        <f t="shared" si="2"/>
        <v>0.61479258985870666</v>
      </c>
      <c r="AJ20" s="8">
        <f t="shared" si="2"/>
        <v>2.3995042268695255E-2</v>
      </c>
      <c r="AK20" s="8">
        <f t="shared" si="2"/>
        <v>20.799210833994728</v>
      </c>
      <c r="AL20" s="8">
        <f t="shared" si="2"/>
        <v>0.12703616730241013</v>
      </c>
      <c r="AM20" s="8">
        <f t="shared" si="2"/>
        <v>3.5974911932990815E-2</v>
      </c>
      <c r="AN20" s="8">
        <f t="shared" si="2"/>
        <v>1.8820804751789506</v>
      </c>
      <c r="AO20" s="8">
        <f t="shared" si="2"/>
        <v>0.14464122738569221</v>
      </c>
      <c r="AP20" s="8">
        <f t="shared" si="2"/>
        <v>2.4575730484448295E-3</v>
      </c>
      <c r="AQ20" s="8">
        <f t="shared" si="2"/>
        <v>3.0936834216699904E-2</v>
      </c>
      <c r="AR20" s="8">
        <f t="shared" si="43"/>
        <v>24.000000000000004</v>
      </c>
      <c r="AS20" s="8">
        <f t="shared" si="44"/>
        <v>0.33887434481268403</v>
      </c>
      <c r="AT20" s="8">
        <f t="shared" si="45"/>
        <v>0.40986172657247111</v>
      </c>
      <c r="AU20" s="8">
        <f t="shared" si="45"/>
        <v>1.5996694845796838E-2</v>
      </c>
      <c r="AV20" s="8">
        <f t="shared" si="46"/>
        <v>20.799210833994728</v>
      </c>
      <c r="AW20" s="8">
        <f t="shared" si="47"/>
        <v>8.4690778201606753E-2</v>
      </c>
      <c r="AX20" s="8">
        <f t="shared" si="48"/>
        <v>1.7987455966495407E-2</v>
      </c>
      <c r="AY20" s="8">
        <f t="shared" si="48"/>
        <v>0.9410402375894753</v>
      </c>
      <c r="AZ20" s="8">
        <f t="shared" si="3"/>
        <v>0.14464122738569221</v>
      </c>
      <c r="BA20" s="8">
        <f t="shared" si="3"/>
        <v>2.4575730484448295E-3</v>
      </c>
      <c r="BB20" s="8">
        <f t="shared" si="3"/>
        <v>3.0936834216699904E-2</v>
      </c>
      <c r="BC20" s="9">
        <f t="shared" si="49"/>
        <v>22.785697706634096</v>
      </c>
      <c r="BD20" s="9">
        <f t="shared" si="17"/>
        <v>4.5244035704057418E-2</v>
      </c>
      <c r="BE20" s="9" t="b">
        <f t="shared" si="18"/>
        <v>0</v>
      </c>
      <c r="BF20" s="8">
        <f t="shared" si="19"/>
        <v>0.45752466539109904</v>
      </c>
      <c r="BG20" s="8">
        <f t="shared" si="20"/>
        <v>20.34168616860363</v>
      </c>
      <c r="BH20" s="10">
        <f t="shared" si="21"/>
        <v>2.1997212732865316E-2</v>
      </c>
      <c r="BI20" s="10">
        <f t="shared" si="21"/>
        <v>0.97800278726713474</v>
      </c>
      <c r="BJ20" s="10">
        <f t="shared" si="22"/>
        <v>1.8981394867189483</v>
      </c>
      <c r="BK20" s="10">
        <f t="shared" si="23"/>
        <v>93.788689863210848</v>
      </c>
      <c r="BL20" s="8">
        <f t="shared" si="24"/>
        <v>103.2614293499298</v>
      </c>
      <c r="BM20" s="10">
        <f t="shared" si="25"/>
        <v>1.3985649029805742</v>
      </c>
      <c r="BN20" s="10">
        <f t="shared" si="26"/>
        <v>6.4668819770047179</v>
      </c>
      <c r="BO20" s="10">
        <f t="shared" si="27"/>
        <v>12.933763954009436</v>
      </c>
      <c r="BP20" s="10">
        <f t="shared" si="28"/>
        <v>0.37816083229128183</v>
      </c>
      <c r="BQ20" s="10">
        <f t="shared" si="29"/>
        <v>0.62183916770871817</v>
      </c>
      <c r="BR20" s="10">
        <f t="shared" si="30"/>
        <v>32.631498218414713</v>
      </c>
      <c r="BS20" s="10">
        <f t="shared" si="31"/>
        <v>59.633246044216037</v>
      </c>
      <c r="BT20" s="8">
        <f t="shared" si="32"/>
        <v>99.83934426263076</v>
      </c>
      <c r="BU20" s="11" t="str">
        <f t="shared" si="33"/>
        <v>Magnetite-Ulvospinel</v>
      </c>
      <c r="BV20" s="9">
        <f t="shared" si="34"/>
        <v>99.83934426263076</v>
      </c>
      <c r="BW20" s="11" t="str">
        <f t="shared" si="35"/>
        <v>YES</v>
      </c>
      <c r="BY20" s="11" t="str">
        <f t="shared" si="4"/>
        <v>Magnetite-Ulvospinel</v>
      </c>
      <c r="BZ20" s="11">
        <f t="shared" si="5"/>
        <v>132</v>
      </c>
      <c r="CA20" s="9">
        <f t="shared" si="6"/>
        <v>5.4100000000000002E-2</v>
      </c>
      <c r="CB20" s="9">
        <f t="shared" si="6"/>
        <v>4.34</v>
      </c>
      <c r="CC20" s="9">
        <f t="shared" si="7"/>
        <v>1.2065999999999999</v>
      </c>
      <c r="CD20" s="9">
        <f t="shared" si="8"/>
        <v>59.633246044216037</v>
      </c>
      <c r="CE20" s="9">
        <f t="shared" si="9"/>
        <v>0.36649999999999999</v>
      </c>
      <c r="CF20" s="9">
        <f t="shared" si="10"/>
        <v>7.0199999999999999E-2</v>
      </c>
      <c r="CG20" s="9">
        <f t="shared" si="11"/>
        <v>32.631498218414713</v>
      </c>
      <c r="CH20" s="9">
        <f t="shared" si="12"/>
        <v>0.59250000000000003</v>
      </c>
      <c r="CI20" s="9">
        <f t="shared" si="13"/>
        <v>0.78869999999999996</v>
      </c>
      <c r="CJ20" s="9">
        <f>0</f>
        <v>0</v>
      </c>
      <c r="CK20" s="9">
        <f t="shared" si="14"/>
        <v>0.1454</v>
      </c>
      <c r="CL20" s="9">
        <f t="shared" si="15"/>
        <v>1.06E-2</v>
      </c>
      <c r="CM20" s="10">
        <f t="shared" si="16"/>
        <v>0.36974659246408265</v>
      </c>
      <c r="CN20" s="41">
        <f t="shared" si="36"/>
        <v>4.5244035704057418E-2</v>
      </c>
    </row>
    <row r="21" spans="1:92" s="11" customFormat="1">
      <c r="A21" s="36">
        <v>133</v>
      </c>
      <c r="B21" s="36" t="s">
        <v>70</v>
      </c>
      <c r="C21" s="36">
        <v>0.67349999999999999</v>
      </c>
      <c r="D21" s="36">
        <v>0.20349999999999999</v>
      </c>
      <c r="E21" s="36">
        <v>1.9199999999999998E-2</v>
      </c>
      <c r="F21" s="36">
        <v>64.61</v>
      </c>
      <c r="G21" s="36">
        <v>0.34160000000000001</v>
      </c>
      <c r="H21" s="36">
        <v>2.5499999999999998E-2</v>
      </c>
      <c r="I21" s="36">
        <v>28.48</v>
      </c>
      <c r="J21" s="36">
        <v>0.39600000000000002</v>
      </c>
      <c r="K21" s="36">
        <v>1.24E-2</v>
      </c>
      <c r="L21" s="36">
        <v>6.6699999999999995E-2</v>
      </c>
      <c r="M21" s="7">
        <f t="shared" si="0"/>
        <v>1.6710334355554232E-2</v>
      </c>
      <c r="N21" s="7">
        <f t="shared" si="0"/>
        <v>1.9958557599848003E-3</v>
      </c>
      <c r="O21" s="7">
        <f t="shared" si="0"/>
        <v>1.2632376781691475E-4</v>
      </c>
      <c r="P21" s="7">
        <f t="shared" si="0"/>
        <v>0.89930460829236525</v>
      </c>
      <c r="Q21" s="7">
        <f t="shared" si="0"/>
        <v>2.2791384109548097E-3</v>
      </c>
      <c r="R21" s="7">
        <f t="shared" si="0"/>
        <v>4.8959091319265109E-4</v>
      </c>
      <c r="S21" s="7">
        <f t="shared" si="0"/>
        <v>0.35659819346954519</v>
      </c>
      <c r="T21" s="7">
        <f t="shared" si="0"/>
        <v>5.5823828680391374E-3</v>
      </c>
      <c r="U21" s="7">
        <f t="shared" si="0"/>
        <v>1.6601332390806073E-4</v>
      </c>
      <c r="V21" s="7">
        <f t="shared" si="0"/>
        <v>8.1951703784522312E-4</v>
      </c>
      <c r="W21" s="7">
        <f t="shared" si="37"/>
        <v>1.6710334355554232E-2</v>
      </c>
      <c r="X21" s="7">
        <f t="shared" si="38"/>
        <v>5.9875672799544009E-3</v>
      </c>
      <c r="Y21" s="7">
        <f t="shared" si="38"/>
        <v>3.7897130345074422E-4</v>
      </c>
      <c r="Z21" s="7">
        <f t="shared" si="39"/>
        <v>0.89930460829236525</v>
      </c>
      <c r="AA21" s="7">
        <f t="shared" si="40"/>
        <v>6.8374152328644286E-3</v>
      </c>
      <c r="AB21" s="7">
        <f t="shared" si="41"/>
        <v>9.7918182638530218E-4</v>
      </c>
      <c r="AC21" s="7">
        <f t="shared" si="41"/>
        <v>0.71319638693909038</v>
      </c>
      <c r="AD21" s="7">
        <f t="shared" si="1"/>
        <v>5.5823828680391374E-3</v>
      </c>
      <c r="AE21" s="7">
        <f t="shared" si="1"/>
        <v>1.6601332390806073E-4</v>
      </c>
      <c r="AF21" s="7">
        <f t="shared" si="1"/>
        <v>8.1951703784522312E-4</v>
      </c>
      <c r="AG21" s="7">
        <f t="shared" si="42"/>
        <v>1.6499623784594573</v>
      </c>
      <c r="AH21" s="8">
        <f t="shared" si="2"/>
        <v>0.24306495091588301</v>
      </c>
      <c r="AI21" s="8">
        <f t="shared" si="2"/>
        <v>8.7093873530060401E-2</v>
      </c>
      <c r="AJ21" s="8">
        <f t="shared" si="2"/>
        <v>5.5124355570519154E-3</v>
      </c>
      <c r="AK21" s="8">
        <f t="shared" si="2"/>
        <v>13.081092563558176</v>
      </c>
      <c r="AL21" s="8">
        <f t="shared" si="2"/>
        <v>9.945558015811358E-2</v>
      </c>
      <c r="AM21" s="8">
        <f t="shared" si="2"/>
        <v>1.424296950042531E-2</v>
      </c>
      <c r="AN21" s="8">
        <f t="shared" si="2"/>
        <v>10.37400216514013</v>
      </c>
      <c r="AO21" s="8">
        <f t="shared" si="2"/>
        <v>8.1200147701568567E-2</v>
      </c>
      <c r="AP21" s="8">
        <f t="shared" si="2"/>
        <v>2.4147943164095362E-3</v>
      </c>
      <c r="AQ21" s="8">
        <f t="shared" si="2"/>
        <v>1.1920519622180371E-2</v>
      </c>
      <c r="AR21" s="8">
        <f t="shared" si="43"/>
        <v>23.999999999999996</v>
      </c>
      <c r="AS21" s="8">
        <f t="shared" si="44"/>
        <v>0.24306495091588301</v>
      </c>
      <c r="AT21" s="8">
        <f t="shared" si="45"/>
        <v>5.8062582353373603E-2</v>
      </c>
      <c r="AU21" s="8">
        <f t="shared" si="45"/>
        <v>3.6749570380346101E-3</v>
      </c>
      <c r="AV21" s="8">
        <f t="shared" si="46"/>
        <v>13.081092563558176</v>
      </c>
      <c r="AW21" s="8">
        <f t="shared" si="47"/>
        <v>6.6303720105409053E-2</v>
      </c>
      <c r="AX21" s="8">
        <f t="shared" si="48"/>
        <v>7.121484750212655E-3</v>
      </c>
      <c r="AY21" s="8">
        <f t="shared" si="48"/>
        <v>5.187001082570065</v>
      </c>
      <c r="AZ21" s="8">
        <f t="shared" si="3"/>
        <v>8.1200147701568567E-2</v>
      </c>
      <c r="BA21" s="8">
        <f t="shared" si="3"/>
        <v>2.4147943164095362E-3</v>
      </c>
      <c r="BB21" s="8">
        <f t="shared" si="3"/>
        <v>1.1920519622180371E-2</v>
      </c>
      <c r="BC21" s="9">
        <f t="shared" si="49"/>
        <v>18.741856802931313</v>
      </c>
      <c r="BD21" s="9">
        <f t="shared" si="17"/>
        <v>0.39652659419444958</v>
      </c>
      <c r="BE21" s="9" t="b">
        <f t="shared" si="18"/>
        <v>0</v>
      </c>
      <c r="BF21" s="8">
        <f t="shared" si="19"/>
        <v>4.8627359839526134</v>
      </c>
      <c r="BG21" s="8">
        <f t="shared" si="20"/>
        <v>8.2183565796055618</v>
      </c>
      <c r="BH21" s="10">
        <f t="shared" si="21"/>
        <v>0.37173775510918827</v>
      </c>
      <c r="BI21" s="10">
        <f t="shared" si="21"/>
        <v>0.62826224489081162</v>
      </c>
      <c r="BJ21" s="10">
        <f t="shared" si="22"/>
        <v>24.017976357604653</v>
      </c>
      <c r="BK21" s="10">
        <f t="shared" si="23"/>
        <v>45.111847199027032</v>
      </c>
      <c r="BL21" s="8">
        <f t="shared" si="24"/>
        <v>99.348223556631694</v>
      </c>
      <c r="BM21" s="10">
        <f t="shared" si="25"/>
        <v>10.049737066522678</v>
      </c>
      <c r="BN21" s="10">
        <f t="shared" si="26"/>
        <v>1.0104518323451661</v>
      </c>
      <c r="BO21" s="10">
        <f t="shared" si="27"/>
        <v>2.0209036646903322</v>
      </c>
      <c r="BP21" s="10">
        <f t="shared" si="28"/>
        <v>0.84550956620242523</v>
      </c>
      <c r="BQ21" s="10">
        <f t="shared" si="29"/>
        <v>0.15449043379757479</v>
      </c>
      <c r="BR21" s="10">
        <f t="shared" si="30"/>
        <v>54.62837307233869</v>
      </c>
      <c r="BS21" s="10">
        <f t="shared" si="31"/>
        <v>11.093056919883557</v>
      </c>
      <c r="BT21" s="8">
        <f t="shared" si="32"/>
        <v>95.939829992222244</v>
      </c>
      <c r="BU21" s="11" t="str">
        <f t="shared" si="33"/>
        <v>Hematite-Ilmenite</v>
      </c>
      <c r="BV21" s="9">
        <f t="shared" si="34"/>
        <v>99.348223556631694</v>
      </c>
      <c r="BW21" s="11" t="str">
        <f t="shared" si="35"/>
        <v>YES</v>
      </c>
      <c r="BY21" s="11" t="str">
        <f t="shared" si="4"/>
        <v>Hematite-Ilmenite</v>
      </c>
      <c r="BZ21" s="11">
        <f t="shared" si="5"/>
        <v>133</v>
      </c>
      <c r="CA21" s="9">
        <f t="shared" si="6"/>
        <v>2.5499999999999998E-2</v>
      </c>
      <c r="CB21" s="9">
        <f t="shared" si="6"/>
        <v>28.48</v>
      </c>
      <c r="CC21" s="9">
        <f t="shared" si="7"/>
        <v>0.20349999999999999</v>
      </c>
      <c r="CD21" s="9">
        <f t="shared" si="8"/>
        <v>45.111847199027032</v>
      </c>
      <c r="CE21" s="9">
        <f t="shared" si="9"/>
        <v>0.34160000000000001</v>
      </c>
      <c r="CF21" s="9">
        <f t="shared" si="10"/>
        <v>1.9199999999999998E-2</v>
      </c>
      <c r="CG21" s="9">
        <f t="shared" si="11"/>
        <v>24.017976357604653</v>
      </c>
      <c r="CH21" s="9">
        <f t="shared" si="12"/>
        <v>0.39600000000000002</v>
      </c>
      <c r="CI21" s="9">
        <f t="shared" si="13"/>
        <v>0.67349999999999999</v>
      </c>
      <c r="CJ21" s="9">
        <f>0</f>
        <v>0</v>
      </c>
      <c r="CK21" s="9">
        <f t="shared" si="14"/>
        <v>6.6699999999999995E-2</v>
      </c>
      <c r="CL21" s="9">
        <f t="shared" si="15"/>
        <v>1.24E-2</v>
      </c>
      <c r="CM21" s="10">
        <f t="shared" si="16"/>
        <v>0.47616552045369115</v>
      </c>
      <c r="CN21" s="41">
        <f t="shared" si="36"/>
        <v>0.39652659419444958</v>
      </c>
    </row>
    <row r="22" spans="1:92" s="11" customFormat="1">
      <c r="A22" s="36">
        <v>134</v>
      </c>
      <c r="B22" s="36" t="s">
        <v>71</v>
      </c>
      <c r="C22" s="36">
        <v>0.68330000000000002</v>
      </c>
      <c r="D22" s="36">
        <v>0.18840000000000001</v>
      </c>
      <c r="E22" s="36">
        <v>3.85E-2</v>
      </c>
      <c r="F22" s="36">
        <v>64.83</v>
      </c>
      <c r="G22" s="36">
        <v>0.33789999999999998</v>
      </c>
      <c r="H22" s="36">
        <v>0</v>
      </c>
      <c r="I22" s="36">
        <v>28.94</v>
      </c>
      <c r="J22" s="36">
        <v>0.36849999999999999</v>
      </c>
      <c r="K22" s="36">
        <v>0</v>
      </c>
      <c r="L22" s="36">
        <v>3.0099999999999998E-2</v>
      </c>
      <c r="M22" s="7">
        <f t="shared" si="0"/>
        <v>1.6953483986859995E-2</v>
      </c>
      <c r="N22" s="7">
        <f t="shared" si="0"/>
        <v>1.8477603203004248E-3</v>
      </c>
      <c r="O22" s="7">
        <f t="shared" si="0"/>
        <v>2.5330547192454263E-4</v>
      </c>
      <c r="P22" s="7">
        <f t="shared" si="0"/>
        <v>0.90236678154456029</v>
      </c>
      <c r="Q22" s="7">
        <f t="shared" si="0"/>
        <v>2.2544521928033667E-3</v>
      </c>
      <c r="R22" s="7">
        <f t="shared" si="0"/>
        <v>0</v>
      </c>
      <c r="S22" s="7">
        <f t="shared" si="0"/>
        <v>0.3623578553022696</v>
      </c>
      <c r="T22" s="7">
        <f t="shared" si="0"/>
        <v>5.1947173910919745E-3</v>
      </c>
      <c r="U22" s="7">
        <f t="shared" si="0"/>
        <v>0</v>
      </c>
      <c r="V22" s="7">
        <f t="shared" si="0"/>
        <v>3.6982702907258194E-4</v>
      </c>
      <c r="W22" s="7">
        <f t="shared" si="37"/>
        <v>1.6953483986859995E-2</v>
      </c>
      <c r="X22" s="7">
        <f t="shared" si="38"/>
        <v>5.5432809609012746E-3</v>
      </c>
      <c r="Y22" s="7">
        <f t="shared" si="38"/>
        <v>7.5991641577362789E-4</v>
      </c>
      <c r="Z22" s="7">
        <f t="shared" si="39"/>
        <v>0.90236678154456029</v>
      </c>
      <c r="AA22" s="7">
        <f t="shared" si="40"/>
        <v>6.7633565784101001E-3</v>
      </c>
      <c r="AB22" s="7">
        <f t="shared" si="41"/>
        <v>0</v>
      </c>
      <c r="AC22" s="7">
        <f t="shared" si="41"/>
        <v>0.72471571060453921</v>
      </c>
      <c r="AD22" s="7">
        <f t="shared" si="1"/>
        <v>5.1947173910919745E-3</v>
      </c>
      <c r="AE22" s="7">
        <f t="shared" si="1"/>
        <v>0</v>
      </c>
      <c r="AF22" s="7">
        <f t="shared" si="1"/>
        <v>3.6982702907258194E-4</v>
      </c>
      <c r="AG22" s="7">
        <f t="shared" si="42"/>
        <v>1.6626670745112091</v>
      </c>
      <c r="AH22" s="8">
        <f t="shared" si="2"/>
        <v>0.24471743136205157</v>
      </c>
      <c r="AI22" s="8">
        <f t="shared" si="2"/>
        <v>8.0015262887635719E-2</v>
      </c>
      <c r="AJ22" s="8">
        <f t="shared" si="2"/>
        <v>1.0969119589938759E-2</v>
      </c>
      <c r="AK22" s="8">
        <f t="shared" si="2"/>
        <v>13.025339281128252</v>
      </c>
      <c r="AL22" s="8">
        <f t="shared" si="2"/>
        <v>9.7626614714531115E-2</v>
      </c>
      <c r="AM22" s="8">
        <f t="shared" si="2"/>
        <v>0</v>
      </c>
      <c r="AN22" s="8">
        <f t="shared" si="2"/>
        <v>10.461010097058779</v>
      </c>
      <c r="AO22" s="8">
        <f t="shared" si="2"/>
        <v>7.4983873378775379E-2</v>
      </c>
      <c r="AP22" s="8">
        <f t="shared" si="2"/>
        <v>0</v>
      </c>
      <c r="AQ22" s="8">
        <f t="shared" si="2"/>
        <v>5.3383198800344856E-3</v>
      </c>
      <c r="AR22" s="8">
        <f t="shared" si="43"/>
        <v>24</v>
      </c>
      <c r="AS22" s="8">
        <f t="shared" si="44"/>
        <v>0.24471743136205157</v>
      </c>
      <c r="AT22" s="8">
        <f t="shared" si="45"/>
        <v>5.3343508591757148E-2</v>
      </c>
      <c r="AU22" s="8">
        <f t="shared" si="45"/>
        <v>7.3127463932925055E-3</v>
      </c>
      <c r="AV22" s="8">
        <f t="shared" si="46"/>
        <v>13.025339281128252</v>
      </c>
      <c r="AW22" s="8">
        <f t="shared" si="47"/>
        <v>6.508440980968741E-2</v>
      </c>
      <c r="AX22" s="8">
        <f t="shared" si="48"/>
        <v>0</v>
      </c>
      <c r="AY22" s="8">
        <f t="shared" si="48"/>
        <v>5.2305050485293894</v>
      </c>
      <c r="AZ22" s="8">
        <f t="shared" si="3"/>
        <v>7.4983873378775379E-2</v>
      </c>
      <c r="BA22" s="8">
        <f t="shared" si="3"/>
        <v>0</v>
      </c>
      <c r="BB22" s="8">
        <f t="shared" si="3"/>
        <v>5.3383198800344856E-3</v>
      </c>
      <c r="BC22" s="9">
        <f t="shared" si="49"/>
        <v>18.706624619073242</v>
      </c>
      <c r="BD22" s="9">
        <f t="shared" si="17"/>
        <v>0.40156382383893835</v>
      </c>
      <c r="BE22" s="9" t="b">
        <f t="shared" si="18"/>
        <v>0</v>
      </c>
      <c r="BF22" s="8">
        <f t="shared" si="19"/>
        <v>4.9108037437885628</v>
      </c>
      <c r="BG22" s="8">
        <f t="shared" si="20"/>
        <v>8.1145355373396892</v>
      </c>
      <c r="BH22" s="10">
        <f t="shared" si="21"/>
        <v>0.37701925744871578</v>
      </c>
      <c r="BI22" s="10">
        <f t="shared" si="21"/>
        <v>0.62298074255128422</v>
      </c>
      <c r="BJ22" s="10">
        <f t="shared" si="22"/>
        <v>24.442158460400247</v>
      </c>
      <c r="BK22" s="10">
        <f t="shared" si="23"/>
        <v>44.884929913423413</v>
      </c>
      <c r="BL22" s="8">
        <f t="shared" si="24"/>
        <v>99.913788373823664</v>
      </c>
      <c r="BM22" s="10">
        <f t="shared" si="25"/>
        <v>10.141308792317952</v>
      </c>
      <c r="BN22" s="10">
        <f t="shared" si="26"/>
        <v>0.96134349627009996</v>
      </c>
      <c r="BO22" s="10">
        <f t="shared" si="27"/>
        <v>1.9226869925401999</v>
      </c>
      <c r="BP22" s="10">
        <f t="shared" si="28"/>
        <v>0.85238872085843609</v>
      </c>
      <c r="BQ22" s="10">
        <f t="shared" si="29"/>
        <v>0.14761127914156391</v>
      </c>
      <c r="BR22" s="10">
        <f t="shared" si="30"/>
        <v>55.260360773252415</v>
      </c>
      <c r="BS22" s="10">
        <f t="shared" si="31"/>
        <v>10.635195385922314</v>
      </c>
      <c r="BT22" s="8">
        <f t="shared" si="32"/>
        <v>96.482256159174739</v>
      </c>
      <c r="BU22" s="11" t="str">
        <f t="shared" si="33"/>
        <v>Hematite-Ilmenite</v>
      </c>
      <c r="BV22" s="9">
        <f t="shared" si="34"/>
        <v>99.913788373823664</v>
      </c>
      <c r="BW22" s="11" t="str">
        <f t="shared" si="35"/>
        <v>YES</v>
      </c>
      <c r="BY22" s="11" t="str">
        <f t="shared" si="4"/>
        <v>Hematite-Ilmenite</v>
      </c>
      <c r="BZ22" s="11">
        <f t="shared" si="5"/>
        <v>134</v>
      </c>
      <c r="CA22" s="9">
        <f t="shared" si="6"/>
        <v>0</v>
      </c>
      <c r="CB22" s="9">
        <f t="shared" si="6"/>
        <v>28.94</v>
      </c>
      <c r="CC22" s="9">
        <f t="shared" si="7"/>
        <v>0.18840000000000001</v>
      </c>
      <c r="CD22" s="9">
        <f t="shared" si="8"/>
        <v>44.884929913423413</v>
      </c>
      <c r="CE22" s="9">
        <f t="shared" si="9"/>
        <v>0.33789999999999998</v>
      </c>
      <c r="CF22" s="9">
        <f t="shared" si="10"/>
        <v>3.85E-2</v>
      </c>
      <c r="CG22" s="9">
        <f t="shared" si="11"/>
        <v>24.442158460400247</v>
      </c>
      <c r="CH22" s="9">
        <f t="shared" si="12"/>
        <v>0.36849999999999999</v>
      </c>
      <c r="CI22" s="9">
        <f t="shared" si="13"/>
        <v>0.68330000000000002</v>
      </c>
      <c r="CJ22" s="9">
        <f>0</f>
        <v>0</v>
      </c>
      <c r="CK22" s="9">
        <f t="shared" si="14"/>
        <v>3.0099999999999998E-2</v>
      </c>
      <c r="CL22" s="9">
        <f t="shared" si="15"/>
        <v>0</v>
      </c>
      <c r="CM22" s="10">
        <f t="shared" si="16"/>
        <v>0.51369703484781604</v>
      </c>
      <c r="CN22" s="41">
        <f t="shared" si="36"/>
        <v>0.40156382383893835</v>
      </c>
    </row>
    <row r="23" spans="1:92" s="11" customFormat="1">
      <c r="A23" s="36">
        <v>135</v>
      </c>
      <c r="B23" s="36" t="s">
        <v>72</v>
      </c>
      <c r="C23" s="36">
        <v>0.71679999999999999</v>
      </c>
      <c r="D23" s="36">
        <v>0.16850000000000001</v>
      </c>
      <c r="E23" s="36">
        <v>2.7699999999999999E-2</v>
      </c>
      <c r="F23" s="36">
        <v>64.760000000000005</v>
      </c>
      <c r="G23" s="36">
        <v>0.32800000000000001</v>
      </c>
      <c r="H23" s="36">
        <v>1.23E-2</v>
      </c>
      <c r="I23" s="36">
        <v>28.76</v>
      </c>
      <c r="J23" s="36">
        <v>0.39019999999999999</v>
      </c>
      <c r="K23" s="36">
        <v>0</v>
      </c>
      <c r="L23" s="36">
        <v>2.6700000000000002E-2</v>
      </c>
      <c r="M23" s="7">
        <f t="shared" si="0"/>
        <v>1.7784658746935817E-2</v>
      </c>
      <c r="N23" s="7">
        <f t="shared" si="0"/>
        <v>1.6525881845574394E-3</v>
      </c>
      <c r="O23" s="7">
        <f t="shared" si="0"/>
        <v>1.8224835252752806E-4</v>
      </c>
      <c r="P23" s="7">
        <f t="shared" si="0"/>
        <v>0.90139245369158916</v>
      </c>
      <c r="Q23" s="7">
        <f t="shared" si="0"/>
        <v>2.1883998793711286E-3</v>
      </c>
      <c r="R23" s="7">
        <f t="shared" si="0"/>
        <v>2.3615561695174939E-4</v>
      </c>
      <c r="S23" s="7">
        <f t="shared" si="0"/>
        <v>0.36010407458511656</v>
      </c>
      <c r="T23" s="7">
        <f t="shared" si="0"/>
        <v>5.5006206947193718E-3</v>
      </c>
      <c r="U23" s="7">
        <f t="shared" si="0"/>
        <v>0</v>
      </c>
      <c r="V23" s="7">
        <f t="shared" si="0"/>
        <v>3.2805254738332021E-4</v>
      </c>
      <c r="W23" s="7">
        <f t="shared" si="37"/>
        <v>1.7784658746935817E-2</v>
      </c>
      <c r="X23" s="7">
        <f t="shared" si="38"/>
        <v>4.957764553672318E-3</v>
      </c>
      <c r="Y23" s="7">
        <f t="shared" si="38"/>
        <v>5.4674505758258417E-4</v>
      </c>
      <c r="Z23" s="7">
        <f t="shared" si="39"/>
        <v>0.90139245369158916</v>
      </c>
      <c r="AA23" s="7">
        <f t="shared" si="40"/>
        <v>6.5651996381133858E-3</v>
      </c>
      <c r="AB23" s="7">
        <f t="shared" si="41"/>
        <v>4.7231123390349878E-4</v>
      </c>
      <c r="AC23" s="7">
        <f t="shared" si="41"/>
        <v>0.72020814917023313</v>
      </c>
      <c r="AD23" s="7">
        <f t="shared" si="1"/>
        <v>5.5006206947193718E-3</v>
      </c>
      <c r="AE23" s="7">
        <f t="shared" si="1"/>
        <v>0</v>
      </c>
      <c r="AF23" s="7">
        <f t="shared" si="1"/>
        <v>3.2805254738332021E-4</v>
      </c>
      <c r="AG23" s="7">
        <f t="shared" si="42"/>
        <v>1.6577559553341326</v>
      </c>
      <c r="AH23" s="8">
        <f t="shared" si="2"/>
        <v>0.25747566072861949</v>
      </c>
      <c r="AI23" s="8">
        <f t="shared" si="2"/>
        <v>7.1775552309298191E-2</v>
      </c>
      <c r="AJ23" s="8">
        <f t="shared" si="2"/>
        <v>7.9154481935413776E-3</v>
      </c>
      <c r="AK23" s="8">
        <f t="shared" si="2"/>
        <v>13.049821247203885</v>
      </c>
      <c r="AL23" s="8">
        <f t="shared" si="2"/>
        <v>9.5047036813668356E-2</v>
      </c>
      <c r="AM23" s="8">
        <f t="shared" si="2"/>
        <v>6.8378397780505789E-3</v>
      </c>
      <c r="AN23" s="8">
        <f t="shared" si="2"/>
        <v>10.426743167151935</v>
      </c>
      <c r="AO23" s="8">
        <f t="shared" si="2"/>
        <v>7.9634699093363473E-2</v>
      </c>
      <c r="AP23" s="8">
        <f t="shared" si="2"/>
        <v>0</v>
      </c>
      <c r="AQ23" s="8">
        <f t="shared" si="2"/>
        <v>4.749348727637521E-3</v>
      </c>
      <c r="AR23" s="8">
        <f t="shared" si="43"/>
        <v>24</v>
      </c>
      <c r="AS23" s="8">
        <f t="shared" si="44"/>
        <v>0.25747566072861949</v>
      </c>
      <c r="AT23" s="8">
        <f t="shared" si="45"/>
        <v>4.7850368206198791E-2</v>
      </c>
      <c r="AU23" s="8">
        <f t="shared" si="45"/>
        <v>5.2769654623609184E-3</v>
      </c>
      <c r="AV23" s="8">
        <f t="shared" si="46"/>
        <v>13.049821247203885</v>
      </c>
      <c r="AW23" s="8">
        <f t="shared" si="47"/>
        <v>6.3364691209112242E-2</v>
      </c>
      <c r="AX23" s="8">
        <f t="shared" si="48"/>
        <v>3.4189198890252894E-3</v>
      </c>
      <c r="AY23" s="8">
        <f t="shared" si="48"/>
        <v>5.2133715835759675</v>
      </c>
      <c r="AZ23" s="8">
        <f t="shared" si="3"/>
        <v>7.9634699093363473E-2</v>
      </c>
      <c r="BA23" s="8">
        <f t="shared" si="3"/>
        <v>0</v>
      </c>
      <c r="BB23" s="8">
        <f t="shared" si="3"/>
        <v>4.749348727637521E-3</v>
      </c>
      <c r="BC23" s="9">
        <f t="shared" si="49"/>
        <v>18.724963484096175</v>
      </c>
      <c r="BD23" s="9">
        <f t="shared" si="17"/>
        <v>0.39949754750035432</v>
      </c>
      <c r="BE23" s="9" t="b">
        <f t="shared" si="18"/>
        <v>0</v>
      </c>
      <c r="BF23" s="8">
        <f t="shared" si="19"/>
        <v>4.8762612237539846</v>
      </c>
      <c r="BG23" s="8">
        <f t="shared" si="20"/>
        <v>8.1735600234499017</v>
      </c>
      <c r="BH23" s="10">
        <f t="shared" si="21"/>
        <v>0.37366498217734545</v>
      </c>
      <c r="BI23" s="10">
        <f t="shared" si="21"/>
        <v>0.62633501782265444</v>
      </c>
      <c r="BJ23" s="10">
        <f t="shared" si="22"/>
        <v>24.198544245804893</v>
      </c>
      <c r="BK23" s="10">
        <f t="shared" si="23"/>
        <v>45.077875650482561</v>
      </c>
      <c r="BL23" s="8">
        <f t="shared" si="24"/>
        <v>99.706619896287449</v>
      </c>
      <c r="BM23" s="10">
        <f t="shared" si="25"/>
        <v>10.089632807329952</v>
      </c>
      <c r="BN23" s="10">
        <f t="shared" si="26"/>
        <v>0.98672947995797777</v>
      </c>
      <c r="BO23" s="10">
        <f t="shared" si="27"/>
        <v>1.9734589599159555</v>
      </c>
      <c r="BP23" s="10">
        <f t="shared" si="28"/>
        <v>0.84877501978513326</v>
      </c>
      <c r="BQ23" s="10">
        <f t="shared" si="29"/>
        <v>0.15122498021486677</v>
      </c>
      <c r="BR23" s="10">
        <f t="shared" si="30"/>
        <v>54.966670281285232</v>
      </c>
      <c r="BS23" s="10">
        <f t="shared" si="31"/>
        <v>10.883793272600707</v>
      </c>
      <c r="BT23" s="8">
        <f t="shared" si="32"/>
        <v>96.280663553885944</v>
      </c>
      <c r="BU23" s="11" t="str">
        <f t="shared" si="33"/>
        <v>Hematite-Ilmenite</v>
      </c>
      <c r="BV23" s="9">
        <f t="shared" si="34"/>
        <v>99.706619896287449</v>
      </c>
      <c r="BW23" s="11" t="str">
        <f t="shared" si="35"/>
        <v>YES</v>
      </c>
      <c r="BY23" s="11" t="str">
        <f t="shared" si="4"/>
        <v>Hematite-Ilmenite</v>
      </c>
      <c r="BZ23" s="11">
        <f t="shared" si="5"/>
        <v>135</v>
      </c>
      <c r="CA23" s="9">
        <f t="shared" si="6"/>
        <v>1.23E-2</v>
      </c>
      <c r="CB23" s="9">
        <f t="shared" si="6"/>
        <v>28.76</v>
      </c>
      <c r="CC23" s="9">
        <f t="shared" si="7"/>
        <v>0.16850000000000001</v>
      </c>
      <c r="CD23" s="9">
        <f t="shared" si="8"/>
        <v>45.077875650482561</v>
      </c>
      <c r="CE23" s="9">
        <f t="shared" si="9"/>
        <v>0.32800000000000001</v>
      </c>
      <c r="CF23" s="9">
        <f t="shared" si="10"/>
        <v>2.7699999999999999E-2</v>
      </c>
      <c r="CG23" s="9">
        <f t="shared" si="11"/>
        <v>24.198544245804893</v>
      </c>
      <c r="CH23" s="9">
        <f t="shared" si="12"/>
        <v>0.39019999999999999</v>
      </c>
      <c r="CI23" s="9">
        <f t="shared" si="13"/>
        <v>0.71679999999999999</v>
      </c>
      <c r="CJ23" s="9">
        <f>0</f>
        <v>0</v>
      </c>
      <c r="CK23" s="9">
        <f t="shared" si="14"/>
        <v>2.6700000000000002E-2</v>
      </c>
      <c r="CL23" s="9">
        <f t="shared" si="15"/>
        <v>0</v>
      </c>
      <c r="CM23" s="10">
        <f t="shared" si="16"/>
        <v>0.50963383791576855</v>
      </c>
      <c r="CN23" s="41">
        <f t="shared" si="36"/>
        <v>0.39949754750035432</v>
      </c>
    </row>
    <row r="24" spans="1:92" s="11" customFormat="1">
      <c r="A24" s="36">
        <v>136</v>
      </c>
      <c r="B24" s="36" t="s">
        <v>73</v>
      </c>
      <c r="C24" s="36">
        <v>1.1919999999999999</v>
      </c>
      <c r="D24" s="36">
        <v>0.1234</v>
      </c>
      <c r="E24" s="36">
        <v>5.1799999999999999E-2</v>
      </c>
      <c r="F24" s="36">
        <v>57.53</v>
      </c>
      <c r="G24" s="36">
        <v>0.191</v>
      </c>
      <c r="H24" s="36">
        <v>0</v>
      </c>
      <c r="I24" s="36">
        <v>36.32</v>
      </c>
      <c r="J24" s="36">
        <v>0.8548</v>
      </c>
      <c r="K24" s="36">
        <v>8.0000000000000002E-3</v>
      </c>
      <c r="L24" s="36">
        <v>5.0900000000000001E-2</v>
      </c>
      <c r="M24" s="7">
        <f t="shared" si="0"/>
        <v>2.9574934746578536E-2</v>
      </c>
      <c r="N24" s="7">
        <f t="shared" si="0"/>
        <v>1.2102633945067537E-3</v>
      </c>
      <c r="O24" s="7">
        <f t="shared" si="0"/>
        <v>3.4081099858938461E-4</v>
      </c>
      <c r="P24" s="7">
        <f t="shared" si="0"/>
        <v>0.80075830544899818</v>
      </c>
      <c r="Q24" s="7">
        <f t="shared" si="0"/>
        <v>1.274342612682578E-3</v>
      </c>
      <c r="R24" s="7">
        <f t="shared" si="0"/>
        <v>0</v>
      </c>
      <c r="S24" s="7">
        <f t="shared" si="0"/>
        <v>0.45476286470554361</v>
      </c>
      <c r="T24" s="7">
        <f t="shared" si="0"/>
        <v>1.2050052716161249E-2</v>
      </c>
      <c r="U24" s="7">
        <f t="shared" si="0"/>
        <v>1.0710537026326499E-4</v>
      </c>
      <c r="V24" s="7">
        <f t="shared" si="0"/>
        <v>6.2538856411277152E-4</v>
      </c>
      <c r="W24" s="7">
        <f t="shared" si="37"/>
        <v>2.9574934746578536E-2</v>
      </c>
      <c r="X24" s="7">
        <f t="shared" si="38"/>
        <v>3.6307901835202611E-3</v>
      </c>
      <c r="Y24" s="7">
        <f t="shared" si="38"/>
        <v>1.0224329957681539E-3</v>
      </c>
      <c r="Z24" s="7">
        <f t="shared" si="39"/>
        <v>0.80075830544899818</v>
      </c>
      <c r="AA24" s="7">
        <f t="shared" si="40"/>
        <v>3.8230278380477342E-3</v>
      </c>
      <c r="AB24" s="7">
        <f t="shared" si="41"/>
        <v>0</v>
      </c>
      <c r="AC24" s="7">
        <f t="shared" si="41"/>
        <v>0.90952572941108722</v>
      </c>
      <c r="AD24" s="7">
        <f t="shared" si="1"/>
        <v>1.2050052716161249E-2</v>
      </c>
      <c r="AE24" s="7">
        <f t="shared" si="1"/>
        <v>1.0710537026326499E-4</v>
      </c>
      <c r="AF24" s="7">
        <f t="shared" si="1"/>
        <v>6.2538856411277152E-4</v>
      </c>
      <c r="AG24" s="7">
        <f t="shared" si="42"/>
        <v>1.7611177672745375</v>
      </c>
      <c r="AH24" s="8">
        <f t="shared" si="2"/>
        <v>0.40303859691129656</v>
      </c>
      <c r="AI24" s="8">
        <f t="shared" si="2"/>
        <v>4.9479351139214485E-2</v>
      </c>
      <c r="AJ24" s="8">
        <f t="shared" si="2"/>
        <v>1.3933419078731291E-2</v>
      </c>
      <c r="AK24" s="8">
        <f t="shared" si="2"/>
        <v>10.912500962679838</v>
      </c>
      <c r="AL24" s="8">
        <f t="shared" si="2"/>
        <v>5.2099109905148357E-2</v>
      </c>
      <c r="AM24" s="8">
        <f t="shared" si="2"/>
        <v>0</v>
      </c>
      <c r="AN24" s="8">
        <f t="shared" si="2"/>
        <v>12.394751737498806</v>
      </c>
      <c r="AO24" s="8">
        <f t="shared" si="2"/>
        <v>0.16421460879100139</v>
      </c>
      <c r="AP24" s="8">
        <f t="shared" si="2"/>
        <v>1.4596007910910166E-3</v>
      </c>
      <c r="AQ24" s="8">
        <f t="shared" si="2"/>
        <v>8.5226132048707801E-3</v>
      </c>
      <c r="AR24" s="8">
        <f t="shared" si="43"/>
        <v>23.999999999999996</v>
      </c>
      <c r="AS24" s="8">
        <f t="shared" si="44"/>
        <v>0.40303859691129656</v>
      </c>
      <c r="AT24" s="8">
        <f t="shared" si="45"/>
        <v>3.2986234092809659E-2</v>
      </c>
      <c r="AU24" s="8">
        <f t="shared" si="45"/>
        <v>9.2889460524875275E-3</v>
      </c>
      <c r="AV24" s="8">
        <f t="shared" si="46"/>
        <v>10.912500962679838</v>
      </c>
      <c r="AW24" s="8">
        <f t="shared" si="47"/>
        <v>3.4732739936765573E-2</v>
      </c>
      <c r="AX24" s="8">
        <f t="shared" si="48"/>
        <v>0</v>
      </c>
      <c r="AY24" s="8">
        <f t="shared" si="48"/>
        <v>6.1973758687494032</v>
      </c>
      <c r="AZ24" s="8">
        <f t="shared" si="3"/>
        <v>0.16421460879100139</v>
      </c>
      <c r="BA24" s="8">
        <f t="shared" si="3"/>
        <v>1.4596007910910166E-3</v>
      </c>
      <c r="BB24" s="8">
        <f t="shared" si="3"/>
        <v>8.5226132048707801E-3</v>
      </c>
      <c r="BC24" s="9">
        <f t="shared" si="49"/>
        <v>17.764120171209566</v>
      </c>
      <c r="BD24" s="9">
        <f t="shared" si="17"/>
        <v>0.56791526433253869</v>
      </c>
      <c r="BE24" s="9" t="b">
        <f t="shared" si="18"/>
        <v>1</v>
      </c>
      <c r="BF24" s="8">
        <f t="shared" si="19"/>
        <v>5.6301226630471053</v>
      </c>
      <c r="BG24" s="8">
        <f t="shared" si="20"/>
        <v>5.2823782996327324</v>
      </c>
      <c r="BH24" s="10">
        <f t="shared" si="21"/>
        <v>0.5159333027600016</v>
      </c>
      <c r="BI24" s="10">
        <f t="shared" si="21"/>
        <v>0.48406669723999846</v>
      </c>
      <c r="BJ24" s="10">
        <f t="shared" si="22"/>
        <v>29.681642907782891</v>
      </c>
      <c r="BK24" s="10">
        <f t="shared" si="23"/>
        <v>30.949204231738207</v>
      </c>
      <c r="BL24" s="8">
        <f t="shared" si="24"/>
        <v>99.422747139521093</v>
      </c>
      <c r="BM24" s="10">
        <f t="shared" si="25"/>
        <v>11.827498531796509</v>
      </c>
      <c r="BN24" s="10">
        <f t="shared" si="26"/>
        <v>0</v>
      </c>
      <c r="BO24" s="10">
        <f t="shared" si="27"/>
        <v>0</v>
      </c>
      <c r="BP24" s="10">
        <f t="shared" si="28"/>
        <v>1</v>
      </c>
      <c r="BQ24" s="10">
        <f t="shared" si="29"/>
        <v>0</v>
      </c>
      <c r="BR24" s="10">
        <f t="shared" si="30"/>
        <v>57.53</v>
      </c>
      <c r="BS24" s="10">
        <f t="shared" si="31"/>
        <v>0</v>
      </c>
      <c r="BT24" s="8">
        <f t="shared" si="32"/>
        <v>96.321899999999985</v>
      </c>
      <c r="BU24" s="11" t="str">
        <f t="shared" si="33"/>
        <v>Hematite-Ilmenite</v>
      </c>
      <c r="BV24" s="9">
        <f t="shared" si="34"/>
        <v>99.422747139521093</v>
      </c>
      <c r="BW24" s="11" t="str">
        <f t="shared" si="35"/>
        <v>YES</v>
      </c>
      <c r="BY24" s="11" t="str">
        <f t="shared" si="4"/>
        <v>Hematite-Ilmenite</v>
      </c>
      <c r="BZ24" s="11">
        <f t="shared" si="5"/>
        <v>136</v>
      </c>
      <c r="CA24" s="9">
        <f t="shared" si="6"/>
        <v>0</v>
      </c>
      <c r="CB24" s="9">
        <f t="shared" si="6"/>
        <v>36.32</v>
      </c>
      <c r="CC24" s="9">
        <f t="shared" si="7"/>
        <v>0.1234</v>
      </c>
      <c r="CD24" s="9">
        <f t="shared" si="8"/>
        <v>30.949204231738207</v>
      </c>
      <c r="CE24" s="9">
        <f t="shared" si="9"/>
        <v>0.191</v>
      </c>
      <c r="CF24" s="9">
        <f t="shared" si="10"/>
        <v>5.1799999999999999E-2</v>
      </c>
      <c r="CG24" s="9">
        <f t="shared" si="11"/>
        <v>29.681642907782891</v>
      </c>
      <c r="CH24" s="9">
        <f t="shared" si="12"/>
        <v>0.8548</v>
      </c>
      <c r="CI24" s="9">
        <f t="shared" si="13"/>
        <v>1.1919999999999999</v>
      </c>
      <c r="CJ24" s="9">
        <f>0</f>
        <v>0</v>
      </c>
      <c r="CK24" s="9">
        <f t="shared" si="14"/>
        <v>5.0900000000000001E-2</v>
      </c>
      <c r="CL24" s="9">
        <f t="shared" si="15"/>
        <v>8.0000000000000002E-3</v>
      </c>
      <c r="CM24" s="10">
        <f t="shared" si="16"/>
        <v>0.38993484823238483</v>
      </c>
      <c r="CN24" s="41">
        <f t="shared" si="36"/>
        <v>0.56791526433253869</v>
      </c>
    </row>
    <row r="25" spans="1:92" s="11" customFormat="1">
      <c r="A25" s="36">
        <v>137</v>
      </c>
      <c r="B25" s="36" t="s">
        <v>74</v>
      </c>
      <c r="C25" s="36">
        <v>0.65810000000000002</v>
      </c>
      <c r="D25" s="36">
        <v>1.2705</v>
      </c>
      <c r="E25" s="36">
        <v>0.2319</v>
      </c>
      <c r="F25" s="36">
        <v>86.16</v>
      </c>
      <c r="G25" s="36">
        <v>0.40060000000000001</v>
      </c>
      <c r="H25" s="36">
        <v>5.9299999999999999E-2</v>
      </c>
      <c r="I25" s="36">
        <v>4.18</v>
      </c>
      <c r="J25" s="36">
        <v>0.57420000000000004</v>
      </c>
      <c r="K25" s="36">
        <v>1.43E-2</v>
      </c>
      <c r="L25" s="36">
        <v>0.1938</v>
      </c>
      <c r="M25" s="7">
        <f t="shared" si="0"/>
        <v>1.6328242077788033E-2</v>
      </c>
      <c r="N25" s="7">
        <f t="shared" si="0"/>
        <v>1.2460612988013214E-2</v>
      </c>
      <c r="O25" s="7">
        <f t="shared" si="0"/>
        <v>1.5257542581636734E-3</v>
      </c>
      <c r="P25" s="7">
        <f t="shared" si="0"/>
        <v>1.1992583973141957</v>
      </c>
      <c r="Q25" s="7">
        <f t="shared" si="0"/>
        <v>2.6727835112075431E-3</v>
      </c>
      <c r="R25" s="7">
        <f t="shared" si="0"/>
        <v>1.1385388687185965E-3</v>
      </c>
      <c r="S25" s="7">
        <f t="shared" si="0"/>
        <v>5.2337796653886895E-2</v>
      </c>
      <c r="T25" s="7">
        <f t="shared" si="0"/>
        <v>8.0944551586567496E-3</v>
      </c>
      <c r="U25" s="7">
        <f t="shared" si="0"/>
        <v>1.9145084934558618E-4</v>
      </c>
      <c r="V25" s="7">
        <f t="shared" si="0"/>
        <v>2.3811454562879197E-3</v>
      </c>
      <c r="W25" s="7">
        <f t="shared" si="37"/>
        <v>1.6328242077788033E-2</v>
      </c>
      <c r="X25" s="7">
        <f t="shared" si="38"/>
        <v>3.738183896403964E-2</v>
      </c>
      <c r="Y25" s="7">
        <f t="shared" si="38"/>
        <v>4.5772627744910203E-3</v>
      </c>
      <c r="Z25" s="7">
        <f t="shared" si="39"/>
        <v>1.1992583973141957</v>
      </c>
      <c r="AA25" s="7">
        <f t="shared" si="40"/>
        <v>8.0183505336226292E-3</v>
      </c>
      <c r="AB25" s="7">
        <f t="shared" si="41"/>
        <v>2.2770777374371931E-3</v>
      </c>
      <c r="AC25" s="7">
        <f t="shared" si="41"/>
        <v>0.10467559330777379</v>
      </c>
      <c r="AD25" s="7">
        <f t="shared" ref="AD25:AF88" si="50">T25</f>
        <v>8.0944551586567496E-3</v>
      </c>
      <c r="AE25" s="7">
        <f t="shared" si="50"/>
        <v>1.9145084934558618E-4</v>
      </c>
      <c r="AF25" s="7">
        <f t="shared" si="50"/>
        <v>2.3811454562879197E-3</v>
      </c>
      <c r="AG25" s="7">
        <f t="shared" si="42"/>
        <v>1.3831838141736386</v>
      </c>
      <c r="AH25" s="8">
        <f t="shared" si="2"/>
        <v>0.28331578626882215</v>
      </c>
      <c r="AI25" s="8">
        <f t="shared" si="2"/>
        <v>0.64862249394737748</v>
      </c>
      <c r="AJ25" s="8">
        <f t="shared" si="2"/>
        <v>7.9421336095821235E-2</v>
      </c>
      <c r="AK25" s="8">
        <f t="shared" si="2"/>
        <v>20.808659876298634</v>
      </c>
      <c r="AL25" s="8">
        <f t="shared" si="2"/>
        <v>0.13912858929882257</v>
      </c>
      <c r="AM25" s="8">
        <f t="shared" si="2"/>
        <v>3.9510197515680398E-2</v>
      </c>
      <c r="AN25" s="8">
        <f t="shared" si="2"/>
        <v>1.8162547982731088</v>
      </c>
      <c r="AO25" s="8">
        <f t="shared" si="2"/>
        <v>0.14044910142606298</v>
      </c>
      <c r="AP25" s="8">
        <f t="shared" si="2"/>
        <v>3.321915957380669E-3</v>
      </c>
      <c r="AQ25" s="8">
        <f t="shared" si="2"/>
        <v>4.1315904918285885E-2</v>
      </c>
      <c r="AR25" s="8">
        <f t="shared" si="43"/>
        <v>24</v>
      </c>
      <c r="AS25" s="8">
        <f t="shared" si="44"/>
        <v>0.28331578626882215</v>
      </c>
      <c r="AT25" s="8">
        <f t="shared" si="45"/>
        <v>0.43241499596491834</v>
      </c>
      <c r="AU25" s="8">
        <f t="shared" si="45"/>
        <v>5.2947557397214157E-2</v>
      </c>
      <c r="AV25" s="8">
        <f t="shared" si="46"/>
        <v>20.808659876298634</v>
      </c>
      <c r="AW25" s="8">
        <f t="shared" si="47"/>
        <v>9.2752392865881716E-2</v>
      </c>
      <c r="AX25" s="8">
        <f t="shared" si="48"/>
        <v>1.9755098757840199E-2</v>
      </c>
      <c r="AY25" s="8">
        <f t="shared" si="48"/>
        <v>0.90812739913655438</v>
      </c>
      <c r="AZ25" s="8">
        <f t="shared" ref="AZ25:BB88" si="51">AO25</f>
        <v>0.14044910142606298</v>
      </c>
      <c r="BA25" s="8">
        <f t="shared" si="51"/>
        <v>3.321915957380669E-3</v>
      </c>
      <c r="BB25" s="8">
        <f t="shared" si="51"/>
        <v>4.1315904918285885E-2</v>
      </c>
      <c r="BC25" s="9">
        <f t="shared" si="49"/>
        <v>22.783060028991596</v>
      </c>
      <c r="BD25" s="9">
        <f t="shared" si="17"/>
        <v>4.3641801275771955E-2</v>
      </c>
      <c r="BE25" s="9" t="b">
        <f t="shared" si="18"/>
        <v>0</v>
      </c>
      <c r="BF25" s="8">
        <f t="shared" si="19"/>
        <v>0.48436251144166925</v>
      </c>
      <c r="BG25" s="8">
        <f t="shared" si="20"/>
        <v>20.324297364856964</v>
      </c>
      <c r="BH25" s="10">
        <f t="shared" si="21"/>
        <v>2.3276968066231175E-2</v>
      </c>
      <c r="BI25" s="10">
        <f t="shared" si="21"/>
        <v>0.97672303193376875</v>
      </c>
      <c r="BJ25" s="10">
        <f t="shared" si="22"/>
        <v>2.0055435685864778</v>
      </c>
      <c r="BK25" s="10">
        <f t="shared" si="23"/>
        <v>93.524851411598178</v>
      </c>
      <c r="BL25" s="8">
        <f t="shared" si="24"/>
        <v>103.11309498018464</v>
      </c>
      <c r="BM25" s="10">
        <f t="shared" si="25"/>
        <v>1.3924899105782238</v>
      </c>
      <c r="BN25" s="10">
        <f t="shared" si="26"/>
        <v>6.4720566552401371</v>
      </c>
      <c r="BO25" s="10">
        <f t="shared" si="27"/>
        <v>12.944113310480274</v>
      </c>
      <c r="BP25" s="10">
        <f t="shared" si="28"/>
        <v>0.37794584622800209</v>
      </c>
      <c r="BQ25" s="10">
        <f t="shared" si="29"/>
        <v>0.62205415377199791</v>
      </c>
      <c r="BR25" s="10">
        <f t="shared" si="30"/>
        <v>32.56381411100466</v>
      </c>
      <c r="BS25" s="10">
        <f t="shared" si="31"/>
        <v>59.563991427857047</v>
      </c>
      <c r="BT25" s="8">
        <f t="shared" si="32"/>
        <v>99.71050553886171</v>
      </c>
      <c r="BU25" s="11" t="str">
        <f t="shared" si="33"/>
        <v>Magnetite-Ulvospinel</v>
      </c>
      <c r="BV25" s="9">
        <f t="shared" si="34"/>
        <v>99.71050553886171</v>
      </c>
      <c r="BW25" s="11" t="str">
        <f t="shared" si="35"/>
        <v>YES</v>
      </c>
      <c r="BY25" s="11" t="str">
        <f t="shared" si="4"/>
        <v>Magnetite-Ulvospinel</v>
      </c>
      <c r="BZ25" s="11">
        <f t="shared" si="5"/>
        <v>137</v>
      </c>
      <c r="CA25" s="9">
        <f t="shared" si="6"/>
        <v>5.9299999999999999E-2</v>
      </c>
      <c r="CB25" s="9">
        <f t="shared" si="6"/>
        <v>4.18</v>
      </c>
      <c r="CC25" s="9">
        <f t="shared" si="7"/>
        <v>1.2705</v>
      </c>
      <c r="CD25" s="9">
        <f t="shared" si="8"/>
        <v>59.563991427857047</v>
      </c>
      <c r="CE25" s="9">
        <f t="shared" si="9"/>
        <v>0.40060000000000001</v>
      </c>
      <c r="CF25" s="9">
        <f t="shared" si="10"/>
        <v>0.2319</v>
      </c>
      <c r="CG25" s="9">
        <f t="shared" si="11"/>
        <v>32.56381411100466</v>
      </c>
      <c r="CH25" s="9">
        <f t="shared" si="12"/>
        <v>0.57420000000000004</v>
      </c>
      <c r="CI25" s="9">
        <f t="shared" si="13"/>
        <v>0.65810000000000002</v>
      </c>
      <c r="CJ25" s="9">
        <f>0</f>
        <v>0</v>
      </c>
      <c r="CK25" s="9">
        <f t="shared" si="14"/>
        <v>0.1938</v>
      </c>
      <c r="CL25" s="9">
        <f t="shared" si="15"/>
        <v>1.43E-2</v>
      </c>
      <c r="CM25" s="10">
        <f t="shared" si="16"/>
        <v>0.30475180895970772</v>
      </c>
      <c r="CN25" s="41">
        <f t="shared" si="36"/>
        <v>4.3641801275771955E-2</v>
      </c>
    </row>
    <row r="26" spans="1:92" s="11" customFormat="1">
      <c r="A26" s="36">
        <v>138</v>
      </c>
      <c r="B26" s="36" t="s">
        <v>75</v>
      </c>
      <c r="C26" s="36">
        <v>0.70499999999999996</v>
      </c>
      <c r="D26" s="36">
        <v>1.373</v>
      </c>
      <c r="E26" s="36">
        <v>0.22939999999999999</v>
      </c>
      <c r="F26" s="36">
        <v>86.11</v>
      </c>
      <c r="G26" s="36">
        <v>0.3634</v>
      </c>
      <c r="H26" s="36">
        <v>3.5999999999999997E-2</v>
      </c>
      <c r="I26" s="36">
        <v>4.2</v>
      </c>
      <c r="J26" s="36">
        <v>0.5333</v>
      </c>
      <c r="K26" s="36">
        <v>1.55E-2</v>
      </c>
      <c r="L26" s="36">
        <v>0.22289999999999999</v>
      </c>
      <c r="M26" s="7">
        <f t="shared" si="0"/>
        <v>1.7491886741894183E-2</v>
      </c>
      <c r="N26" s="7">
        <f t="shared" si="0"/>
        <v>1.3465896601764771E-2</v>
      </c>
      <c r="O26" s="7">
        <f t="shared" si="0"/>
        <v>1.509305850895846E-3</v>
      </c>
      <c r="P26" s="7">
        <f t="shared" si="0"/>
        <v>1.1985624488477877</v>
      </c>
      <c r="Q26" s="7">
        <f t="shared" si="0"/>
        <v>2.4245869395227685E-3</v>
      </c>
      <c r="R26" s="7">
        <f t="shared" si="0"/>
        <v>6.9118717156609565E-4</v>
      </c>
      <c r="S26" s="7">
        <f t="shared" si="0"/>
        <v>5.2588216733570572E-2</v>
      </c>
      <c r="T26" s="7">
        <f t="shared" si="0"/>
        <v>7.5178908674880598E-3</v>
      </c>
      <c r="U26" s="7">
        <f t="shared" si="0"/>
        <v>2.0751665488507592E-4</v>
      </c>
      <c r="V26" s="7">
        <f t="shared" si="0"/>
        <v>2.7386858730989541E-3</v>
      </c>
      <c r="W26" s="7">
        <f t="shared" si="37"/>
        <v>1.7491886741894183E-2</v>
      </c>
      <c r="X26" s="7">
        <f t="shared" si="38"/>
        <v>4.0397689805294318E-2</v>
      </c>
      <c r="Y26" s="7">
        <f t="shared" si="38"/>
        <v>4.5279175526875383E-3</v>
      </c>
      <c r="Z26" s="7">
        <f t="shared" si="39"/>
        <v>1.1985624488477877</v>
      </c>
      <c r="AA26" s="7">
        <f t="shared" si="40"/>
        <v>7.2737608185683058E-3</v>
      </c>
      <c r="AB26" s="7">
        <f t="shared" si="41"/>
        <v>1.3823743431321913E-3</v>
      </c>
      <c r="AC26" s="7">
        <f t="shared" si="41"/>
        <v>0.10517643346714114</v>
      </c>
      <c r="AD26" s="7">
        <f t="shared" si="50"/>
        <v>7.5178908674880598E-3</v>
      </c>
      <c r="AE26" s="7">
        <f t="shared" si="50"/>
        <v>2.0751665488507592E-4</v>
      </c>
      <c r="AF26" s="7">
        <f t="shared" si="50"/>
        <v>2.7386858730989541E-3</v>
      </c>
      <c r="AG26" s="7">
        <f t="shared" si="42"/>
        <v>1.3852766049719776</v>
      </c>
      <c r="AH26" s="8">
        <f t="shared" si="2"/>
        <v>0.30304798355701135</v>
      </c>
      <c r="AI26" s="8">
        <f t="shared" si="2"/>
        <v>0.69989239105548617</v>
      </c>
      <c r="AJ26" s="8">
        <f t="shared" si="2"/>
        <v>7.8446442302184977E-2</v>
      </c>
      <c r="AK26" s="8">
        <f t="shared" si="2"/>
        <v>20.765166082429289</v>
      </c>
      <c r="AL26" s="8">
        <f t="shared" si="2"/>
        <v>0.12601834104400447</v>
      </c>
      <c r="AM26" s="8">
        <f t="shared" si="2"/>
        <v>2.394971814011377E-2</v>
      </c>
      <c r="AN26" s="8">
        <f t="shared" si="2"/>
        <v>1.822187997798786</v>
      </c>
      <c r="AO26" s="8">
        <f t="shared" si="2"/>
        <v>0.13024790873687159</v>
      </c>
      <c r="AP26" s="8">
        <f t="shared" si="2"/>
        <v>3.5952384522819321E-3</v>
      </c>
      <c r="AQ26" s="8">
        <f t="shared" si="2"/>
        <v>4.7447896483969354E-2</v>
      </c>
      <c r="AR26" s="8">
        <f t="shared" si="43"/>
        <v>24</v>
      </c>
      <c r="AS26" s="8">
        <f t="shared" si="44"/>
        <v>0.30304798355701135</v>
      </c>
      <c r="AT26" s="8">
        <f t="shared" si="45"/>
        <v>0.4665949273703241</v>
      </c>
      <c r="AU26" s="8">
        <f t="shared" si="45"/>
        <v>5.2297628201456649E-2</v>
      </c>
      <c r="AV26" s="8">
        <f t="shared" si="46"/>
        <v>20.765166082429289</v>
      </c>
      <c r="AW26" s="8">
        <f t="shared" si="47"/>
        <v>8.4012227362669653E-2</v>
      </c>
      <c r="AX26" s="8">
        <f t="shared" si="48"/>
        <v>1.1974859070056885E-2</v>
      </c>
      <c r="AY26" s="8">
        <f t="shared" si="48"/>
        <v>0.91109399889939302</v>
      </c>
      <c r="AZ26" s="8">
        <f t="shared" si="51"/>
        <v>0.13024790873687159</v>
      </c>
      <c r="BA26" s="8">
        <f t="shared" si="51"/>
        <v>3.5952384522819321E-3</v>
      </c>
      <c r="BB26" s="8">
        <f t="shared" si="51"/>
        <v>4.7447896483969354E-2</v>
      </c>
      <c r="BC26" s="9">
        <f t="shared" si="49"/>
        <v>22.775478750563327</v>
      </c>
      <c r="BD26" s="9">
        <f t="shared" si="17"/>
        <v>4.3876075697286472E-2</v>
      </c>
      <c r="BE26" s="9" t="b">
        <f t="shared" si="18"/>
        <v>0</v>
      </c>
      <c r="BF26" s="8">
        <f t="shared" si="19"/>
        <v>0.47779810660551009</v>
      </c>
      <c r="BG26" s="8">
        <f t="shared" si="20"/>
        <v>20.287367975823781</v>
      </c>
      <c r="BH26" s="10">
        <f t="shared" si="21"/>
        <v>2.3009597164253121E-2</v>
      </c>
      <c r="BI26" s="10">
        <f t="shared" si="21"/>
        <v>0.97699040283574701</v>
      </c>
      <c r="BJ26" s="10">
        <f t="shared" si="22"/>
        <v>1.981356411813836</v>
      </c>
      <c r="BK26" s="10">
        <f t="shared" si="23"/>
        <v>93.49616437077205</v>
      </c>
      <c r="BL26" s="8">
        <f t="shared" si="24"/>
        <v>103.15602078258588</v>
      </c>
      <c r="BM26" s="10">
        <f t="shared" si="25"/>
        <v>1.3888921055049031</v>
      </c>
      <c r="BN26" s="10">
        <f t="shared" si="26"/>
        <v>6.4587579923081284</v>
      </c>
      <c r="BO26" s="10">
        <f t="shared" si="27"/>
        <v>12.917515984616257</v>
      </c>
      <c r="BP26" s="10">
        <f t="shared" si="28"/>
        <v>0.37792378190769305</v>
      </c>
      <c r="BQ26" s="10">
        <f t="shared" si="29"/>
        <v>0.62207621809230695</v>
      </c>
      <c r="BR26" s="10">
        <f t="shared" si="30"/>
        <v>32.543016860071447</v>
      </c>
      <c r="BS26" s="10">
        <f t="shared" si="31"/>
        <v>59.531537023383436</v>
      </c>
      <c r="BT26" s="8">
        <f t="shared" si="32"/>
        <v>99.753053883454882</v>
      </c>
      <c r="BU26" s="11" t="str">
        <f t="shared" si="33"/>
        <v>Magnetite-Ulvospinel</v>
      </c>
      <c r="BV26" s="9">
        <f t="shared" si="34"/>
        <v>99.753053883454882</v>
      </c>
      <c r="BW26" s="11" t="str">
        <f t="shared" si="35"/>
        <v>YES</v>
      </c>
      <c r="BY26" s="11" t="str">
        <f t="shared" si="4"/>
        <v>Magnetite-Ulvospinel</v>
      </c>
      <c r="BZ26" s="11">
        <f t="shared" si="5"/>
        <v>138</v>
      </c>
      <c r="CA26" s="9">
        <f t="shared" si="6"/>
        <v>3.5999999999999997E-2</v>
      </c>
      <c r="CB26" s="9">
        <f t="shared" si="6"/>
        <v>4.2</v>
      </c>
      <c r="CC26" s="9">
        <f t="shared" si="7"/>
        <v>1.373</v>
      </c>
      <c r="CD26" s="9">
        <f t="shared" si="8"/>
        <v>59.531537023383436</v>
      </c>
      <c r="CE26" s="9">
        <f t="shared" si="9"/>
        <v>0.3634</v>
      </c>
      <c r="CF26" s="9">
        <f t="shared" si="10"/>
        <v>0.22939999999999999</v>
      </c>
      <c r="CG26" s="9">
        <f t="shared" si="11"/>
        <v>32.543016860071447</v>
      </c>
      <c r="CH26" s="9">
        <f t="shared" si="12"/>
        <v>0.5333</v>
      </c>
      <c r="CI26" s="9">
        <f t="shared" si="13"/>
        <v>0.70499999999999996</v>
      </c>
      <c r="CJ26" s="9">
        <f>0</f>
        <v>0</v>
      </c>
      <c r="CK26" s="9">
        <f t="shared" si="14"/>
        <v>0.22289999999999999</v>
      </c>
      <c r="CL26" s="9">
        <f t="shared" si="15"/>
        <v>1.55E-2</v>
      </c>
      <c r="CM26" s="10">
        <f t="shared" si="16"/>
        <v>0.36674063962872105</v>
      </c>
      <c r="CN26" s="41">
        <f t="shared" si="36"/>
        <v>4.3876075697286472E-2</v>
      </c>
    </row>
    <row r="27" spans="1:92" s="11" customFormat="1">
      <c r="A27" s="36">
        <v>139</v>
      </c>
      <c r="B27" s="36" t="s">
        <v>76</v>
      </c>
      <c r="C27" s="36">
        <v>1.1045</v>
      </c>
      <c r="D27" s="36">
        <v>0.14849999999999999</v>
      </c>
      <c r="E27" s="36">
        <v>2.4199999999999999E-2</v>
      </c>
      <c r="F27" s="36">
        <v>59.24</v>
      </c>
      <c r="G27" s="36">
        <v>0.20680000000000001</v>
      </c>
      <c r="H27" s="36">
        <v>0</v>
      </c>
      <c r="I27" s="36">
        <v>34.56</v>
      </c>
      <c r="J27" s="36">
        <v>0.63849999999999996</v>
      </c>
      <c r="K27" s="36">
        <v>0</v>
      </c>
      <c r="L27" s="36">
        <v>4.9500000000000002E-2</v>
      </c>
      <c r="M27" s="7">
        <f t="shared" si="0"/>
        <v>2.7403955895634224E-2</v>
      </c>
      <c r="N27" s="7">
        <f t="shared" si="0"/>
        <v>1.4564352843132327E-3</v>
      </c>
      <c r="O27" s="7">
        <f t="shared" si="0"/>
        <v>1.5922058235256963E-4</v>
      </c>
      <c r="P27" s="7">
        <f t="shared" si="0"/>
        <v>0.82455974300015045</v>
      </c>
      <c r="Q27" s="7">
        <f t="shared" si="0"/>
        <v>1.3797594361400897E-3</v>
      </c>
      <c r="R27" s="7">
        <f t="shared" si="0"/>
        <v>0</v>
      </c>
      <c r="S27" s="7">
        <f t="shared" si="0"/>
        <v>0.43272589769338071</v>
      </c>
      <c r="T27" s="7">
        <f t="shared" si="0"/>
        <v>9.0008875283913853E-3</v>
      </c>
      <c r="U27" s="7">
        <f t="shared" si="0"/>
        <v>0</v>
      </c>
      <c r="V27" s="7">
        <f t="shared" si="0"/>
        <v>6.081873069466049E-4</v>
      </c>
      <c r="W27" s="7">
        <f t="shared" si="37"/>
        <v>2.7403955895634224E-2</v>
      </c>
      <c r="X27" s="7">
        <f t="shared" si="38"/>
        <v>4.3693058529396984E-3</v>
      </c>
      <c r="Y27" s="7">
        <f t="shared" si="38"/>
        <v>4.7766174705770887E-4</v>
      </c>
      <c r="Z27" s="7">
        <f t="shared" si="39"/>
        <v>0.82455974300015045</v>
      </c>
      <c r="AA27" s="7">
        <f t="shared" si="40"/>
        <v>4.1392783084202691E-3</v>
      </c>
      <c r="AB27" s="7">
        <f t="shared" si="41"/>
        <v>0</v>
      </c>
      <c r="AC27" s="7">
        <f t="shared" si="41"/>
        <v>0.86545179538676142</v>
      </c>
      <c r="AD27" s="7">
        <f t="shared" si="50"/>
        <v>9.0008875283913853E-3</v>
      </c>
      <c r="AE27" s="7">
        <f t="shared" si="50"/>
        <v>0</v>
      </c>
      <c r="AF27" s="7">
        <f t="shared" si="50"/>
        <v>6.081873069466049E-4</v>
      </c>
      <c r="AG27" s="7">
        <f t="shared" si="42"/>
        <v>1.7360108150263016</v>
      </c>
      <c r="AH27" s="8">
        <f t="shared" si="2"/>
        <v>0.37885417291323548</v>
      </c>
      <c r="AI27" s="8">
        <f t="shared" si="2"/>
        <v>6.0404773727728199E-2</v>
      </c>
      <c r="AJ27" s="8">
        <f t="shared" si="2"/>
        <v>6.6035774835949551E-3</v>
      </c>
      <c r="AK27" s="8">
        <f t="shared" si="2"/>
        <v>11.399372435190612</v>
      </c>
      <c r="AL27" s="8">
        <f t="shared" si="2"/>
        <v>5.7224689237077915E-2</v>
      </c>
      <c r="AM27" s="8">
        <f t="shared" si="2"/>
        <v>0</v>
      </c>
      <c r="AN27" s="8">
        <f t="shared" si="2"/>
        <v>11.964696826481223</v>
      </c>
      <c r="AO27" s="8">
        <f t="shared" si="2"/>
        <v>0.12443545789668389</v>
      </c>
      <c r="AP27" s="8">
        <f t="shared" si="2"/>
        <v>0</v>
      </c>
      <c r="AQ27" s="8">
        <f t="shared" si="2"/>
        <v>8.4080670698456293E-3</v>
      </c>
      <c r="AR27" s="8">
        <f t="shared" si="43"/>
        <v>24</v>
      </c>
      <c r="AS27" s="8">
        <f t="shared" si="44"/>
        <v>0.37885417291323548</v>
      </c>
      <c r="AT27" s="8">
        <f t="shared" si="45"/>
        <v>4.0269849151818797E-2</v>
      </c>
      <c r="AU27" s="8">
        <f t="shared" si="45"/>
        <v>4.4023849890633031E-3</v>
      </c>
      <c r="AV27" s="8">
        <f t="shared" si="46"/>
        <v>11.399372435190612</v>
      </c>
      <c r="AW27" s="8">
        <f t="shared" si="47"/>
        <v>3.8149792824718608E-2</v>
      </c>
      <c r="AX27" s="8">
        <f t="shared" si="48"/>
        <v>0</v>
      </c>
      <c r="AY27" s="8">
        <f t="shared" si="48"/>
        <v>5.9823484132406115</v>
      </c>
      <c r="AZ27" s="8">
        <f t="shared" si="51"/>
        <v>0.12443545789668389</v>
      </c>
      <c r="BA27" s="8">
        <f t="shared" si="51"/>
        <v>0</v>
      </c>
      <c r="BB27" s="8">
        <f t="shared" si="51"/>
        <v>8.4080670698456293E-3</v>
      </c>
      <c r="BC27" s="9">
        <f t="shared" si="49"/>
        <v>17.976240573276588</v>
      </c>
      <c r="BD27" s="9">
        <f t="shared" si="17"/>
        <v>0.52479629446729092</v>
      </c>
      <c r="BE27" s="9" t="b">
        <f t="shared" si="18"/>
        <v>1</v>
      </c>
      <c r="BF27" s="8">
        <f t="shared" si="19"/>
        <v>5.479058782430692</v>
      </c>
      <c r="BG27" s="8">
        <f t="shared" si="20"/>
        <v>5.9203136527599201</v>
      </c>
      <c r="BH27" s="10">
        <f t="shared" si="21"/>
        <v>0.48064565076551735</v>
      </c>
      <c r="BI27" s="10">
        <f t="shared" si="21"/>
        <v>0.51935434923448265</v>
      </c>
      <c r="BJ27" s="10">
        <f t="shared" si="22"/>
        <v>28.473448351349248</v>
      </c>
      <c r="BK27" s="10">
        <f t="shared" si="23"/>
        <v>34.192332686890502</v>
      </c>
      <c r="BL27" s="8">
        <f t="shared" si="24"/>
        <v>99.397781038239742</v>
      </c>
      <c r="BM27" s="10">
        <f t="shared" si="25"/>
        <v>11.461407195671303</v>
      </c>
      <c r="BN27" s="10">
        <f t="shared" si="26"/>
        <v>0</v>
      </c>
      <c r="BO27" s="10">
        <f t="shared" si="27"/>
        <v>0</v>
      </c>
      <c r="BP27" s="10">
        <f t="shared" si="28"/>
        <v>1</v>
      </c>
      <c r="BQ27" s="10">
        <f t="shared" si="29"/>
        <v>0</v>
      </c>
      <c r="BR27" s="10">
        <f t="shared" si="30"/>
        <v>59.24</v>
      </c>
      <c r="BS27" s="10">
        <f t="shared" si="31"/>
        <v>0</v>
      </c>
      <c r="BT27" s="8">
        <f t="shared" si="32"/>
        <v>95.971999999999994</v>
      </c>
      <c r="BU27" s="11" t="str">
        <f t="shared" si="33"/>
        <v>Hematite-Ilmenite</v>
      </c>
      <c r="BV27" s="9">
        <f t="shared" si="34"/>
        <v>99.397781038239742</v>
      </c>
      <c r="BW27" s="11" t="str">
        <f t="shared" si="35"/>
        <v>YES</v>
      </c>
      <c r="BY27" s="11" t="str">
        <f t="shared" si="4"/>
        <v>Hematite-Ilmenite</v>
      </c>
      <c r="BZ27" s="11">
        <f t="shared" si="5"/>
        <v>139</v>
      </c>
      <c r="CA27" s="9">
        <f t="shared" si="6"/>
        <v>0</v>
      </c>
      <c r="CB27" s="9">
        <f t="shared" si="6"/>
        <v>34.56</v>
      </c>
      <c r="CC27" s="9">
        <f t="shared" si="7"/>
        <v>0.14849999999999999</v>
      </c>
      <c r="CD27" s="9">
        <f t="shared" si="8"/>
        <v>34.192332686890502</v>
      </c>
      <c r="CE27" s="9">
        <f t="shared" si="9"/>
        <v>0.20680000000000001</v>
      </c>
      <c r="CF27" s="9">
        <f t="shared" si="10"/>
        <v>2.4199999999999999E-2</v>
      </c>
      <c r="CG27" s="9">
        <f t="shared" si="11"/>
        <v>28.473448351349248</v>
      </c>
      <c r="CH27" s="9">
        <f t="shared" si="12"/>
        <v>0.63849999999999996</v>
      </c>
      <c r="CI27" s="9">
        <f t="shared" si="13"/>
        <v>1.1045</v>
      </c>
      <c r="CJ27" s="9">
        <f>0</f>
        <v>0</v>
      </c>
      <c r="CK27" s="9">
        <f t="shared" si="14"/>
        <v>4.9500000000000002E-2</v>
      </c>
      <c r="CL27" s="9">
        <f t="shared" si="15"/>
        <v>0</v>
      </c>
      <c r="CM27" s="10">
        <f t="shared" si="16"/>
        <v>0.48352792492821878</v>
      </c>
      <c r="CN27" s="41">
        <f t="shared" si="36"/>
        <v>0.52479629446729092</v>
      </c>
    </row>
    <row r="28" spans="1:92" s="11" customFormat="1">
      <c r="A28" s="36">
        <v>140</v>
      </c>
      <c r="B28" s="36" t="s">
        <v>77</v>
      </c>
      <c r="C28" s="36">
        <v>1.1089</v>
      </c>
      <c r="D28" s="36">
        <v>0.14699999999999999</v>
      </c>
      <c r="E28" s="36">
        <v>1.9699999999999999E-2</v>
      </c>
      <c r="F28" s="36">
        <v>59.13</v>
      </c>
      <c r="G28" s="36">
        <v>0.1792</v>
      </c>
      <c r="H28" s="36">
        <v>0.01</v>
      </c>
      <c r="I28" s="36">
        <v>34.340000000000003</v>
      </c>
      <c r="J28" s="36">
        <v>0.61719999999999997</v>
      </c>
      <c r="K28" s="36">
        <v>0</v>
      </c>
      <c r="L28" s="36">
        <v>6.7699999999999996E-2</v>
      </c>
      <c r="M28" s="7">
        <f t="shared" si="0"/>
        <v>2.7513125117853136E-2</v>
      </c>
      <c r="N28" s="7">
        <f t="shared" si="0"/>
        <v>1.4417238167949173E-3</v>
      </c>
      <c r="O28" s="7">
        <f t="shared" si="0"/>
        <v>1.2961344927048024E-4</v>
      </c>
      <c r="P28" s="7">
        <f t="shared" si="0"/>
        <v>0.82302865637405298</v>
      </c>
      <c r="Q28" s="7">
        <f t="shared" si="0"/>
        <v>1.1956135926320312E-3</v>
      </c>
      <c r="R28" s="7">
        <f t="shared" si="0"/>
        <v>1.9199643654613772E-4</v>
      </c>
      <c r="S28" s="7">
        <f t="shared" si="0"/>
        <v>0.42997127681686037</v>
      </c>
      <c r="T28" s="7">
        <f t="shared" si="0"/>
        <v>8.7006229953377652E-3</v>
      </c>
      <c r="U28" s="7">
        <f t="shared" si="0"/>
        <v>0</v>
      </c>
      <c r="V28" s="7">
        <f t="shared" si="0"/>
        <v>8.3180365010677071E-4</v>
      </c>
      <c r="W28" s="7">
        <f t="shared" si="37"/>
        <v>2.7513125117853136E-2</v>
      </c>
      <c r="X28" s="7">
        <f t="shared" si="38"/>
        <v>4.3251714503847521E-3</v>
      </c>
      <c r="Y28" s="7">
        <f t="shared" si="38"/>
        <v>3.8884034781144072E-4</v>
      </c>
      <c r="Z28" s="7">
        <f t="shared" si="39"/>
        <v>0.82302865637405298</v>
      </c>
      <c r="AA28" s="7">
        <f t="shared" si="40"/>
        <v>3.5868407778960939E-3</v>
      </c>
      <c r="AB28" s="7">
        <f t="shared" si="41"/>
        <v>3.8399287309227544E-4</v>
      </c>
      <c r="AC28" s="7">
        <f t="shared" si="41"/>
        <v>0.85994255363372074</v>
      </c>
      <c r="AD28" s="7">
        <f t="shared" si="50"/>
        <v>8.7006229953377652E-3</v>
      </c>
      <c r="AE28" s="7">
        <f t="shared" si="50"/>
        <v>0</v>
      </c>
      <c r="AF28" s="7">
        <f t="shared" si="50"/>
        <v>8.3180365010677071E-4</v>
      </c>
      <c r="AG28" s="7">
        <f t="shared" si="42"/>
        <v>1.7287016072202559</v>
      </c>
      <c r="AH28" s="8">
        <f t="shared" si="2"/>
        <v>0.38197164858905791</v>
      </c>
      <c r="AI28" s="8">
        <f t="shared" si="2"/>
        <v>6.0047445074196799E-2</v>
      </c>
      <c r="AJ28" s="8">
        <f t="shared" si="2"/>
        <v>5.3983685261221343E-3</v>
      </c>
      <c r="AK28" s="8">
        <f t="shared" si="2"/>
        <v>11.4263142178363</v>
      </c>
      <c r="AL28" s="8">
        <f t="shared" si="2"/>
        <v>4.979701430828725E-2</v>
      </c>
      <c r="AM28" s="8">
        <f t="shared" si="2"/>
        <v>5.3310698131608849E-3</v>
      </c>
      <c r="AN28" s="8">
        <f t="shared" si="2"/>
        <v>11.938799154815447</v>
      </c>
      <c r="AO28" s="8">
        <f t="shared" si="2"/>
        <v>0.12079294137053521</v>
      </c>
      <c r="AP28" s="8">
        <f t="shared" si="2"/>
        <v>0</v>
      </c>
      <c r="AQ28" s="8">
        <f t="shared" si="2"/>
        <v>1.1548139666893333E-2</v>
      </c>
      <c r="AR28" s="8">
        <f t="shared" si="43"/>
        <v>24</v>
      </c>
      <c r="AS28" s="8">
        <f t="shared" si="44"/>
        <v>0.38197164858905791</v>
      </c>
      <c r="AT28" s="8">
        <f t="shared" si="45"/>
        <v>4.0031630049464535E-2</v>
      </c>
      <c r="AU28" s="8">
        <f t="shared" si="45"/>
        <v>3.5989123507480895E-3</v>
      </c>
      <c r="AV28" s="8">
        <f t="shared" si="46"/>
        <v>11.4263142178363</v>
      </c>
      <c r="AW28" s="8">
        <f t="shared" si="47"/>
        <v>3.3198009538858167E-2</v>
      </c>
      <c r="AX28" s="8">
        <f t="shared" si="48"/>
        <v>2.6655349065804424E-3</v>
      </c>
      <c r="AY28" s="8">
        <f t="shared" si="48"/>
        <v>5.9693995774077235</v>
      </c>
      <c r="AZ28" s="8">
        <f t="shared" si="51"/>
        <v>0.12079294137053521</v>
      </c>
      <c r="BA28" s="8">
        <f t="shared" si="51"/>
        <v>0</v>
      </c>
      <c r="BB28" s="8">
        <f t="shared" si="51"/>
        <v>1.1548139666893333E-2</v>
      </c>
      <c r="BC28" s="9">
        <f t="shared" si="49"/>
        <v>17.989520611716159</v>
      </c>
      <c r="BD28" s="9">
        <f t="shared" si="17"/>
        <v>0.52242564519095602</v>
      </c>
      <c r="BE28" s="9" t="b">
        <f t="shared" si="18"/>
        <v>1</v>
      </c>
      <c r="BF28" s="8">
        <f t="shared" si="19"/>
        <v>5.4666349874481304</v>
      </c>
      <c r="BG28" s="8">
        <f t="shared" si="20"/>
        <v>5.9596792303881694</v>
      </c>
      <c r="BH28" s="10">
        <f t="shared" si="21"/>
        <v>0.47842505319123796</v>
      </c>
      <c r="BI28" s="10">
        <f t="shared" si="21"/>
        <v>0.52157494680876204</v>
      </c>
      <c r="BJ28" s="10">
        <f t="shared" si="22"/>
        <v>28.289273395197906</v>
      </c>
      <c r="BK28" s="10">
        <f t="shared" si="23"/>
        <v>34.274766844826871</v>
      </c>
      <c r="BL28" s="8">
        <f t="shared" si="24"/>
        <v>99.05374024002478</v>
      </c>
      <c r="BM28" s="10">
        <f t="shared" si="25"/>
        <v>11.436034564855854</v>
      </c>
      <c r="BN28" s="10">
        <f t="shared" si="26"/>
        <v>0</v>
      </c>
      <c r="BO28" s="10">
        <f t="shared" si="27"/>
        <v>0</v>
      </c>
      <c r="BP28" s="10">
        <f t="shared" si="28"/>
        <v>1</v>
      </c>
      <c r="BQ28" s="10">
        <f t="shared" si="29"/>
        <v>0</v>
      </c>
      <c r="BR28" s="10">
        <f t="shared" si="30"/>
        <v>59.13000000000001</v>
      </c>
      <c r="BS28" s="10">
        <f t="shared" si="31"/>
        <v>0</v>
      </c>
      <c r="BT28" s="8">
        <f t="shared" si="32"/>
        <v>95.619700000000009</v>
      </c>
      <c r="BU28" s="11" t="str">
        <f t="shared" si="33"/>
        <v>Hematite-Ilmenite</v>
      </c>
      <c r="BV28" s="9">
        <f t="shared" si="34"/>
        <v>99.05374024002478</v>
      </c>
      <c r="BW28" s="11" t="str">
        <f t="shared" si="35"/>
        <v>YES</v>
      </c>
      <c r="BY28" s="11" t="str">
        <f t="shared" si="4"/>
        <v>Hematite-Ilmenite</v>
      </c>
      <c r="BZ28" s="11">
        <f t="shared" si="5"/>
        <v>140</v>
      </c>
      <c r="CA28" s="9">
        <f t="shared" si="6"/>
        <v>0.01</v>
      </c>
      <c r="CB28" s="9">
        <f t="shared" si="6"/>
        <v>34.340000000000003</v>
      </c>
      <c r="CC28" s="9">
        <f t="shared" si="7"/>
        <v>0.14699999999999999</v>
      </c>
      <c r="CD28" s="9">
        <f t="shared" si="8"/>
        <v>34.274766844826871</v>
      </c>
      <c r="CE28" s="9">
        <f t="shared" si="9"/>
        <v>0.1792</v>
      </c>
      <c r="CF28" s="9">
        <f t="shared" si="10"/>
        <v>1.9699999999999999E-2</v>
      </c>
      <c r="CG28" s="9">
        <f t="shared" si="11"/>
        <v>28.289273395197906</v>
      </c>
      <c r="CH28" s="9">
        <f t="shared" si="12"/>
        <v>0.61719999999999997</v>
      </c>
      <c r="CI28" s="9">
        <f t="shared" si="13"/>
        <v>1.1089</v>
      </c>
      <c r="CJ28" s="9">
        <f>0</f>
        <v>0</v>
      </c>
      <c r="CK28" s="9">
        <f t="shared" si="14"/>
        <v>6.7699999999999996E-2</v>
      </c>
      <c r="CL28" s="9">
        <f t="shared" si="15"/>
        <v>0</v>
      </c>
      <c r="CM28" s="10">
        <f t="shared" si="16"/>
        <v>0.49998957240344816</v>
      </c>
      <c r="CN28" s="41">
        <f t="shared" si="36"/>
        <v>0.52242564519095602</v>
      </c>
    </row>
    <row r="29" spans="1:92" s="11" customFormat="1">
      <c r="A29" s="36">
        <v>141</v>
      </c>
      <c r="B29" s="36" t="s">
        <v>78</v>
      </c>
      <c r="C29" s="36">
        <v>0.94810000000000005</v>
      </c>
      <c r="D29" s="36">
        <v>1.0948</v>
      </c>
      <c r="E29" s="36">
        <v>6.3799999999999996E-2</v>
      </c>
      <c r="F29" s="36">
        <v>85.66</v>
      </c>
      <c r="G29" s="36">
        <v>0.35670000000000002</v>
      </c>
      <c r="H29" s="36">
        <v>5.5100000000000003E-2</v>
      </c>
      <c r="I29" s="36">
        <v>4.5199999999999996</v>
      </c>
      <c r="J29" s="36">
        <v>0.69989999999999997</v>
      </c>
      <c r="K29" s="36">
        <v>0.01</v>
      </c>
      <c r="L29" s="36">
        <v>0.1762</v>
      </c>
      <c r="M29" s="7">
        <f t="shared" si="0"/>
        <v>2.3523486269489188E-2</v>
      </c>
      <c r="N29" s="7">
        <f t="shared" si="0"/>
        <v>1.073740975936786E-2</v>
      </c>
      <c r="O29" s="7">
        <f t="shared" si="0"/>
        <v>4.1976335347495631E-4</v>
      </c>
      <c r="P29" s="7">
        <f t="shared" si="0"/>
        <v>1.1922989126501162</v>
      </c>
      <c r="Q29" s="7">
        <f t="shared" si="0"/>
        <v>2.3798848688161025E-3</v>
      </c>
      <c r="R29" s="7">
        <f t="shared" si="0"/>
        <v>1.0579003653692189E-3</v>
      </c>
      <c r="S29" s="7">
        <f t="shared" si="0"/>
        <v>5.6594938008509274E-2</v>
      </c>
      <c r="T29" s="7">
        <f t="shared" si="0"/>
        <v>9.8664388114661408E-3</v>
      </c>
      <c r="U29" s="7">
        <f t="shared" si="0"/>
        <v>1.3388171282908124E-4</v>
      </c>
      <c r="V29" s="7">
        <f t="shared" si="0"/>
        <v>2.1649010804846822E-3</v>
      </c>
      <c r="W29" s="7">
        <f t="shared" si="37"/>
        <v>2.3523486269489188E-2</v>
      </c>
      <c r="X29" s="7">
        <f t="shared" si="38"/>
        <v>3.2212229278103577E-2</v>
      </c>
      <c r="Y29" s="7">
        <f t="shared" si="38"/>
        <v>1.2592900604248688E-3</v>
      </c>
      <c r="Z29" s="7">
        <f t="shared" si="39"/>
        <v>1.1922989126501162</v>
      </c>
      <c r="AA29" s="7">
        <f t="shared" si="40"/>
        <v>7.139654606448307E-3</v>
      </c>
      <c r="AB29" s="7">
        <f t="shared" si="41"/>
        <v>2.1158007307384378E-3</v>
      </c>
      <c r="AC29" s="7">
        <f t="shared" si="41"/>
        <v>0.11318987601701855</v>
      </c>
      <c r="AD29" s="7">
        <f t="shared" si="50"/>
        <v>9.8664388114661408E-3</v>
      </c>
      <c r="AE29" s="7">
        <f t="shared" si="50"/>
        <v>1.3388171282908124E-4</v>
      </c>
      <c r="AF29" s="7">
        <f t="shared" si="50"/>
        <v>2.1649010804846822E-3</v>
      </c>
      <c r="AG29" s="7">
        <f t="shared" si="42"/>
        <v>1.3839044712171193</v>
      </c>
      <c r="AH29" s="8">
        <f t="shared" si="2"/>
        <v>0.40794988542179994</v>
      </c>
      <c r="AI29" s="8">
        <f t="shared" si="2"/>
        <v>0.5586321301459225</v>
      </c>
      <c r="AJ29" s="8">
        <f t="shared" si="2"/>
        <v>2.1838907293663338E-2</v>
      </c>
      <c r="AK29" s="8">
        <f t="shared" si="2"/>
        <v>20.677130899386611</v>
      </c>
      <c r="AL29" s="8">
        <f t="shared" si="2"/>
        <v>0.12381758576447013</v>
      </c>
      <c r="AM29" s="8">
        <f t="shared" si="2"/>
        <v>3.6692718748905472E-2</v>
      </c>
      <c r="AN29" s="8">
        <f t="shared" si="2"/>
        <v>1.9629657110792347</v>
      </c>
      <c r="AO29" s="8">
        <f t="shared" si="2"/>
        <v>0.17110612502532838</v>
      </c>
      <c r="AP29" s="8">
        <f t="shared" si="2"/>
        <v>2.3218084591287084E-3</v>
      </c>
      <c r="AQ29" s="8">
        <f t="shared" si="2"/>
        <v>3.7544228674929105E-2</v>
      </c>
      <c r="AR29" s="8">
        <f t="shared" si="43"/>
        <v>23.999999999999996</v>
      </c>
      <c r="AS29" s="8">
        <f t="shared" si="44"/>
        <v>0.40794988542179994</v>
      </c>
      <c r="AT29" s="8">
        <f t="shared" si="45"/>
        <v>0.37242142009728169</v>
      </c>
      <c r="AU29" s="8">
        <f t="shared" si="45"/>
        <v>1.4559271529108892E-2</v>
      </c>
      <c r="AV29" s="8">
        <f t="shared" si="46"/>
        <v>20.677130899386611</v>
      </c>
      <c r="AW29" s="8">
        <f t="shared" si="47"/>
        <v>8.2545057176313427E-2</v>
      </c>
      <c r="AX29" s="8">
        <f t="shared" si="48"/>
        <v>1.8346359374452736E-2</v>
      </c>
      <c r="AY29" s="8">
        <f t="shared" si="48"/>
        <v>0.98148285553961734</v>
      </c>
      <c r="AZ29" s="8">
        <f t="shared" si="51"/>
        <v>0.17110612502532838</v>
      </c>
      <c r="BA29" s="8">
        <f t="shared" si="51"/>
        <v>2.3218084591287084E-3</v>
      </c>
      <c r="BB29" s="8">
        <f t="shared" si="51"/>
        <v>3.7544228674929105E-2</v>
      </c>
      <c r="BC29" s="9">
        <f t="shared" si="49"/>
        <v>22.765407910684573</v>
      </c>
      <c r="BD29" s="9">
        <f t="shared" si="17"/>
        <v>4.7467071728444353E-2</v>
      </c>
      <c r="BE29" s="9" t="b">
        <f t="shared" si="18"/>
        <v>0</v>
      </c>
      <c r="BF29" s="8">
        <f t="shared" si="19"/>
        <v>0.40242684509248894</v>
      </c>
      <c r="BG29" s="8">
        <f t="shared" si="20"/>
        <v>20.274704054294123</v>
      </c>
      <c r="BH29" s="10">
        <f t="shared" si="21"/>
        <v>1.946241222008354E-2</v>
      </c>
      <c r="BI29" s="10">
        <f t="shared" si="21"/>
        <v>0.98053758777991651</v>
      </c>
      <c r="BJ29" s="10">
        <f t="shared" si="22"/>
        <v>1.6671502307723562</v>
      </c>
      <c r="BK29" s="10">
        <f t="shared" si="23"/>
        <v>93.345250238838247</v>
      </c>
      <c r="BL29" s="8">
        <f t="shared" si="24"/>
        <v>102.9370004696106</v>
      </c>
      <c r="BM29" s="10">
        <f t="shared" si="25"/>
        <v>1.3839097006321064</v>
      </c>
      <c r="BN29" s="10">
        <f t="shared" si="26"/>
        <v>6.4310737329181684</v>
      </c>
      <c r="BO29" s="10">
        <f t="shared" si="27"/>
        <v>12.862147465836337</v>
      </c>
      <c r="BP29" s="10">
        <f t="shared" si="28"/>
        <v>0.3779529892990186</v>
      </c>
      <c r="BQ29" s="10">
        <f t="shared" si="29"/>
        <v>0.62204701070098145</v>
      </c>
      <c r="BR29" s="10">
        <f t="shared" si="30"/>
        <v>32.375453063353937</v>
      </c>
      <c r="BS29" s="10">
        <f t="shared" si="31"/>
        <v>59.217652232662019</v>
      </c>
      <c r="BT29" s="8">
        <f t="shared" si="32"/>
        <v>99.517705296015947</v>
      </c>
      <c r="BU29" s="11" t="str">
        <f t="shared" si="33"/>
        <v>Magnetite-Ulvospinel</v>
      </c>
      <c r="BV29" s="9">
        <f t="shared" si="34"/>
        <v>99.517705296015947</v>
      </c>
      <c r="BW29" s="11" t="str">
        <f t="shared" si="35"/>
        <v>YES</v>
      </c>
      <c r="BY29" s="11" t="str">
        <f t="shared" si="4"/>
        <v>Magnetite-Ulvospinel</v>
      </c>
      <c r="BZ29" s="11">
        <f t="shared" si="5"/>
        <v>141</v>
      </c>
      <c r="CA29" s="9">
        <f t="shared" si="6"/>
        <v>5.5100000000000003E-2</v>
      </c>
      <c r="CB29" s="9">
        <f t="shared" si="6"/>
        <v>4.5199999999999996</v>
      </c>
      <c r="CC29" s="9">
        <f t="shared" si="7"/>
        <v>1.0948</v>
      </c>
      <c r="CD29" s="9">
        <f t="shared" si="8"/>
        <v>59.217652232662019</v>
      </c>
      <c r="CE29" s="9">
        <f t="shared" si="9"/>
        <v>0.35670000000000002</v>
      </c>
      <c r="CF29" s="9">
        <f t="shared" si="10"/>
        <v>6.3799999999999996E-2</v>
      </c>
      <c r="CG29" s="9">
        <f t="shared" si="11"/>
        <v>32.375453063353937</v>
      </c>
      <c r="CH29" s="9">
        <f t="shared" si="12"/>
        <v>0.69989999999999997</v>
      </c>
      <c r="CI29" s="9">
        <f t="shared" si="13"/>
        <v>0.94810000000000005</v>
      </c>
      <c r="CJ29" s="9">
        <f>0</f>
        <v>0</v>
      </c>
      <c r="CK29" s="9">
        <f t="shared" si="14"/>
        <v>0.1762</v>
      </c>
      <c r="CL29" s="9">
        <f t="shared" si="15"/>
        <v>0.01</v>
      </c>
      <c r="CM29" s="10">
        <f t="shared" si="16"/>
        <v>0.37734125938300289</v>
      </c>
      <c r="CN29" s="41">
        <f t="shared" si="36"/>
        <v>4.7467071728444353E-2</v>
      </c>
    </row>
    <row r="30" spans="1:92" s="11" customFormat="1">
      <c r="A30" s="36">
        <v>142</v>
      </c>
      <c r="B30" s="36" t="s">
        <v>79</v>
      </c>
      <c r="C30" s="36">
        <v>0.93359999999999999</v>
      </c>
      <c r="D30" s="36">
        <v>1.0324</v>
      </c>
      <c r="E30" s="36">
        <v>5.6099999999999997E-2</v>
      </c>
      <c r="F30" s="36">
        <v>85.89</v>
      </c>
      <c r="G30" s="36">
        <v>0.3357</v>
      </c>
      <c r="H30" s="36">
        <v>5.04E-2</v>
      </c>
      <c r="I30" s="36">
        <v>4.4800000000000004</v>
      </c>
      <c r="J30" s="36">
        <v>0.64570000000000005</v>
      </c>
      <c r="K30" s="36">
        <v>0</v>
      </c>
      <c r="L30" s="36">
        <v>0.1608</v>
      </c>
      <c r="M30" s="7">
        <f t="shared" si="0"/>
        <v>2.3163724059904127E-2</v>
      </c>
      <c r="N30" s="7">
        <f t="shared" si="0"/>
        <v>1.0125412710605936E-2</v>
      </c>
      <c r="O30" s="7">
        <f t="shared" si="0"/>
        <v>3.6910225909004781E-4</v>
      </c>
      <c r="P30" s="7">
        <f t="shared" si="0"/>
        <v>1.1955002755955928</v>
      </c>
      <c r="Q30" s="7">
        <f t="shared" si="0"/>
        <v>2.2397739009295363E-3</v>
      </c>
      <c r="R30" s="7">
        <f t="shared" si="0"/>
        <v>9.6766204019253408E-4</v>
      </c>
      <c r="S30" s="7">
        <f t="shared" si="0"/>
        <v>5.6094097849141947E-2</v>
      </c>
      <c r="T30" s="7">
        <f t="shared" si="0"/>
        <v>9.1023853987193711E-3</v>
      </c>
      <c r="U30" s="7">
        <f t="shared" si="0"/>
        <v>0</v>
      </c>
      <c r="V30" s="7">
        <f t="shared" si="0"/>
        <v>1.9756872516568497E-3</v>
      </c>
      <c r="W30" s="7">
        <f t="shared" si="37"/>
        <v>2.3163724059904127E-2</v>
      </c>
      <c r="X30" s="7">
        <f t="shared" si="38"/>
        <v>3.0376238131817807E-2</v>
      </c>
      <c r="Y30" s="7">
        <f t="shared" si="38"/>
        <v>1.1073067772701434E-3</v>
      </c>
      <c r="Z30" s="7">
        <f t="shared" si="39"/>
        <v>1.1955002755955928</v>
      </c>
      <c r="AA30" s="7">
        <f t="shared" si="40"/>
        <v>6.7193217027886089E-3</v>
      </c>
      <c r="AB30" s="7">
        <f t="shared" si="41"/>
        <v>1.9353240803850682E-3</v>
      </c>
      <c r="AC30" s="7">
        <f t="shared" si="41"/>
        <v>0.11218819569828389</v>
      </c>
      <c r="AD30" s="7">
        <f t="shared" si="50"/>
        <v>9.1023853987193711E-3</v>
      </c>
      <c r="AE30" s="7">
        <f t="shared" si="50"/>
        <v>0</v>
      </c>
      <c r="AF30" s="7">
        <f t="shared" si="50"/>
        <v>1.9756872516568497E-3</v>
      </c>
      <c r="AG30" s="7">
        <f t="shared" si="42"/>
        <v>1.3820684586964185</v>
      </c>
      <c r="AH30" s="8">
        <f t="shared" si="2"/>
        <v>0.40224445753002525</v>
      </c>
      <c r="AI30" s="8">
        <f t="shared" si="2"/>
        <v>0.52749175381026769</v>
      </c>
      <c r="AJ30" s="8">
        <f t="shared" si="2"/>
        <v>1.9228687614757958E-2</v>
      </c>
      <c r="AK30" s="8">
        <f t="shared" si="2"/>
        <v>20.760192039515054</v>
      </c>
      <c r="AL30" s="8">
        <f t="shared" si="2"/>
        <v>0.11668287475356486</v>
      </c>
      <c r="AM30" s="8">
        <f t="shared" si="2"/>
        <v>3.3607436474638652E-2</v>
      </c>
      <c r="AN30" s="8">
        <f t="shared" si="2"/>
        <v>1.9481789630728017</v>
      </c>
      <c r="AO30" s="8">
        <f t="shared" si="2"/>
        <v>0.15806543315178184</v>
      </c>
      <c r="AP30" s="8">
        <f t="shared" si="2"/>
        <v>0</v>
      </c>
      <c r="AQ30" s="8">
        <f t="shared" si="2"/>
        <v>3.4308354077111435E-2</v>
      </c>
      <c r="AR30" s="8">
        <f t="shared" si="43"/>
        <v>24.000000000000007</v>
      </c>
      <c r="AS30" s="8">
        <f t="shared" si="44"/>
        <v>0.40224445753002525</v>
      </c>
      <c r="AT30" s="8">
        <f t="shared" si="45"/>
        <v>0.35166116920684515</v>
      </c>
      <c r="AU30" s="8">
        <f t="shared" si="45"/>
        <v>1.2819125076505304E-2</v>
      </c>
      <c r="AV30" s="8">
        <f t="shared" si="46"/>
        <v>20.760192039515054</v>
      </c>
      <c r="AW30" s="8">
        <f t="shared" si="47"/>
        <v>7.7788583169043232E-2</v>
      </c>
      <c r="AX30" s="8">
        <f t="shared" si="48"/>
        <v>1.6803718237319326E-2</v>
      </c>
      <c r="AY30" s="8">
        <f t="shared" si="48"/>
        <v>0.97408948153640085</v>
      </c>
      <c r="AZ30" s="8">
        <f t="shared" si="51"/>
        <v>0.15806543315178184</v>
      </c>
      <c r="BA30" s="8">
        <f t="shared" si="51"/>
        <v>0</v>
      </c>
      <c r="BB30" s="8">
        <f t="shared" si="51"/>
        <v>3.4308354077111435E-2</v>
      </c>
      <c r="BC30" s="9">
        <f t="shared" si="49"/>
        <v>22.787972361500085</v>
      </c>
      <c r="BD30" s="9">
        <f t="shared" si="17"/>
        <v>4.6921024607205659E-2</v>
      </c>
      <c r="BE30" s="9" t="b">
        <f t="shared" si="18"/>
        <v>0</v>
      </c>
      <c r="BF30" s="8">
        <f t="shared" si="19"/>
        <v>0.41377959085459376</v>
      </c>
      <c r="BG30" s="8">
        <f t="shared" si="20"/>
        <v>20.346412448660459</v>
      </c>
      <c r="BH30" s="10">
        <f t="shared" si="21"/>
        <v>1.9931395146393811E-2</v>
      </c>
      <c r="BI30" s="10">
        <f t="shared" si="21"/>
        <v>0.98006860485360614</v>
      </c>
      <c r="BJ30" s="10">
        <f t="shared" si="22"/>
        <v>1.7119075291237644</v>
      </c>
      <c r="BK30" s="10">
        <f t="shared" si="23"/>
        <v>93.551119266830668</v>
      </c>
      <c r="BL30" s="8">
        <f t="shared" si="24"/>
        <v>102.95772679595443</v>
      </c>
      <c r="BM30" s="10">
        <f t="shared" si="25"/>
        <v>1.3878690723909946</v>
      </c>
      <c r="BN30" s="10">
        <f t="shared" si="26"/>
        <v>6.4574409890413529</v>
      </c>
      <c r="BO30" s="10">
        <f t="shared" si="27"/>
        <v>12.914881978082706</v>
      </c>
      <c r="BP30" s="10">
        <f t="shared" si="28"/>
        <v>0.37790161316906629</v>
      </c>
      <c r="BQ30" s="10">
        <f t="shared" si="29"/>
        <v>0.62209838683093366</v>
      </c>
      <c r="BR30" s="10">
        <f t="shared" si="30"/>
        <v>32.457969555091104</v>
      </c>
      <c r="BS30" s="10">
        <f t="shared" si="31"/>
        <v>59.381557672502666</v>
      </c>
      <c r="BT30" s="8">
        <f t="shared" si="32"/>
        <v>99.534227227593775</v>
      </c>
      <c r="BU30" s="11" t="str">
        <f t="shared" si="33"/>
        <v>Magnetite-Ulvospinel</v>
      </c>
      <c r="BV30" s="9">
        <f t="shared" si="34"/>
        <v>99.534227227593775</v>
      </c>
      <c r="BW30" s="11" t="str">
        <f t="shared" si="35"/>
        <v>YES</v>
      </c>
      <c r="BY30" s="11" t="str">
        <f t="shared" si="4"/>
        <v>Magnetite-Ulvospinel</v>
      </c>
      <c r="BZ30" s="11">
        <f t="shared" si="5"/>
        <v>142</v>
      </c>
      <c r="CA30" s="9">
        <f t="shared" si="6"/>
        <v>5.04E-2</v>
      </c>
      <c r="CB30" s="9">
        <f t="shared" si="6"/>
        <v>4.4800000000000004</v>
      </c>
      <c r="CC30" s="9">
        <f t="shared" si="7"/>
        <v>1.0324</v>
      </c>
      <c r="CD30" s="9">
        <f t="shared" si="8"/>
        <v>59.381557672502666</v>
      </c>
      <c r="CE30" s="9">
        <f t="shared" si="9"/>
        <v>0.3357</v>
      </c>
      <c r="CF30" s="9">
        <f t="shared" si="10"/>
        <v>5.6099999999999997E-2</v>
      </c>
      <c r="CG30" s="9">
        <f t="shared" si="11"/>
        <v>32.457969555091104</v>
      </c>
      <c r="CH30" s="9">
        <f t="shared" si="12"/>
        <v>0.64570000000000005</v>
      </c>
      <c r="CI30" s="9">
        <f t="shared" si="13"/>
        <v>0.93359999999999999</v>
      </c>
      <c r="CJ30" s="9">
        <f>0</f>
        <v>0</v>
      </c>
      <c r="CK30" s="9">
        <f t="shared" si="14"/>
        <v>0.1608</v>
      </c>
      <c r="CL30" s="9">
        <f t="shared" si="15"/>
        <v>0</v>
      </c>
      <c r="CM30" s="10">
        <f t="shared" si="16"/>
        <v>0.4056531629516732</v>
      </c>
      <c r="CN30" s="41">
        <f t="shared" si="36"/>
        <v>4.6921024607205659E-2</v>
      </c>
    </row>
    <row r="31" spans="1:92" s="11" customFormat="1">
      <c r="A31" s="36">
        <v>143</v>
      </c>
      <c r="B31" s="36" t="s">
        <v>80</v>
      </c>
      <c r="C31" s="36">
        <v>0.69799999999999995</v>
      </c>
      <c r="D31" s="36">
        <v>1.1507000000000001</v>
      </c>
      <c r="E31" s="36">
        <v>5.62E-2</v>
      </c>
      <c r="F31" s="36">
        <v>86.58</v>
      </c>
      <c r="G31" s="36">
        <v>0.379</v>
      </c>
      <c r="H31" s="36">
        <v>4.2599999999999999E-2</v>
      </c>
      <c r="I31" s="36">
        <v>4.42</v>
      </c>
      <c r="J31" s="36">
        <v>0.65510000000000002</v>
      </c>
      <c r="K31" s="36">
        <v>0</v>
      </c>
      <c r="L31" s="36">
        <v>0.1724</v>
      </c>
      <c r="M31" s="7">
        <f t="shared" si="0"/>
        <v>1.7318208433818639E-2</v>
      </c>
      <c r="N31" s="7">
        <f t="shared" si="0"/>
        <v>1.1285657115550417E-2</v>
      </c>
      <c r="O31" s="7">
        <f t="shared" si="0"/>
        <v>3.697601953807609E-4</v>
      </c>
      <c r="P31" s="7">
        <f t="shared" si="0"/>
        <v>1.2051043644320227</v>
      </c>
      <c r="Q31" s="7">
        <f t="shared" si="0"/>
        <v>2.5286693728099321E-3</v>
      </c>
      <c r="R31" s="7">
        <f t="shared" si="0"/>
        <v>8.1790481968654666E-4</v>
      </c>
      <c r="S31" s="7">
        <f t="shared" si="0"/>
        <v>5.5342837610090928E-2</v>
      </c>
      <c r="T31" s="7">
        <f t="shared" si="0"/>
        <v>9.2348965072031278E-3</v>
      </c>
      <c r="U31" s="7">
        <f t="shared" si="0"/>
        <v>0</v>
      </c>
      <c r="V31" s="7">
        <f t="shared" si="0"/>
        <v>2.1182119538908015E-3</v>
      </c>
      <c r="W31" s="7">
        <f t="shared" si="37"/>
        <v>1.7318208433818639E-2</v>
      </c>
      <c r="X31" s="7">
        <f t="shared" si="38"/>
        <v>3.3856971346651249E-2</v>
      </c>
      <c r="Y31" s="7">
        <f t="shared" si="38"/>
        <v>1.1092805861422827E-3</v>
      </c>
      <c r="Z31" s="7">
        <f t="shared" si="39"/>
        <v>1.2051043644320227</v>
      </c>
      <c r="AA31" s="7">
        <f t="shared" si="40"/>
        <v>7.5860081184297963E-3</v>
      </c>
      <c r="AB31" s="7">
        <f t="shared" si="41"/>
        <v>1.6358096393730933E-3</v>
      </c>
      <c r="AC31" s="7">
        <f t="shared" si="41"/>
        <v>0.11068567522018186</v>
      </c>
      <c r="AD31" s="7">
        <f t="shared" si="50"/>
        <v>9.2348965072031278E-3</v>
      </c>
      <c r="AE31" s="7">
        <f t="shared" si="50"/>
        <v>0</v>
      </c>
      <c r="AF31" s="7">
        <f t="shared" si="50"/>
        <v>2.1182119538908015E-3</v>
      </c>
      <c r="AG31" s="7">
        <f t="shared" si="42"/>
        <v>1.3886494262377136</v>
      </c>
      <c r="AH31" s="8">
        <f t="shared" si="2"/>
        <v>0.29931024674653722</v>
      </c>
      <c r="AI31" s="8">
        <f t="shared" si="2"/>
        <v>0.58514935228910114</v>
      </c>
      <c r="AJ31" s="8">
        <f t="shared" si="2"/>
        <v>1.9171673976450712E-2</v>
      </c>
      <c r="AK31" s="8">
        <f t="shared" si="2"/>
        <v>20.827794402168639</v>
      </c>
      <c r="AL31" s="8">
        <f t="shared" si="2"/>
        <v>0.13110882516661104</v>
      </c>
      <c r="AM31" s="8">
        <f t="shared" si="2"/>
        <v>2.8271664974017483E-2</v>
      </c>
      <c r="AN31" s="8">
        <f t="shared" si="2"/>
        <v>1.9129782903389352</v>
      </c>
      <c r="AO31" s="8">
        <f t="shared" si="2"/>
        <v>0.1596065299024827</v>
      </c>
      <c r="AP31" s="8">
        <f t="shared" si="2"/>
        <v>0</v>
      </c>
      <c r="AQ31" s="8">
        <f t="shared" si="2"/>
        <v>3.6609014437223968E-2</v>
      </c>
      <c r="AR31" s="8">
        <f t="shared" si="43"/>
        <v>23.999999999999996</v>
      </c>
      <c r="AS31" s="8">
        <f t="shared" si="44"/>
        <v>0.29931024674653722</v>
      </c>
      <c r="AT31" s="8">
        <f t="shared" si="45"/>
        <v>0.39009956819273411</v>
      </c>
      <c r="AU31" s="8">
        <f t="shared" si="45"/>
        <v>1.2781115984300475E-2</v>
      </c>
      <c r="AV31" s="8">
        <f t="shared" si="46"/>
        <v>20.827794402168639</v>
      </c>
      <c r="AW31" s="8">
        <f t="shared" si="47"/>
        <v>8.7405883444407362E-2</v>
      </c>
      <c r="AX31" s="8">
        <f t="shared" si="48"/>
        <v>1.4135832487008742E-2</v>
      </c>
      <c r="AY31" s="8">
        <f t="shared" si="48"/>
        <v>0.95648914516946759</v>
      </c>
      <c r="AZ31" s="8">
        <f t="shared" si="51"/>
        <v>0.1596065299024827</v>
      </c>
      <c r="BA31" s="8">
        <f t="shared" si="51"/>
        <v>0</v>
      </c>
      <c r="BB31" s="8">
        <f t="shared" si="51"/>
        <v>3.6609014437223968E-2</v>
      </c>
      <c r="BC31" s="9">
        <f t="shared" si="49"/>
        <v>22.784231738532803</v>
      </c>
      <c r="BD31" s="9">
        <f t="shared" si="17"/>
        <v>4.5923688639344151E-2</v>
      </c>
      <c r="BE31" s="9" t="b">
        <f t="shared" si="18"/>
        <v>0</v>
      </c>
      <c r="BF31" s="8">
        <f t="shared" si="19"/>
        <v>0.49757236852044762</v>
      </c>
      <c r="BG31" s="8">
        <f t="shared" si="20"/>
        <v>20.330222033648191</v>
      </c>
      <c r="BH31" s="10">
        <f t="shared" si="21"/>
        <v>2.3889825245664957E-2</v>
      </c>
      <c r="BI31" s="10">
        <f t="shared" si="21"/>
        <v>0.97611017475433504</v>
      </c>
      <c r="BJ31" s="10">
        <f t="shared" si="22"/>
        <v>2.0683810697696723</v>
      </c>
      <c r="BK31" s="10">
        <f t="shared" si="23"/>
        <v>93.921783089944441</v>
      </c>
      <c r="BL31" s="8">
        <f t="shared" si="24"/>
        <v>103.56416415971411</v>
      </c>
      <c r="BM31" s="10">
        <f t="shared" si="25"/>
        <v>1.4540615136899153</v>
      </c>
      <c r="BN31" s="10">
        <f t="shared" si="26"/>
        <v>6.457910962826241</v>
      </c>
      <c r="BO31" s="10">
        <f t="shared" si="27"/>
        <v>12.915821925652482</v>
      </c>
      <c r="BP31" s="10">
        <f t="shared" si="28"/>
        <v>0.37987567592333943</v>
      </c>
      <c r="BQ31" s="10">
        <f t="shared" si="29"/>
        <v>0.62012432407666063</v>
      </c>
      <c r="BR31" s="10">
        <f t="shared" si="30"/>
        <v>32.889636021442726</v>
      </c>
      <c r="BS31" s="10">
        <f t="shared" si="31"/>
        <v>59.668656019680384</v>
      </c>
      <c r="BT31" s="8">
        <f t="shared" si="32"/>
        <v>100.13229204112311</v>
      </c>
      <c r="BU31" s="11" t="str">
        <f t="shared" si="33"/>
        <v>Magnetite-Ulvospinel</v>
      </c>
      <c r="BV31" s="9">
        <f t="shared" si="34"/>
        <v>100.13229204112311</v>
      </c>
      <c r="BW31" s="11" t="str">
        <f t="shared" si="35"/>
        <v>YES</v>
      </c>
      <c r="BY31" s="11" t="str">
        <f t="shared" si="4"/>
        <v>Magnetite-Ulvospinel</v>
      </c>
      <c r="BZ31" s="11">
        <f t="shared" si="5"/>
        <v>143</v>
      </c>
      <c r="CA31" s="9">
        <f t="shared" si="6"/>
        <v>4.2599999999999999E-2</v>
      </c>
      <c r="CB31" s="9">
        <f t="shared" si="6"/>
        <v>4.42</v>
      </c>
      <c r="CC31" s="9">
        <f t="shared" si="7"/>
        <v>1.1507000000000001</v>
      </c>
      <c r="CD31" s="9">
        <f t="shared" si="8"/>
        <v>59.668656019680384</v>
      </c>
      <c r="CE31" s="9">
        <f t="shared" si="9"/>
        <v>0.379</v>
      </c>
      <c r="CF31" s="9">
        <f t="shared" si="10"/>
        <v>5.62E-2</v>
      </c>
      <c r="CG31" s="9">
        <f t="shared" si="11"/>
        <v>32.889636021442726</v>
      </c>
      <c r="CH31" s="9">
        <f t="shared" si="12"/>
        <v>0.65510000000000002</v>
      </c>
      <c r="CI31" s="9">
        <f t="shared" si="13"/>
        <v>0.69799999999999995</v>
      </c>
      <c r="CJ31" s="9">
        <f>0</f>
        <v>0</v>
      </c>
      <c r="CK31" s="9">
        <f t="shared" si="14"/>
        <v>0.1724</v>
      </c>
      <c r="CL31" s="9">
        <f t="shared" si="15"/>
        <v>0</v>
      </c>
      <c r="CM31" s="10">
        <f t="shared" si="16"/>
        <v>0.27307092951142042</v>
      </c>
      <c r="CN31" s="41">
        <f t="shared" si="36"/>
        <v>4.5923688639344151E-2</v>
      </c>
    </row>
    <row r="32" spans="1:92" s="11" customFormat="1">
      <c r="A32" s="36">
        <v>144</v>
      </c>
      <c r="B32" s="36" t="s">
        <v>81</v>
      </c>
      <c r="C32" s="36">
        <v>0.7036</v>
      </c>
      <c r="D32" s="36">
        <v>1.1987000000000001</v>
      </c>
      <c r="E32" s="36">
        <v>6.3E-2</v>
      </c>
      <c r="F32" s="36">
        <v>86.91</v>
      </c>
      <c r="G32" s="36">
        <v>0.37340000000000001</v>
      </c>
      <c r="H32" s="36">
        <v>5.0099999999999999E-2</v>
      </c>
      <c r="I32" s="36">
        <v>4.45</v>
      </c>
      <c r="J32" s="36">
        <v>0.58489999999999998</v>
      </c>
      <c r="K32" s="36">
        <v>1.1900000000000001E-2</v>
      </c>
      <c r="L32" s="36">
        <v>0.152</v>
      </c>
      <c r="M32" s="7">
        <f t="shared" si="0"/>
        <v>1.7457151080279076E-2</v>
      </c>
      <c r="N32" s="7">
        <f t="shared" si="0"/>
        <v>1.1756424076136513E-2</v>
      </c>
      <c r="O32" s="7">
        <f t="shared" si="0"/>
        <v>4.1449986314925154E-4</v>
      </c>
      <c r="P32" s="7">
        <f t="shared" si="0"/>
        <v>1.2096976243103152</v>
      </c>
      <c r="Q32" s="7">
        <f t="shared" si="0"/>
        <v>2.4913064480401809E-3</v>
      </c>
      <c r="R32" s="7">
        <f t="shared" si="0"/>
        <v>9.6190214709614987E-4</v>
      </c>
      <c r="S32" s="7">
        <f t="shared" si="0"/>
        <v>5.5718467729616437E-2</v>
      </c>
      <c r="T32" s="7">
        <f t="shared" si="0"/>
        <v>8.2452922715052796E-3</v>
      </c>
      <c r="U32" s="7">
        <f t="shared" si="0"/>
        <v>1.5931923826660669E-4</v>
      </c>
      <c r="V32" s="7">
        <f t="shared" si="0"/>
        <v>1.8675650637552312E-3</v>
      </c>
      <c r="W32" s="7">
        <f t="shared" si="37"/>
        <v>1.7457151080279076E-2</v>
      </c>
      <c r="X32" s="7">
        <f t="shared" si="38"/>
        <v>3.5269272228409539E-2</v>
      </c>
      <c r="Y32" s="7">
        <f t="shared" si="38"/>
        <v>1.2434995894477546E-3</v>
      </c>
      <c r="Z32" s="7">
        <f t="shared" si="39"/>
        <v>1.2096976243103152</v>
      </c>
      <c r="AA32" s="7">
        <f t="shared" si="40"/>
        <v>7.4739193441205427E-3</v>
      </c>
      <c r="AB32" s="7">
        <f t="shared" si="41"/>
        <v>1.9238042941922997E-3</v>
      </c>
      <c r="AC32" s="7">
        <f t="shared" si="41"/>
        <v>0.11143693545923287</v>
      </c>
      <c r="AD32" s="7">
        <f t="shared" si="50"/>
        <v>8.2452922715052796E-3</v>
      </c>
      <c r="AE32" s="7">
        <f t="shared" si="50"/>
        <v>1.5931923826660669E-4</v>
      </c>
      <c r="AF32" s="7">
        <f t="shared" si="50"/>
        <v>1.8675650637552312E-3</v>
      </c>
      <c r="AG32" s="7">
        <f t="shared" si="42"/>
        <v>1.394774382879524</v>
      </c>
      <c r="AH32" s="8">
        <f t="shared" si="2"/>
        <v>0.30038666544887865</v>
      </c>
      <c r="AI32" s="8">
        <f t="shared" si="2"/>
        <v>0.60688133068109529</v>
      </c>
      <c r="AJ32" s="8">
        <f t="shared" si="2"/>
        <v>2.139700191878555E-2</v>
      </c>
      <c r="AK32" s="8">
        <f t="shared" si="2"/>
        <v>20.815368664507023</v>
      </c>
      <c r="AL32" s="8">
        <f t="shared" si="2"/>
        <v>0.12860435813896559</v>
      </c>
      <c r="AM32" s="8">
        <f t="shared" si="2"/>
        <v>3.3103062134891038E-2</v>
      </c>
      <c r="AN32" s="8">
        <f t="shared" si="2"/>
        <v>1.9175047117657036</v>
      </c>
      <c r="AO32" s="8">
        <f t="shared" si="2"/>
        <v>0.1418774369139095</v>
      </c>
      <c r="AP32" s="8">
        <f t="shared" si="2"/>
        <v>2.7414195194097107E-3</v>
      </c>
      <c r="AQ32" s="8">
        <f t="shared" si="2"/>
        <v>3.213534897134477E-2</v>
      </c>
      <c r="AR32" s="8">
        <f t="shared" si="43"/>
        <v>24.000000000000007</v>
      </c>
      <c r="AS32" s="8">
        <f t="shared" si="44"/>
        <v>0.30038666544887865</v>
      </c>
      <c r="AT32" s="8">
        <f t="shared" si="45"/>
        <v>0.40458755378739686</v>
      </c>
      <c r="AU32" s="8">
        <f t="shared" si="45"/>
        <v>1.4264667945857033E-2</v>
      </c>
      <c r="AV32" s="8">
        <f t="shared" si="46"/>
        <v>20.815368664507023</v>
      </c>
      <c r="AW32" s="8">
        <f t="shared" si="47"/>
        <v>8.5736238759310399E-2</v>
      </c>
      <c r="AX32" s="8">
        <f t="shared" si="48"/>
        <v>1.6551531067445519E-2</v>
      </c>
      <c r="AY32" s="8">
        <f t="shared" si="48"/>
        <v>0.95875235588285179</v>
      </c>
      <c r="AZ32" s="8">
        <f t="shared" si="51"/>
        <v>0.1418774369139095</v>
      </c>
      <c r="BA32" s="8">
        <f t="shared" si="51"/>
        <v>2.7414195194097107E-3</v>
      </c>
      <c r="BB32" s="8">
        <f t="shared" si="51"/>
        <v>3.213534897134477E-2</v>
      </c>
      <c r="BC32" s="9">
        <f t="shared" si="49"/>
        <v>22.772401882803425</v>
      </c>
      <c r="BD32" s="9">
        <f t="shared" si="17"/>
        <v>4.605983066337193E-2</v>
      </c>
      <c r="BE32" s="9" t="b">
        <f t="shared" si="18"/>
        <v>0</v>
      </c>
      <c r="BF32" s="8">
        <f t="shared" si="19"/>
        <v>0.51648825352006367</v>
      </c>
      <c r="BG32" s="8">
        <f t="shared" si="20"/>
        <v>20.29888041098696</v>
      </c>
      <c r="BH32" s="10">
        <f t="shared" si="21"/>
        <v>2.4812832376144504E-2</v>
      </c>
      <c r="BI32" s="10">
        <f t="shared" si="21"/>
        <v>0.9751871676238556</v>
      </c>
      <c r="BJ32" s="10">
        <f t="shared" si="22"/>
        <v>2.156483261810719</v>
      </c>
      <c r="BK32" s="10">
        <f t="shared" si="23"/>
        <v>94.190615633169188</v>
      </c>
      <c r="BL32" s="8">
        <f t="shared" si="24"/>
        <v>103.93469889497992</v>
      </c>
      <c r="BM32" s="10">
        <f t="shared" si="25"/>
        <v>1.4752406094029153</v>
      </c>
      <c r="BN32" s="10">
        <f t="shared" si="26"/>
        <v>6.4467093517013687</v>
      </c>
      <c r="BO32" s="10">
        <f t="shared" si="27"/>
        <v>12.893418703402737</v>
      </c>
      <c r="BP32" s="10">
        <f t="shared" si="28"/>
        <v>0.38058177535967763</v>
      </c>
      <c r="BQ32" s="10">
        <f t="shared" si="29"/>
        <v>0.61941822464032248</v>
      </c>
      <c r="BR32" s="10">
        <f t="shared" si="30"/>
        <v>33.076362096509584</v>
      </c>
      <c r="BS32" s="10">
        <f t="shared" si="31"/>
        <v>59.82788314927928</v>
      </c>
      <c r="BT32" s="8">
        <f t="shared" si="32"/>
        <v>100.49184524578888</v>
      </c>
      <c r="BU32" s="11" t="str">
        <f t="shared" si="33"/>
        <v>Magnetite-Ulvospinel</v>
      </c>
      <c r="BV32" s="9">
        <f t="shared" si="34"/>
        <v>100.49184524578888</v>
      </c>
      <c r="BW32" s="11" t="str">
        <f t="shared" si="35"/>
        <v>YES</v>
      </c>
      <c r="BY32" s="11" t="str">
        <f t="shared" si="4"/>
        <v>Magnetite-Ulvospinel</v>
      </c>
      <c r="BZ32" s="11">
        <f t="shared" si="5"/>
        <v>144</v>
      </c>
      <c r="CA32" s="9">
        <f t="shared" si="6"/>
        <v>5.0099999999999999E-2</v>
      </c>
      <c r="CB32" s="9">
        <f t="shared" si="6"/>
        <v>4.45</v>
      </c>
      <c r="CC32" s="9">
        <f t="shared" si="7"/>
        <v>1.1987000000000001</v>
      </c>
      <c r="CD32" s="9">
        <f t="shared" si="8"/>
        <v>59.82788314927928</v>
      </c>
      <c r="CE32" s="9">
        <f t="shared" si="9"/>
        <v>0.37340000000000001</v>
      </c>
      <c r="CF32" s="9">
        <f t="shared" si="10"/>
        <v>6.3E-2</v>
      </c>
      <c r="CG32" s="9">
        <f t="shared" si="11"/>
        <v>33.076362096509584</v>
      </c>
      <c r="CH32" s="9">
        <f t="shared" si="12"/>
        <v>0.58489999999999998</v>
      </c>
      <c r="CI32" s="9">
        <f t="shared" si="13"/>
        <v>0.7036</v>
      </c>
      <c r="CJ32" s="9">
        <f>0</f>
        <v>0</v>
      </c>
      <c r="CK32" s="9">
        <f t="shared" si="14"/>
        <v>0.152</v>
      </c>
      <c r="CL32" s="9">
        <f t="shared" si="15"/>
        <v>1.1900000000000001E-2</v>
      </c>
      <c r="CM32" s="10">
        <f t="shared" si="16"/>
        <v>0.32576731574230045</v>
      </c>
      <c r="CN32" s="41">
        <f t="shared" si="36"/>
        <v>4.605983066337193E-2</v>
      </c>
    </row>
    <row r="33" spans="1:92" s="11" customFormat="1">
      <c r="A33" s="36">
        <v>145</v>
      </c>
      <c r="B33" s="36" t="s">
        <v>82</v>
      </c>
      <c r="C33" s="36">
        <v>0.74239999999999995</v>
      </c>
      <c r="D33" s="36">
        <v>1.2198</v>
      </c>
      <c r="E33" s="36">
        <v>5.2499999999999998E-2</v>
      </c>
      <c r="F33" s="36">
        <v>87.44</v>
      </c>
      <c r="G33" s="36">
        <v>0.35930000000000001</v>
      </c>
      <c r="H33" s="36">
        <v>2.7E-2</v>
      </c>
      <c r="I33" s="36">
        <v>4.24</v>
      </c>
      <c r="J33" s="36">
        <v>0.64349999999999996</v>
      </c>
      <c r="K33" s="36">
        <v>1.4800000000000001E-2</v>
      </c>
      <c r="L33" s="36">
        <v>0.15740000000000001</v>
      </c>
      <c r="M33" s="7">
        <f t="shared" si="0"/>
        <v>1.8419825130754953E-2</v>
      </c>
      <c r="N33" s="7">
        <f t="shared" si="0"/>
        <v>1.196336538589415E-2</v>
      </c>
      <c r="O33" s="7">
        <f t="shared" si="0"/>
        <v>3.454165526243763E-4</v>
      </c>
      <c r="P33" s="7">
        <f t="shared" si="0"/>
        <v>1.2170746780542396</v>
      </c>
      <c r="Q33" s="7">
        <f t="shared" si="0"/>
        <v>2.3972319410306294E-3</v>
      </c>
      <c r="R33" s="7">
        <f t="shared" si="0"/>
        <v>5.1839037867457182E-4</v>
      </c>
      <c r="S33" s="7">
        <f t="shared" si="0"/>
        <v>5.3089056892937914E-2</v>
      </c>
      <c r="T33" s="7">
        <f t="shared" si="0"/>
        <v>9.0713721605635966E-3</v>
      </c>
      <c r="U33" s="7">
        <f t="shared" si="0"/>
        <v>1.9814493498704024E-4</v>
      </c>
      <c r="V33" s="7">
        <f t="shared" si="0"/>
        <v>1.9339127699675883E-3</v>
      </c>
      <c r="W33" s="7">
        <f t="shared" si="37"/>
        <v>1.8419825130754953E-2</v>
      </c>
      <c r="X33" s="7">
        <f t="shared" si="38"/>
        <v>3.5890096157682447E-2</v>
      </c>
      <c r="Y33" s="7">
        <f t="shared" si="38"/>
        <v>1.036249657873129E-3</v>
      </c>
      <c r="Z33" s="7">
        <f t="shared" si="39"/>
        <v>1.2170746780542396</v>
      </c>
      <c r="AA33" s="7">
        <f t="shared" si="40"/>
        <v>7.1916958230918877E-3</v>
      </c>
      <c r="AB33" s="7">
        <f t="shared" si="41"/>
        <v>1.0367807573491436E-3</v>
      </c>
      <c r="AC33" s="7">
        <f t="shared" si="41"/>
        <v>0.10617811378587583</v>
      </c>
      <c r="AD33" s="7">
        <f t="shared" si="50"/>
        <v>9.0713721605635966E-3</v>
      </c>
      <c r="AE33" s="7">
        <f t="shared" si="50"/>
        <v>1.9814493498704024E-4</v>
      </c>
      <c r="AF33" s="7">
        <f t="shared" si="50"/>
        <v>1.9339127699675883E-3</v>
      </c>
      <c r="AG33" s="7">
        <f t="shared" si="42"/>
        <v>1.3980308692323853</v>
      </c>
      <c r="AH33" s="8">
        <f t="shared" si="2"/>
        <v>0.31621319161632588</v>
      </c>
      <c r="AI33" s="8">
        <f t="shared" si="2"/>
        <v>0.61612538516930293</v>
      </c>
      <c r="AJ33" s="8">
        <f t="shared" si="2"/>
        <v>1.7789300891911226E-2</v>
      </c>
      <c r="AK33" s="8">
        <f t="shared" si="2"/>
        <v>20.893524539511727</v>
      </c>
      <c r="AL33" s="8">
        <f t="shared" si="2"/>
        <v>0.12345986312088725</v>
      </c>
      <c r="AM33" s="8">
        <f t="shared" si="2"/>
        <v>1.7798418278161324E-2</v>
      </c>
      <c r="AN33" s="8">
        <f t="shared" si="2"/>
        <v>1.8227599883114149</v>
      </c>
      <c r="AO33" s="8">
        <f t="shared" si="2"/>
        <v>0.15572827227560834</v>
      </c>
      <c r="AP33" s="8">
        <f t="shared" si="2"/>
        <v>3.4015546754701128E-3</v>
      </c>
      <c r="AQ33" s="8">
        <f t="shared" si="2"/>
        <v>3.3199486149191063E-2</v>
      </c>
      <c r="AR33" s="8">
        <f t="shared" si="43"/>
        <v>24.000000000000004</v>
      </c>
      <c r="AS33" s="8">
        <f t="shared" si="44"/>
        <v>0.31621319161632588</v>
      </c>
      <c r="AT33" s="8">
        <f t="shared" si="45"/>
        <v>0.41075025677953531</v>
      </c>
      <c r="AU33" s="8">
        <f t="shared" si="45"/>
        <v>1.1859533927940818E-2</v>
      </c>
      <c r="AV33" s="8">
        <f t="shared" si="46"/>
        <v>20.893524539511727</v>
      </c>
      <c r="AW33" s="8">
        <f t="shared" si="47"/>
        <v>8.2306575413924832E-2</v>
      </c>
      <c r="AX33" s="8">
        <f t="shared" si="48"/>
        <v>8.8992091390806619E-3</v>
      </c>
      <c r="AY33" s="8">
        <f t="shared" si="48"/>
        <v>0.91137999415570747</v>
      </c>
      <c r="AZ33" s="8">
        <f t="shared" si="51"/>
        <v>0.15572827227560834</v>
      </c>
      <c r="BA33" s="8">
        <f t="shared" si="51"/>
        <v>3.4015546754701128E-3</v>
      </c>
      <c r="BB33" s="8">
        <f t="shared" si="51"/>
        <v>3.3199486149191063E-2</v>
      </c>
      <c r="BC33" s="9">
        <f t="shared" si="49"/>
        <v>22.827262613644514</v>
      </c>
      <c r="BD33" s="9">
        <f t="shared" si="17"/>
        <v>4.3620213163757866E-2</v>
      </c>
      <c r="BE33" s="9" t="b">
        <f t="shared" si="18"/>
        <v>0</v>
      </c>
      <c r="BF33" s="8">
        <f t="shared" si="19"/>
        <v>0.43943853026377322</v>
      </c>
      <c r="BG33" s="8">
        <f t="shared" si="20"/>
        <v>20.454086009247956</v>
      </c>
      <c r="BH33" s="10">
        <f t="shared" si="21"/>
        <v>2.103228344421983E-2</v>
      </c>
      <c r="BI33" s="10">
        <f t="shared" si="21"/>
        <v>0.9789677165557803</v>
      </c>
      <c r="BJ33" s="10">
        <f t="shared" si="22"/>
        <v>1.8390628643625819</v>
      </c>
      <c r="BK33" s="10">
        <f t="shared" si="23"/>
        <v>95.132394240212861</v>
      </c>
      <c r="BL33" s="8">
        <f t="shared" si="24"/>
        <v>104.42815710457545</v>
      </c>
      <c r="BM33" s="10">
        <f t="shared" si="25"/>
        <v>1.3508185244194808</v>
      </c>
      <c r="BN33" s="10">
        <f t="shared" si="26"/>
        <v>6.5142353383640819</v>
      </c>
      <c r="BO33" s="10">
        <f t="shared" si="27"/>
        <v>13.028470676728164</v>
      </c>
      <c r="BP33" s="10">
        <f t="shared" si="28"/>
        <v>0.3764349977386518</v>
      </c>
      <c r="BQ33" s="10">
        <f t="shared" si="29"/>
        <v>0.62356500226134814</v>
      </c>
      <c r="BR33" s="10">
        <f t="shared" si="30"/>
        <v>32.915476202267719</v>
      </c>
      <c r="BS33" s="10">
        <f t="shared" si="31"/>
        <v>60.595697515164943</v>
      </c>
      <c r="BT33" s="8">
        <f t="shared" si="32"/>
        <v>100.96787371743265</v>
      </c>
      <c r="BU33" s="11" t="str">
        <f t="shared" si="33"/>
        <v>Magnetite-Ulvospinel</v>
      </c>
      <c r="BV33" s="9">
        <f t="shared" si="34"/>
        <v>100.96787371743265</v>
      </c>
      <c r="BW33" s="11" t="str">
        <f t="shared" si="35"/>
        <v>YES</v>
      </c>
      <c r="BY33" s="11" t="str">
        <f t="shared" si="4"/>
        <v>Magnetite-Ulvospinel</v>
      </c>
      <c r="BZ33" s="11">
        <f t="shared" si="5"/>
        <v>145</v>
      </c>
      <c r="CA33" s="9">
        <f t="shared" si="6"/>
        <v>2.7E-2</v>
      </c>
      <c r="CB33" s="9">
        <f t="shared" si="6"/>
        <v>4.24</v>
      </c>
      <c r="CC33" s="9">
        <f t="shared" si="7"/>
        <v>1.2198</v>
      </c>
      <c r="CD33" s="9">
        <f t="shared" si="8"/>
        <v>60.595697515164943</v>
      </c>
      <c r="CE33" s="9">
        <f t="shared" si="9"/>
        <v>0.35930000000000001</v>
      </c>
      <c r="CF33" s="9">
        <f t="shared" si="10"/>
        <v>5.2499999999999998E-2</v>
      </c>
      <c r="CG33" s="9">
        <f t="shared" si="11"/>
        <v>32.915476202267719</v>
      </c>
      <c r="CH33" s="9">
        <f t="shared" si="12"/>
        <v>0.64349999999999996</v>
      </c>
      <c r="CI33" s="9">
        <f t="shared" si="13"/>
        <v>0.74239999999999995</v>
      </c>
      <c r="CJ33" s="9">
        <f>0</f>
        <v>0</v>
      </c>
      <c r="CK33" s="9">
        <f t="shared" si="14"/>
        <v>0.15740000000000001</v>
      </c>
      <c r="CL33" s="9">
        <f t="shared" si="15"/>
        <v>1.4800000000000001E-2</v>
      </c>
      <c r="CM33" s="10">
        <f t="shared" si="16"/>
        <v>0.30761251829059927</v>
      </c>
      <c r="CN33" s="41">
        <f t="shared" si="36"/>
        <v>4.3620213163757866E-2</v>
      </c>
    </row>
    <row r="34" spans="1:92" s="11" customFormat="1">
      <c r="A34" s="36">
        <v>146</v>
      </c>
      <c r="B34" s="36" t="s">
        <v>83</v>
      </c>
      <c r="C34" s="36">
        <v>0.66310000000000002</v>
      </c>
      <c r="D34" s="36">
        <v>1.1661999999999999</v>
      </c>
      <c r="E34" s="36">
        <v>4.53E-2</v>
      </c>
      <c r="F34" s="36">
        <v>86.49</v>
      </c>
      <c r="G34" s="36">
        <v>0.37069999999999997</v>
      </c>
      <c r="H34" s="36">
        <v>2.4799999999999999E-2</v>
      </c>
      <c r="I34" s="36">
        <v>4.42</v>
      </c>
      <c r="J34" s="36">
        <v>0.58450000000000002</v>
      </c>
      <c r="K34" s="36">
        <v>0</v>
      </c>
      <c r="L34" s="36">
        <v>0.128</v>
      </c>
      <c r="M34" s="7">
        <f t="shared" si="0"/>
        <v>1.6452298012127709E-2</v>
      </c>
      <c r="N34" s="7">
        <f t="shared" si="0"/>
        <v>1.1437675613239677E-2</v>
      </c>
      <c r="O34" s="7">
        <f t="shared" si="0"/>
        <v>2.9804513969303327E-4</v>
      </c>
      <c r="P34" s="7">
        <f t="shared" si="0"/>
        <v>1.2038516571924882</v>
      </c>
      <c r="Q34" s="7">
        <f t="shared" si="0"/>
        <v>2.4732921807404796E-3</v>
      </c>
      <c r="R34" s="7">
        <f t="shared" ref="R34:V65" si="52">H34/H$4</f>
        <v>4.7615116263442152E-4</v>
      </c>
      <c r="S34" s="7">
        <f t="shared" si="52"/>
        <v>5.5342837610090928E-2</v>
      </c>
      <c r="T34" s="7">
        <f t="shared" si="52"/>
        <v>8.2396535009315042E-3</v>
      </c>
      <c r="U34" s="7">
        <f t="shared" si="52"/>
        <v>0</v>
      </c>
      <c r="V34" s="7">
        <f t="shared" si="52"/>
        <v>1.5726863694780894E-3</v>
      </c>
      <c r="W34" s="7">
        <f t="shared" si="37"/>
        <v>1.6452298012127709E-2</v>
      </c>
      <c r="X34" s="7">
        <f t="shared" si="38"/>
        <v>3.4313026839719034E-2</v>
      </c>
      <c r="Y34" s="7">
        <f t="shared" si="38"/>
        <v>8.9413541907909988E-4</v>
      </c>
      <c r="Z34" s="7">
        <f t="shared" si="39"/>
        <v>1.2038516571924882</v>
      </c>
      <c r="AA34" s="7">
        <f t="shared" si="40"/>
        <v>7.4198765422214385E-3</v>
      </c>
      <c r="AB34" s="7">
        <f t="shared" si="41"/>
        <v>9.5230232526884303E-4</v>
      </c>
      <c r="AC34" s="7">
        <f t="shared" si="41"/>
        <v>0.11068567522018186</v>
      </c>
      <c r="AD34" s="7">
        <f t="shared" si="50"/>
        <v>8.2396535009315042E-3</v>
      </c>
      <c r="AE34" s="7">
        <f t="shared" si="50"/>
        <v>0</v>
      </c>
      <c r="AF34" s="7">
        <f t="shared" si="50"/>
        <v>1.5726863694780894E-3</v>
      </c>
      <c r="AG34" s="7">
        <f t="shared" si="42"/>
        <v>1.384381311421496</v>
      </c>
      <c r="AH34" s="8">
        <f t="shared" si="2"/>
        <v>0.28522138303472472</v>
      </c>
      <c r="AI34" s="8">
        <f t="shared" si="2"/>
        <v>0.59485969462247801</v>
      </c>
      <c r="AJ34" s="8">
        <f t="shared" si="2"/>
        <v>1.5500967747003052E-2</v>
      </c>
      <c r="AK34" s="8">
        <f t="shared" si="2"/>
        <v>20.8702902403043</v>
      </c>
      <c r="AL34" s="8">
        <f t="shared" si="2"/>
        <v>0.12863293916505078</v>
      </c>
      <c r="AM34" s="8">
        <f t="shared" ref="AM34:AQ65" si="53">AB34*$AH$2/$AG34</f>
        <v>1.6509364593331757E-2</v>
      </c>
      <c r="AN34" s="8">
        <f t="shared" si="53"/>
        <v>1.9188760953127069</v>
      </c>
      <c r="AO34" s="8">
        <f t="shared" si="53"/>
        <v>0.14284480900663327</v>
      </c>
      <c r="AP34" s="8">
        <f t="shared" si="53"/>
        <v>0</v>
      </c>
      <c r="AQ34" s="8">
        <f t="shared" si="53"/>
        <v>2.7264506213766901E-2</v>
      </c>
      <c r="AR34" s="8">
        <f t="shared" si="43"/>
        <v>23.999999999999996</v>
      </c>
      <c r="AS34" s="8">
        <f t="shared" si="44"/>
        <v>0.28522138303472472</v>
      </c>
      <c r="AT34" s="8">
        <f t="shared" si="45"/>
        <v>0.39657312974831865</v>
      </c>
      <c r="AU34" s="8">
        <f t="shared" si="45"/>
        <v>1.0333978498002034E-2</v>
      </c>
      <c r="AV34" s="8">
        <f t="shared" si="46"/>
        <v>20.8702902403043</v>
      </c>
      <c r="AW34" s="8">
        <f t="shared" si="47"/>
        <v>8.575529277670052E-2</v>
      </c>
      <c r="AX34" s="8">
        <f t="shared" si="48"/>
        <v>8.2546822966658787E-3</v>
      </c>
      <c r="AY34" s="8">
        <f t="shared" si="48"/>
        <v>0.95943804765635343</v>
      </c>
      <c r="AZ34" s="8">
        <f t="shared" si="51"/>
        <v>0.14284480900663327</v>
      </c>
      <c r="BA34" s="8">
        <f t="shared" si="51"/>
        <v>0</v>
      </c>
      <c r="BB34" s="8">
        <f t="shared" si="51"/>
        <v>2.7264506213766901E-2</v>
      </c>
      <c r="BC34" s="9">
        <f t="shared" si="49"/>
        <v>22.785976069535465</v>
      </c>
      <c r="BD34" s="9">
        <f t="shared" si="17"/>
        <v>4.5971476036471469E-2</v>
      </c>
      <c r="BE34" s="9" t="b">
        <f t="shared" si="18"/>
        <v>0</v>
      </c>
      <c r="BF34" s="8">
        <f t="shared" si="19"/>
        <v>0.53137185561499556</v>
      </c>
      <c r="BG34" s="8">
        <f t="shared" si="20"/>
        <v>20.338918384689304</v>
      </c>
      <c r="BH34" s="10">
        <f t="shared" si="21"/>
        <v>2.5460683560059962E-2</v>
      </c>
      <c r="BI34" s="10">
        <f t="shared" si="21"/>
        <v>0.97453931643994007</v>
      </c>
      <c r="BJ34" s="10">
        <f t="shared" si="22"/>
        <v>2.2020945211095859</v>
      </c>
      <c r="BK34" s="10">
        <f t="shared" si="23"/>
        <v>93.673159687422739</v>
      </c>
      <c r="BL34" s="8">
        <f t="shared" si="24"/>
        <v>103.27785420853233</v>
      </c>
      <c r="BM34" s="10">
        <f t="shared" si="25"/>
        <v>1.4908099032713489</v>
      </c>
      <c r="BN34" s="10">
        <f t="shared" si="26"/>
        <v>6.4598267790109842</v>
      </c>
      <c r="BO34" s="10">
        <f t="shared" si="27"/>
        <v>12.919653558021968</v>
      </c>
      <c r="BP34" s="10">
        <f t="shared" si="28"/>
        <v>0.38095477306435432</v>
      </c>
      <c r="BQ34" s="10">
        <f t="shared" si="29"/>
        <v>0.61904522693564579</v>
      </c>
      <c r="BR34" s="10">
        <f t="shared" si="30"/>
        <v>32.948778322335997</v>
      </c>
      <c r="BS34" s="10">
        <f t="shared" si="31"/>
        <v>59.502907084665921</v>
      </c>
      <c r="BT34" s="8">
        <f t="shared" si="32"/>
        <v>99.854285407001925</v>
      </c>
      <c r="BU34" s="11" t="str">
        <f t="shared" si="33"/>
        <v>Magnetite-Ulvospinel</v>
      </c>
      <c r="BV34" s="9">
        <f t="shared" si="34"/>
        <v>99.854285407001925</v>
      </c>
      <c r="BW34" s="11" t="str">
        <f t="shared" si="35"/>
        <v>YES</v>
      </c>
      <c r="BY34" s="11" t="str">
        <f t="shared" si="4"/>
        <v>Magnetite-Ulvospinel</v>
      </c>
      <c r="BZ34" s="11">
        <f t="shared" si="5"/>
        <v>146</v>
      </c>
      <c r="CA34" s="9">
        <f t="shared" si="6"/>
        <v>2.4799999999999999E-2</v>
      </c>
      <c r="CB34" s="9">
        <f t="shared" si="6"/>
        <v>4.42</v>
      </c>
      <c r="CC34" s="9">
        <f t="shared" si="7"/>
        <v>1.1661999999999999</v>
      </c>
      <c r="CD34" s="9">
        <f t="shared" si="8"/>
        <v>59.502907084665921</v>
      </c>
      <c r="CE34" s="9">
        <f t="shared" si="9"/>
        <v>0.37069999999999997</v>
      </c>
      <c r="CF34" s="9">
        <f t="shared" si="10"/>
        <v>4.53E-2</v>
      </c>
      <c r="CG34" s="9">
        <f t="shared" si="11"/>
        <v>32.948778322335997</v>
      </c>
      <c r="CH34" s="9">
        <f t="shared" si="12"/>
        <v>0.58450000000000002</v>
      </c>
      <c r="CI34" s="9">
        <f t="shared" si="13"/>
        <v>0.66310000000000002</v>
      </c>
      <c r="CJ34" s="9">
        <f>0</f>
        <v>0</v>
      </c>
      <c r="CK34" s="9">
        <f t="shared" si="14"/>
        <v>0.128</v>
      </c>
      <c r="CL34" s="9">
        <f t="shared" si="15"/>
        <v>0</v>
      </c>
      <c r="CM34" s="10">
        <f t="shared" si="16"/>
        <v>0.30031761873434915</v>
      </c>
      <c r="CN34" s="41">
        <f t="shared" si="36"/>
        <v>4.5971476036471469E-2</v>
      </c>
    </row>
    <row r="35" spans="1:92" s="11" customFormat="1">
      <c r="A35" s="36">
        <v>147</v>
      </c>
      <c r="B35" s="36" t="s">
        <v>84</v>
      </c>
      <c r="C35" s="36">
        <v>0.7157</v>
      </c>
      <c r="D35" s="36">
        <v>1.1675</v>
      </c>
      <c r="E35" s="36">
        <v>6.54E-2</v>
      </c>
      <c r="F35" s="36">
        <v>87.3</v>
      </c>
      <c r="G35" s="36">
        <v>0.33539999999999998</v>
      </c>
      <c r="H35" s="36">
        <v>3.8800000000000001E-2</v>
      </c>
      <c r="I35" s="36">
        <v>4.46</v>
      </c>
      <c r="J35" s="36">
        <v>0.57120000000000004</v>
      </c>
      <c r="K35" s="36">
        <v>0</v>
      </c>
      <c r="L35" s="36">
        <v>0.17549999999999999</v>
      </c>
      <c r="M35" s="7">
        <f t="shared" ref="M35:V66" si="54">C35/C$4</f>
        <v>1.7757366441381088E-2</v>
      </c>
      <c r="N35" s="7">
        <f t="shared" si="54"/>
        <v>1.1450425551755551E-2</v>
      </c>
      <c r="O35" s="7">
        <f t="shared" si="54"/>
        <v>4.302903341263659E-4</v>
      </c>
      <c r="P35" s="7">
        <f t="shared" si="54"/>
        <v>1.2151260223482971</v>
      </c>
      <c r="Q35" s="7">
        <f t="shared" si="54"/>
        <v>2.2377723156740137E-3</v>
      </c>
      <c r="R35" s="7">
        <f t="shared" si="52"/>
        <v>7.4494617379901437E-4</v>
      </c>
      <c r="S35" s="7">
        <f t="shared" si="52"/>
        <v>5.5843677769458269E-2</v>
      </c>
      <c r="T35" s="7">
        <f t="shared" si="52"/>
        <v>8.0521643793534225E-3</v>
      </c>
      <c r="U35" s="7">
        <f t="shared" si="52"/>
        <v>0</v>
      </c>
      <c r="V35" s="7">
        <f t="shared" si="52"/>
        <v>2.1563004519015989E-3</v>
      </c>
      <c r="W35" s="7">
        <f t="shared" si="37"/>
        <v>1.7757366441381088E-2</v>
      </c>
      <c r="X35" s="7">
        <f t="shared" si="38"/>
        <v>3.4351276655266653E-2</v>
      </c>
      <c r="Y35" s="7">
        <f t="shared" si="38"/>
        <v>1.2908710023790976E-3</v>
      </c>
      <c r="Z35" s="7">
        <f t="shared" si="39"/>
        <v>1.2151260223482971</v>
      </c>
      <c r="AA35" s="7">
        <f t="shared" si="40"/>
        <v>6.7133169470220411E-3</v>
      </c>
      <c r="AB35" s="7">
        <f t="shared" si="41"/>
        <v>1.4898923475980287E-3</v>
      </c>
      <c r="AC35" s="7">
        <f t="shared" si="41"/>
        <v>0.11168735553891654</v>
      </c>
      <c r="AD35" s="7">
        <f t="shared" si="50"/>
        <v>8.0521643793534225E-3</v>
      </c>
      <c r="AE35" s="7">
        <f t="shared" si="50"/>
        <v>0</v>
      </c>
      <c r="AF35" s="7">
        <f t="shared" si="50"/>
        <v>2.1563004519015989E-3</v>
      </c>
      <c r="AG35" s="7">
        <f t="shared" si="42"/>
        <v>1.3986245661121159</v>
      </c>
      <c r="AH35" s="8">
        <f t="shared" ref="AH35:AQ66" si="55">W35*$AH$2/$AG35</f>
        <v>0.30471136066044413</v>
      </c>
      <c r="AI35" s="8">
        <f t="shared" si="55"/>
        <v>0.58945814316571354</v>
      </c>
      <c r="AJ35" s="8">
        <f t="shared" si="55"/>
        <v>2.2150979474941431E-2</v>
      </c>
      <c r="AK35" s="8">
        <f t="shared" si="55"/>
        <v>20.851217147877108</v>
      </c>
      <c r="AL35" s="8">
        <f t="shared" si="55"/>
        <v>0.115198610572391</v>
      </c>
      <c r="AM35" s="8">
        <f t="shared" si="53"/>
        <v>2.5566129187728222E-2</v>
      </c>
      <c r="AN35" s="8">
        <f t="shared" si="53"/>
        <v>1.9165232742802576</v>
      </c>
      <c r="AO35" s="8">
        <f t="shared" si="53"/>
        <v>0.13817285194816945</v>
      </c>
      <c r="AP35" s="8">
        <f t="shared" si="53"/>
        <v>0</v>
      </c>
      <c r="AQ35" s="8">
        <f t="shared" si="53"/>
        <v>3.7001502833241322E-2</v>
      </c>
      <c r="AR35" s="8">
        <f t="shared" si="43"/>
        <v>23.999999999999996</v>
      </c>
      <c r="AS35" s="8">
        <f t="shared" si="44"/>
        <v>0.30471136066044413</v>
      </c>
      <c r="AT35" s="8">
        <f t="shared" si="45"/>
        <v>0.39297209544380901</v>
      </c>
      <c r="AU35" s="8">
        <f t="shared" si="45"/>
        <v>1.4767319649960954E-2</v>
      </c>
      <c r="AV35" s="8">
        <f t="shared" si="46"/>
        <v>20.851217147877108</v>
      </c>
      <c r="AW35" s="8">
        <f t="shared" si="47"/>
        <v>7.6799073714927335E-2</v>
      </c>
      <c r="AX35" s="8">
        <f t="shared" si="48"/>
        <v>1.2783064593864111E-2</v>
      </c>
      <c r="AY35" s="8">
        <f t="shared" si="48"/>
        <v>0.9582616371401288</v>
      </c>
      <c r="AZ35" s="8">
        <f t="shared" si="51"/>
        <v>0.13817285194816945</v>
      </c>
      <c r="BA35" s="8">
        <f t="shared" si="51"/>
        <v>0</v>
      </c>
      <c r="BB35" s="8">
        <f t="shared" si="51"/>
        <v>3.7001502833241322E-2</v>
      </c>
      <c r="BC35" s="9">
        <f t="shared" si="49"/>
        <v>22.786686053861654</v>
      </c>
      <c r="BD35" s="9">
        <f t="shared" si="17"/>
        <v>4.5957107939748776E-2</v>
      </c>
      <c r="BE35" s="9" t="b">
        <f t="shared" si="18"/>
        <v>0</v>
      </c>
      <c r="BF35" s="8">
        <f t="shared" si="19"/>
        <v>0.51537742453151525</v>
      </c>
      <c r="BG35" s="8">
        <f t="shared" si="20"/>
        <v>20.335839723345593</v>
      </c>
      <c r="BH35" s="10">
        <f t="shared" si="21"/>
        <v>2.4716898820651655E-2</v>
      </c>
      <c r="BI35" s="10">
        <f t="shared" si="21"/>
        <v>0.97528310117934836</v>
      </c>
      <c r="BJ35" s="10">
        <f t="shared" si="22"/>
        <v>2.1577852670428892</v>
      </c>
      <c r="BK35" s="10">
        <f t="shared" si="23"/>
        <v>94.622594208591082</v>
      </c>
      <c r="BL35" s="8">
        <f t="shared" si="24"/>
        <v>104.30987947563396</v>
      </c>
      <c r="BM35" s="10">
        <f t="shared" si="25"/>
        <v>1.4736390616716439</v>
      </c>
      <c r="BN35" s="10">
        <f t="shared" si="26"/>
        <v>6.4591926954018213</v>
      </c>
      <c r="BO35" s="10">
        <f t="shared" si="27"/>
        <v>12.918385390803643</v>
      </c>
      <c r="BP35" s="10">
        <f t="shared" si="28"/>
        <v>0.38044933784026697</v>
      </c>
      <c r="BQ35" s="10">
        <f t="shared" si="29"/>
        <v>0.61955066215973309</v>
      </c>
      <c r="BR35" s="10">
        <f t="shared" si="30"/>
        <v>33.213227193455303</v>
      </c>
      <c r="BS35" s="10">
        <f t="shared" si="31"/>
        <v>60.109204010932451</v>
      </c>
      <c r="BT35" s="8">
        <f t="shared" si="32"/>
        <v>100.85193120438775</v>
      </c>
      <c r="BU35" s="11" t="str">
        <f t="shared" si="33"/>
        <v>Magnetite-Ulvospinel</v>
      </c>
      <c r="BV35" s="9">
        <f t="shared" si="34"/>
        <v>100.85193120438775</v>
      </c>
      <c r="BW35" s="11" t="str">
        <f t="shared" si="35"/>
        <v>YES</v>
      </c>
      <c r="BY35" s="11" t="str">
        <f t="shared" si="4"/>
        <v>Magnetite-Ulvospinel</v>
      </c>
      <c r="BZ35" s="11">
        <f t="shared" si="5"/>
        <v>147</v>
      </c>
      <c r="CA35" s="9">
        <f t="shared" si="6"/>
        <v>3.8800000000000001E-2</v>
      </c>
      <c r="CB35" s="9">
        <f t="shared" si="6"/>
        <v>4.46</v>
      </c>
      <c r="CC35" s="9">
        <f t="shared" si="7"/>
        <v>1.1675</v>
      </c>
      <c r="CD35" s="9">
        <f t="shared" si="8"/>
        <v>60.109204010932451</v>
      </c>
      <c r="CE35" s="9">
        <f t="shared" si="9"/>
        <v>0.33539999999999998</v>
      </c>
      <c r="CF35" s="9">
        <f t="shared" si="10"/>
        <v>6.54E-2</v>
      </c>
      <c r="CG35" s="9">
        <f t="shared" si="11"/>
        <v>33.213227193455303</v>
      </c>
      <c r="CH35" s="9">
        <f t="shared" si="12"/>
        <v>0.57120000000000004</v>
      </c>
      <c r="CI35" s="9">
        <f t="shared" si="13"/>
        <v>0.7157</v>
      </c>
      <c r="CJ35" s="9">
        <f>0</f>
        <v>0</v>
      </c>
      <c r="CK35" s="9">
        <f t="shared" si="14"/>
        <v>0.17549999999999999</v>
      </c>
      <c r="CL35" s="9">
        <f t="shared" si="15"/>
        <v>0</v>
      </c>
      <c r="CM35" s="10">
        <f t="shared" si="16"/>
        <v>0.34346592476602333</v>
      </c>
      <c r="CN35" s="41">
        <f t="shared" si="36"/>
        <v>4.5957107939748776E-2</v>
      </c>
    </row>
    <row r="36" spans="1:92" s="11" customFormat="1">
      <c r="A36" s="36">
        <v>148</v>
      </c>
      <c r="B36" s="36" t="s">
        <v>85</v>
      </c>
      <c r="C36" s="36">
        <v>0.72319999999999995</v>
      </c>
      <c r="D36" s="36">
        <v>1.1763999999999999</v>
      </c>
      <c r="E36" s="36">
        <v>5.0500000000000003E-2</v>
      </c>
      <c r="F36" s="36">
        <v>86.64</v>
      </c>
      <c r="G36" s="36">
        <v>0.33729999999999999</v>
      </c>
      <c r="H36" s="36">
        <v>3.9699999999999999E-2</v>
      </c>
      <c r="I36" s="36">
        <v>4.2300000000000004</v>
      </c>
      <c r="J36" s="36">
        <v>0.55579999999999996</v>
      </c>
      <c r="K36" s="36">
        <v>0</v>
      </c>
      <c r="L36" s="36">
        <v>0.14269999999999999</v>
      </c>
      <c r="M36" s="7">
        <f t="shared" si="54"/>
        <v>1.7943450342890601E-2</v>
      </c>
      <c r="N36" s="7">
        <f t="shared" si="54"/>
        <v>1.1537713592364222E-2</v>
      </c>
      <c r="O36" s="7">
        <f t="shared" si="54"/>
        <v>3.3225782681011438E-4</v>
      </c>
      <c r="P36" s="7">
        <f t="shared" si="54"/>
        <v>1.2059395025917121</v>
      </c>
      <c r="Q36" s="7">
        <f t="shared" si="54"/>
        <v>2.2504490222923219E-3</v>
      </c>
      <c r="R36" s="7">
        <f t="shared" si="52"/>
        <v>7.6222585308816668E-4</v>
      </c>
      <c r="S36" s="7">
        <f t="shared" si="52"/>
        <v>5.2963846853096082E-2</v>
      </c>
      <c r="T36" s="7">
        <f t="shared" si="52"/>
        <v>7.8350717122630097E-3</v>
      </c>
      <c r="U36" s="7">
        <f t="shared" si="52"/>
        <v>0</v>
      </c>
      <c r="V36" s="7">
        <f t="shared" si="52"/>
        <v>1.7532995697228386E-3</v>
      </c>
      <c r="W36" s="7">
        <f t="shared" si="37"/>
        <v>1.7943450342890601E-2</v>
      </c>
      <c r="X36" s="7">
        <f t="shared" si="38"/>
        <v>3.4613140777092669E-2</v>
      </c>
      <c r="Y36" s="7">
        <f t="shared" si="38"/>
        <v>9.9677348043034314E-4</v>
      </c>
      <c r="Z36" s="7">
        <f t="shared" si="39"/>
        <v>1.2059395025917121</v>
      </c>
      <c r="AA36" s="7">
        <f t="shared" si="40"/>
        <v>6.7513470668769653E-3</v>
      </c>
      <c r="AB36" s="7">
        <f t="shared" si="41"/>
        <v>1.5244517061763334E-3</v>
      </c>
      <c r="AC36" s="7">
        <f t="shared" si="41"/>
        <v>0.10592769370619216</v>
      </c>
      <c r="AD36" s="7">
        <f t="shared" si="50"/>
        <v>7.8350717122630097E-3</v>
      </c>
      <c r="AE36" s="7">
        <f t="shared" si="50"/>
        <v>0</v>
      </c>
      <c r="AF36" s="7">
        <f t="shared" si="50"/>
        <v>1.7532995697228386E-3</v>
      </c>
      <c r="AG36" s="7">
        <f t="shared" si="42"/>
        <v>1.3832847309533571</v>
      </c>
      <c r="AH36" s="8">
        <f t="shared" si="55"/>
        <v>0.31131899210119685</v>
      </c>
      <c r="AI36" s="8">
        <f t="shared" si="55"/>
        <v>0.60053824065396622</v>
      </c>
      <c r="AJ36" s="8">
        <f t="shared" si="55"/>
        <v>1.7294027032193762E-2</v>
      </c>
      <c r="AK36" s="8">
        <f t="shared" si="55"/>
        <v>20.923059016384823</v>
      </c>
      <c r="AL36" s="8">
        <f t="shared" si="55"/>
        <v>0.11713592001653542</v>
      </c>
      <c r="AM36" s="8">
        <f t="shared" si="53"/>
        <v>2.6449248032266229E-2</v>
      </c>
      <c r="AN36" s="8">
        <f t="shared" si="53"/>
        <v>1.8378462452892748</v>
      </c>
      <c r="AO36" s="8">
        <f t="shared" si="53"/>
        <v>0.13593855038413835</v>
      </c>
      <c r="AP36" s="8">
        <f t="shared" si="53"/>
        <v>0</v>
      </c>
      <c r="AQ36" s="8">
        <f t="shared" si="53"/>
        <v>3.0419760105605469E-2</v>
      </c>
      <c r="AR36" s="8">
        <f t="shared" si="43"/>
        <v>24.000000000000004</v>
      </c>
      <c r="AS36" s="8">
        <f t="shared" si="44"/>
        <v>0.31131899210119685</v>
      </c>
      <c r="AT36" s="8">
        <f t="shared" si="45"/>
        <v>0.40035882710264414</v>
      </c>
      <c r="AU36" s="8">
        <f t="shared" si="45"/>
        <v>1.152935135479584E-2</v>
      </c>
      <c r="AV36" s="8">
        <f t="shared" si="46"/>
        <v>20.923059016384823</v>
      </c>
      <c r="AW36" s="8">
        <f t="shared" si="47"/>
        <v>7.8090613344356949E-2</v>
      </c>
      <c r="AX36" s="8">
        <f t="shared" si="48"/>
        <v>1.3224624016133115E-2</v>
      </c>
      <c r="AY36" s="8">
        <f t="shared" si="48"/>
        <v>0.91892312264463738</v>
      </c>
      <c r="AZ36" s="8">
        <f t="shared" si="51"/>
        <v>0.13593855038413835</v>
      </c>
      <c r="BA36" s="8">
        <f t="shared" si="51"/>
        <v>0</v>
      </c>
      <c r="BB36" s="8">
        <f t="shared" si="51"/>
        <v>3.0419760105605469E-2</v>
      </c>
      <c r="BC36" s="9">
        <f t="shared" si="49"/>
        <v>22.822862857438334</v>
      </c>
      <c r="BD36" s="9">
        <f t="shared" si="17"/>
        <v>4.391915741981274E-2</v>
      </c>
      <c r="BE36" s="9" t="b">
        <f t="shared" si="18"/>
        <v>0</v>
      </c>
      <c r="BF36" s="8">
        <f t="shared" si="19"/>
        <v>0.47166558015930216</v>
      </c>
      <c r="BG36" s="8">
        <f t="shared" si="20"/>
        <v>20.451393436225519</v>
      </c>
      <c r="BH36" s="10">
        <f t="shared" si="21"/>
        <v>2.254285952115995E-2</v>
      </c>
      <c r="BI36" s="10">
        <f t="shared" si="21"/>
        <v>0.97745714047884003</v>
      </c>
      <c r="BJ36" s="10">
        <f t="shared" si="22"/>
        <v>1.9531133489132979</v>
      </c>
      <c r="BK36" s="10">
        <f t="shared" si="23"/>
        <v>94.116566447183516</v>
      </c>
      <c r="BL36" s="8">
        <f t="shared" si="24"/>
        <v>103.32527979609682</v>
      </c>
      <c r="BM36" s="10">
        <f t="shared" si="25"/>
        <v>1.3905887028039394</v>
      </c>
      <c r="BN36" s="10">
        <f t="shared" si="26"/>
        <v>6.5108234378602949</v>
      </c>
      <c r="BO36" s="10">
        <f t="shared" si="27"/>
        <v>13.02164687572059</v>
      </c>
      <c r="BP36" s="10">
        <f t="shared" si="28"/>
        <v>0.37764134462731508</v>
      </c>
      <c r="BQ36" s="10">
        <f t="shared" si="29"/>
        <v>0.62235865537268487</v>
      </c>
      <c r="BR36" s="10">
        <f t="shared" si="30"/>
        <v>32.718846098510575</v>
      </c>
      <c r="BS36" s="10">
        <f t="shared" si="31"/>
        <v>59.925143841773483</v>
      </c>
      <c r="BT36" s="8">
        <f t="shared" si="32"/>
        <v>99.899589940284073</v>
      </c>
      <c r="BU36" s="11" t="str">
        <f t="shared" si="33"/>
        <v>Magnetite-Ulvospinel</v>
      </c>
      <c r="BV36" s="9">
        <f t="shared" si="34"/>
        <v>99.899589940284073</v>
      </c>
      <c r="BW36" s="11" t="str">
        <f t="shared" si="35"/>
        <v>YES</v>
      </c>
      <c r="BY36" s="11" t="str">
        <f t="shared" si="4"/>
        <v>Magnetite-Ulvospinel</v>
      </c>
      <c r="BZ36" s="11">
        <f t="shared" si="5"/>
        <v>148</v>
      </c>
      <c r="CA36" s="9">
        <f t="shared" si="6"/>
        <v>3.9699999999999999E-2</v>
      </c>
      <c r="CB36" s="9">
        <f t="shared" si="6"/>
        <v>4.2300000000000004</v>
      </c>
      <c r="CC36" s="9">
        <f t="shared" si="7"/>
        <v>1.1763999999999999</v>
      </c>
      <c r="CD36" s="9">
        <f t="shared" si="8"/>
        <v>59.925143841773483</v>
      </c>
      <c r="CE36" s="9">
        <f t="shared" si="9"/>
        <v>0.33729999999999999</v>
      </c>
      <c r="CF36" s="9">
        <f t="shared" si="10"/>
        <v>5.0500000000000003E-2</v>
      </c>
      <c r="CG36" s="9">
        <f t="shared" si="11"/>
        <v>32.718846098510575</v>
      </c>
      <c r="CH36" s="9">
        <f t="shared" si="12"/>
        <v>0.55579999999999996</v>
      </c>
      <c r="CI36" s="9">
        <f t="shared" si="13"/>
        <v>0.72319999999999995</v>
      </c>
      <c r="CJ36" s="9">
        <f>0</f>
        <v>0</v>
      </c>
      <c r="CK36" s="9">
        <f t="shared" si="14"/>
        <v>0.14269999999999999</v>
      </c>
      <c r="CL36" s="9">
        <f t="shared" si="15"/>
        <v>0</v>
      </c>
      <c r="CM36" s="10">
        <f t="shared" si="16"/>
        <v>0.35986298134615291</v>
      </c>
      <c r="CN36" s="41">
        <f t="shared" si="36"/>
        <v>4.391915741981274E-2</v>
      </c>
    </row>
    <row r="37" spans="1:92" s="11" customFormat="1">
      <c r="A37" s="36">
        <v>149</v>
      </c>
      <c r="B37" s="36" t="s">
        <v>86</v>
      </c>
      <c r="C37" s="36">
        <v>0.65010000000000001</v>
      </c>
      <c r="D37" s="36">
        <v>0.18659999999999999</v>
      </c>
      <c r="E37" s="36">
        <v>0.01</v>
      </c>
      <c r="F37" s="36">
        <v>64.97</v>
      </c>
      <c r="G37" s="36">
        <v>0.25650000000000001</v>
      </c>
      <c r="H37" s="36">
        <v>0</v>
      </c>
      <c r="I37" s="36">
        <v>28.62</v>
      </c>
      <c r="J37" s="36">
        <v>0.37990000000000002</v>
      </c>
      <c r="K37" s="36">
        <v>0</v>
      </c>
      <c r="L37" s="36">
        <v>0</v>
      </c>
      <c r="M37" s="7">
        <f t="shared" si="54"/>
        <v>1.6129752582844551E-2</v>
      </c>
      <c r="N37" s="7">
        <f t="shared" si="54"/>
        <v>1.830106559278446E-3</v>
      </c>
      <c r="O37" s="7">
        <f t="shared" si="54"/>
        <v>6.5793629071309772E-5</v>
      </c>
      <c r="P37" s="7">
        <f t="shared" si="54"/>
        <v>0.90431543725050256</v>
      </c>
      <c r="Q37" s="7">
        <f t="shared" si="54"/>
        <v>1.7113553934716295E-3</v>
      </c>
      <c r="R37" s="7">
        <f t="shared" si="52"/>
        <v>0</v>
      </c>
      <c r="S37" s="7">
        <f t="shared" si="52"/>
        <v>0.35835113402733088</v>
      </c>
      <c r="T37" s="7">
        <f t="shared" si="52"/>
        <v>5.3554223524446163E-3</v>
      </c>
      <c r="U37" s="7">
        <f t="shared" si="52"/>
        <v>0</v>
      </c>
      <c r="V37" s="7">
        <f t="shared" si="52"/>
        <v>0</v>
      </c>
      <c r="W37" s="7">
        <f t="shared" si="37"/>
        <v>1.6129752582844551E-2</v>
      </c>
      <c r="X37" s="7">
        <f t="shared" si="38"/>
        <v>5.4903196778353378E-3</v>
      </c>
      <c r="Y37" s="7">
        <f t="shared" si="38"/>
        <v>1.9738088721392931E-4</v>
      </c>
      <c r="Z37" s="7">
        <f t="shared" si="39"/>
        <v>0.90431543725050256</v>
      </c>
      <c r="AA37" s="7">
        <f t="shared" si="40"/>
        <v>5.1340661804148884E-3</v>
      </c>
      <c r="AB37" s="7">
        <f t="shared" si="41"/>
        <v>0</v>
      </c>
      <c r="AC37" s="7">
        <f t="shared" si="41"/>
        <v>0.71670226805466175</v>
      </c>
      <c r="AD37" s="7">
        <f t="shared" si="50"/>
        <v>5.3554223524446163E-3</v>
      </c>
      <c r="AE37" s="7">
        <f t="shared" si="50"/>
        <v>0</v>
      </c>
      <c r="AF37" s="7">
        <f t="shared" si="50"/>
        <v>0</v>
      </c>
      <c r="AG37" s="7">
        <f t="shared" si="42"/>
        <v>1.6533246469859175</v>
      </c>
      <c r="AH37" s="8">
        <f t="shared" si="55"/>
        <v>0.23414279989958112</v>
      </c>
      <c r="AI37" s="8">
        <f t="shared" si="55"/>
        <v>7.9698607595469095E-2</v>
      </c>
      <c r="AJ37" s="8">
        <f t="shared" si="55"/>
        <v>2.8652214807117992E-3</v>
      </c>
      <c r="AK37" s="8">
        <f t="shared" si="55"/>
        <v>13.127228541338576</v>
      </c>
      <c r="AL37" s="8">
        <f t="shared" si="55"/>
        <v>7.4527158688759851E-2</v>
      </c>
      <c r="AM37" s="8">
        <f t="shared" si="53"/>
        <v>0</v>
      </c>
      <c r="AN37" s="8">
        <f t="shared" si="53"/>
        <v>10.403797260670967</v>
      </c>
      <c r="AO37" s="8">
        <f t="shared" si="53"/>
        <v>7.774041032593737E-2</v>
      </c>
      <c r="AP37" s="8">
        <f t="shared" si="53"/>
        <v>0</v>
      </c>
      <c r="AQ37" s="8">
        <f t="shared" si="53"/>
        <v>0</v>
      </c>
      <c r="AR37" s="8">
        <f t="shared" si="43"/>
        <v>24</v>
      </c>
      <c r="AS37" s="8">
        <f t="shared" si="44"/>
        <v>0.23414279989958112</v>
      </c>
      <c r="AT37" s="8">
        <f t="shared" si="45"/>
        <v>5.3132405063646061E-2</v>
      </c>
      <c r="AU37" s="8">
        <f t="shared" si="45"/>
        <v>1.9101476538078662E-3</v>
      </c>
      <c r="AV37" s="8">
        <f t="shared" si="46"/>
        <v>13.127228541338576</v>
      </c>
      <c r="AW37" s="8">
        <f t="shared" si="47"/>
        <v>4.9684772459173236E-2</v>
      </c>
      <c r="AX37" s="8">
        <f t="shared" si="48"/>
        <v>0</v>
      </c>
      <c r="AY37" s="8">
        <f t="shared" si="48"/>
        <v>5.2018986303354833</v>
      </c>
      <c r="AZ37" s="8">
        <f t="shared" si="51"/>
        <v>7.774041032593737E-2</v>
      </c>
      <c r="BA37" s="8">
        <f t="shared" si="51"/>
        <v>0</v>
      </c>
      <c r="BB37" s="8">
        <f t="shared" si="51"/>
        <v>0</v>
      </c>
      <c r="BC37" s="9">
        <f t="shared" si="49"/>
        <v>18.745737707076206</v>
      </c>
      <c r="BD37" s="9">
        <f t="shared" si="17"/>
        <v>0.3962678499848109</v>
      </c>
      <c r="BE37" s="9" t="b">
        <f t="shared" si="18"/>
        <v>0</v>
      </c>
      <c r="BF37" s="8">
        <f t="shared" si="19"/>
        <v>4.8900154201099646</v>
      </c>
      <c r="BG37" s="8">
        <f t="shared" si="20"/>
        <v>8.2372131212286117</v>
      </c>
      <c r="BH37" s="10">
        <f t="shared" si="21"/>
        <v>0.37250935372313798</v>
      </c>
      <c r="BI37" s="10">
        <f t="shared" si="21"/>
        <v>0.62749064627686202</v>
      </c>
      <c r="BJ37" s="10">
        <f t="shared" si="22"/>
        <v>24.201932711392274</v>
      </c>
      <c r="BK37" s="10">
        <f t="shared" si="23"/>
        <v>45.307492879031969</v>
      </c>
      <c r="BL37" s="8">
        <f t="shared" si="24"/>
        <v>99.612525590424255</v>
      </c>
      <c r="BM37" s="10">
        <f t="shared" si="25"/>
        <v>10.091914050445448</v>
      </c>
      <c r="BN37" s="10">
        <f t="shared" si="26"/>
        <v>1.0117714969643761</v>
      </c>
      <c r="BO37" s="10">
        <f t="shared" si="27"/>
        <v>2.0235429939287521</v>
      </c>
      <c r="BP37" s="10">
        <f t="shared" si="28"/>
        <v>0.84585146913863263</v>
      </c>
      <c r="BQ37" s="10">
        <f t="shared" si="29"/>
        <v>0.15414853086136737</v>
      </c>
      <c r="BR37" s="10">
        <f t="shared" si="30"/>
        <v>54.954969949936959</v>
      </c>
      <c r="BS37" s="10">
        <f t="shared" si="31"/>
        <v>11.130179399093572</v>
      </c>
      <c r="BT37" s="8">
        <f t="shared" si="32"/>
        <v>96.188249349030542</v>
      </c>
      <c r="BU37" s="11" t="str">
        <f t="shared" si="33"/>
        <v>Hematite-Ilmenite</v>
      </c>
      <c r="BV37" s="9">
        <f t="shared" si="34"/>
        <v>99.612525590424255</v>
      </c>
      <c r="BW37" s="11" t="str">
        <f t="shared" si="35"/>
        <v>YES</v>
      </c>
      <c r="BY37" s="11" t="str">
        <f t="shared" si="4"/>
        <v>Hematite-Ilmenite</v>
      </c>
      <c r="BZ37" s="11">
        <f t="shared" si="5"/>
        <v>149</v>
      </c>
      <c r="CA37" s="9">
        <f t="shared" si="6"/>
        <v>0</v>
      </c>
      <c r="CB37" s="9">
        <f t="shared" si="6"/>
        <v>28.62</v>
      </c>
      <c r="CC37" s="9">
        <f t="shared" si="7"/>
        <v>0.18659999999999999</v>
      </c>
      <c r="CD37" s="9">
        <f t="shared" si="8"/>
        <v>45.307492879031969</v>
      </c>
      <c r="CE37" s="9">
        <f t="shared" si="9"/>
        <v>0.25650000000000001</v>
      </c>
      <c r="CF37" s="9">
        <f t="shared" si="10"/>
        <v>0.01</v>
      </c>
      <c r="CG37" s="9">
        <f t="shared" si="11"/>
        <v>24.201932711392274</v>
      </c>
      <c r="CH37" s="9">
        <f t="shared" si="12"/>
        <v>0.37990000000000002</v>
      </c>
      <c r="CI37" s="9">
        <f t="shared" si="13"/>
        <v>0.65010000000000001</v>
      </c>
      <c r="CJ37" s="9">
        <f>0</f>
        <v>0</v>
      </c>
      <c r="CK37" s="9">
        <f t="shared" si="14"/>
        <v>0</v>
      </c>
      <c r="CL37" s="9">
        <f t="shared" si="15"/>
        <v>0</v>
      </c>
      <c r="CM37" s="10">
        <f t="shared" si="16"/>
        <v>0.4788339788049592</v>
      </c>
      <c r="CN37" s="41">
        <f t="shared" si="36"/>
        <v>0.3962678499848109</v>
      </c>
    </row>
    <row r="38" spans="1:92" s="11" customFormat="1">
      <c r="A38" s="36">
        <v>150</v>
      </c>
      <c r="B38" s="36" t="s">
        <v>87</v>
      </c>
      <c r="C38" s="36">
        <v>0.72609999999999997</v>
      </c>
      <c r="D38" s="36">
        <v>0.20899999999999999</v>
      </c>
      <c r="E38" s="36">
        <v>3.0200000000000001E-2</v>
      </c>
      <c r="F38" s="36">
        <v>65.69</v>
      </c>
      <c r="G38" s="36">
        <v>0.24709999999999999</v>
      </c>
      <c r="H38" s="36">
        <v>0.01</v>
      </c>
      <c r="I38" s="36">
        <v>28.34</v>
      </c>
      <c r="J38" s="36">
        <v>0.39879999999999999</v>
      </c>
      <c r="K38" s="36">
        <v>0</v>
      </c>
      <c r="L38" s="36">
        <v>2.35E-2</v>
      </c>
      <c r="M38" s="7">
        <f t="shared" si="54"/>
        <v>1.8015402784807611E-2</v>
      </c>
      <c r="N38" s="7">
        <f t="shared" si="54"/>
        <v>2.0497978075519571E-3</v>
      </c>
      <c r="O38" s="7">
        <f t="shared" si="54"/>
        <v>1.9869675979535551E-4</v>
      </c>
      <c r="P38" s="7">
        <f t="shared" si="54"/>
        <v>0.91433709516677719</v>
      </c>
      <c r="Q38" s="7">
        <f t="shared" si="54"/>
        <v>1.6486390554652616E-3</v>
      </c>
      <c r="R38" s="7">
        <f t="shared" si="52"/>
        <v>1.9199643654613772E-4</v>
      </c>
      <c r="S38" s="7">
        <f t="shared" si="52"/>
        <v>0.3548452529117595</v>
      </c>
      <c r="T38" s="7">
        <f t="shared" si="52"/>
        <v>5.6218542620555751E-3</v>
      </c>
      <c r="U38" s="7">
        <f t="shared" si="52"/>
        <v>0</v>
      </c>
      <c r="V38" s="7">
        <f t="shared" si="52"/>
        <v>2.88735388146368E-4</v>
      </c>
      <c r="W38" s="7">
        <f t="shared" si="37"/>
        <v>1.8015402784807611E-2</v>
      </c>
      <c r="X38" s="7">
        <f t="shared" si="38"/>
        <v>6.1493934226558716E-3</v>
      </c>
      <c r="Y38" s="7">
        <f t="shared" si="38"/>
        <v>5.9609027938606655E-4</v>
      </c>
      <c r="Z38" s="7">
        <f t="shared" si="39"/>
        <v>0.91433709516677719</v>
      </c>
      <c r="AA38" s="7">
        <f t="shared" si="40"/>
        <v>4.9459171663957854E-3</v>
      </c>
      <c r="AB38" s="7">
        <f t="shared" si="41"/>
        <v>3.8399287309227544E-4</v>
      </c>
      <c r="AC38" s="7">
        <f t="shared" si="41"/>
        <v>0.709690505823519</v>
      </c>
      <c r="AD38" s="7">
        <f t="shared" si="50"/>
        <v>5.6218542620555751E-3</v>
      </c>
      <c r="AE38" s="7">
        <f t="shared" si="50"/>
        <v>0</v>
      </c>
      <c r="AF38" s="7">
        <f t="shared" si="50"/>
        <v>2.88735388146368E-4</v>
      </c>
      <c r="AG38" s="7">
        <f t="shared" si="42"/>
        <v>1.6600289871668359</v>
      </c>
      <c r="AH38" s="8">
        <f t="shared" si="55"/>
        <v>0.26045910654446225</v>
      </c>
      <c r="AI38" s="8">
        <f t="shared" si="55"/>
        <v>8.8905340379401648E-2</v>
      </c>
      <c r="AJ38" s="8">
        <f t="shared" si="55"/>
        <v>8.6180222248298625E-3</v>
      </c>
      <c r="AK38" s="8">
        <f t="shared" si="55"/>
        <v>13.21910066248574</v>
      </c>
      <c r="AL38" s="8">
        <f t="shared" si="55"/>
        <v>7.1505987492475692E-2</v>
      </c>
      <c r="AM38" s="8">
        <f t="shared" si="53"/>
        <v>5.5516072462946714E-3</v>
      </c>
      <c r="AN38" s="8">
        <f t="shared" si="53"/>
        <v>10.260406457620881</v>
      </c>
      <c r="AO38" s="8">
        <f t="shared" si="53"/>
        <v>8.1278401360694821E-2</v>
      </c>
      <c r="AP38" s="8">
        <f t="shared" si="53"/>
        <v>0</v>
      </c>
      <c r="AQ38" s="8">
        <f t="shared" si="53"/>
        <v>4.174414645216307E-3</v>
      </c>
      <c r="AR38" s="8">
        <f t="shared" si="43"/>
        <v>23.999999999999996</v>
      </c>
      <c r="AS38" s="8">
        <f t="shared" si="44"/>
        <v>0.26045910654446225</v>
      </c>
      <c r="AT38" s="8">
        <f t="shared" si="45"/>
        <v>5.9270226919601099E-2</v>
      </c>
      <c r="AU38" s="8">
        <f t="shared" si="45"/>
        <v>5.7453481498865753E-3</v>
      </c>
      <c r="AV38" s="8">
        <f t="shared" si="46"/>
        <v>13.21910066248574</v>
      </c>
      <c r="AW38" s="8">
        <f t="shared" si="47"/>
        <v>4.7670658328317128E-2</v>
      </c>
      <c r="AX38" s="8">
        <f t="shared" si="48"/>
        <v>2.7758036231473357E-3</v>
      </c>
      <c r="AY38" s="8">
        <f t="shared" si="48"/>
        <v>5.1302032288104407</v>
      </c>
      <c r="AZ38" s="8">
        <f t="shared" si="51"/>
        <v>8.1278401360694821E-2</v>
      </c>
      <c r="BA38" s="8">
        <f t="shared" si="51"/>
        <v>0</v>
      </c>
      <c r="BB38" s="8">
        <f t="shared" si="51"/>
        <v>4.174414645216307E-3</v>
      </c>
      <c r="BC38" s="9">
        <f t="shared" si="49"/>
        <v>18.810677850867506</v>
      </c>
      <c r="BD38" s="9">
        <f t="shared" si="17"/>
        <v>0.38809018554260327</v>
      </c>
      <c r="BE38" s="9" t="b">
        <f t="shared" si="18"/>
        <v>0</v>
      </c>
      <c r="BF38" s="8">
        <f t="shared" si="19"/>
        <v>4.7884657209052834</v>
      </c>
      <c r="BG38" s="8">
        <f t="shared" si="20"/>
        <v>8.4306349415804576</v>
      </c>
      <c r="BH38" s="10">
        <f t="shared" si="21"/>
        <v>0.36223838846271805</v>
      </c>
      <c r="BI38" s="10">
        <f t="shared" si="21"/>
        <v>0.63776161153728195</v>
      </c>
      <c r="BJ38" s="10">
        <f t="shared" si="22"/>
        <v>23.795439738115949</v>
      </c>
      <c r="BK38" s="10">
        <f t="shared" si="23"/>
        <v>46.559418117569308</v>
      </c>
      <c r="BL38" s="8">
        <f t="shared" si="24"/>
        <v>100.33955785568526</v>
      </c>
      <c r="BM38" s="10">
        <f t="shared" si="25"/>
        <v>9.9186689497157232</v>
      </c>
      <c r="BN38" s="10">
        <f t="shared" si="26"/>
        <v>1.1001439042566723</v>
      </c>
      <c r="BO38" s="10">
        <f t="shared" si="27"/>
        <v>2.2002878085133446</v>
      </c>
      <c r="BP38" s="10">
        <f t="shared" si="28"/>
        <v>0.83355238267021414</v>
      </c>
      <c r="BQ38" s="10">
        <f t="shared" si="29"/>
        <v>0.1664476173297858</v>
      </c>
      <c r="BR38" s="10">
        <f t="shared" si="30"/>
        <v>54.756056017606369</v>
      </c>
      <c r="BS38" s="10">
        <f t="shared" si="31"/>
        <v>12.151412173038333</v>
      </c>
      <c r="BT38" s="8">
        <f t="shared" si="32"/>
        <v>96.892168190644711</v>
      </c>
      <c r="BU38" s="11" t="str">
        <f t="shared" si="33"/>
        <v>Hematite-Ilmenite</v>
      </c>
      <c r="BV38" s="9">
        <f t="shared" si="34"/>
        <v>100.33955785568526</v>
      </c>
      <c r="BW38" s="11" t="str">
        <f t="shared" si="35"/>
        <v>YES</v>
      </c>
      <c r="BY38" s="11" t="str">
        <f t="shared" si="4"/>
        <v>Hematite-Ilmenite</v>
      </c>
      <c r="BZ38" s="11">
        <f t="shared" si="5"/>
        <v>150</v>
      </c>
      <c r="CA38" s="9">
        <f t="shared" si="6"/>
        <v>0.01</v>
      </c>
      <c r="CB38" s="9">
        <f t="shared" si="6"/>
        <v>28.34</v>
      </c>
      <c r="CC38" s="9">
        <f t="shared" si="7"/>
        <v>0.20899999999999999</v>
      </c>
      <c r="CD38" s="9">
        <f t="shared" si="8"/>
        <v>46.559418117569308</v>
      </c>
      <c r="CE38" s="9">
        <f t="shared" si="9"/>
        <v>0.24709999999999999</v>
      </c>
      <c r="CF38" s="9">
        <f t="shared" si="10"/>
        <v>3.0200000000000001E-2</v>
      </c>
      <c r="CG38" s="9">
        <f t="shared" si="11"/>
        <v>23.795439738115949</v>
      </c>
      <c r="CH38" s="9">
        <f t="shared" si="12"/>
        <v>0.39879999999999999</v>
      </c>
      <c r="CI38" s="9">
        <f t="shared" si="13"/>
        <v>0.72609999999999997</v>
      </c>
      <c r="CJ38" s="9">
        <f>0</f>
        <v>0</v>
      </c>
      <c r="CK38" s="9">
        <f t="shared" si="14"/>
        <v>2.35E-2</v>
      </c>
      <c r="CL38" s="9">
        <f t="shared" si="15"/>
        <v>0</v>
      </c>
      <c r="CM38" s="10">
        <f t="shared" si="16"/>
        <v>0.50576439343777679</v>
      </c>
      <c r="CN38" s="41">
        <f t="shared" si="36"/>
        <v>0.38809018554260327</v>
      </c>
    </row>
    <row r="39" spans="1:92" s="11" customFormat="1">
      <c r="A39" s="36">
        <v>151</v>
      </c>
      <c r="B39" s="36" t="s">
        <v>88</v>
      </c>
      <c r="C39" s="36">
        <v>0.59860000000000002</v>
      </c>
      <c r="D39" s="36">
        <v>0.25</v>
      </c>
      <c r="E39" s="36">
        <v>1.18E-2</v>
      </c>
      <c r="F39" s="36">
        <v>65.56</v>
      </c>
      <c r="G39" s="36">
        <v>0.25800000000000001</v>
      </c>
      <c r="H39" s="36">
        <v>0.01</v>
      </c>
      <c r="I39" s="36">
        <v>28.59</v>
      </c>
      <c r="J39" s="36">
        <v>0.30320000000000003</v>
      </c>
      <c r="K39" s="36">
        <v>2.1399999999999999E-2</v>
      </c>
      <c r="L39" s="36">
        <v>3.8399999999999997E-2</v>
      </c>
      <c r="M39" s="7">
        <f t="shared" si="54"/>
        <v>1.4851976459145899E-2</v>
      </c>
      <c r="N39" s="7">
        <f t="shared" si="54"/>
        <v>2.4519112530525804E-3</v>
      </c>
      <c r="O39" s="7">
        <f t="shared" si="54"/>
        <v>7.7636482304145528E-5</v>
      </c>
      <c r="P39" s="7">
        <f t="shared" si="54"/>
        <v>0.91252762915411656</v>
      </c>
      <c r="Q39" s="7">
        <f t="shared" si="54"/>
        <v>1.7213633197492415E-3</v>
      </c>
      <c r="R39" s="7">
        <f t="shared" si="52"/>
        <v>1.9199643654613772E-4</v>
      </c>
      <c r="S39" s="7">
        <f t="shared" si="52"/>
        <v>0.35797550390780536</v>
      </c>
      <c r="T39" s="7">
        <f t="shared" si="52"/>
        <v>4.274188094922895E-3</v>
      </c>
      <c r="U39" s="7">
        <f t="shared" si="52"/>
        <v>2.8650686545423384E-4</v>
      </c>
      <c r="V39" s="7">
        <f t="shared" si="52"/>
        <v>4.7180591084342678E-4</v>
      </c>
      <c r="W39" s="7">
        <f t="shared" si="37"/>
        <v>1.4851976459145899E-2</v>
      </c>
      <c r="X39" s="7">
        <f t="shared" si="38"/>
        <v>7.3557337591577416E-3</v>
      </c>
      <c r="Y39" s="7">
        <f t="shared" si="38"/>
        <v>2.3290944691243659E-4</v>
      </c>
      <c r="Z39" s="7">
        <f t="shared" si="39"/>
        <v>0.91252762915411656</v>
      </c>
      <c r="AA39" s="7">
        <f t="shared" si="40"/>
        <v>5.1640899592477248E-3</v>
      </c>
      <c r="AB39" s="7">
        <f t="shared" si="41"/>
        <v>3.8399287309227544E-4</v>
      </c>
      <c r="AC39" s="7">
        <f t="shared" si="41"/>
        <v>0.71595100781561072</v>
      </c>
      <c r="AD39" s="7">
        <f t="shared" si="50"/>
        <v>4.274188094922895E-3</v>
      </c>
      <c r="AE39" s="7">
        <f t="shared" si="50"/>
        <v>2.8650686545423384E-4</v>
      </c>
      <c r="AF39" s="7">
        <f t="shared" si="50"/>
        <v>4.7180591084342678E-4</v>
      </c>
      <c r="AG39" s="7">
        <f t="shared" si="42"/>
        <v>1.661499840338504</v>
      </c>
      <c r="AH39" s="8">
        <f t="shared" si="55"/>
        <v>0.21453353552347085</v>
      </c>
      <c r="AI39" s="8">
        <f t="shared" si="55"/>
        <v>0.10625195737835226</v>
      </c>
      <c r="AJ39" s="8">
        <f t="shared" si="55"/>
        <v>3.3643257677109617E-3</v>
      </c>
      <c r="AK39" s="8">
        <f t="shared" si="55"/>
        <v>13.18126103174159</v>
      </c>
      <c r="AL39" s="8">
        <f t="shared" si="55"/>
        <v>7.4594144406715676E-2</v>
      </c>
      <c r="AM39" s="8">
        <f t="shared" si="53"/>
        <v>5.5466926511031339E-3</v>
      </c>
      <c r="AN39" s="8">
        <f t="shared" si="53"/>
        <v>10.341754943577925</v>
      </c>
      <c r="AO39" s="8">
        <f t="shared" si="53"/>
        <v>6.1739707574844156E-2</v>
      </c>
      <c r="AP39" s="8">
        <f t="shared" si="53"/>
        <v>4.1385286979628618E-3</v>
      </c>
      <c r="AQ39" s="8">
        <f t="shared" si="53"/>
        <v>6.8151326803229141E-3</v>
      </c>
      <c r="AR39" s="8">
        <f t="shared" si="43"/>
        <v>23.999999999999996</v>
      </c>
      <c r="AS39" s="8">
        <f t="shared" si="44"/>
        <v>0.21453353552347085</v>
      </c>
      <c r="AT39" s="8">
        <f t="shared" si="45"/>
        <v>7.0834638252234836E-2</v>
      </c>
      <c r="AU39" s="8">
        <f t="shared" si="45"/>
        <v>2.2428838451406413E-3</v>
      </c>
      <c r="AV39" s="8">
        <f t="shared" si="46"/>
        <v>13.18126103174159</v>
      </c>
      <c r="AW39" s="8">
        <f t="shared" si="47"/>
        <v>4.972942960447712E-2</v>
      </c>
      <c r="AX39" s="8">
        <f t="shared" si="48"/>
        <v>2.7733463255515669E-3</v>
      </c>
      <c r="AY39" s="8">
        <f t="shared" si="48"/>
        <v>5.1708774717889625</v>
      </c>
      <c r="AZ39" s="8">
        <f t="shared" si="51"/>
        <v>6.1739707574844156E-2</v>
      </c>
      <c r="BA39" s="8">
        <f t="shared" si="51"/>
        <v>4.1385286979628618E-3</v>
      </c>
      <c r="BB39" s="8">
        <f t="shared" si="51"/>
        <v>6.8151326803229141E-3</v>
      </c>
      <c r="BC39" s="9">
        <f t="shared" si="49"/>
        <v>18.764945706034556</v>
      </c>
      <c r="BD39" s="9">
        <f t="shared" si="17"/>
        <v>0.39229004412681401</v>
      </c>
      <c r="BE39" s="9" t="b">
        <f t="shared" si="18"/>
        <v>0</v>
      </c>
      <c r="BF39" s="8">
        <f t="shared" si="19"/>
        <v>4.894604228690647</v>
      </c>
      <c r="BG39" s="8">
        <f t="shared" si="20"/>
        <v>8.286656803050942</v>
      </c>
      <c r="BH39" s="10">
        <f t="shared" si="21"/>
        <v>0.37133049841771792</v>
      </c>
      <c r="BI39" s="10">
        <f t="shared" si="21"/>
        <v>0.62866950158228208</v>
      </c>
      <c r="BJ39" s="10">
        <f t="shared" si="22"/>
        <v>24.34442747626559</v>
      </c>
      <c r="BK39" s="10">
        <f t="shared" si="23"/>
        <v>45.804826738650512</v>
      </c>
      <c r="BL39" s="8">
        <f t="shared" si="24"/>
        <v>100.2306542149161</v>
      </c>
      <c r="BM39" s="10">
        <f t="shared" si="25"/>
        <v>10.06548170047961</v>
      </c>
      <c r="BN39" s="10">
        <f t="shared" si="26"/>
        <v>1.0385931104206598</v>
      </c>
      <c r="BO39" s="10">
        <f t="shared" si="27"/>
        <v>2.0771862208413197</v>
      </c>
      <c r="BP39" s="10">
        <f t="shared" si="28"/>
        <v>0.84241369502968799</v>
      </c>
      <c r="BQ39" s="10">
        <f t="shared" si="29"/>
        <v>0.15758630497031201</v>
      </c>
      <c r="BR39" s="10">
        <f t="shared" si="30"/>
        <v>55.228641846146353</v>
      </c>
      <c r="BS39" s="10">
        <f t="shared" si="31"/>
        <v>11.481729871390211</v>
      </c>
      <c r="BT39" s="8">
        <f t="shared" si="32"/>
        <v>96.791771717536562</v>
      </c>
      <c r="BU39" s="11" t="str">
        <f t="shared" si="33"/>
        <v>Hematite-Ilmenite</v>
      </c>
      <c r="BV39" s="9">
        <f t="shared" si="34"/>
        <v>100.2306542149161</v>
      </c>
      <c r="BW39" s="11" t="str">
        <f t="shared" si="35"/>
        <v>YES</v>
      </c>
      <c r="BY39" s="11" t="str">
        <f t="shared" si="4"/>
        <v>Hematite-Ilmenite</v>
      </c>
      <c r="BZ39" s="11">
        <f t="shared" si="5"/>
        <v>151</v>
      </c>
      <c r="CA39" s="9">
        <f t="shared" si="6"/>
        <v>0.01</v>
      </c>
      <c r="CB39" s="9">
        <f t="shared" si="6"/>
        <v>28.59</v>
      </c>
      <c r="CC39" s="9">
        <f t="shared" si="7"/>
        <v>0.25</v>
      </c>
      <c r="CD39" s="9">
        <f t="shared" si="8"/>
        <v>45.804826738650512</v>
      </c>
      <c r="CE39" s="9">
        <f t="shared" si="9"/>
        <v>0.25800000000000001</v>
      </c>
      <c r="CF39" s="9">
        <f t="shared" si="10"/>
        <v>1.18E-2</v>
      </c>
      <c r="CG39" s="9">
        <f t="shared" si="11"/>
        <v>24.34442747626559</v>
      </c>
      <c r="CH39" s="9">
        <f t="shared" si="12"/>
        <v>0.30320000000000003</v>
      </c>
      <c r="CI39" s="9">
        <f t="shared" si="13"/>
        <v>0.59860000000000002</v>
      </c>
      <c r="CJ39" s="9">
        <f>0</f>
        <v>0</v>
      </c>
      <c r="CK39" s="9">
        <f t="shared" si="14"/>
        <v>3.8399999999999997E-2</v>
      </c>
      <c r="CL39" s="9">
        <f t="shared" si="15"/>
        <v>2.1399999999999999E-2</v>
      </c>
      <c r="CM39" s="10">
        <f t="shared" si="16"/>
        <v>0.5409306218643557</v>
      </c>
      <c r="CN39" s="41">
        <f t="shared" si="36"/>
        <v>0.39229004412681401</v>
      </c>
    </row>
    <row r="40" spans="1:92" s="11" customFormat="1">
      <c r="A40" s="36">
        <v>152</v>
      </c>
      <c r="B40" s="36" t="s">
        <v>89</v>
      </c>
      <c r="C40" s="36">
        <v>0.67310000000000003</v>
      </c>
      <c r="D40" s="36">
        <v>0.20960000000000001</v>
      </c>
      <c r="E40" s="36">
        <v>2.3800000000000002E-2</v>
      </c>
      <c r="F40" s="36">
        <v>66.45</v>
      </c>
      <c r="G40" s="36">
        <v>0.24340000000000001</v>
      </c>
      <c r="H40" s="36">
        <v>0.01</v>
      </c>
      <c r="I40" s="36">
        <v>27.5</v>
      </c>
      <c r="J40" s="36">
        <v>0.35549999999999998</v>
      </c>
      <c r="K40" s="36">
        <v>0</v>
      </c>
      <c r="L40" s="36">
        <v>7.51E-2</v>
      </c>
      <c r="M40" s="7">
        <f t="shared" si="54"/>
        <v>1.6700409880807059E-2</v>
      </c>
      <c r="N40" s="7">
        <f t="shared" si="54"/>
        <v>2.0556823945592838E-3</v>
      </c>
      <c r="O40" s="7">
        <f t="shared" si="54"/>
        <v>1.5658883718971728E-4</v>
      </c>
      <c r="P40" s="7">
        <f t="shared" si="54"/>
        <v>0.92491551185617815</v>
      </c>
      <c r="Q40" s="7">
        <f t="shared" si="54"/>
        <v>1.6239528373138191E-3</v>
      </c>
      <c r="R40" s="7">
        <f t="shared" si="52"/>
        <v>1.9199643654613772E-4</v>
      </c>
      <c r="S40" s="7">
        <f t="shared" si="52"/>
        <v>0.34432760956504538</v>
      </c>
      <c r="T40" s="7">
        <f t="shared" si="52"/>
        <v>5.0114573474442248E-3</v>
      </c>
      <c r="U40" s="7">
        <f t="shared" si="52"/>
        <v>0</v>
      </c>
      <c r="V40" s="7">
        <f t="shared" si="52"/>
        <v>9.2272458084222272E-4</v>
      </c>
      <c r="W40" s="7">
        <f t="shared" si="37"/>
        <v>1.6700409880807059E-2</v>
      </c>
      <c r="X40" s="7">
        <f t="shared" si="38"/>
        <v>6.1670471836778509E-3</v>
      </c>
      <c r="Y40" s="7">
        <f t="shared" si="38"/>
        <v>4.6976651156915183E-4</v>
      </c>
      <c r="Z40" s="7">
        <f t="shared" si="39"/>
        <v>0.92491551185617815</v>
      </c>
      <c r="AA40" s="7">
        <f t="shared" si="40"/>
        <v>4.8718585119414577E-3</v>
      </c>
      <c r="AB40" s="7">
        <f t="shared" si="41"/>
        <v>3.8399287309227544E-4</v>
      </c>
      <c r="AC40" s="7">
        <f t="shared" si="41"/>
        <v>0.68865521913009076</v>
      </c>
      <c r="AD40" s="7">
        <f t="shared" si="50"/>
        <v>5.0114573474442248E-3</v>
      </c>
      <c r="AE40" s="7">
        <f t="shared" si="50"/>
        <v>0</v>
      </c>
      <c r="AF40" s="7">
        <f t="shared" si="50"/>
        <v>9.2272458084222272E-4</v>
      </c>
      <c r="AG40" s="7">
        <f t="shared" si="42"/>
        <v>1.6480979878756434</v>
      </c>
      <c r="AH40" s="8">
        <f t="shared" si="55"/>
        <v>0.24319539256036782</v>
      </c>
      <c r="AI40" s="8">
        <f t="shared" si="55"/>
        <v>8.9806027006348349E-2</v>
      </c>
      <c r="AJ40" s="8">
        <f t="shared" si="55"/>
        <v>6.8408531292438839E-3</v>
      </c>
      <c r="AK40" s="8">
        <f t="shared" si="55"/>
        <v>13.468842537184878</v>
      </c>
      <c r="AL40" s="8">
        <f t="shared" si="55"/>
        <v>7.0945177499614473E-2</v>
      </c>
      <c r="AM40" s="8">
        <f t="shared" si="53"/>
        <v>5.5917967390358755E-3</v>
      </c>
      <c r="AN40" s="8">
        <f t="shared" si="53"/>
        <v>10.028363228830829</v>
      </c>
      <c r="AO40" s="8">
        <f t="shared" si="53"/>
        <v>7.2978049377812049E-2</v>
      </c>
      <c r="AP40" s="8">
        <f t="shared" si="53"/>
        <v>0</v>
      </c>
      <c r="AQ40" s="8">
        <f t="shared" si="53"/>
        <v>1.343693767186634E-2</v>
      </c>
      <c r="AR40" s="8">
        <f t="shared" si="43"/>
        <v>23.999999999999996</v>
      </c>
      <c r="AS40" s="8">
        <f t="shared" si="44"/>
        <v>0.24319539256036782</v>
      </c>
      <c r="AT40" s="8">
        <f t="shared" si="45"/>
        <v>5.9870684670898899E-2</v>
      </c>
      <c r="AU40" s="8">
        <f t="shared" si="45"/>
        <v>4.5605687528292556E-3</v>
      </c>
      <c r="AV40" s="8">
        <f t="shared" si="46"/>
        <v>13.468842537184878</v>
      </c>
      <c r="AW40" s="8">
        <f t="shared" si="47"/>
        <v>4.7296784999742984E-2</v>
      </c>
      <c r="AX40" s="8">
        <f t="shared" si="48"/>
        <v>2.7958983695179377E-3</v>
      </c>
      <c r="AY40" s="8">
        <f t="shared" si="48"/>
        <v>5.0141816144154143</v>
      </c>
      <c r="AZ40" s="8">
        <f t="shared" si="51"/>
        <v>7.2978049377812049E-2</v>
      </c>
      <c r="BA40" s="8">
        <f t="shared" si="51"/>
        <v>0</v>
      </c>
      <c r="BB40" s="8">
        <f t="shared" si="51"/>
        <v>1.343693767186634E-2</v>
      </c>
      <c r="BC40" s="9">
        <f t="shared" si="49"/>
        <v>18.927158468003327</v>
      </c>
      <c r="BD40" s="9">
        <f t="shared" si="17"/>
        <v>0.37228006791023249</v>
      </c>
      <c r="BE40" s="9" t="b">
        <f t="shared" si="18"/>
        <v>0</v>
      </c>
      <c r="BF40" s="8">
        <f t="shared" si="19"/>
        <v>4.6980081724772349</v>
      </c>
      <c r="BG40" s="8">
        <f t="shared" si="20"/>
        <v>8.7708343647076425</v>
      </c>
      <c r="BH40" s="10">
        <f t="shared" si="21"/>
        <v>0.34880563489453087</v>
      </c>
      <c r="BI40" s="10">
        <f t="shared" si="21"/>
        <v>0.65119436510546924</v>
      </c>
      <c r="BJ40" s="10">
        <f t="shared" si="22"/>
        <v>23.178134438741573</v>
      </c>
      <c r="BK40" s="10">
        <f t="shared" si="23"/>
        <v>48.090083027482649</v>
      </c>
      <c r="BL40" s="8">
        <f t="shared" si="24"/>
        <v>100.35871746622423</v>
      </c>
      <c r="BM40" s="10">
        <f t="shared" si="25"/>
        <v>9.7121897868926474</v>
      </c>
      <c r="BN40" s="10">
        <f t="shared" si="26"/>
        <v>1.2522175834307436</v>
      </c>
      <c r="BO40" s="10">
        <f t="shared" si="27"/>
        <v>2.5044351668614873</v>
      </c>
      <c r="BP40" s="10">
        <f t="shared" si="28"/>
        <v>0.81405713520317546</v>
      </c>
      <c r="BQ40" s="10">
        <f t="shared" si="29"/>
        <v>0.18594286479682456</v>
      </c>
      <c r="BR40" s="10">
        <f t="shared" si="30"/>
        <v>54.094096634251009</v>
      </c>
      <c r="BS40" s="10">
        <f t="shared" si="31"/>
        <v>13.731703291073474</v>
      </c>
      <c r="BT40" s="8">
        <f t="shared" si="32"/>
        <v>96.916299925324495</v>
      </c>
      <c r="BU40" s="11" t="str">
        <f t="shared" si="33"/>
        <v>Hematite-Ilmenite</v>
      </c>
      <c r="BV40" s="9">
        <f t="shared" si="34"/>
        <v>100.35871746622423</v>
      </c>
      <c r="BW40" s="11" t="str">
        <f t="shared" si="35"/>
        <v>YES</v>
      </c>
      <c r="BY40" s="11" t="str">
        <f t="shared" si="4"/>
        <v>Hematite-Ilmenite</v>
      </c>
      <c r="BZ40" s="11">
        <f t="shared" si="5"/>
        <v>152</v>
      </c>
      <c r="CA40" s="9">
        <f t="shared" si="6"/>
        <v>0.01</v>
      </c>
      <c r="CB40" s="9">
        <f t="shared" si="6"/>
        <v>27.5</v>
      </c>
      <c r="CC40" s="9">
        <f t="shared" si="7"/>
        <v>0.20960000000000001</v>
      </c>
      <c r="CD40" s="9">
        <f t="shared" si="8"/>
        <v>48.090083027482649</v>
      </c>
      <c r="CE40" s="9">
        <f t="shared" si="9"/>
        <v>0.24340000000000001</v>
      </c>
      <c r="CF40" s="9">
        <f t="shared" si="10"/>
        <v>2.3800000000000002E-2</v>
      </c>
      <c r="CG40" s="9">
        <f t="shared" si="11"/>
        <v>23.178134438741573</v>
      </c>
      <c r="CH40" s="9">
        <f t="shared" si="12"/>
        <v>0.35549999999999998</v>
      </c>
      <c r="CI40" s="9">
        <f t="shared" si="13"/>
        <v>0.67310000000000003</v>
      </c>
      <c r="CJ40" s="9">
        <f>0</f>
        <v>0</v>
      </c>
      <c r="CK40" s="9">
        <f t="shared" si="14"/>
        <v>7.51E-2</v>
      </c>
      <c r="CL40" s="9">
        <f t="shared" si="15"/>
        <v>0</v>
      </c>
      <c r="CM40" s="10">
        <f t="shared" si="16"/>
        <v>0.52276309181115999</v>
      </c>
      <c r="CN40" s="41">
        <f t="shared" si="36"/>
        <v>0.37228006791023249</v>
      </c>
    </row>
    <row r="41" spans="1:92" s="11" customFormat="1">
      <c r="A41" s="36">
        <v>153</v>
      </c>
      <c r="B41" s="36" t="s">
        <v>90</v>
      </c>
      <c r="C41" s="36">
        <v>0.55920000000000003</v>
      </c>
      <c r="D41" s="36">
        <v>1.1609</v>
      </c>
      <c r="E41" s="36">
        <v>0.1346</v>
      </c>
      <c r="F41" s="36">
        <v>86.92</v>
      </c>
      <c r="G41" s="36">
        <v>0.36330000000000001</v>
      </c>
      <c r="H41" s="36">
        <v>9.3399999999999997E-2</v>
      </c>
      <c r="I41" s="36">
        <v>4.3499999999999996</v>
      </c>
      <c r="J41" s="36">
        <v>0.53820000000000001</v>
      </c>
      <c r="K41" s="36">
        <v>2.7099999999999999E-2</v>
      </c>
      <c r="L41" s="36">
        <v>0.1467</v>
      </c>
      <c r="M41" s="7">
        <f t="shared" si="54"/>
        <v>1.387441569654926E-2</v>
      </c>
      <c r="N41" s="7">
        <f t="shared" si="54"/>
        <v>1.1385695094674964E-2</v>
      </c>
      <c r="O41" s="7">
        <f t="shared" si="54"/>
        <v>8.8558224729982948E-4</v>
      </c>
      <c r="P41" s="7">
        <f t="shared" si="54"/>
        <v>1.2098368140035969</v>
      </c>
      <c r="Q41" s="7">
        <f t="shared" si="54"/>
        <v>2.4239197444375945E-3</v>
      </c>
      <c r="R41" s="7">
        <f t="shared" si="52"/>
        <v>1.7932467173409261E-3</v>
      </c>
      <c r="S41" s="7">
        <f t="shared" si="52"/>
        <v>5.4466367331198084E-2</v>
      </c>
      <c r="T41" s="7">
        <f t="shared" si="52"/>
        <v>7.5869658070168268E-3</v>
      </c>
      <c r="U41" s="7">
        <f t="shared" si="52"/>
        <v>3.6281944176681016E-4</v>
      </c>
      <c r="V41" s="7">
        <f t="shared" si="52"/>
        <v>1.8024460187690289E-3</v>
      </c>
      <c r="W41" s="7">
        <f t="shared" si="37"/>
        <v>1.387441569654926E-2</v>
      </c>
      <c r="X41" s="7">
        <f t="shared" si="38"/>
        <v>3.4157085284024891E-2</v>
      </c>
      <c r="Y41" s="7">
        <f t="shared" si="38"/>
        <v>2.6567467418994887E-3</v>
      </c>
      <c r="Z41" s="7">
        <f t="shared" si="39"/>
        <v>1.2098368140035969</v>
      </c>
      <c r="AA41" s="7">
        <f t="shared" si="40"/>
        <v>7.2717592333127832E-3</v>
      </c>
      <c r="AB41" s="7">
        <f t="shared" si="41"/>
        <v>3.5864934346818522E-3</v>
      </c>
      <c r="AC41" s="7">
        <f t="shared" si="41"/>
        <v>0.10893273466239617</v>
      </c>
      <c r="AD41" s="7">
        <f t="shared" si="50"/>
        <v>7.5869658070168268E-3</v>
      </c>
      <c r="AE41" s="7">
        <f t="shared" si="50"/>
        <v>3.6281944176681016E-4</v>
      </c>
      <c r="AF41" s="7">
        <f t="shared" si="50"/>
        <v>1.8024460187690289E-3</v>
      </c>
      <c r="AG41" s="7">
        <f t="shared" si="42"/>
        <v>1.3900682803240141</v>
      </c>
      <c r="AH41" s="8">
        <f t="shared" si="55"/>
        <v>0.239546489500189</v>
      </c>
      <c r="AI41" s="8">
        <f t="shared" si="55"/>
        <v>0.58973365439682957</v>
      </c>
      <c r="AJ41" s="8">
        <f t="shared" si="55"/>
        <v>4.586963295840786E-2</v>
      </c>
      <c r="AK41" s="8">
        <f t="shared" si="55"/>
        <v>20.888242647561341</v>
      </c>
      <c r="AL41" s="8">
        <f t="shared" si="55"/>
        <v>0.12554938780332939</v>
      </c>
      <c r="AM41" s="8">
        <f t="shared" si="53"/>
        <v>6.1922024731260572E-2</v>
      </c>
      <c r="AN41" s="8">
        <f t="shared" si="53"/>
        <v>1.8807605848599862</v>
      </c>
      <c r="AO41" s="8">
        <f t="shared" si="53"/>
        <v>0.1309915361322832</v>
      </c>
      <c r="AP41" s="8">
        <f t="shared" si="53"/>
        <v>6.2642006336363241E-3</v>
      </c>
      <c r="AQ41" s="8">
        <f t="shared" si="53"/>
        <v>3.1119841422734593E-2</v>
      </c>
      <c r="AR41" s="8">
        <f t="shared" si="43"/>
        <v>23.999999999999996</v>
      </c>
      <c r="AS41" s="8">
        <f t="shared" si="44"/>
        <v>0.239546489500189</v>
      </c>
      <c r="AT41" s="8">
        <f t="shared" si="45"/>
        <v>0.3931557695978864</v>
      </c>
      <c r="AU41" s="8">
        <f t="shared" si="45"/>
        <v>3.0579755305605239E-2</v>
      </c>
      <c r="AV41" s="8">
        <f t="shared" si="46"/>
        <v>20.888242647561341</v>
      </c>
      <c r="AW41" s="8">
        <f t="shared" si="47"/>
        <v>8.3699591868886258E-2</v>
      </c>
      <c r="AX41" s="8">
        <f t="shared" si="48"/>
        <v>3.0961012365630286E-2</v>
      </c>
      <c r="AY41" s="8">
        <f t="shared" si="48"/>
        <v>0.9403802924299931</v>
      </c>
      <c r="AZ41" s="8">
        <f t="shared" si="51"/>
        <v>0.1309915361322832</v>
      </c>
      <c r="BA41" s="8">
        <f t="shared" si="51"/>
        <v>6.2642006336363241E-3</v>
      </c>
      <c r="BB41" s="8">
        <f t="shared" si="51"/>
        <v>3.1119841422734593E-2</v>
      </c>
      <c r="BC41" s="9">
        <f t="shared" si="49"/>
        <v>22.774941136818185</v>
      </c>
      <c r="BD41" s="9">
        <f t="shared" si="17"/>
        <v>4.5019598263800358E-2</v>
      </c>
      <c r="BE41" s="9" t="b">
        <f t="shared" si="18"/>
        <v>0</v>
      </c>
      <c r="BF41" s="8">
        <f t="shared" si="19"/>
        <v>0.56984226679752092</v>
      </c>
      <c r="BG41" s="8">
        <f t="shared" si="20"/>
        <v>20.318400380763819</v>
      </c>
      <c r="BH41" s="10">
        <f t="shared" si="21"/>
        <v>2.7280526964964611E-2</v>
      </c>
      <c r="BI41" s="10">
        <f t="shared" si="21"/>
        <v>0.97271947303503536</v>
      </c>
      <c r="BJ41" s="10">
        <f t="shared" si="22"/>
        <v>2.371223403794724</v>
      </c>
      <c r="BK41" s="10">
        <f t="shared" si="23"/>
        <v>93.963078172064556</v>
      </c>
      <c r="BL41" s="8">
        <f t="shared" si="24"/>
        <v>103.70770157585929</v>
      </c>
      <c r="BM41" s="10">
        <f t="shared" si="25"/>
        <v>1.5102225592275138</v>
      </c>
      <c r="BN41" s="10">
        <f t="shared" si="26"/>
        <v>6.4593400294446086</v>
      </c>
      <c r="BO41" s="10">
        <f t="shared" si="27"/>
        <v>12.918680058889217</v>
      </c>
      <c r="BP41" s="10">
        <f t="shared" si="28"/>
        <v>0.38153341681917663</v>
      </c>
      <c r="BQ41" s="10">
        <f t="shared" si="29"/>
        <v>0.61846658318082326</v>
      </c>
      <c r="BR41" s="10">
        <f t="shared" si="30"/>
        <v>33.162884589922832</v>
      </c>
      <c r="BS41" s="10">
        <f t="shared" si="31"/>
        <v>59.742840061490419</v>
      </c>
      <c r="BT41" s="8">
        <f t="shared" si="32"/>
        <v>100.27912465141326</v>
      </c>
      <c r="BU41" s="11" t="str">
        <f t="shared" si="33"/>
        <v>Magnetite-Ulvospinel</v>
      </c>
      <c r="BV41" s="9">
        <f t="shared" si="34"/>
        <v>100.27912465141326</v>
      </c>
      <c r="BW41" s="11" t="str">
        <f t="shared" si="35"/>
        <v>YES</v>
      </c>
      <c r="BY41" s="11" t="str">
        <f t="shared" si="4"/>
        <v>Magnetite-Ulvospinel</v>
      </c>
      <c r="BZ41" s="11">
        <f t="shared" si="5"/>
        <v>153</v>
      </c>
      <c r="CA41" s="9">
        <f t="shared" ref="CA41:CB72" si="56">H41</f>
        <v>9.3399999999999997E-2</v>
      </c>
      <c r="CB41" s="9">
        <f t="shared" si="56"/>
        <v>4.3499999999999996</v>
      </c>
      <c r="CC41" s="9">
        <f t="shared" si="7"/>
        <v>1.1609</v>
      </c>
      <c r="CD41" s="9">
        <f t="shared" si="8"/>
        <v>59.742840061490419</v>
      </c>
      <c r="CE41" s="9">
        <f t="shared" si="9"/>
        <v>0.36330000000000001</v>
      </c>
      <c r="CF41" s="9">
        <f t="shared" si="10"/>
        <v>0.1346</v>
      </c>
      <c r="CG41" s="9">
        <f t="shared" si="11"/>
        <v>33.162884589922832</v>
      </c>
      <c r="CH41" s="9">
        <f t="shared" si="12"/>
        <v>0.53820000000000001</v>
      </c>
      <c r="CI41" s="9">
        <f t="shared" si="13"/>
        <v>0.55920000000000003</v>
      </c>
      <c r="CJ41" s="9">
        <f>0</f>
        <v>0</v>
      </c>
      <c r="CK41" s="9">
        <f t="shared" si="14"/>
        <v>0.1467</v>
      </c>
      <c r="CL41" s="9">
        <f t="shared" si="15"/>
        <v>2.7099999999999999E-2</v>
      </c>
      <c r="CM41" s="10">
        <f t="shared" si="16"/>
        <v>0.26214657563008831</v>
      </c>
      <c r="CN41" s="41">
        <f t="shared" si="36"/>
        <v>4.5019598263800358E-2</v>
      </c>
    </row>
    <row r="42" spans="1:92" s="11" customFormat="1">
      <c r="A42" s="36">
        <v>154</v>
      </c>
      <c r="B42" s="36" t="s">
        <v>91</v>
      </c>
      <c r="C42" s="36">
        <v>0.60040000000000004</v>
      </c>
      <c r="D42" s="36">
        <v>1.1677</v>
      </c>
      <c r="E42" s="36">
        <v>0.1358</v>
      </c>
      <c r="F42" s="36">
        <v>86.65</v>
      </c>
      <c r="G42" s="36">
        <v>0.36520000000000002</v>
      </c>
      <c r="H42" s="36">
        <v>5.3699999999999998E-2</v>
      </c>
      <c r="I42" s="36">
        <v>4.25</v>
      </c>
      <c r="J42" s="36">
        <v>0.50129999999999997</v>
      </c>
      <c r="K42" s="36">
        <v>2.01E-2</v>
      </c>
      <c r="L42" s="36">
        <v>0.14000000000000001</v>
      </c>
      <c r="M42" s="7">
        <f t="shared" si="54"/>
        <v>1.4896636595508184E-2</v>
      </c>
      <c r="N42" s="7">
        <f t="shared" si="54"/>
        <v>1.1452387080757992E-2</v>
      </c>
      <c r="O42" s="7">
        <f t="shared" si="54"/>
        <v>8.9347748278838669E-4</v>
      </c>
      <c r="P42" s="7">
        <f t="shared" si="54"/>
        <v>1.206078692284994</v>
      </c>
      <c r="Q42" s="7">
        <f t="shared" si="54"/>
        <v>2.4365964510559032E-3</v>
      </c>
      <c r="R42" s="7">
        <f t="shared" si="52"/>
        <v>1.0310208642527595E-3</v>
      </c>
      <c r="S42" s="7">
        <f t="shared" si="52"/>
        <v>5.3214266932779745E-2</v>
      </c>
      <c r="T42" s="7">
        <f t="shared" si="52"/>
        <v>7.0667892215859071E-3</v>
      </c>
      <c r="U42" s="7">
        <f t="shared" si="52"/>
        <v>2.6910224278645328E-4</v>
      </c>
      <c r="V42" s="7">
        <f t="shared" si="52"/>
        <v>1.7201257166166604E-3</v>
      </c>
      <c r="W42" s="7">
        <f t="shared" si="37"/>
        <v>1.4896636595508184E-2</v>
      </c>
      <c r="X42" s="7">
        <f t="shared" si="38"/>
        <v>3.4357161242273976E-2</v>
      </c>
      <c r="Y42" s="7">
        <f t="shared" si="38"/>
        <v>2.6804324483651601E-3</v>
      </c>
      <c r="Z42" s="7">
        <f t="shared" si="39"/>
        <v>1.206078692284994</v>
      </c>
      <c r="AA42" s="7">
        <f t="shared" si="40"/>
        <v>7.3097893531677092E-3</v>
      </c>
      <c r="AB42" s="7">
        <f t="shared" si="41"/>
        <v>2.0620417285055191E-3</v>
      </c>
      <c r="AC42" s="7">
        <f t="shared" si="41"/>
        <v>0.10642853386555949</v>
      </c>
      <c r="AD42" s="7">
        <f t="shared" si="50"/>
        <v>7.0667892215859071E-3</v>
      </c>
      <c r="AE42" s="7">
        <f t="shared" si="50"/>
        <v>2.6910224278645328E-4</v>
      </c>
      <c r="AF42" s="7">
        <f t="shared" si="50"/>
        <v>1.7201257166166604E-3</v>
      </c>
      <c r="AG42" s="7">
        <f t="shared" si="42"/>
        <v>1.3828693046993632</v>
      </c>
      <c r="AH42" s="8">
        <f t="shared" si="55"/>
        <v>0.25853439444873744</v>
      </c>
      <c r="AI42" s="8">
        <f t="shared" si="55"/>
        <v>0.59627606673490952</v>
      </c>
      <c r="AJ42" s="8">
        <f t="shared" si="55"/>
        <v>4.6519492870477235E-2</v>
      </c>
      <c r="AK42" s="8">
        <f t="shared" si="55"/>
        <v>20.93176015728595</v>
      </c>
      <c r="AL42" s="8">
        <f t="shared" si="55"/>
        <v>0.12686299701631221</v>
      </c>
      <c r="AM42" s="8">
        <f t="shared" si="53"/>
        <v>3.5787186334930908E-2</v>
      </c>
      <c r="AN42" s="8">
        <f t="shared" si="53"/>
        <v>1.8470905414512264</v>
      </c>
      <c r="AO42" s="8">
        <f t="shared" si="53"/>
        <v>0.12264567645091637</v>
      </c>
      <c r="AP42" s="8">
        <f t="shared" si="53"/>
        <v>4.670328428671682E-3</v>
      </c>
      <c r="AQ42" s="8">
        <f t="shared" si="53"/>
        <v>2.9853158977865092E-2</v>
      </c>
      <c r="AR42" s="8">
        <f t="shared" si="43"/>
        <v>23.999999999999996</v>
      </c>
      <c r="AS42" s="8">
        <f t="shared" si="44"/>
        <v>0.25853439444873744</v>
      </c>
      <c r="AT42" s="8">
        <f t="shared" si="45"/>
        <v>0.39751737782327301</v>
      </c>
      <c r="AU42" s="8">
        <f t="shared" si="45"/>
        <v>3.1012995246984823E-2</v>
      </c>
      <c r="AV42" s="8">
        <f t="shared" si="46"/>
        <v>20.93176015728595</v>
      </c>
      <c r="AW42" s="8">
        <f t="shared" si="47"/>
        <v>8.4575331344208138E-2</v>
      </c>
      <c r="AX42" s="8">
        <f t="shared" si="48"/>
        <v>1.7893593167465454E-2</v>
      </c>
      <c r="AY42" s="8">
        <f t="shared" si="48"/>
        <v>0.92354527072561321</v>
      </c>
      <c r="AZ42" s="8">
        <f t="shared" si="51"/>
        <v>0.12264567645091637</v>
      </c>
      <c r="BA42" s="8">
        <f t="shared" si="51"/>
        <v>4.670328428671682E-3</v>
      </c>
      <c r="BB42" s="8">
        <f t="shared" si="51"/>
        <v>2.9853158977865092E-2</v>
      </c>
      <c r="BC42" s="9">
        <f t="shared" si="49"/>
        <v>22.802008283899681</v>
      </c>
      <c r="BD42" s="9">
        <f t="shared" si="17"/>
        <v>4.4121720475769191E-2</v>
      </c>
      <c r="BE42" s="9" t="b">
        <f t="shared" si="18"/>
        <v>0</v>
      </c>
      <c r="BF42" s="8">
        <f t="shared" si="19"/>
        <v>0.54236519982595943</v>
      </c>
      <c r="BG42" s="8">
        <f t="shared" si="20"/>
        <v>20.389394957459992</v>
      </c>
      <c r="BH42" s="10">
        <f t="shared" si="21"/>
        <v>2.591111286153221E-2</v>
      </c>
      <c r="BI42" s="10">
        <f t="shared" si="21"/>
        <v>0.97408888713846786</v>
      </c>
      <c r="BJ42" s="10">
        <f t="shared" si="22"/>
        <v>2.2451979294517663</v>
      </c>
      <c r="BK42" s="10">
        <f t="shared" si="23"/>
        <v>93.803072431547378</v>
      </c>
      <c r="BL42" s="8">
        <f t="shared" si="24"/>
        <v>103.28247036099914</v>
      </c>
      <c r="BM42" s="10">
        <f t="shared" si="25"/>
        <v>1.4659104705515726</v>
      </c>
      <c r="BN42" s="10">
        <f t="shared" si="26"/>
        <v>6.4886165622447924</v>
      </c>
      <c r="BO42" s="10">
        <f t="shared" si="27"/>
        <v>12.977233124489585</v>
      </c>
      <c r="BP42" s="10">
        <f t="shared" si="28"/>
        <v>0.38002188889153427</v>
      </c>
      <c r="BQ42" s="10">
        <f t="shared" si="29"/>
        <v>0.61997811110846568</v>
      </c>
      <c r="BR42" s="10">
        <f t="shared" si="30"/>
        <v>32.928896672451451</v>
      </c>
      <c r="BS42" s="10">
        <f t="shared" si="31"/>
        <v>59.702818120759872</v>
      </c>
      <c r="BT42" s="8">
        <f t="shared" si="32"/>
        <v>99.865914793211331</v>
      </c>
      <c r="BU42" s="11" t="str">
        <f t="shared" si="33"/>
        <v>Magnetite-Ulvospinel</v>
      </c>
      <c r="BV42" s="9">
        <f t="shared" si="34"/>
        <v>99.865914793211331</v>
      </c>
      <c r="BW42" s="11" t="str">
        <f t="shared" si="35"/>
        <v>YES</v>
      </c>
      <c r="BY42" s="11" t="str">
        <f t="shared" si="4"/>
        <v>Magnetite-Ulvospinel</v>
      </c>
      <c r="BZ42" s="11">
        <f t="shared" si="5"/>
        <v>154</v>
      </c>
      <c r="CA42" s="9">
        <f t="shared" si="56"/>
        <v>5.3699999999999998E-2</v>
      </c>
      <c r="CB42" s="9">
        <f t="shared" si="56"/>
        <v>4.25</v>
      </c>
      <c r="CC42" s="9">
        <f t="shared" si="7"/>
        <v>1.1677</v>
      </c>
      <c r="CD42" s="9">
        <f t="shared" si="8"/>
        <v>59.702818120759872</v>
      </c>
      <c r="CE42" s="9">
        <f t="shared" si="9"/>
        <v>0.36520000000000002</v>
      </c>
      <c r="CF42" s="9">
        <f t="shared" si="10"/>
        <v>0.1358</v>
      </c>
      <c r="CG42" s="9">
        <f t="shared" si="11"/>
        <v>32.928896672451451</v>
      </c>
      <c r="CH42" s="9">
        <f t="shared" si="12"/>
        <v>0.50129999999999997</v>
      </c>
      <c r="CI42" s="9">
        <f t="shared" si="13"/>
        <v>0.60040000000000004</v>
      </c>
      <c r="CJ42" s="9">
        <f>0</f>
        <v>0</v>
      </c>
      <c r="CK42" s="9">
        <f t="shared" si="14"/>
        <v>0.14000000000000001</v>
      </c>
      <c r="CL42" s="9">
        <f t="shared" si="15"/>
        <v>2.01E-2</v>
      </c>
      <c r="CM42" s="10">
        <f t="shared" si="16"/>
        <v>0.32386608527837812</v>
      </c>
      <c r="CN42" s="41">
        <f t="shared" si="36"/>
        <v>4.4121720475769191E-2</v>
      </c>
    </row>
    <row r="43" spans="1:92" s="11" customFormat="1">
      <c r="A43" s="36">
        <v>155</v>
      </c>
      <c r="B43" s="36" t="s">
        <v>92</v>
      </c>
      <c r="C43" s="36">
        <v>1.0679000000000001</v>
      </c>
      <c r="D43" s="36">
        <v>0.12189999999999999</v>
      </c>
      <c r="E43" s="36">
        <v>0.1023</v>
      </c>
      <c r="F43" s="36">
        <v>58.56</v>
      </c>
      <c r="G43" s="36">
        <v>0.1963</v>
      </c>
      <c r="H43" s="36">
        <v>1.89E-2</v>
      </c>
      <c r="I43" s="36">
        <v>35.869999999999997</v>
      </c>
      <c r="J43" s="36">
        <v>0.83189999999999997</v>
      </c>
      <c r="K43" s="36">
        <v>0</v>
      </c>
      <c r="L43" s="36">
        <v>6.7400000000000002E-2</v>
      </c>
      <c r="M43" s="7">
        <f t="shared" si="54"/>
        <v>2.6495866456267805E-2</v>
      </c>
      <c r="N43" s="7">
        <f t="shared" si="54"/>
        <v>1.1955519269884383E-3</v>
      </c>
      <c r="O43" s="7">
        <f t="shared" si="54"/>
        <v>6.7306882539949894E-4</v>
      </c>
      <c r="P43" s="7">
        <f t="shared" si="54"/>
        <v>0.81509484385700215</v>
      </c>
      <c r="Q43" s="7">
        <f t="shared" si="54"/>
        <v>1.3097039521968066E-3</v>
      </c>
      <c r="R43" s="7">
        <f t="shared" si="52"/>
        <v>3.6287326507220029E-4</v>
      </c>
      <c r="S43" s="7">
        <f t="shared" si="52"/>
        <v>0.44912841291266098</v>
      </c>
      <c r="T43" s="7">
        <f t="shared" si="52"/>
        <v>1.172723310081252E-2</v>
      </c>
      <c r="U43" s="7">
        <f t="shared" si="52"/>
        <v>0</v>
      </c>
      <c r="V43" s="7">
        <f t="shared" si="52"/>
        <v>8.2811766642830649E-4</v>
      </c>
      <c r="W43" s="7">
        <f t="shared" si="37"/>
        <v>2.6495866456267805E-2</v>
      </c>
      <c r="X43" s="7">
        <f t="shared" si="38"/>
        <v>3.5866557809653148E-3</v>
      </c>
      <c r="Y43" s="7">
        <f t="shared" si="38"/>
        <v>2.0192064761984968E-3</v>
      </c>
      <c r="Z43" s="7">
        <f t="shared" si="39"/>
        <v>0.81509484385700215</v>
      </c>
      <c r="AA43" s="7">
        <f t="shared" si="40"/>
        <v>3.92911185659042E-3</v>
      </c>
      <c r="AB43" s="7">
        <f t="shared" si="41"/>
        <v>7.2574653014440059E-4</v>
      </c>
      <c r="AC43" s="7">
        <f t="shared" si="41"/>
        <v>0.89825682582532196</v>
      </c>
      <c r="AD43" s="7">
        <f t="shared" si="50"/>
        <v>1.172723310081252E-2</v>
      </c>
      <c r="AE43" s="7">
        <f t="shared" si="50"/>
        <v>0</v>
      </c>
      <c r="AF43" s="7">
        <f t="shared" si="50"/>
        <v>8.2811766642830649E-4</v>
      </c>
      <c r="AG43" s="7">
        <f t="shared" si="42"/>
        <v>1.7626636075497313</v>
      </c>
      <c r="AH43" s="8">
        <f t="shared" si="55"/>
        <v>0.36076128889640457</v>
      </c>
      <c r="AI43" s="8">
        <f t="shared" si="55"/>
        <v>4.8835034872494201E-2</v>
      </c>
      <c r="AJ43" s="8">
        <f t="shared" si="55"/>
        <v>2.7493025453750208E-2</v>
      </c>
      <c r="AK43" s="8">
        <f t="shared" si="55"/>
        <v>11.098133625032096</v>
      </c>
      <c r="AL43" s="8">
        <f t="shared" si="55"/>
        <v>5.3497833707053244E-2</v>
      </c>
      <c r="AM43" s="8">
        <f t="shared" si="53"/>
        <v>9.8815886643726421E-3</v>
      </c>
      <c r="AN43" s="8">
        <f t="shared" si="53"/>
        <v>12.230446993669773</v>
      </c>
      <c r="AO43" s="8">
        <f t="shared" si="53"/>
        <v>0.15967516048666117</v>
      </c>
      <c r="AP43" s="8">
        <f t="shared" si="53"/>
        <v>0</v>
      </c>
      <c r="AQ43" s="8">
        <f t="shared" si="53"/>
        <v>1.1275449217396186E-2</v>
      </c>
      <c r="AR43" s="8">
        <f t="shared" si="43"/>
        <v>24</v>
      </c>
      <c r="AS43" s="8">
        <f t="shared" si="44"/>
        <v>0.36076128889640457</v>
      </c>
      <c r="AT43" s="8">
        <f t="shared" si="45"/>
        <v>3.2556689914996134E-2</v>
      </c>
      <c r="AU43" s="8">
        <f t="shared" si="45"/>
        <v>1.8328683635833471E-2</v>
      </c>
      <c r="AV43" s="8">
        <f t="shared" si="46"/>
        <v>11.098133625032096</v>
      </c>
      <c r="AW43" s="8">
        <f t="shared" si="47"/>
        <v>3.5665222471368829E-2</v>
      </c>
      <c r="AX43" s="8">
        <f t="shared" si="48"/>
        <v>4.9407943321863211E-3</v>
      </c>
      <c r="AY43" s="8">
        <f t="shared" si="48"/>
        <v>6.1152234968348864</v>
      </c>
      <c r="AZ43" s="8">
        <f t="shared" si="51"/>
        <v>0.15967516048666117</v>
      </c>
      <c r="BA43" s="8">
        <f t="shared" si="51"/>
        <v>0</v>
      </c>
      <c r="BB43" s="8">
        <f t="shared" si="51"/>
        <v>1.1275449217396186E-2</v>
      </c>
      <c r="BC43" s="9">
        <f t="shared" si="49"/>
        <v>17.836560410821832</v>
      </c>
      <c r="BD43" s="9">
        <f t="shared" si="17"/>
        <v>0.55101368423262254</v>
      </c>
      <c r="BE43" s="9" t="b">
        <f t="shared" si="18"/>
        <v>1</v>
      </c>
      <c r="BF43" s="8">
        <f t="shared" si="19"/>
        <v>5.5947870474518204</v>
      </c>
      <c r="BG43" s="8">
        <f t="shared" si="20"/>
        <v>5.5033465775802757</v>
      </c>
      <c r="BH43" s="10">
        <f t="shared" si="21"/>
        <v>0.50411963276713923</v>
      </c>
      <c r="BI43" s="10">
        <f t="shared" si="21"/>
        <v>0.49588036723286072</v>
      </c>
      <c r="BJ43" s="10">
        <f t="shared" si="22"/>
        <v>29.521245694843675</v>
      </c>
      <c r="BK43" s="10">
        <f t="shared" si="23"/>
        <v>32.272149292308548</v>
      </c>
      <c r="BL43" s="8">
        <f t="shared" si="24"/>
        <v>100.06999498715223</v>
      </c>
      <c r="BM43" s="10">
        <f t="shared" si="25"/>
        <v>11.710010544286709</v>
      </c>
      <c r="BN43" s="10">
        <f t="shared" si="26"/>
        <v>0</v>
      </c>
      <c r="BO43" s="10">
        <f t="shared" si="27"/>
        <v>0</v>
      </c>
      <c r="BP43" s="10">
        <f t="shared" si="28"/>
        <v>1</v>
      </c>
      <c r="BQ43" s="10">
        <f t="shared" si="29"/>
        <v>0</v>
      </c>
      <c r="BR43" s="10">
        <f t="shared" si="30"/>
        <v>58.56</v>
      </c>
      <c r="BS43" s="10">
        <f t="shared" si="31"/>
        <v>0</v>
      </c>
      <c r="BT43" s="8">
        <f t="shared" si="32"/>
        <v>96.836600000000004</v>
      </c>
      <c r="BU43" s="11" t="str">
        <f t="shared" si="33"/>
        <v>Hematite-Ilmenite</v>
      </c>
      <c r="BV43" s="9">
        <f t="shared" si="34"/>
        <v>100.06999498715223</v>
      </c>
      <c r="BW43" s="11" t="str">
        <f t="shared" si="35"/>
        <v>YES</v>
      </c>
      <c r="BY43" s="11" t="str">
        <f t="shared" si="4"/>
        <v>Hematite-Ilmenite</v>
      </c>
      <c r="BZ43" s="11">
        <f t="shared" si="5"/>
        <v>155</v>
      </c>
      <c r="CA43" s="9">
        <f t="shared" si="56"/>
        <v>1.89E-2</v>
      </c>
      <c r="CB43" s="9">
        <f t="shared" si="56"/>
        <v>35.869999999999997</v>
      </c>
      <c r="CC43" s="9">
        <f t="shared" si="7"/>
        <v>0.12189999999999999</v>
      </c>
      <c r="CD43" s="9">
        <f t="shared" si="8"/>
        <v>32.272149292308548</v>
      </c>
      <c r="CE43" s="9">
        <f t="shared" si="9"/>
        <v>0.1963</v>
      </c>
      <c r="CF43" s="9">
        <f t="shared" si="10"/>
        <v>0.1023</v>
      </c>
      <c r="CG43" s="9">
        <f t="shared" si="11"/>
        <v>29.521245694843675</v>
      </c>
      <c r="CH43" s="9">
        <f t="shared" si="12"/>
        <v>0.83189999999999997</v>
      </c>
      <c r="CI43" s="9">
        <f t="shared" si="13"/>
        <v>1.0679000000000001</v>
      </c>
      <c r="CJ43" s="9">
        <f>0</f>
        <v>0</v>
      </c>
      <c r="CK43" s="9">
        <f t="shared" si="14"/>
        <v>6.7400000000000002E-2</v>
      </c>
      <c r="CL43" s="9">
        <f t="shared" si="15"/>
        <v>0</v>
      </c>
      <c r="CM43" s="10">
        <f t="shared" si="16"/>
        <v>0.35398256853400373</v>
      </c>
      <c r="CN43" s="41">
        <f t="shared" si="36"/>
        <v>0.55101368423262254</v>
      </c>
    </row>
    <row r="44" spans="1:92" s="11" customFormat="1">
      <c r="A44" s="36">
        <v>156</v>
      </c>
      <c r="B44" s="36" t="s">
        <v>93</v>
      </c>
      <c r="C44" s="36">
        <v>1.028</v>
      </c>
      <c r="D44" s="36">
        <v>0.122</v>
      </c>
      <c r="E44" s="36">
        <v>8.2600000000000007E-2</v>
      </c>
      <c r="F44" s="36">
        <v>57.97</v>
      </c>
      <c r="G44" s="36">
        <v>0.19470000000000001</v>
      </c>
      <c r="H44" s="36">
        <v>4.82E-2</v>
      </c>
      <c r="I44" s="36">
        <v>35.75</v>
      </c>
      <c r="J44" s="36">
        <v>0.81440000000000001</v>
      </c>
      <c r="K44" s="36">
        <v>0</v>
      </c>
      <c r="L44" s="36">
        <v>5.9400000000000001E-2</v>
      </c>
      <c r="M44" s="7">
        <f t="shared" si="54"/>
        <v>2.5505900100237195E-2</v>
      </c>
      <c r="N44" s="7">
        <f t="shared" si="54"/>
        <v>1.1965326914896593E-3</v>
      </c>
      <c r="O44" s="7">
        <f t="shared" si="54"/>
        <v>5.4345537612901875E-4</v>
      </c>
      <c r="P44" s="7">
        <f t="shared" si="54"/>
        <v>0.80688265195338826</v>
      </c>
      <c r="Q44" s="7">
        <f t="shared" si="54"/>
        <v>1.2990288308340205E-3</v>
      </c>
      <c r="R44" s="7">
        <f t="shared" si="52"/>
        <v>9.2542282415238378E-4</v>
      </c>
      <c r="S44" s="7">
        <f t="shared" si="52"/>
        <v>0.44762589243455903</v>
      </c>
      <c r="T44" s="7">
        <f t="shared" si="52"/>
        <v>1.1480536888209781E-2</v>
      </c>
      <c r="U44" s="7">
        <f t="shared" si="52"/>
        <v>0</v>
      </c>
      <c r="V44" s="7">
        <f t="shared" si="52"/>
        <v>7.2982476833592582E-4</v>
      </c>
      <c r="W44" s="7">
        <f t="shared" si="37"/>
        <v>2.5505900100237195E-2</v>
      </c>
      <c r="X44" s="7">
        <f t="shared" si="38"/>
        <v>3.5895980744689781E-3</v>
      </c>
      <c r="Y44" s="7">
        <f t="shared" si="38"/>
        <v>1.6303661283870563E-3</v>
      </c>
      <c r="Z44" s="7">
        <f t="shared" si="39"/>
        <v>0.80688265195338826</v>
      </c>
      <c r="AA44" s="7">
        <f t="shared" si="40"/>
        <v>3.8970864925020618E-3</v>
      </c>
      <c r="AB44" s="7">
        <f t="shared" si="41"/>
        <v>1.8508456483047676E-3</v>
      </c>
      <c r="AC44" s="7">
        <f t="shared" si="41"/>
        <v>0.89525178486911805</v>
      </c>
      <c r="AD44" s="7">
        <f t="shared" si="50"/>
        <v>1.1480536888209781E-2</v>
      </c>
      <c r="AE44" s="7">
        <f t="shared" si="50"/>
        <v>0</v>
      </c>
      <c r="AF44" s="7">
        <f t="shared" si="50"/>
        <v>7.2982476833592582E-4</v>
      </c>
      <c r="AG44" s="7">
        <f t="shared" si="42"/>
        <v>1.750818594922952</v>
      </c>
      <c r="AH44" s="8">
        <f t="shared" si="55"/>
        <v>0.34963165469043417</v>
      </c>
      <c r="AI44" s="8">
        <f t="shared" si="55"/>
        <v>4.9205756688371634E-2</v>
      </c>
      <c r="AJ44" s="8">
        <f t="shared" si="55"/>
        <v>2.2348852813624181E-2</v>
      </c>
      <c r="AK44" s="8">
        <f t="shared" si="55"/>
        <v>11.060645404976134</v>
      </c>
      <c r="AL44" s="8">
        <f t="shared" si="55"/>
        <v>5.3420769056982433E-2</v>
      </c>
      <c r="AM44" s="8">
        <f t="shared" si="53"/>
        <v>2.5371158204582134E-2</v>
      </c>
      <c r="AN44" s="8">
        <f t="shared" si="53"/>
        <v>12.271998309341903</v>
      </c>
      <c r="AO44" s="8">
        <f t="shared" si="53"/>
        <v>0.15737374855169395</v>
      </c>
      <c r="AP44" s="8">
        <f t="shared" si="53"/>
        <v>0</v>
      </c>
      <c r="AQ44" s="8">
        <f t="shared" si="53"/>
        <v>1.0004345676276664E-2</v>
      </c>
      <c r="AR44" s="8">
        <f t="shared" si="43"/>
        <v>24</v>
      </c>
      <c r="AS44" s="8">
        <f t="shared" si="44"/>
        <v>0.34963165469043417</v>
      </c>
      <c r="AT44" s="8">
        <f t="shared" si="45"/>
        <v>3.2803837792247756E-2</v>
      </c>
      <c r="AU44" s="8">
        <f t="shared" si="45"/>
        <v>1.4899235209082788E-2</v>
      </c>
      <c r="AV44" s="8">
        <f t="shared" si="46"/>
        <v>11.060645404976134</v>
      </c>
      <c r="AW44" s="8">
        <f t="shared" si="47"/>
        <v>3.5613846037988291E-2</v>
      </c>
      <c r="AX44" s="8">
        <f t="shared" si="48"/>
        <v>1.2685579102291067E-2</v>
      </c>
      <c r="AY44" s="8">
        <f t="shared" si="48"/>
        <v>6.1359991546709516</v>
      </c>
      <c r="AZ44" s="8">
        <f t="shared" si="51"/>
        <v>0.15737374855169395</v>
      </c>
      <c r="BA44" s="8">
        <f t="shared" si="51"/>
        <v>0</v>
      </c>
      <c r="BB44" s="8">
        <f t="shared" si="51"/>
        <v>1.0004345676276664E-2</v>
      </c>
      <c r="BC44" s="9">
        <f t="shared" si="49"/>
        <v>17.8096568067071</v>
      </c>
      <c r="BD44" s="9">
        <f t="shared" si="17"/>
        <v>0.55475959403873432</v>
      </c>
      <c r="BE44" s="9" t="b">
        <f t="shared" si="18"/>
        <v>1</v>
      </c>
      <c r="BF44" s="8">
        <f t="shared" si="19"/>
        <v>5.6289937514288235</v>
      </c>
      <c r="BG44" s="8">
        <f t="shared" si="20"/>
        <v>5.4316516535473101</v>
      </c>
      <c r="BH44" s="10">
        <f t="shared" si="21"/>
        <v>0.50892091241767545</v>
      </c>
      <c r="BI44" s="10">
        <f t="shared" si="21"/>
        <v>0.49107908758232455</v>
      </c>
      <c r="BJ44" s="10">
        <f t="shared" si="22"/>
        <v>29.502145292852649</v>
      </c>
      <c r="BK44" s="10">
        <f t="shared" si="23"/>
        <v>31.637681406246614</v>
      </c>
      <c r="BL44" s="8">
        <f t="shared" si="24"/>
        <v>99.239126699099259</v>
      </c>
      <c r="BM44" s="10">
        <f t="shared" si="25"/>
        <v>11.764992906099776</v>
      </c>
      <c r="BN44" s="10">
        <f t="shared" si="26"/>
        <v>0</v>
      </c>
      <c r="BO44" s="10">
        <f t="shared" si="27"/>
        <v>0</v>
      </c>
      <c r="BP44" s="10">
        <f t="shared" si="28"/>
        <v>1</v>
      </c>
      <c r="BQ44" s="10">
        <f t="shared" si="29"/>
        <v>0</v>
      </c>
      <c r="BR44" s="10">
        <f t="shared" si="30"/>
        <v>57.97</v>
      </c>
      <c r="BS44" s="10">
        <f t="shared" si="31"/>
        <v>0</v>
      </c>
      <c r="BT44" s="8">
        <f t="shared" si="32"/>
        <v>96.069299999999998</v>
      </c>
      <c r="BU44" s="11" t="str">
        <f t="shared" si="33"/>
        <v>Hematite-Ilmenite</v>
      </c>
      <c r="BV44" s="9">
        <f t="shared" si="34"/>
        <v>99.239126699099259</v>
      </c>
      <c r="BW44" s="11" t="str">
        <f t="shared" si="35"/>
        <v>YES</v>
      </c>
      <c r="BY44" s="11" t="str">
        <f t="shared" si="4"/>
        <v>Hematite-Ilmenite</v>
      </c>
      <c r="BZ44" s="11">
        <f t="shared" si="5"/>
        <v>156</v>
      </c>
      <c r="CA44" s="9">
        <f t="shared" si="56"/>
        <v>4.82E-2</v>
      </c>
      <c r="CB44" s="9">
        <f t="shared" si="56"/>
        <v>35.75</v>
      </c>
      <c r="CC44" s="9">
        <f t="shared" si="7"/>
        <v>0.122</v>
      </c>
      <c r="CD44" s="9">
        <f t="shared" si="8"/>
        <v>31.637681406246614</v>
      </c>
      <c r="CE44" s="9">
        <f t="shared" si="9"/>
        <v>0.19470000000000001</v>
      </c>
      <c r="CF44" s="9">
        <f t="shared" si="10"/>
        <v>8.2600000000000007E-2</v>
      </c>
      <c r="CG44" s="9">
        <f t="shared" si="11"/>
        <v>29.502145292852649</v>
      </c>
      <c r="CH44" s="9">
        <f t="shared" si="12"/>
        <v>0.81440000000000001</v>
      </c>
      <c r="CI44" s="9">
        <f t="shared" si="13"/>
        <v>1.028</v>
      </c>
      <c r="CJ44" s="9">
        <f>0</f>
        <v>0</v>
      </c>
      <c r="CK44" s="9">
        <f t="shared" si="14"/>
        <v>5.9400000000000001E-2</v>
      </c>
      <c r="CL44" s="9">
        <f t="shared" si="15"/>
        <v>0</v>
      </c>
      <c r="CM44" s="10">
        <f t="shared" si="16"/>
        <v>0.34667845598677249</v>
      </c>
      <c r="CN44" s="41">
        <f t="shared" si="36"/>
        <v>0.55475959403873432</v>
      </c>
    </row>
    <row r="45" spans="1:92" s="11" customFormat="1">
      <c r="A45" s="36">
        <v>157</v>
      </c>
      <c r="B45" s="36" t="s">
        <v>94</v>
      </c>
      <c r="C45" s="36">
        <v>1.0986</v>
      </c>
      <c r="D45" s="36">
        <v>0.1201</v>
      </c>
      <c r="E45" s="36">
        <v>9.5000000000000001E-2</v>
      </c>
      <c r="F45" s="36">
        <v>58.3</v>
      </c>
      <c r="G45" s="36">
        <v>0.18379999999999999</v>
      </c>
      <c r="H45" s="36">
        <v>3.5799999999999998E-2</v>
      </c>
      <c r="I45" s="36">
        <v>35.979999999999997</v>
      </c>
      <c r="J45" s="36">
        <v>0.74750000000000005</v>
      </c>
      <c r="K45" s="36">
        <v>0</v>
      </c>
      <c r="L45" s="36">
        <v>4.7699999999999999E-2</v>
      </c>
      <c r="M45" s="7">
        <f t="shared" si="54"/>
        <v>2.7257569893113408E-2</v>
      </c>
      <c r="N45" s="7">
        <f t="shared" si="54"/>
        <v>1.1778981659664597E-3</v>
      </c>
      <c r="O45" s="7">
        <f t="shared" si="54"/>
        <v>6.2503947617744283E-4</v>
      </c>
      <c r="P45" s="7">
        <f t="shared" si="54"/>
        <v>0.81147591183168077</v>
      </c>
      <c r="Q45" s="7">
        <f t="shared" si="54"/>
        <v>1.2263045665500409E-3</v>
      </c>
      <c r="R45" s="7">
        <f t="shared" si="52"/>
        <v>6.8734724283517291E-4</v>
      </c>
      <c r="S45" s="7">
        <f t="shared" si="52"/>
        <v>0.45050572335092115</v>
      </c>
      <c r="T45" s="7">
        <f t="shared" si="52"/>
        <v>1.0537452509745594E-2</v>
      </c>
      <c r="U45" s="7">
        <f t="shared" si="52"/>
        <v>0</v>
      </c>
      <c r="V45" s="7">
        <f t="shared" si="52"/>
        <v>5.8607140487581925E-4</v>
      </c>
      <c r="W45" s="7">
        <f t="shared" si="37"/>
        <v>2.7257569893113408E-2</v>
      </c>
      <c r="X45" s="7">
        <f t="shared" si="38"/>
        <v>3.5336944978993793E-3</v>
      </c>
      <c r="Y45" s="7">
        <f t="shared" si="38"/>
        <v>1.8751184285323284E-3</v>
      </c>
      <c r="Z45" s="7">
        <f t="shared" si="39"/>
        <v>0.81147591183168077</v>
      </c>
      <c r="AA45" s="7">
        <f t="shared" si="40"/>
        <v>3.6789136996501228E-3</v>
      </c>
      <c r="AB45" s="7">
        <f t="shared" si="41"/>
        <v>1.3746944856703458E-3</v>
      </c>
      <c r="AC45" s="7">
        <f t="shared" si="41"/>
        <v>0.9010114467018423</v>
      </c>
      <c r="AD45" s="7">
        <f t="shared" si="50"/>
        <v>1.0537452509745594E-2</v>
      </c>
      <c r="AE45" s="7">
        <f t="shared" si="50"/>
        <v>0</v>
      </c>
      <c r="AF45" s="7">
        <f t="shared" si="50"/>
        <v>5.8607140487581925E-4</v>
      </c>
      <c r="AG45" s="7">
        <f t="shared" si="42"/>
        <v>1.76133087345301</v>
      </c>
      <c r="AH45" s="8">
        <f t="shared" si="55"/>
        <v>0.37141328031809717</v>
      </c>
      <c r="AI45" s="8">
        <f t="shared" si="55"/>
        <v>4.8150332925988817E-2</v>
      </c>
      <c r="AJ45" s="8">
        <f t="shared" si="55"/>
        <v>2.5550476042329195E-2</v>
      </c>
      <c r="AK45" s="8">
        <f t="shared" si="55"/>
        <v>11.057219388756666</v>
      </c>
      <c r="AL45" s="8">
        <f t="shared" si="55"/>
        <v>5.0129098468879196E-2</v>
      </c>
      <c r="AM45" s="8">
        <f t="shared" si="53"/>
        <v>1.8731669417346702E-2</v>
      </c>
      <c r="AN45" s="8">
        <f t="shared" si="53"/>
        <v>12.277235950818712</v>
      </c>
      <c r="AO45" s="8">
        <f t="shared" si="53"/>
        <v>0.14358395917860531</v>
      </c>
      <c r="AP45" s="8">
        <f t="shared" si="53"/>
        <v>0</v>
      </c>
      <c r="AQ45" s="8">
        <f t="shared" si="53"/>
        <v>7.9858440733764375E-3</v>
      </c>
      <c r="AR45" s="8">
        <f t="shared" si="43"/>
        <v>24.000000000000004</v>
      </c>
      <c r="AS45" s="8">
        <f t="shared" si="44"/>
        <v>0.37141328031809717</v>
      </c>
      <c r="AT45" s="8">
        <f t="shared" si="45"/>
        <v>3.2100221950659209E-2</v>
      </c>
      <c r="AU45" s="8">
        <f t="shared" si="45"/>
        <v>1.7033650694886129E-2</v>
      </c>
      <c r="AV45" s="8">
        <f t="shared" si="46"/>
        <v>11.057219388756666</v>
      </c>
      <c r="AW45" s="8">
        <f t="shared" si="47"/>
        <v>3.34193989792528E-2</v>
      </c>
      <c r="AX45" s="8">
        <f t="shared" si="48"/>
        <v>9.3658347086733509E-3</v>
      </c>
      <c r="AY45" s="8">
        <f t="shared" si="48"/>
        <v>6.1386179754093559</v>
      </c>
      <c r="AZ45" s="8">
        <f t="shared" si="51"/>
        <v>0.14358395917860531</v>
      </c>
      <c r="BA45" s="8">
        <f t="shared" si="51"/>
        <v>0</v>
      </c>
      <c r="BB45" s="8">
        <f t="shared" si="51"/>
        <v>7.9858440733764375E-3</v>
      </c>
      <c r="BC45" s="9">
        <f t="shared" si="49"/>
        <v>17.810739554069574</v>
      </c>
      <c r="BD45" s="9">
        <f t="shared" si="17"/>
        <v>0.55516832574121655</v>
      </c>
      <c r="BE45" s="9" t="b">
        <f t="shared" si="18"/>
        <v>1</v>
      </c>
      <c r="BF45" s="8">
        <f t="shared" si="19"/>
        <v>5.6236207359126533</v>
      </c>
      <c r="BG45" s="8">
        <f t="shared" si="20"/>
        <v>5.4335986528440126</v>
      </c>
      <c r="BH45" s="10">
        <f t="shared" si="21"/>
        <v>0.50859267038066824</v>
      </c>
      <c r="BI45" s="10">
        <f t="shared" si="21"/>
        <v>0.4914073296193317</v>
      </c>
      <c r="BJ45" s="10">
        <f t="shared" si="22"/>
        <v>29.650952683192958</v>
      </c>
      <c r="BK45" s="10">
        <f t="shared" si="23"/>
        <v>31.839049374312722</v>
      </c>
      <c r="BL45" s="8">
        <f t="shared" si="24"/>
        <v>99.798502057505672</v>
      </c>
      <c r="BM45" s="10">
        <f t="shared" si="25"/>
        <v>11.762238711322011</v>
      </c>
      <c r="BN45" s="10">
        <f t="shared" si="26"/>
        <v>0</v>
      </c>
      <c r="BO45" s="10">
        <f t="shared" si="27"/>
        <v>0</v>
      </c>
      <c r="BP45" s="10">
        <f t="shared" si="28"/>
        <v>1</v>
      </c>
      <c r="BQ45" s="10">
        <f t="shared" si="29"/>
        <v>0</v>
      </c>
      <c r="BR45" s="10">
        <f t="shared" si="30"/>
        <v>58.3</v>
      </c>
      <c r="BS45" s="10">
        <f t="shared" si="31"/>
        <v>0</v>
      </c>
      <c r="BT45" s="8">
        <f t="shared" si="32"/>
        <v>96.608500000000006</v>
      </c>
      <c r="BU45" s="11" t="str">
        <f t="shared" si="33"/>
        <v>Hematite-Ilmenite</v>
      </c>
      <c r="BV45" s="9">
        <f t="shared" si="34"/>
        <v>99.798502057505672</v>
      </c>
      <c r="BW45" s="11" t="str">
        <f t="shared" si="35"/>
        <v>YES</v>
      </c>
      <c r="BY45" s="11" t="str">
        <f t="shared" si="4"/>
        <v>Hematite-Ilmenite</v>
      </c>
      <c r="BZ45" s="11">
        <f t="shared" si="5"/>
        <v>157</v>
      </c>
      <c r="CA45" s="9">
        <f t="shared" si="56"/>
        <v>3.5799999999999998E-2</v>
      </c>
      <c r="CB45" s="9">
        <f t="shared" si="56"/>
        <v>35.979999999999997</v>
      </c>
      <c r="CC45" s="9">
        <f t="shared" si="7"/>
        <v>0.1201</v>
      </c>
      <c r="CD45" s="9">
        <f t="shared" si="8"/>
        <v>31.839049374312722</v>
      </c>
      <c r="CE45" s="9">
        <f t="shared" si="9"/>
        <v>0.18379999999999999</v>
      </c>
      <c r="CF45" s="9">
        <f t="shared" si="10"/>
        <v>9.5000000000000001E-2</v>
      </c>
      <c r="CG45" s="9">
        <f t="shared" si="11"/>
        <v>29.650952683192958</v>
      </c>
      <c r="CH45" s="9">
        <f t="shared" si="12"/>
        <v>0.74750000000000005</v>
      </c>
      <c r="CI45" s="9">
        <f t="shared" si="13"/>
        <v>1.0986</v>
      </c>
      <c r="CJ45" s="9">
        <f>0</f>
        <v>0</v>
      </c>
      <c r="CK45" s="9">
        <f t="shared" si="14"/>
        <v>4.7699999999999999E-2</v>
      </c>
      <c r="CL45" s="9">
        <f t="shared" si="15"/>
        <v>0</v>
      </c>
      <c r="CM45" s="10">
        <f t="shared" si="16"/>
        <v>0.41275150400907196</v>
      </c>
      <c r="CN45" s="41">
        <f t="shared" si="36"/>
        <v>0.55516832574121655</v>
      </c>
    </row>
    <row r="46" spans="1:92" s="11" customFormat="1">
      <c r="A46" s="36">
        <v>158</v>
      </c>
      <c r="B46" s="36" t="s">
        <v>95</v>
      </c>
      <c r="C46" s="36">
        <v>1.0238</v>
      </c>
      <c r="D46" s="36">
        <v>0.1162</v>
      </c>
      <c r="E46" s="36">
        <v>8.7099999999999997E-2</v>
      </c>
      <c r="F46" s="36">
        <v>57.88</v>
      </c>
      <c r="G46" s="36">
        <v>0.17280000000000001</v>
      </c>
      <c r="H46" s="36">
        <v>2.18E-2</v>
      </c>
      <c r="I46" s="36">
        <v>35.92</v>
      </c>
      <c r="J46" s="36">
        <v>0.77500000000000002</v>
      </c>
      <c r="K46" s="36">
        <v>0</v>
      </c>
      <c r="L46" s="36">
        <v>5.9799999999999999E-2</v>
      </c>
      <c r="M46" s="7">
        <f t="shared" si="54"/>
        <v>2.5401693115391869E-2</v>
      </c>
      <c r="N46" s="7">
        <f t="shared" si="54"/>
        <v>1.1396483504188394E-3</v>
      </c>
      <c r="O46" s="7">
        <f t="shared" si="54"/>
        <v>5.7306250921110812E-4</v>
      </c>
      <c r="P46" s="7">
        <f t="shared" si="54"/>
        <v>0.80562994471385396</v>
      </c>
      <c r="Q46" s="7">
        <f t="shared" si="54"/>
        <v>1.1529131071808872E-3</v>
      </c>
      <c r="R46" s="7">
        <f t="shared" si="52"/>
        <v>4.1855223167058022E-4</v>
      </c>
      <c r="S46" s="7">
        <f t="shared" si="52"/>
        <v>0.44975446311187023</v>
      </c>
      <c r="T46" s="7">
        <f t="shared" si="52"/>
        <v>1.0925117986692755E-2</v>
      </c>
      <c r="U46" s="7">
        <f t="shared" si="52"/>
        <v>0</v>
      </c>
      <c r="V46" s="7">
        <f t="shared" si="52"/>
        <v>7.3473941324054485E-4</v>
      </c>
      <c r="W46" s="7">
        <f t="shared" si="37"/>
        <v>2.5401693115391869E-2</v>
      </c>
      <c r="X46" s="7">
        <f t="shared" si="38"/>
        <v>3.4189450512565182E-3</v>
      </c>
      <c r="Y46" s="7">
        <f t="shared" si="38"/>
        <v>1.7191875276333242E-3</v>
      </c>
      <c r="Z46" s="7">
        <f t="shared" si="39"/>
        <v>0.80562994471385396</v>
      </c>
      <c r="AA46" s="7">
        <f t="shared" si="40"/>
        <v>3.4587393215426616E-3</v>
      </c>
      <c r="AB46" s="7">
        <f t="shared" si="41"/>
        <v>8.3710446334116044E-4</v>
      </c>
      <c r="AC46" s="7">
        <f t="shared" si="41"/>
        <v>0.89950892622374046</v>
      </c>
      <c r="AD46" s="7">
        <f t="shared" si="50"/>
        <v>1.0925117986692755E-2</v>
      </c>
      <c r="AE46" s="7">
        <f t="shared" si="50"/>
        <v>0</v>
      </c>
      <c r="AF46" s="7">
        <f t="shared" si="50"/>
        <v>7.3473941324054485E-4</v>
      </c>
      <c r="AG46" s="7">
        <f t="shared" si="42"/>
        <v>1.7516343978166933</v>
      </c>
      <c r="AH46" s="8">
        <f t="shared" si="55"/>
        <v>0.34804102701413331</v>
      </c>
      <c r="AI46" s="8">
        <f t="shared" si="55"/>
        <v>4.6844639116720162E-2</v>
      </c>
      <c r="AJ46" s="8">
        <f t="shared" si="55"/>
        <v>2.3555429554608258E-2</v>
      </c>
      <c r="AK46" s="8">
        <f t="shared" si="55"/>
        <v>11.038330086022833</v>
      </c>
      <c r="AL46" s="8">
        <f t="shared" si="55"/>
        <v>4.7389879886174033E-2</v>
      </c>
      <c r="AM46" s="8">
        <f t="shared" si="53"/>
        <v>1.1469577866950693E-2</v>
      </c>
      <c r="AN46" s="8">
        <f t="shared" si="53"/>
        <v>12.324611948862263</v>
      </c>
      <c r="AO46" s="8">
        <f t="shared" si="53"/>
        <v>0.14969038745039842</v>
      </c>
      <c r="AP46" s="8">
        <f t="shared" si="53"/>
        <v>0</v>
      </c>
      <c r="AQ46" s="8">
        <f t="shared" si="53"/>
        <v>1.0067024225918649E-2</v>
      </c>
      <c r="AR46" s="8">
        <f t="shared" si="43"/>
        <v>24</v>
      </c>
      <c r="AS46" s="8">
        <f t="shared" si="44"/>
        <v>0.34804102701413331</v>
      </c>
      <c r="AT46" s="8">
        <f t="shared" si="45"/>
        <v>3.1229759411146776E-2</v>
      </c>
      <c r="AU46" s="8">
        <f t="shared" si="45"/>
        <v>1.5703619703072172E-2</v>
      </c>
      <c r="AV46" s="8">
        <f t="shared" si="46"/>
        <v>11.038330086022833</v>
      </c>
      <c r="AW46" s="8">
        <f t="shared" si="47"/>
        <v>3.1593253257449355E-2</v>
      </c>
      <c r="AX46" s="8">
        <f t="shared" si="48"/>
        <v>5.7347889334753467E-3</v>
      </c>
      <c r="AY46" s="8">
        <f t="shared" si="48"/>
        <v>6.1623059744311313</v>
      </c>
      <c r="AZ46" s="8">
        <f t="shared" si="51"/>
        <v>0.14969038745039842</v>
      </c>
      <c r="BA46" s="8">
        <f t="shared" si="51"/>
        <v>0</v>
      </c>
      <c r="BB46" s="8">
        <f t="shared" si="51"/>
        <v>1.0067024225918649E-2</v>
      </c>
      <c r="BC46" s="9">
        <f t="shared" si="49"/>
        <v>17.79269592044956</v>
      </c>
      <c r="BD46" s="9">
        <f t="shared" si="17"/>
        <v>0.55826433223210858</v>
      </c>
      <c r="BE46" s="9" t="b">
        <f t="shared" si="18"/>
        <v>1</v>
      </c>
      <c r="BF46" s="8">
        <f t="shared" si="19"/>
        <v>5.6645745599665993</v>
      </c>
      <c r="BG46" s="8">
        <f t="shared" si="20"/>
        <v>5.3737555260562342</v>
      </c>
      <c r="BH46" s="10">
        <f t="shared" si="21"/>
        <v>0.51317314447221563</v>
      </c>
      <c r="BI46" s="10">
        <f t="shared" si="21"/>
        <v>0.48682685552778443</v>
      </c>
      <c r="BJ46" s="10">
        <f t="shared" si="22"/>
        <v>29.702461602051841</v>
      </c>
      <c r="BK46" s="10">
        <f t="shared" si="23"/>
        <v>31.315039078892905</v>
      </c>
      <c r="BL46" s="8">
        <f t="shared" si="24"/>
        <v>99.194000680944754</v>
      </c>
      <c r="BM46" s="10">
        <f t="shared" si="25"/>
        <v>11.826880534397731</v>
      </c>
      <c r="BN46" s="10">
        <f t="shared" si="26"/>
        <v>0</v>
      </c>
      <c r="BO46" s="10">
        <f t="shared" si="27"/>
        <v>0</v>
      </c>
      <c r="BP46" s="10">
        <f t="shared" si="28"/>
        <v>1</v>
      </c>
      <c r="BQ46" s="10">
        <f t="shared" si="29"/>
        <v>0</v>
      </c>
      <c r="BR46" s="10">
        <f t="shared" si="30"/>
        <v>57.88</v>
      </c>
      <c r="BS46" s="10">
        <f t="shared" si="31"/>
        <v>0</v>
      </c>
      <c r="BT46" s="8">
        <f t="shared" si="32"/>
        <v>96.0565</v>
      </c>
      <c r="BU46" s="11" t="str">
        <f t="shared" si="33"/>
        <v>Hematite-Ilmenite</v>
      </c>
      <c r="BV46" s="9">
        <f t="shared" si="34"/>
        <v>99.194000680944754</v>
      </c>
      <c r="BW46" s="11" t="str">
        <f t="shared" si="35"/>
        <v>YES</v>
      </c>
      <c r="BY46" s="11" t="str">
        <f t="shared" si="4"/>
        <v>Hematite-Ilmenite</v>
      </c>
      <c r="BZ46" s="11">
        <f t="shared" si="5"/>
        <v>158</v>
      </c>
      <c r="CA46" s="9">
        <f t="shared" si="56"/>
        <v>2.18E-2</v>
      </c>
      <c r="CB46" s="9">
        <f t="shared" si="56"/>
        <v>35.92</v>
      </c>
      <c r="CC46" s="9">
        <f t="shared" si="7"/>
        <v>0.1162</v>
      </c>
      <c r="CD46" s="9">
        <f t="shared" si="8"/>
        <v>31.315039078892905</v>
      </c>
      <c r="CE46" s="9">
        <f t="shared" si="9"/>
        <v>0.17280000000000001</v>
      </c>
      <c r="CF46" s="9">
        <f t="shared" si="10"/>
        <v>8.7099999999999997E-2</v>
      </c>
      <c r="CG46" s="9">
        <f t="shared" si="11"/>
        <v>29.702461602051841</v>
      </c>
      <c r="CH46" s="9">
        <f t="shared" si="12"/>
        <v>0.77500000000000002</v>
      </c>
      <c r="CI46" s="9">
        <f t="shared" si="13"/>
        <v>1.0238</v>
      </c>
      <c r="CJ46" s="9">
        <f>0</f>
        <v>0</v>
      </c>
      <c r="CK46" s="9">
        <f t="shared" si="14"/>
        <v>5.9799999999999999E-2</v>
      </c>
      <c r="CL46" s="9">
        <f t="shared" si="15"/>
        <v>0</v>
      </c>
      <c r="CM46" s="10">
        <f t="shared" si="16"/>
        <v>0.36643652902811547</v>
      </c>
      <c r="CN46" s="41">
        <f t="shared" si="36"/>
        <v>0.55826433223210858</v>
      </c>
    </row>
    <row r="47" spans="1:92" s="11" customFormat="1">
      <c r="A47" s="36">
        <v>159</v>
      </c>
      <c r="B47" s="36" t="s">
        <v>96</v>
      </c>
      <c r="C47" s="36">
        <v>1.1457999999999999</v>
      </c>
      <c r="D47" s="36">
        <v>0.15409999999999999</v>
      </c>
      <c r="E47" s="36">
        <v>8.2900000000000001E-2</v>
      </c>
      <c r="F47" s="36">
        <v>57.38</v>
      </c>
      <c r="G47" s="36">
        <v>0.17680000000000001</v>
      </c>
      <c r="H47" s="36">
        <v>1.4800000000000001E-2</v>
      </c>
      <c r="I47" s="36">
        <v>36.32</v>
      </c>
      <c r="J47" s="36">
        <v>0.86429999999999996</v>
      </c>
      <c r="K47" s="36">
        <v>0</v>
      </c>
      <c r="L47" s="36">
        <v>7.0499999999999993E-2</v>
      </c>
      <c r="M47" s="7">
        <f t="shared" si="54"/>
        <v>2.8428657913279937E-2</v>
      </c>
      <c r="N47" s="7">
        <f t="shared" si="54"/>
        <v>1.5113580963816106E-3</v>
      </c>
      <c r="O47" s="7">
        <f t="shared" si="54"/>
        <v>5.45429185001158E-4</v>
      </c>
      <c r="P47" s="7">
        <f t="shared" si="54"/>
        <v>0.79867046004977438</v>
      </c>
      <c r="Q47" s="7">
        <f t="shared" si="54"/>
        <v>1.1796009105878523E-3</v>
      </c>
      <c r="R47" s="7">
        <f t="shared" si="52"/>
        <v>2.8415472608828379E-4</v>
      </c>
      <c r="S47" s="7">
        <f t="shared" si="52"/>
        <v>0.45476286470554361</v>
      </c>
      <c r="T47" s="7">
        <f t="shared" si="52"/>
        <v>1.2183973517288449E-2</v>
      </c>
      <c r="U47" s="7">
        <f t="shared" si="52"/>
        <v>0</v>
      </c>
      <c r="V47" s="7">
        <f t="shared" si="52"/>
        <v>8.6620616443910383E-4</v>
      </c>
      <c r="W47" s="7">
        <f t="shared" si="37"/>
        <v>2.8428657913279937E-2</v>
      </c>
      <c r="X47" s="7">
        <f t="shared" si="38"/>
        <v>4.5340742891448321E-3</v>
      </c>
      <c r="Y47" s="7">
        <f t="shared" si="38"/>
        <v>1.6362875550034739E-3</v>
      </c>
      <c r="Z47" s="7">
        <f t="shared" si="39"/>
        <v>0.79867046004977438</v>
      </c>
      <c r="AA47" s="7">
        <f t="shared" si="40"/>
        <v>3.538802731763557E-3</v>
      </c>
      <c r="AB47" s="7">
        <f t="shared" si="41"/>
        <v>5.6830945217656759E-4</v>
      </c>
      <c r="AC47" s="7">
        <f t="shared" si="41"/>
        <v>0.90952572941108722</v>
      </c>
      <c r="AD47" s="7">
        <f t="shared" si="50"/>
        <v>1.2183973517288449E-2</v>
      </c>
      <c r="AE47" s="7">
        <f t="shared" si="50"/>
        <v>0</v>
      </c>
      <c r="AF47" s="7">
        <f t="shared" si="50"/>
        <v>8.6620616443910383E-4</v>
      </c>
      <c r="AG47" s="7">
        <f t="shared" si="42"/>
        <v>1.7599525010839576</v>
      </c>
      <c r="AH47" s="8">
        <f t="shared" si="55"/>
        <v>0.3876739795525711</v>
      </c>
      <c r="AI47" s="8">
        <f t="shared" si="55"/>
        <v>6.1829954429142221E-2</v>
      </c>
      <c r="AJ47" s="8">
        <f t="shared" si="55"/>
        <v>2.2313614313963791E-2</v>
      </c>
      <c r="AK47" s="8">
        <f t="shared" si="55"/>
        <v>10.891254752266851</v>
      </c>
      <c r="AL47" s="8">
        <f t="shared" si="55"/>
        <v>4.825770326756891E-2</v>
      </c>
      <c r="AM47" s="8">
        <f t="shared" si="53"/>
        <v>7.749883501876941E-3</v>
      </c>
      <c r="AN47" s="8">
        <f t="shared" si="53"/>
        <v>12.402958314171439</v>
      </c>
      <c r="AO47" s="8">
        <f t="shared" si="53"/>
        <v>0.16614957746576892</v>
      </c>
      <c r="AP47" s="8">
        <f t="shared" si="53"/>
        <v>0</v>
      </c>
      <c r="AQ47" s="8">
        <f t="shared" si="53"/>
        <v>1.1812221030814493E-2</v>
      </c>
      <c r="AR47" s="8">
        <f t="shared" si="43"/>
        <v>23.999999999999996</v>
      </c>
      <c r="AS47" s="8">
        <f t="shared" si="44"/>
        <v>0.3876739795525711</v>
      </c>
      <c r="AT47" s="8">
        <f t="shared" si="45"/>
        <v>4.121996961942815E-2</v>
      </c>
      <c r="AU47" s="8">
        <f t="shared" si="45"/>
        <v>1.487574287597586E-2</v>
      </c>
      <c r="AV47" s="8">
        <f t="shared" si="46"/>
        <v>10.891254752266851</v>
      </c>
      <c r="AW47" s="8">
        <f t="shared" si="47"/>
        <v>3.2171802178379276E-2</v>
      </c>
      <c r="AX47" s="8">
        <f t="shared" si="48"/>
        <v>3.8749417509384705E-3</v>
      </c>
      <c r="AY47" s="8">
        <f t="shared" si="48"/>
        <v>6.2014791570857195</v>
      </c>
      <c r="AZ47" s="8">
        <f t="shared" si="51"/>
        <v>0.16614957746576892</v>
      </c>
      <c r="BA47" s="8">
        <f t="shared" si="51"/>
        <v>0</v>
      </c>
      <c r="BB47" s="8">
        <f t="shared" si="51"/>
        <v>1.1812221030814493E-2</v>
      </c>
      <c r="BC47" s="9">
        <f t="shared" si="49"/>
        <v>17.750512143826452</v>
      </c>
      <c r="BD47" s="9">
        <f t="shared" si="17"/>
        <v>0.56939988074330683</v>
      </c>
      <c r="BE47" s="9" t="b">
        <f t="shared" si="18"/>
        <v>1</v>
      </c>
      <c r="BF47" s="8">
        <f t="shared" si="19"/>
        <v>5.6476556000673792</v>
      </c>
      <c r="BG47" s="8">
        <f t="shared" si="20"/>
        <v>5.2435991521994723</v>
      </c>
      <c r="BH47" s="10">
        <f t="shared" si="21"/>
        <v>0.51854958207564694</v>
      </c>
      <c r="BI47" s="10">
        <f t="shared" si="21"/>
        <v>0.48145041792435306</v>
      </c>
      <c r="BJ47" s="10">
        <f t="shared" si="22"/>
        <v>29.754375019500625</v>
      </c>
      <c r="BK47" s="10">
        <f t="shared" si="23"/>
        <v>30.701671438629742</v>
      </c>
      <c r="BL47" s="8">
        <f t="shared" si="24"/>
        <v>99.285246458130359</v>
      </c>
      <c r="BM47" s="10">
        <f t="shared" si="25"/>
        <v>11.849134757153099</v>
      </c>
      <c r="BN47" s="10">
        <f t="shared" si="26"/>
        <v>0</v>
      </c>
      <c r="BO47" s="10">
        <f t="shared" si="27"/>
        <v>0</v>
      </c>
      <c r="BP47" s="10">
        <f t="shared" si="28"/>
        <v>1</v>
      </c>
      <c r="BQ47" s="10">
        <f t="shared" si="29"/>
        <v>0</v>
      </c>
      <c r="BR47" s="10">
        <f t="shared" si="30"/>
        <v>57.38</v>
      </c>
      <c r="BS47" s="10">
        <f t="shared" si="31"/>
        <v>0</v>
      </c>
      <c r="BT47" s="8">
        <f t="shared" si="32"/>
        <v>96.20920000000001</v>
      </c>
      <c r="BU47" s="11" t="str">
        <f t="shared" si="33"/>
        <v>Hematite-Ilmenite</v>
      </c>
      <c r="BV47" s="9">
        <f t="shared" si="34"/>
        <v>99.285246458130359</v>
      </c>
      <c r="BW47" s="11" t="str">
        <f t="shared" si="35"/>
        <v>YES</v>
      </c>
      <c r="BY47" s="11" t="str">
        <f t="shared" si="4"/>
        <v>Hematite-Ilmenite</v>
      </c>
      <c r="BZ47" s="11">
        <f t="shared" si="5"/>
        <v>159</v>
      </c>
      <c r="CA47" s="9">
        <f t="shared" si="56"/>
        <v>1.4800000000000001E-2</v>
      </c>
      <c r="CB47" s="9">
        <f t="shared" si="56"/>
        <v>36.32</v>
      </c>
      <c r="CC47" s="9">
        <f t="shared" si="7"/>
        <v>0.15409999999999999</v>
      </c>
      <c r="CD47" s="9">
        <f t="shared" si="8"/>
        <v>30.701671438629742</v>
      </c>
      <c r="CE47" s="9">
        <f t="shared" si="9"/>
        <v>0.17680000000000001</v>
      </c>
      <c r="CF47" s="9">
        <f t="shared" si="10"/>
        <v>8.2900000000000001E-2</v>
      </c>
      <c r="CG47" s="9">
        <f t="shared" si="11"/>
        <v>29.754375019500625</v>
      </c>
      <c r="CH47" s="9">
        <f t="shared" si="12"/>
        <v>0.86429999999999996</v>
      </c>
      <c r="CI47" s="9">
        <f t="shared" si="13"/>
        <v>1.1457999999999999</v>
      </c>
      <c r="CJ47" s="9">
        <f>0</f>
        <v>0</v>
      </c>
      <c r="CK47" s="9">
        <f t="shared" si="14"/>
        <v>7.0499999999999993E-2</v>
      </c>
      <c r="CL47" s="9">
        <f t="shared" si="15"/>
        <v>0</v>
      </c>
      <c r="CM47" s="10">
        <f t="shared" si="16"/>
        <v>0.36796741123371746</v>
      </c>
      <c r="CN47" s="41">
        <f t="shared" si="36"/>
        <v>0.56939988074330683</v>
      </c>
    </row>
    <row r="48" spans="1:92" s="11" customFormat="1">
      <c r="A48" s="36">
        <v>160</v>
      </c>
      <c r="B48" s="36" t="s">
        <v>97</v>
      </c>
      <c r="C48" s="36">
        <v>1.2433000000000001</v>
      </c>
      <c r="D48" s="36">
        <v>0.13439999999999999</v>
      </c>
      <c r="E48" s="36">
        <v>3.5799999999999998E-2</v>
      </c>
      <c r="F48" s="36">
        <v>57.47</v>
      </c>
      <c r="G48" s="36">
        <v>0.20910000000000001</v>
      </c>
      <c r="H48" s="36">
        <v>0</v>
      </c>
      <c r="I48" s="36">
        <v>36.590000000000003</v>
      </c>
      <c r="J48" s="36">
        <v>0.86229999999999996</v>
      </c>
      <c r="K48" s="36">
        <v>7.7999999999999996E-3</v>
      </c>
      <c r="L48" s="36">
        <v>9.1300000000000006E-2</v>
      </c>
      <c r="M48" s="7">
        <f t="shared" si="54"/>
        <v>3.0847748632903606E-2</v>
      </c>
      <c r="N48" s="7">
        <f t="shared" si="54"/>
        <v>1.3181474896410673E-3</v>
      </c>
      <c r="O48" s="7">
        <f t="shared" si="54"/>
        <v>2.3554119207528897E-4</v>
      </c>
      <c r="P48" s="7">
        <f t="shared" si="54"/>
        <v>0.79992316728930857</v>
      </c>
      <c r="Q48" s="7">
        <f t="shared" si="54"/>
        <v>1.3951049230990944E-3</v>
      </c>
      <c r="R48" s="7">
        <f t="shared" si="52"/>
        <v>0</v>
      </c>
      <c r="S48" s="7">
        <f t="shared" si="52"/>
        <v>0.45814353578127315</v>
      </c>
      <c r="T48" s="7">
        <f t="shared" si="52"/>
        <v>1.2155779664419565E-2</v>
      </c>
      <c r="U48" s="7">
        <f t="shared" si="52"/>
        <v>1.0442773600668337E-4</v>
      </c>
      <c r="V48" s="7">
        <f t="shared" si="52"/>
        <v>1.1217676994792936E-3</v>
      </c>
      <c r="W48" s="7">
        <f t="shared" si="37"/>
        <v>3.0847748632903606E-2</v>
      </c>
      <c r="X48" s="7">
        <f t="shared" si="38"/>
        <v>3.9544424689232013E-3</v>
      </c>
      <c r="Y48" s="7">
        <f t="shared" si="38"/>
        <v>7.0662357622586691E-4</v>
      </c>
      <c r="Z48" s="7">
        <f t="shared" si="39"/>
        <v>0.79992316728930857</v>
      </c>
      <c r="AA48" s="7">
        <f t="shared" si="40"/>
        <v>4.1853147692972829E-3</v>
      </c>
      <c r="AB48" s="7">
        <f t="shared" si="41"/>
        <v>0</v>
      </c>
      <c r="AC48" s="7">
        <f t="shared" si="41"/>
        <v>0.9162870715625463</v>
      </c>
      <c r="AD48" s="7">
        <f t="shared" si="50"/>
        <v>1.2155779664419565E-2</v>
      </c>
      <c r="AE48" s="7">
        <f t="shared" si="50"/>
        <v>1.0442773600668337E-4</v>
      </c>
      <c r="AF48" s="7">
        <f t="shared" si="50"/>
        <v>1.1217676994792936E-3</v>
      </c>
      <c r="AG48" s="7">
        <f t="shared" si="42"/>
        <v>1.7692863433991104</v>
      </c>
      <c r="AH48" s="8">
        <f t="shared" si="55"/>
        <v>0.41844327231246908</v>
      </c>
      <c r="AI48" s="8">
        <f t="shared" si="55"/>
        <v>5.3641186802936891E-2</v>
      </c>
      <c r="AJ48" s="8">
        <f t="shared" si="55"/>
        <v>9.5852013399027585E-3</v>
      </c>
      <c r="AK48" s="8">
        <f t="shared" si="55"/>
        <v>10.850790821151296</v>
      </c>
      <c r="AL48" s="8">
        <f t="shared" si="55"/>
        <v>5.6772921374703744E-2</v>
      </c>
      <c r="AM48" s="8">
        <f t="shared" si="53"/>
        <v>0</v>
      </c>
      <c r="AN48" s="8">
        <f t="shared" si="53"/>
        <v>12.429242897592678</v>
      </c>
      <c r="AO48" s="8">
        <f t="shared" si="53"/>
        <v>0.16489061424935217</v>
      </c>
      <c r="AP48" s="8">
        <f t="shared" si="53"/>
        <v>1.4165404449714022E-3</v>
      </c>
      <c r="AQ48" s="8">
        <f t="shared" si="53"/>
        <v>1.521654473169127E-2</v>
      </c>
      <c r="AR48" s="8">
        <f t="shared" si="43"/>
        <v>23.999999999999996</v>
      </c>
      <c r="AS48" s="8">
        <f t="shared" si="44"/>
        <v>0.41844327231246908</v>
      </c>
      <c r="AT48" s="8">
        <f t="shared" si="45"/>
        <v>3.576079120195793E-2</v>
      </c>
      <c r="AU48" s="8">
        <f t="shared" si="45"/>
        <v>6.3901342266018393E-3</v>
      </c>
      <c r="AV48" s="8">
        <f t="shared" si="46"/>
        <v>10.850790821151296</v>
      </c>
      <c r="AW48" s="8">
        <f t="shared" si="47"/>
        <v>3.7848614249802494E-2</v>
      </c>
      <c r="AX48" s="8">
        <f t="shared" si="48"/>
        <v>0</v>
      </c>
      <c r="AY48" s="8">
        <f t="shared" si="48"/>
        <v>6.2146214487963389</v>
      </c>
      <c r="AZ48" s="8">
        <f t="shared" si="51"/>
        <v>0.16489061424935217</v>
      </c>
      <c r="BA48" s="8">
        <f t="shared" si="51"/>
        <v>1.4165404449714022E-3</v>
      </c>
      <c r="BB48" s="8">
        <f t="shared" si="51"/>
        <v>1.521654473169127E-2</v>
      </c>
      <c r="BC48" s="9">
        <f t="shared" si="49"/>
        <v>17.745378781364479</v>
      </c>
      <c r="BD48" s="9">
        <f t="shared" si="17"/>
        <v>0.57273442564962762</v>
      </c>
      <c r="BE48" s="9" t="b">
        <f t="shared" si="18"/>
        <v>1</v>
      </c>
      <c r="BF48" s="8">
        <f t="shared" si="19"/>
        <v>5.6312875622345171</v>
      </c>
      <c r="BG48" s="8">
        <f t="shared" si="20"/>
        <v>5.2195032589167791</v>
      </c>
      <c r="BH48" s="10">
        <f t="shared" si="21"/>
        <v>0.51897485216077766</v>
      </c>
      <c r="BI48" s="10">
        <f t="shared" si="21"/>
        <v>0.48102514783922234</v>
      </c>
      <c r="BJ48" s="10">
        <f t="shared" si="22"/>
        <v>29.825484753679888</v>
      </c>
      <c r="BK48" s="10">
        <f t="shared" si="23"/>
        <v>30.722665089815035</v>
      </c>
      <c r="BL48" s="8">
        <f t="shared" si="24"/>
        <v>99.722149843494932</v>
      </c>
      <c r="BM48" s="10">
        <f t="shared" si="25"/>
        <v>11.845909011030857</v>
      </c>
      <c r="BN48" s="10">
        <f t="shared" si="26"/>
        <v>0</v>
      </c>
      <c r="BO48" s="10">
        <f t="shared" si="27"/>
        <v>0</v>
      </c>
      <c r="BP48" s="10">
        <f t="shared" si="28"/>
        <v>1</v>
      </c>
      <c r="BQ48" s="10">
        <f t="shared" si="29"/>
        <v>0</v>
      </c>
      <c r="BR48" s="10">
        <f t="shared" si="30"/>
        <v>57.469999999999992</v>
      </c>
      <c r="BS48" s="10">
        <f t="shared" si="31"/>
        <v>0</v>
      </c>
      <c r="BT48" s="8">
        <f t="shared" si="32"/>
        <v>96.644000000000005</v>
      </c>
      <c r="BU48" s="11" t="str">
        <f t="shared" si="33"/>
        <v>Hematite-Ilmenite</v>
      </c>
      <c r="BV48" s="9">
        <f t="shared" si="34"/>
        <v>99.722149843494932</v>
      </c>
      <c r="BW48" s="11" t="str">
        <f t="shared" si="35"/>
        <v>YES</v>
      </c>
      <c r="BY48" s="11" t="str">
        <f t="shared" si="4"/>
        <v>Hematite-Ilmenite</v>
      </c>
      <c r="BZ48" s="11">
        <f t="shared" si="5"/>
        <v>160</v>
      </c>
      <c r="CA48" s="9">
        <f t="shared" si="56"/>
        <v>0</v>
      </c>
      <c r="CB48" s="9">
        <f t="shared" si="56"/>
        <v>36.590000000000003</v>
      </c>
      <c r="CC48" s="9">
        <f t="shared" si="7"/>
        <v>0.13439999999999999</v>
      </c>
      <c r="CD48" s="9">
        <f t="shared" si="8"/>
        <v>30.722665089815035</v>
      </c>
      <c r="CE48" s="9">
        <f t="shared" si="9"/>
        <v>0.20910000000000001</v>
      </c>
      <c r="CF48" s="9">
        <f t="shared" si="10"/>
        <v>3.5799999999999998E-2</v>
      </c>
      <c r="CG48" s="9">
        <f t="shared" si="11"/>
        <v>29.825484753679888</v>
      </c>
      <c r="CH48" s="9">
        <f t="shared" si="12"/>
        <v>0.86229999999999996</v>
      </c>
      <c r="CI48" s="9">
        <f t="shared" si="13"/>
        <v>1.2433000000000001</v>
      </c>
      <c r="CJ48" s="9">
        <f>0</f>
        <v>0</v>
      </c>
      <c r="CK48" s="9">
        <f t="shared" si="14"/>
        <v>9.1300000000000006E-2</v>
      </c>
      <c r="CL48" s="9">
        <f t="shared" si="15"/>
        <v>7.7999999999999996E-3</v>
      </c>
      <c r="CM48" s="10">
        <f t="shared" si="16"/>
        <v>0.40444065386881412</v>
      </c>
      <c r="CN48" s="41">
        <f t="shared" si="36"/>
        <v>0.57273442564962762</v>
      </c>
    </row>
    <row r="49" spans="1:92" s="11" customFormat="1">
      <c r="A49" s="36">
        <v>161</v>
      </c>
      <c r="B49" s="36" t="s">
        <v>98</v>
      </c>
      <c r="C49" s="36">
        <v>0.64690000000000003</v>
      </c>
      <c r="D49" s="36">
        <v>1.1032999999999999</v>
      </c>
      <c r="E49" s="36">
        <v>9.6699999999999994E-2</v>
      </c>
      <c r="F49" s="36">
        <v>86.34</v>
      </c>
      <c r="G49" s="36">
        <v>0.35249999999999998</v>
      </c>
      <c r="H49" s="36">
        <v>6.5299999999999997E-2</v>
      </c>
      <c r="I49" s="36">
        <v>4.17</v>
      </c>
      <c r="J49" s="36">
        <v>0.72270000000000001</v>
      </c>
      <c r="K49" s="36">
        <v>0</v>
      </c>
      <c r="L49" s="36">
        <v>0.1724</v>
      </c>
      <c r="M49" s="7">
        <f t="shared" si="54"/>
        <v>1.6050356784867163E-2</v>
      </c>
      <c r="N49" s="7">
        <f t="shared" si="54"/>
        <v>1.0820774741971647E-2</v>
      </c>
      <c r="O49" s="7">
        <f t="shared" si="54"/>
        <v>6.3622439311956545E-4</v>
      </c>
      <c r="P49" s="7">
        <f t="shared" si="54"/>
        <v>1.2017638117932645</v>
      </c>
      <c r="Q49" s="7">
        <f t="shared" si="54"/>
        <v>2.3518626752387891E-3</v>
      </c>
      <c r="R49" s="7">
        <f t="shared" si="52"/>
        <v>1.2537367306462792E-3</v>
      </c>
      <c r="S49" s="7">
        <f t="shared" si="52"/>
        <v>5.2212586614045063E-2</v>
      </c>
      <c r="T49" s="7">
        <f t="shared" si="52"/>
        <v>1.0187848734171424E-2</v>
      </c>
      <c r="U49" s="7">
        <f t="shared" si="52"/>
        <v>0</v>
      </c>
      <c r="V49" s="7">
        <f t="shared" si="52"/>
        <v>2.1182119538908015E-3</v>
      </c>
      <c r="W49" s="7">
        <f t="shared" si="37"/>
        <v>1.6050356784867163E-2</v>
      </c>
      <c r="X49" s="7">
        <f t="shared" si="38"/>
        <v>3.246232422591494E-2</v>
      </c>
      <c r="Y49" s="7">
        <f t="shared" si="38"/>
        <v>1.9086731793586964E-3</v>
      </c>
      <c r="Z49" s="7">
        <f t="shared" si="39"/>
        <v>1.2017638117932645</v>
      </c>
      <c r="AA49" s="7">
        <f t="shared" si="40"/>
        <v>7.0555880257163672E-3</v>
      </c>
      <c r="AB49" s="7">
        <f t="shared" si="41"/>
        <v>2.5074734612925585E-3</v>
      </c>
      <c r="AC49" s="7">
        <f t="shared" si="41"/>
        <v>0.10442517322809013</v>
      </c>
      <c r="AD49" s="7">
        <f t="shared" si="50"/>
        <v>1.0187848734171424E-2</v>
      </c>
      <c r="AE49" s="7">
        <f t="shared" si="50"/>
        <v>0</v>
      </c>
      <c r="AF49" s="7">
        <f t="shared" si="50"/>
        <v>2.1182119538908015E-3</v>
      </c>
      <c r="AG49" s="7">
        <f t="shared" si="42"/>
        <v>1.3784794613865665</v>
      </c>
      <c r="AH49" s="8">
        <f t="shared" si="55"/>
        <v>0.27944454279307396</v>
      </c>
      <c r="AI49" s="8">
        <f t="shared" si="55"/>
        <v>0.56518490354458539</v>
      </c>
      <c r="AJ49" s="8">
        <f t="shared" si="55"/>
        <v>3.3230931317998612E-2</v>
      </c>
      <c r="AK49" s="8">
        <f t="shared" si="55"/>
        <v>20.923294318819092</v>
      </c>
      <c r="AL49" s="8">
        <f t="shared" si="55"/>
        <v>0.12284123003680103</v>
      </c>
      <c r="AM49" s="8">
        <f t="shared" si="53"/>
        <v>4.3656336388566128E-2</v>
      </c>
      <c r="AN49" s="8">
        <f t="shared" si="53"/>
        <v>1.8180932162407815</v>
      </c>
      <c r="AO49" s="8">
        <f t="shared" si="53"/>
        <v>0.17737541723992853</v>
      </c>
      <c r="AP49" s="8">
        <f t="shared" si="53"/>
        <v>0</v>
      </c>
      <c r="AQ49" s="8">
        <f t="shared" si="53"/>
        <v>3.6879103619174639E-2</v>
      </c>
      <c r="AR49" s="8">
        <f t="shared" si="43"/>
        <v>24.000000000000004</v>
      </c>
      <c r="AS49" s="8">
        <f t="shared" si="44"/>
        <v>0.27944454279307396</v>
      </c>
      <c r="AT49" s="8">
        <f t="shared" si="45"/>
        <v>0.37678993569639024</v>
      </c>
      <c r="AU49" s="8">
        <f t="shared" si="45"/>
        <v>2.2153954211999075E-2</v>
      </c>
      <c r="AV49" s="8">
        <f t="shared" si="46"/>
        <v>20.923294318819092</v>
      </c>
      <c r="AW49" s="8">
        <f t="shared" si="47"/>
        <v>8.1894153357867358E-2</v>
      </c>
      <c r="AX49" s="8">
        <f t="shared" si="48"/>
        <v>2.1828168194283064E-2</v>
      </c>
      <c r="AY49" s="8">
        <f t="shared" si="48"/>
        <v>0.90904660812039073</v>
      </c>
      <c r="AZ49" s="8">
        <f t="shared" si="51"/>
        <v>0.17737541723992853</v>
      </c>
      <c r="BA49" s="8">
        <f t="shared" si="51"/>
        <v>0</v>
      </c>
      <c r="BB49" s="8">
        <f t="shared" si="51"/>
        <v>3.6879103619174639E-2</v>
      </c>
      <c r="BC49" s="9">
        <f t="shared" si="49"/>
        <v>22.828706202052203</v>
      </c>
      <c r="BD49" s="9">
        <f t="shared" si="17"/>
        <v>4.3446629114362964E-2</v>
      </c>
      <c r="BE49" s="9" t="b">
        <f t="shared" si="18"/>
        <v>0</v>
      </c>
      <c r="BF49" s="8">
        <f t="shared" si="19"/>
        <v>0.45222664808738822</v>
      </c>
      <c r="BG49" s="8">
        <f t="shared" si="20"/>
        <v>20.471067670731703</v>
      </c>
      <c r="BH49" s="10">
        <f t="shared" si="21"/>
        <v>2.1613549051912005E-2</v>
      </c>
      <c r="BI49" s="10">
        <f t="shared" si="21"/>
        <v>0.97838645094808796</v>
      </c>
      <c r="BJ49" s="10">
        <f t="shared" si="22"/>
        <v>1.8661138251420826</v>
      </c>
      <c r="BK49" s="10">
        <f t="shared" si="23"/>
        <v>93.87984888361477</v>
      </c>
      <c r="BL49" s="8">
        <f t="shared" si="24"/>
        <v>103.07576270875686</v>
      </c>
      <c r="BM49" s="10">
        <f t="shared" si="25"/>
        <v>1.3612732562077792</v>
      </c>
      <c r="BN49" s="10">
        <f t="shared" si="26"/>
        <v>6.520673687537105</v>
      </c>
      <c r="BO49" s="10">
        <f t="shared" si="27"/>
        <v>13.04134737507421</v>
      </c>
      <c r="BP49" s="10">
        <f t="shared" si="28"/>
        <v>0.37670678544418329</v>
      </c>
      <c r="BQ49" s="10">
        <f t="shared" si="29"/>
        <v>0.62329321455581665</v>
      </c>
      <c r="BR49" s="10">
        <f t="shared" si="30"/>
        <v>32.524863855250786</v>
      </c>
      <c r="BS49" s="10">
        <f t="shared" si="31"/>
        <v>59.807321264496203</v>
      </c>
      <c r="BT49" s="8">
        <f t="shared" si="32"/>
        <v>99.661985119746987</v>
      </c>
      <c r="BU49" s="11" t="str">
        <f t="shared" si="33"/>
        <v>Magnetite-Ulvospinel</v>
      </c>
      <c r="BV49" s="9">
        <f t="shared" si="34"/>
        <v>99.661985119746987</v>
      </c>
      <c r="BW49" s="11" t="str">
        <f t="shared" si="35"/>
        <v>YES</v>
      </c>
      <c r="BY49" s="11" t="str">
        <f t="shared" si="4"/>
        <v>Magnetite-Ulvospinel</v>
      </c>
      <c r="BZ49" s="11">
        <f t="shared" si="5"/>
        <v>161</v>
      </c>
      <c r="CA49" s="9">
        <f t="shared" si="56"/>
        <v>6.5299999999999997E-2</v>
      </c>
      <c r="CB49" s="9">
        <f t="shared" si="56"/>
        <v>4.17</v>
      </c>
      <c r="CC49" s="9">
        <f t="shared" si="7"/>
        <v>1.1032999999999999</v>
      </c>
      <c r="CD49" s="9">
        <f t="shared" si="8"/>
        <v>59.807321264496203</v>
      </c>
      <c r="CE49" s="9">
        <f t="shared" si="9"/>
        <v>0.35249999999999998</v>
      </c>
      <c r="CF49" s="9">
        <f t="shared" si="10"/>
        <v>9.6699999999999994E-2</v>
      </c>
      <c r="CG49" s="9">
        <f t="shared" si="11"/>
        <v>32.524863855250786</v>
      </c>
      <c r="CH49" s="9">
        <f t="shared" si="12"/>
        <v>0.72270000000000001</v>
      </c>
      <c r="CI49" s="9">
        <f t="shared" si="13"/>
        <v>0.64690000000000003</v>
      </c>
      <c r="CJ49" s="9">
        <f>0</f>
        <v>0</v>
      </c>
      <c r="CK49" s="9">
        <f t="shared" si="14"/>
        <v>0.1724</v>
      </c>
      <c r="CL49" s="9">
        <f t="shared" si="15"/>
        <v>0</v>
      </c>
      <c r="CM49" s="10">
        <f t="shared" si="16"/>
        <v>0.19740220274268169</v>
      </c>
      <c r="CN49" s="41">
        <f t="shared" si="36"/>
        <v>4.3446629114362964E-2</v>
      </c>
    </row>
    <row r="50" spans="1:92" s="11" customFormat="1">
      <c r="A50" s="36">
        <v>162</v>
      </c>
      <c r="B50" s="36" t="s">
        <v>99</v>
      </c>
      <c r="C50" s="36">
        <v>0.71130000000000004</v>
      </c>
      <c r="D50" s="36">
        <v>1.0872999999999999</v>
      </c>
      <c r="E50" s="36">
        <v>9.9699999999999997E-2</v>
      </c>
      <c r="F50" s="36">
        <v>86.88</v>
      </c>
      <c r="G50" s="36">
        <v>0.33760000000000001</v>
      </c>
      <c r="H50" s="36">
        <v>4.4400000000000002E-2</v>
      </c>
      <c r="I50" s="36">
        <v>4.21</v>
      </c>
      <c r="J50" s="36">
        <v>0.61080000000000001</v>
      </c>
      <c r="K50" s="36">
        <v>0</v>
      </c>
      <c r="L50" s="36">
        <v>0.1273</v>
      </c>
      <c r="M50" s="7">
        <f t="shared" si="54"/>
        <v>1.7648197219162175E-2</v>
      </c>
      <c r="N50" s="7">
        <f t="shared" si="54"/>
        <v>1.0663852421776282E-2</v>
      </c>
      <c r="O50" s="7">
        <f t="shared" si="54"/>
        <v>6.5596248184095836E-4</v>
      </c>
      <c r="P50" s="7">
        <f t="shared" si="54"/>
        <v>1.2092800552304703</v>
      </c>
      <c r="Q50" s="7">
        <f t="shared" si="54"/>
        <v>2.2524506075478445E-3</v>
      </c>
      <c r="R50" s="7">
        <f t="shared" si="52"/>
        <v>8.5246417826485149E-4</v>
      </c>
      <c r="S50" s="7">
        <f t="shared" si="52"/>
        <v>5.2713426773412404E-2</v>
      </c>
      <c r="T50" s="7">
        <f t="shared" si="52"/>
        <v>8.6104026661573355E-3</v>
      </c>
      <c r="U50" s="7">
        <f t="shared" si="52"/>
        <v>0</v>
      </c>
      <c r="V50" s="7">
        <f t="shared" si="52"/>
        <v>1.5640857408950059E-3</v>
      </c>
      <c r="W50" s="7">
        <f t="shared" si="37"/>
        <v>1.7648197219162175E-2</v>
      </c>
      <c r="X50" s="7">
        <f t="shared" si="38"/>
        <v>3.1991557265328846E-2</v>
      </c>
      <c r="Y50" s="7">
        <f t="shared" si="38"/>
        <v>1.9678874455228753E-3</v>
      </c>
      <c r="Z50" s="7">
        <f t="shared" si="39"/>
        <v>1.2092800552304703</v>
      </c>
      <c r="AA50" s="7">
        <f t="shared" si="40"/>
        <v>6.7573518226435331E-3</v>
      </c>
      <c r="AB50" s="7">
        <f t="shared" si="41"/>
        <v>1.704928356529703E-3</v>
      </c>
      <c r="AC50" s="7">
        <f t="shared" si="41"/>
        <v>0.10542685354682481</v>
      </c>
      <c r="AD50" s="7">
        <f t="shared" si="50"/>
        <v>8.6104026661573355E-3</v>
      </c>
      <c r="AE50" s="7">
        <f t="shared" si="50"/>
        <v>0</v>
      </c>
      <c r="AF50" s="7">
        <f t="shared" si="50"/>
        <v>1.5640857408950059E-3</v>
      </c>
      <c r="AG50" s="7">
        <f t="shared" si="42"/>
        <v>1.3849513192935348</v>
      </c>
      <c r="AH50" s="8">
        <f t="shared" si="55"/>
        <v>0.3058278853266474</v>
      </c>
      <c r="AI50" s="8">
        <f t="shared" si="55"/>
        <v>0.55438582112730617</v>
      </c>
      <c r="AJ50" s="8">
        <f t="shared" si="55"/>
        <v>3.4101775300406027E-2</v>
      </c>
      <c r="AK50" s="8">
        <f t="shared" si="55"/>
        <v>20.955770012433224</v>
      </c>
      <c r="AL50" s="8">
        <f t="shared" si="55"/>
        <v>0.11709902108773844</v>
      </c>
      <c r="AM50" s="8">
        <f t="shared" si="53"/>
        <v>2.9544923338955576E-2</v>
      </c>
      <c r="AN50" s="8">
        <f t="shared" si="53"/>
        <v>1.8269555397907242</v>
      </c>
      <c r="AO50" s="8">
        <f t="shared" si="53"/>
        <v>0.14921077810387465</v>
      </c>
      <c r="AP50" s="8">
        <f t="shared" si="53"/>
        <v>0</v>
      </c>
      <c r="AQ50" s="8">
        <f t="shared" si="53"/>
        <v>2.7104243491120214E-2</v>
      </c>
      <c r="AR50" s="8">
        <f t="shared" si="43"/>
        <v>23.999999999999996</v>
      </c>
      <c r="AS50" s="8">
        <f t="shared" si="44"/>
        <v>0.3058278853266474</v>
      </c>
      <c r="AT50" s="8">
        <f t="shared" si="45"/>
        <v>0.36959054741820413</v>
      </c>
      <c r="AU50" s="8">
        <f t="shared" si="45"/>
        <v>2.2734516866937352E-2</v>
      </c>
      <c r="AV50" s="8">
        <f t="shared" si="46"/>
        <v>20.955770012433224</v>
      </c>
      <c r="AW50" s="8">
        <f t="shared" si="47"/>
        <v>7.8066014058492297E-2</v>
      </c>
      <c r="AX50" s="8">
        <f t="shared" si="48"/>
        <v>1.4772461669477788E-2</v>
      </c>
      <c r="AY50" s="8">
        <f t="shared" si="48"/>
        <v>0.91347776989536211</v>
      </c>
      <c r="AZ50" s="8">
        <f t="shared" si="51"/>
        <v>0.14921077810387465</v>
      </c>
      <c r="BA50" s="8">
        <f t="shared" si="51"/>
        <v>0</v>
      </c>
      <c r="BB50" s="8">
        <f t="shared" si="51"/>
        <v>2.7104243491120214E-2</v>
      </c>
      <c r="BC50" s="9">
        <f t="shared" si="49"/>
        <v>22.836554229263339</v>
      </c>
      <c r="BD50" s="9">
        <f t="shared" si="17"/>
        <v>4.3590751824122358E-2</v>
      </c>
      <c r="BE50" s="9" t="b">
        <f t="shared" si="18"/>
        <v>0</v>
      </c>
      <c r="BF50" s="8">
        <f t="shared" si="19"/>
        <v>0.4584391064648401</v>
      </c>
      <c r="BG50" s="8">
        <f t="shared" si="20"/>
        <v>20.497330905968383</v>
      </c>
      <c r="BH50" s="10">
        <f t="shared" si="21"/>
        <v>2.187650972466507E-2</v>
      </c>
      <c r="BI50" s="10">
        <f t="shared" si="21"/>
        <v>0.97812349027533485</v>
      </c>
      <c r="BJ50" s="10">
        <f t="shared" si="22"/>
        <v>1.9006311648789012</v>
      </c>
      <c r="BK50" s="10">
        <f t="shared" si="23"/>
        <v>94.441615814291595</v>
      </c>
      <c r="BL50" s="8">
        <f t="shared" si="24"/>
        <v>103.57064697917048</v>
      </c>
      <c r="BM50" s="10">
        <f t="shared" si="25"/>
        <v>1.3719168763602021</v>
      </c>
      <c r="BN50" s="10">
        <f t="shared" si="26"/>
        <v>6.5279510453576739</v>
      </c>
      <c r="BO50" s="10">
        <f t="shared" si="27"/>
        <v>13.055902090715348</v>
      </c>
      <c r="BP50" s="10">
        <f t="shared" si="28"/>
        <v>0.37697817436585829</v>
      </c>
      <c r="BQ50" s="10">
        <f t="shared" si="29"/>
        <v>0.62302182563414177</v>
      </c>
      <c r="BR50" s="10">
        <f t="shared" si="30"/>
        <v>32.751863788905766</v>
      </c>
      <c r="BS50" s="10">
        <f t="shared" si="31"/>
        <v>60.155173130435074</v>
      </c>
      <c r="BT50" s="8">
        <f t="shared" si="32"/>
        <v>100.13543691934082</v>
      </c>
      <c r="BU50" s="11" t="str">
        <f t="shared" si="33"/>
        <v>Magnetite-Ulvospinel</v>
      </c>
      <c r="BV50" s="9">
        <f t="shared" si="34"/>
        <v>100.13543691934082</v>
      </c>
      <c r="BW50" s="11" t="str">
        <f t="shared" si="35"/>
        <v>YES</v>
      </c>
      <c r="BY50" s="11" t="str">
        <f t="shared" si="4"/>
        <v>Magnetite-Ulvospinel</v>
      </c>
      <c r="BZ50" s="11">
        <f t="shared" si="5"/>
        <v>162</v>
      </c>
      <c r="CA50" s="9">
        <f t="shared" si="56"/>
        <v>4.4400000000000002E-2</v>
      </c>
      <c r="CB50" s="9">
        <f t="shared" si="56"/>
        <v>4.21</v>
      </c>
      <c r="CC50" s="9">
        <f t="shared" si="7"/>
        <v>1.0872999999999999</v>
      </c>
      <c r="CD50" s="9">
        <f t="shared" si="8"/>
        <v>60.155173130435074</v>
      </c>
      <c r="CE50" s="9">
        <f t="shared" si="9"/>
        <v>0.33760000000000001</v>
      </c>
      <c r="CF50" s="9">
        <f t="shared" si="10"/>
        <v>9.9699999999999997E-2</v>
      </c>
      <c r="CG50" s="9">
        <f t="shared" si="11"/>
        <v>32.751863788905766</v>
      </c>
      <c r="CH50" s="9">
        <f t="shared" si="12"/>
        <v>0.61080000000000001</v>
      </c>
      <c r="CI50" s="9">
        <f t="shared" si="13"/>
        <v>0.71130000000000004</v>
      </c>
      <c r="CJ50" s="9">
        <f>0</f>
        <v>0</v>
      </c>
      <c r="CK50" s="9">
        <f t="shared" si="14"/>
        <v>0.1273</v>
      </c>
      <c r="CL50" s="9">
        <f t="shared" si="15"/>
        <v>0</v>
      </c>
      <c r="CM50" s="10">
        <f t="shared" si="16"/>
        <v>0.31167688663366611</v>
      </c>
      <c r="CN50" s="41">
        <f t="shared" si="36"/>
        <v>4.3590751824122358E-2</v>
      </c>
    </row>
    <row r="51" spans="1:92" s="11" customFormat="1">
      <c r="A51" s="36">
        <v>163</v>
      </c>
      <c r="B51" s="36" t="s">
        <v>100</v>
      </c>
      <c r="C51" s="36">
        <v>0.69259999999999999</v>
      </c>
      <c r="D51" s="36">
        <v>1.087</v>
      </c>
      <c r="E51" s="36">
        <v>0.1103</v>
      </c>
      <c r="F51" s="36">
        <v>86.98</v>
      </c>
      <c r="G51" s="36">
        <v>0.3548</v>
      </c>
      <c r="H51" s="36">
        <v>2.92E-2</v>
      </c>
      <c r="I51" s="36">
        <v>4.25</v>
      </c>
      <c r="J51" s="36">
        <v>0.68030000000000002</v>
      </c>
      <c r="K51" s="36">
        <v>7.6E-3</v>
      </c>
      <c r="L51" s="36">
        <v>0.18720000000000001</v>
      </c>
      <c r="M51" s="7">
        <f t="shared" si="54"/>
        <v>1.7184228024731789E-2</v>
      </c>
      <c r="N51" s="7">
        <f t="shared" si="54"/>
        <v>1.0660910128272619E-2</v>
      </c>
      <c r="O51" s="7">
        <f t="shared" si="54"/>
        <v>7.2570372865654674E-4</v>
      </c>
      <c r="P51" s="7">
        <f t="shared" si="54"/>
        <v>1.2106719521632865</v>
      </c>
      <c r="Q51" s="7">
        <f t="shared" si="54"/>
        <v>2.3672081621977938E-3</v>
      </c>
      <c r="R51" s="7">
        <f t="shared" si="52"/>
        <v>5.6062959471472212E-4</v>
      </c>
      <c r="S51" s="7">
        <f t="shared" si="52"/>
        <v>5.3214266932779745E-2</v>
      </c>
      <c r="T51" s="7">
        <f t="shared" si="52"/>
        <v>9.5901390533510728E-3</v>
      </c>
      <c r="U51" s="7">
        <f t="shared" si="52"/>
        <v>1.0175010175010175E-4</v>
      </c>
      <c r="V51" s="7">
        <f t="shared" si="52"/>
        <v>2.3000538153617059E-3</v>
      </c>
      <c r="W51" s="7">
        <f t="shared" si="37"/>
        <v>1.7184228024731789E-2</v>
      </c>
      <c r="X51" s="7">
        <f t="shared" si="38"/>
        <v>3.1982730384817859E-2</v>
      </c>
      <c r="Y51" s="7">
        <f t="shared" si="38"/>
        <v>2.1771111859696401E-3</v>
      </c>
      <c r="Z51" s="7">
        <f t="shared" si="39"/>
        <v>1.2106719521632865</v>
      </c>
      <c r="AA51" s="7">
        <f t="shared" si="40"/>
        <v>7.101624486593381E-3</v>
      </c>
      <c r="AB51" s="7">
        <f t="shared" si="41"/>
        <v>1.1212591894294442E-3</v>
      </c>
      <c r="AC51" s="7">
        <f t="shared" si="41"/>
        <v>0.10642853386555949</v>
      </c>
      <c r="AD51" s="7">
        <f t="shared" si="50"/>
        <v>9.5901390533510728E-3</v>
      </c>
      <c r="AE51" s="7">
        <f t="shared" si="50"/>
        <v>1.0175010175010175E-4</v>
      </c>
      <c r="AF51" s="7">
        <f t="shared" si="50"/>
        <v>2.3000538153617059E-3</v>
      </c>
      <c r="AG51" s="7">
        <f t="shared" si="42"/>
        <v>1.3886593822708508</v>
      </c>
      <c r="AH51" s="8">
        <f t="shared" si="55"/>
        <v>0.29699253672930015</v>
      </c>
      <c r="AI51" s="8">
        <f t="shared" si="55"/>
        <v>0.55275292057610925</v>
      </c>
      <c r="AJ51" s="8">
        <f t="shared" si="55"/>
        <v>3.7626698908573779E-2</v>
      </c>
      <c r="AK51" s="8">
        <f t="shared" si="55"/>
        <v>20.923868893179471</v>
      </c>
      <c r="AL51" s="8">
        <f t="shared" si="55"/>
        <v>0.12273635266808568</v>
      </c>
      <c r="AM51" s="8">
        <f t="shared" si="53"/>
        <v>1.9378560999098886E-2</v>
      </c>
      <c r="AN51" s="8">
        <f t="shared" si="53"/>
        <v>1.8393890146023062</v>
      </c>
      <c r="AO51" s="8">
        <f t="shared" si="53"/>
        <v>0.16574499133404738</v>
      </c>
      <c r="AP51" s="8">
        <f t="shared" si="53"/>
        <v>1.7585323465060794E-3</v>
      </c>
      <c r="AQ51" s="8">
        <f t="shared" si="53"/>
        <v>3.9751498656503667E-2</v>
      </c>
      <c r="AR51" s="8">
        <f t="shared" si="43"/>
        <v>24</v>
      </c>
      <c r="AS51" s="8">
        <f t="shared" si="44"/>
        <v>0.29699253672930015</v>
      </c>
      <c r="AT51" s="8">
        <f t="shared" si="45"/>
        <v>0.36850194705073952</v>
      </c>
      <c r="AU51" s="8">
        <f t="shared" si="45"/>
        <v>2.5084465939049186E-2</v>
      </c>
      <c r="AV51" s="8">
        <f t="shared" si="46"/>
        <v>20.923868893179471</v>
      </c>
      <c r="AW51" s="8">
        <f t="shared" si="47"/>
        <v>8.1824235112057123E-2</v>
      </c>
      <c r="AX51" s="8">
        <f t="shared" si="48"/>
        <v>9.6892804995494432E-3</v>
      </c>
      <c r="AY51" s="8">
        <f t="shared" si="48"/>
        <v>0.9196945073011531</v>
      </c>
      <c r="AZ51" s="8">
        <f t="shared" si="51"/>
        <v>0.16574499133404738</v>
      </c>
      <c r="BA51" s="8">
        <f t="shared" si="51"/>
        <v>1.7585323465060794E-3</v>
      </c>
      <c r="BB51" s="8">
        <f t="shared" si="51"/>
        <v>3.9751498656503667E-2</v>
      </c>
      <c r="BC51" s="9">
        <f t="shared" si="49"/>
        <v>22.83291088814838</v>
      </c>
      <c r="BD51" s="9">
        <f t="shared" si="17"/>
        <v>4.3954323743681308E-2</v>
      </c>
      <c r="BE51" s="9" t="b">
        <f t="shared" si="18"/>
        <v>0</v>
      </c>
      <c r="BF51" s="8">
        <f t="shared" si="19"/>
        <v>0.45695697923780554</v>
      </c>
      <c r="BG51" s="8">
        <f t="shared" si="20"/>
        <v>20.466911913941665</v>
      </c>
      <c r="BH51" s="10">
        <f t="shared" si="21"/>
        <v>2.1839028985063048E-2</v>
      </c>
      <c r="BI51" s="10">
        <f t="shared" si="21"/>
        <v>0.97816097101493693</v>
      </c>
      <c r="BJ51" s="10">
        <f t="shared" si="22"/>
        <v>1.8995587411207842</v>
      </c>
      <c r="BK51" s="10">
        <f t="shared" si="23"/>
        <v>94.553942407732265</v>
      </c>
      <c r="BL51" s="8">
        <f t="shared" si="24"/>
        <v>103.85250114885305</v>
      </c>
      <c r="BM51" s="10">
        <f t="shared" si="25"/>
        <v>1.3766514865389587</v>
      </c>
      <c r="BN51" s="10">
        <f t="shared" si="26"/>
        <v>6.5157391355468377</v>
      </c>
      <c r="BO51" s="10">
        <f t="shared" si="27"/>
        <v>13.031478271093675</v>
      </c>
      <c r="BP51" s="10">
        <f t="shared" si="28"/>
        <v>0.37719556848582952</v>
      </c>
      <c r="BQ51" s="10">
        <f t="shared" si="29"/>
        <v>0.62280443151417031</v>
      </c>
      <c r="BR51" s="10">
        <f t="shared" si="30"/>
        <v>32.80847054689746</v>
      </c>
      <c r="BS51" s="10">
        <f t="shared" si="31"/>
        <v>60.203398104883121</v>
      </c>
      <c r="BT51" s="8">
        <f t="shared" si="32"/>
        <v>100.41086865178059</v>
      </c>
      <c r="BU51" s="11" t="str">
        <f t="shared" si="33"/>
        <v>Magnetite-Ulvospinel</v>
      </c>
      <c r="BV51" s="9">
        <f t="shared" si="34"/>
        <v>100.41086865178059</v>
      </c>
      <c r="BW51" s="11" t="str">
        <f t="shared" si="35"/>
        <v>YES</v>
      </c>
      <c r="BY51" s="11" t="str">
        <f t="shared" si="4"/>
        <v>Magnetite-Ulvospinel</v>
      </c>
      <c r="BZ51" s="11">
        <f t="shared" si="5"/>
        <v>163</v>
      </c>
      <c r="CA51" s="9">
        <f t="shared" si="56"/>
        <v>2.92E-2</v>
      </c>
      <c r="CB51" s="9">
        <f t="shared" si="56"/>
        <v>4.25</v>
      </c>
      <c r="CC51" s="9">
        <f t="shared" si="7"/>
        <v>1.087</v>
      </c>
      <c r="CD51" s="9">
        <f t="shared" si="8"/>
        <v>60.203398104883121</v>
      </c>
      <c r="CE51" s="9">
        <f t="shared" si="9"/>
        <v>0.3548</v>
      </c>
      <c r="CF51" s="9">
        <f t="shared" si="10"/>
        <v>0.1103</v>
      </c>
      <c r="CG51" s="9">
        <f t="shared" si="11"/>
        <v>32.80847054689746</v>
      </c>
      <c r="CH51" s="9">
        <f t="shared" si="12"/>
        <v>0.68030000000000002</v>
      </c>
      <c r="CI51" s="9">
        <f t="shared" si="13"/>
        <v>0.69259999999999999</v>
      </c>
      <c r="CJ51" s="9">
        <f>0</f>
        <v>0</v>
      </c>
      <c r="CK51" s="9">
        <f t="shared" si="14"/>
        <v>0.18720000000000001</v>
      </c>
      <c r="CL51" s="9">
        <f t="shared" si="15"/>
        <v>7.6E-3</v>
      </c>
      <c r="CM51" s="10">
        <f t="shared" si="16"/>
        <v>0.25330512257307364</v>
      </c>
      <c r="CN51" s="41">
        <f t="shared" si="36"/>
        <v>4.3954323743681308E-2</v>
      </c>
    </row>
    <row r="52" spans="1:92" s="11" customFormat="1">
      <c r="A52" s="36">
        <v>164</v>
      </c>
      <c r="B52" s="36" t="s">
        <v>101</v>
      </c>
      <c r="C52" s="36">
        <v>0.63270000000000004</v>
      </c>
      <c r="D52" s="36">
        <v>1.0561</v>
      </c>
      <c r="E52" s="36">
        <v>6.7100000000000007E-2</v>
      </c>
      <c r="F52" s="36">
        <v>87.15</v>
      </c>
      <c r="G52" s="36">
        <v>0.34470000000000001</v>
      </c>
      <c r="H52" s="36">
        <v>5.0500000000000003E-2</v>
      </c>
      <c r="I52" s="36">
        <v>4.21</v>
      </c>
      <c r="J52" s="36">
        <v>0.57669999999999999</v>
      </c>
      <c r="K52" s="36">
        <v>0</v>
      </c>
      <c r="L52" s="36">
        <v>0.18099999999999999</v>
      </c>
      <c r="M52" s="7">
        <f t="shared" si="54"/>
        <v>1.5698037931342484E-2</v>
      </c>
      <c r="N52" s="7">
        <f t="shared" si="54"/>
        <v>1.0357853897395321E-2</v>
      </c>
      <c r="O52" s="7">
        <f t="shared" si="54"/>
        <v>4.4147525106848857E-4</v>
      </c>
      <c r="P52" s="7">
        <f t="shared" si="54"/>
        <v>1.2130381769490735</v>
      </c>
      <c r="Q52" s="7">
        <f t="shared" si="54"/>
        <v>2.2998214585952075E-3</v>
      </c>
      <c r="R52" s="7">
        <f t="shared" si="52"/>
        <v>9.6958200455799545E-4</v>
      </c>
      <c r="S52" s="7">
        <f t="shared" si="52"/>
        <v>5.2713426773412404E-2</v>
      </c>
      <c r="T52" s="7">
        <f t="shared" si="52"/>
        <v>8.1296974747428544E-3</v>
      </c>
      <c r="U52" s="7">
        <f t="shared" si="52"/>
        <v>0</v>
      </c>
      <c r="V52" s="7">
        <f t="shared" si="52"/>
        <v>2.2238768193401106E-3</v>
      </c>
      <c r="W52" s="7">
        <f t="shared" si="37"/>
        <v>1.5698037931342484E-2</v>
      </c>
      <c r="X52" s="7">
        <f t="shared" si="38"/>
        <v>3.1073561692185964E-2</v>
      </c>
      <c r="Y52" s="7">
        <f t="shared" si="38"/>
        <v>1.3244257532054656E-3</v>
      </c>
      <c r="Z52" s="7">
        <f t="shared" si="39"/>
        <v>1.2130381769490735</v>
      </c>
      <c r="AA52" s="7">
        <f t="shared" si="40"/>
        <v>6.8994643757856224E-3</v>
      </c>
      <c r="AB52" s="7">
        <f t="shared" si="41"/>
        <v>1.9391640091159909E-3</v>
      </c>
      <c r="AC52" s="7">
        <f t="shared" si="41"/>
        <v>0.10542685354682481</v>
      </c>
      <c r="AD52" s="7">
        <f t="shared" si="50"/>
        <v>8.1296974747428544E-3</v>
      </c>
      <c r="AE52" s="7">
        <f t="shared" si="50"/>
        <v>0</v>
      </c>
      <c r="AF52" s="7">
        <f t="shared" si="50"/>
        <v>2.2238768193401106E-3</v>
      </c>
      <c r="AG52" s="7">
        <f t="shared" si="42"/>
        <v>1.3857532585516168</v>
      </c>
      <c r="AH52" s="8">
        <f t="shared" si="55"/>
        <v>0.27187589711749988</v>
      </c>
      <c r="AI52" s="8">
        <f t="shared" si="55"/>
        <v>0.5381661388925284</v>
      </c>
      <c r="AJ52" s="8">
        <f t="shared" si="55"/>
        <v>2.2937862769418265E-2</v>
      </c>
      <c r="AK52" s="8">
        <f t="shared" si="55"/>
        <v>21.00873013800917</v>
      </c>
      <c r="AL52" s="8">
        <f t="shared" si="55"/>
        <v>0.11949251715411868</v>
      </c>
      <c r="AM52" s="8">
        <f t="shared" si="53"/>
        <v>3.3584576425551481E-2</v>
      </c>
      <c r="AN52" s="8">
        <f t="shared" si="53"/>
        <v>1.8258982755475501</v>
      </c>
      <c r="AO52" s="8">
        <f t="shared" si="53"/>
        <v>0.14079904787505929</v>
      </c>
      <c r="AP52" s="8">
        <f t="shared" si="53"/>
        <v>0</v>
      </c>
      <c r="AQ52" s="8">
        <f t="shared" si="53"/>
        <v>3.8515546209105016E-2</v>
      </c>
      <c r="AR52" s="8">
        <f t="shared" si="43"/>
        <v>24</v>
      </c>
      <c r="AS52" s="8">
        <f t="shared" si="44"/>
        <v>0.27187589711749988</v>
      </c>
      <c r="AT52" s="8">
        <f t="shared" si="45"/>
        <v>0.35877742592835227</v>
      </c>
      <c r="AU52" s="8">
        <f t="shared" si="45"/>
        <v>1.5291908512945511E-2</v>
      </c>
      <c r="AV52" s="8">
        <f t="shared" si="46"/>
        <v>21.00873013800917</v>
      </c>
      <c r="AW52" s="8">
        <f t="shared" si="47"/>
        <v>7.9661678102745784E-2</v>
      </c>
      <c r="AX52" s="8">
        <f t="shared" si="48"/>
        <v>1.679228821277574E-2</v>
      </c>
      <c r="AY52" s="8">
        <f t="shared" si="48"/>
        <v>0.91294913777377507</v>
      </c>
      <c r="AZ52" s="8">
        <f t="shared" si="51"/>
        <v>0.14079904787505929</v>
      </c>
      <c r="BA52" s="8">
        <f t="shared" si="51"/>
        <v>0</v>
      </c>
      <c r="BB52" s="8">
        <f t="shared" si="51"/>
        <v>3.8515546209105016E-2</v>
      </c>
      <c r="BC52" s="9">
        <f t="shared" si="49"/>
        <v>22.843393067741431</v>
      </c>
      <c r="BD52" s="9">
        <f t="shared" si="17"/>
        <v>4.3455703023290299E-2</v>
      </c>
      <c r="BE52" s="9" t="b">
        <f t="shared" si="18"/>
        <v>0</v>
      </c>
      <c r="BF52" s="8">
        <f t="shared" si="19"/>
        <v>0.50027419278121588</v>
      </c>
      <c r="BG52" s="8">
        <f t="shared" si="20"/>
        <v>20.508455945227954</v>
      </c>
      <c r="BH52" s="10">
        <f t="shared" si="21"/>
        <v>2.3812681180387749E-2</v>
      </c>
      <c r="BI52" s="10">
        <f t="shared" si="21"/>
        <v>0.97618731881961229</v>
      </c>
      <c r="BJ52" s="10">
        <f t="shared" si="22"/>
        <v>2.0752751648707926</v>
      </c>
      <c r="BK52" s="10">
        <f t="shared" si="23"/>
        <v>94.547589474037522</v>
      </c>
      <c r="BL52" s="8">
        <f t="shared" si="24"/>
        <v>103.7416646389083</v>
      </c>
      <c r="BM52" s="10">
        <f t="shared" si="25"/>
        <v>1.4132233305549908</v>
      </c>
      <c r="BN52" s="10">
        <f t="shared" si="26"/>
        <v>6.5318356024847262</v>
      </c>
      <c r="BO52" s="10">
        <f t="shared" si="27"/>
        <v>13.063671204969452</v>
      </c>
      <c r="BP52" s="10">
        <f t="shared" si="28"/>
        <v>0.37817892280245202</v>
      </c>
      <c r="BQ52" s="10">
        <f t="shared" si="29"/>
        <v>0.62182107719754798</v>
      </c>
      <c r="BR52" s="10">
        <f t="shared" si="30"/>
        <v>32.958293122233691</v>
      </c>
      <c r="BS52" s="10">
        <f t="shared" si="31"/>
        <v>60.225822236932331</v>
      </c>
      <c r="BT52" s="8">
        <f t="shared" si="32"/>
        <v>100.30291535916601</v>
      </c>
      <c r="BU52" s="11" t="str">
        <f t="shared" si="33"/>
        <v>Magnetite-Ulvospinel</v>
      </c>
      <c r="BV52" s="9">
        <f t="shared" si="34"/>
        <v>100.30291535916601</v>
      </c>
      <c r="BW52" s="11" t="str">
        <f t="shared" si="35"/>
        <v>YES</v>
      </c>
      <c r="BY52" s="11" t="str">
        <f t="shared" si="4"/>
        <v>Magnetite-Ulvospinel</v>
      </c>
      <c r="BZ52" s="11">
        <f t="shared" si="5"/>
        <v>164</v>
      </c>
      <c r="CA52" s="9">
        <f t="shared" si="56"/>
        <v>5.0500000000000003E-2</v>
      </c>
      <c r="CB52" s="9">
        <f t="shared" si="56"/>
        <v>4.21</v>
      </c>
      <c r="CC52" s="9">
        <f t="shared" si="7"/>
        <v>1.0561</v>
      </c>
      <c r="CD52" s="9">
        <f t="shared" si="8"/>
        <v>60.225822236932331</v>
      </c>
      <c r="CE52" s="9">
        <f t="shared" si="9"/>
        <v>0.34470000000000001</v>
      </c>
      <c r="CF52" s="9">
        <f t="shared" si="10"/>
        <v>6.7100000000000007E-2</v>
      </c>
      <c r="CG52" s="9">
        <f t="shared" si="11"/>
        <v>32.958293122233691</v>
      </c>
      <c r="CH52" s="9">
        <f t="shared" si="12"/>
        <v>0.57669999999999999</v>
      </c>
      <c r="CI52" s="9">
        <f t="shared" si="13"/>
        <v>0.63270000000000004</v>
      </c>
      <c r="CJ52" s="9">
        <f>0</f>
        <v>0</v>
      </c>
      <c r="CK52" s="9">
        <f t="shared" si="14"/>
        <v>0.18099999999999999</v>
      </c>
      <c r="CL52" s="9">
        <f t="shared" si="15"/>
        <v>0</v>
      </c>
      <c r="CM52" s="10">
        <f t="shared" si="16"/>
        <v>0.28577098936845058</v>
      </c>
      <c r="CN52" s="41">
        <f t="shared" si="36"/>
        <v>4.3455703023290299E-2</v>
      </c>
    </row>
    <row r="53" spans="1:92" s="11" customFormat="1">
      <c r="A53" s="36">
        <v>165</v>
      </c>
      <c r="B53" s="36" t="s">
        <v>102</v>
      </c>
      <c r="C53" s="36">
        <v>0.73309999999999997</v>
      </c>
      <c r="D53" s="36">
        <v>1.1007</v>
      </c>
      <c r="E53" s="36">
        <v>7.7799999999999994E-2</v>
      </c>
      <c r="F53" s="36">
        <v>86.17</v>
      </c>
      <c r="G53" s="36">
        <v>0.34910000000000002</v>
      </c>
      <c r="H53" s="36">
        <v>3.0499999999999999E-2</v>
      </c>
      <c r="I53" s="36">
        <v>4.3099999999999996</v>
      </c>
      <c r="J53" s="36">
        <v>0.61050000000000004</v>
      </c>
      <c r="K53" s="36">
        <v>0</v>
      </c>
      <c r="L53" s="36">
        <v>0.13420000000000001</v>
      </c>
      <c r="M53" s="7">
        <f t="shared" si="54"/>
        <v>1.8189081092883159E-2</v>
      </c>
      <c r="N53" s="7">
        <f t="shared" si="54"/>
        <v>1.0795274864939901E-2</v>
      </c>
      <c r="O53" s="7">
        <f t="shared" si="54"/>
        <v>5.1187443417478992E-4</v>
      </c>
      <c r="P53" s="7">
        <f t="shared" si="54"/>
        <v>1.1993975870074773</v>
      </c>
      <c r="Q53" s="7">
        <f t="shared" si="54"/>
        <v>2.3291780423428691E-3</v>
      </c>
      <c r="R53" s="7">
        <f t="shared" si="52"/>
        <v>5.8558913146572E-4</v>
      </c>
      <c r="S53" s="7">
        <f t="shared" si="52"/>
        <v>5.3965527171830743E-2</v>
      </c>
      <c r="T53" s="7">
        <f t="shared" si="52"/>
        <v>8.6061735882270035E-3</v>
      </c>
      <c r="U53" s="7">
        <f t="shared" si="52"/>
        <v>0</v>
      </c>
      <c r="V53" s="7">
        <f t="shared" si="52"/>
        <v>1.6488633654996845E-3</v>
      </c>
      <c r="W53" s="7">
        <f t="shared" si="37"/>
        <v>1.8189081092883159E-2</v>
      </c>
      <c r="X53" s="7">
        <f t="shared" si="38"/>
        <v>3.2385824594819701E-2</v>
      </c>
      <c r="Y53" s="7">
        <f t="shared" si="38"/>
        <v>1.5356233025243698E-3</v>
      </c>
      <c r="Z53" s="7">
        <f t="shared" si="39"/>
        <v>1.1993975870074773</v>
      </c>
      <c r="AA53" s="7">
        <f t="shared" si="40"/>
        <v>6.9875341270286074E-3</v>
      </c>
      <c r="AB53" s="7">
        <f t="shared" si="41"/>
        <v>1.17117826293144E-3</v>
      </c>
      <c r="AC53" s="7">
        <f t="shared" si="41"/>
        <v>0.10793105434366149</v>
      </c>
      <c r="AD53" s="7">
        <f t="shared" si="50"/>
        <v>8.6061735882270035E-3</v>
      </c>
      <c r="AE53" s="7">
        <f t="shared" si="50"/>
        <v>0</v>
      </c>
      <c r="AF53" s="7">
        <f t="shared" si="50"/>
        <v>1.6488633654996845E-3</v>
      </c>
      <c r="AG53" s="7">
        <f t="shared" si="42"/>
        <v>1.3778529196850529</v>
      </c>
      <c r="AH53" s="8">
        <f t="shared" si="55"/>
        <v>0.31682477860480124</v>
      </c>
      <c r="AI53" s="8">
        <f t="shared" si="55"/>
        <v>0.56410940469127679</v>
      </c>
      <c r="AJ53" s="8">
        <f t="shared" si="55"/>
        <v>2.6748108404058914E-2</v>
      </c>
      <c r="AK53" s="8">
        <f t="shared" si="55"/>
        <v>20.891592765038521</v>
      </c>
      <c r="AL53" s="8">
        <f t="shared" si="55"/>
        <v>0.12171169843514164</v>
      </c>
      <c r="AM53" s="8">
        <f t="shared" si="53"/>
        <v>2.0400057153255154E-2</v>
      </c>
      <c r="AN53" s="8">
        <f t="shared" si="53"/>
        <v>1.8799868021036472</v>
      </c>
      <c r="AO53" s="8">
        <f t="shared" si="53"/>
        <v>0.14990581590135216</v>
      </c>
      <c r="AP53" s="8">
        <f t="shared" si="53"/>
        <v>0</v>
      </c>
      <c r="AQ53" s="8">
        <f t="shared" si="53"/>
        <v>2.8720569667942415E-2</v>
      </c>
      <c r="AR53" s="8">
        <f t="shared" si="43"/>
        <v>24</v>
      </c>
      <c r="AS53" s="8">
        <f t="shared" si="44"/>
        <v>0.31682477860480124</v>
      </c>
      <c r="AT53" s="8">
        <f t="shared" si="45"/>
        <v>0.37607293646085121</v>
      </c>
      <c r="AU53" s="8">
        <f t="shared" si="45"/>
        <v>1.7832072269372608E-2</v>
      </c>
      <c r="AV53" s="8">
        <f t="shared" si="46"/>
        <v>20.891592765038521</v>
      </c>
      <c r="AW53" s="8">
        <f t="shared" si="47"/>
        <v>8.1141132290094425E-2</v>
      </c>
      <c r="AX53" s="8">
        <f t="shared" si="48"/>
        <v>1.0200028576627577E-2</v>
      </c>
      <c r="AY53" s="8">
        <f t="shared" si="48"/>
        <v>0.93999340105182361</v>
      </c>
      <c r="AZ53" s="8">
        <f t="shared" si="51"/>
        <v>0.14990581590135216</v>
      </c>
      <c r="BA53" s="8">
        <f t="shared" si="51"/>
        <v>0</v>
      </c>
      <c r="BB53" s="8">
        <f t="shared" si="51"/>
        <v>2.8720569667942415E-2</v>
      </c>
      <c r="BC53" s="9">
        <f t="shared" si="49"/>
        <v>22.812283499861387</v>
      </c>
      <c r="BD53" s="9">
        <f t="shared" si="17"/>
        <v>4.4993860048089564E-2</v>
      </c>
      <c r="BE53" s="9" t="b">
        <f t="shared" si="18"/>
        <v>0</v>
      </c>
      <c r="BF53" s="8">
        <f t="shared" si="19"/>
        <v>0.47326280654567016</v>
      </c>
      <c r="BG53" s="8">
        <f t="shared" si="20"/>
        <v>20.418329958492851</v>
      </c>
      <c r="BH53" s="10">
        <f t="shared" si="21"/>
        <v>2.2653265927031749E-2</v>
      </c>
      <c r="BI53" s="10">
        <f t="shared" si="21"/>
        <v>0.97734673407296824</v>
      </c>
      <c r="BJ53" s="10">
        <f t="shared" si="22"/>
        <v>1.9520319249323257</v>
      </c>
      <c r="BK53" s="10">
        <f t="shared" si="23"/>
        <v>93.595434923007375</v>
      </c>
      <c r="BL53" s="8">
        <f t="shared" si="24"/>
        <v>102.89336684793972</v>
      </c>
      <c r="BM53" s="10">
        <f t="shared" si="25"/>
        <v>1.4132562075974937</v>
      </c>
      <c r="BN53" s="10">
        <f t="shared" si="26"/>
        <v>6.4927788524803418</v>
      </c>
      <c r="BO53" s="10">
        <f t="shared" si="27"/>
        <v>12.985557704960684</v>
      </c>
      <c r="BP53" s="10">
        <f t="shared" si="28"/>
        <v>0.37843141731674756</v>
      </c>
      <c r="BQ53" s="10">
        <f t="shared" si="29"/>
        <v>0.62156858268325255</v>
      </c>
      <c r="BR53" s="10">
        <f t="shared" si="30"/>
        <v>32.60943523018414</v>
      </c>
      <c r="BS53" s="10">
        <f t="shared" si="31"/>
        <v>59.524403983298015</v>
      </c>
      <c r="BT53" s="8">
        <f t="shared" si="32"/>
        <v>99.479739213482176</v>
      </c>
      <c r="BU53" s="11" t="str">
        <f t="shared" si="33"/>
        <v>Magnetite-Ulvospinel</v>
      </c>
      <c r="BV53" s="9">
        <f t="shared" si="34"/>
        <v>99.479739213482176</v>
      </c>
      <c r="BW53" s="11" t="str">
        <f t="shared" si="35"/>
        <v>YES</v>
      </c>
      <c r="BY53" s="11" t="str">
        <f t="shared" si="4"/>
        <v>Magnetite-Ulvospinel</v>
      </c>
      <c r="BZ53" s="11">
        <f t="shared" si="5"/>
        <v>165</v>
      </c>
      <c r="CA53" s="9">
        <f t="shared" si="56"/>
        <v>3.0499999999999999E-2</v>
      </c>
      <c r="CB53" s="9">
        <f t="shared" si="56"/>
        <v>4.3099999999999996</v>
      </c>
      <c r="CC53" s="9">
        <f t="shared" si="7"/>
        <v>1.1007</v>
      </c>
      <c r="CD53" s="9">
        <f t="shared" si="8"/>
        <v>59.524403983298015</v>
      </c>
      <c r="CE53" s="9">
        <f t="shared" si="9"/>
        <v>0.34910000000000002</v>
      </c>
      <c r="CF53" s="9">
        <f t="shared" si="10"/>
        <v>7.7799999999999994E-2</v>
      </c>
      <c r="CG53" s="9">
        <f t="shared" si="11"/>
        <v>32.60943523018414</v>
      </c>
      <c r="CH53" s="9">
        <f t="shared" si="12"/>
        <v>0.61050000000000004</v>
      </c>
      <c r="CI53" s="9">
        <f t="shared" si="13"/>
        <v>0.73309999999999997</v>
      </c>
      <c r="CJ53" s="9">
        <f>0</f>
        <v>0</v>
      </c>
      <c r="CK53" s="9">
        <f t="shared" si="14"/>
        <v>0.13420000000000001</v>
      </c>
      <c r="CL53" s="9">
        <f t="shared" si="15"/>
        <v>0</v>
      </c>
      <c r="CM53" s="10">
        <f t="shared" si="16"/>
        <v>0.32500065754538404</v>
      </c>
      <c r="CN53" s="41">
        <f t="shared" si="36"/>
        <v>4.4993860048089564E-2</v>
      </c>
    </row>
    <row r="54" spans="1:92" s="11" customFormat="1">
      <c r="A54" s="36">
        <v>166</v>
      </c>
      <c r="B54" s="36" t="s">
        <v>103</v>
      </c>
      <c r="C54" s="36">
        <v>0.74</v>
      </c>
      <c r="D54" s="36">
        <v>1.1223000000000001</v>
      </c>
      <c r="E54" s="36">
        <v>6.7900000000000002E-2</v>
      </c>
      <c r="F54" s="36">
        <v>87.1</v>
      </c>
      <c r="G54" s="36">
        <v>0.3639</v>
      </c>
      <c r="H54" s="36">
        <v>3.5499999999999997E-2</v>
      </c>
      <c r="I54" s="36">
        <v>4.37</v>
      </c>
      <c r="J54" s="36">
        <v>0.57999999999999996</v>
      </c>
      <c r="K54" s="36">
        <v>6.4999999999999997E-3</v>
      </c>
      <c r="L54" s="36">
        <v>0.1484</v>
      </c>
      <c r="M54" s="7">
        <f t="shared" si="54"/>
        <v>1.8360278282271911E-2</v>
      </c>
      <c r="N54" s="7">
        <f t="shared" si="54"/>
        <v>1.1007119997203645E-2</v>
      </c>
      <c r="O54" s="7">
        <f t="shared" si="54"/>
        <v>4.4673874139419334E-4</v>
      </c>
      <c r="P54" s="7">
        <f t="shared" si="54"/>
        <v>1.2123422284826653</v>
      </c>
      <c r="Q54" s="7">
        <f t="shared" si="54"/>
        <v>2.4279229149486393E-3</v>
      </c>
      <c r="R54" s="7">
        <f t="shared" si="52"/>
        <v>6.8158734973878881E-4</v>
      </c>
      <c r="S54" s="7">
        <f t="shared" si="52"/>
        <v>5.4716787410881762E-2</v>
      </c>
      <c r="T54" s="7">
        <f t="shared" si="52"/>
        <v>8.1762173319765135E-3</v>
      </c>
      <c r="U54" s="7">
        <f t="shared" si="52"/>
        <v>8.7023113338902808E-5</v>
      </c>
      <c r="V54" s="7">
        <f t="shared" si="52"/>
        <v>1.8233332596136599E-3</v>
      </c>
      <c r="W54" s="7">
        <f t="shared" si="37"/>
        <v>1.8360278282271911E-2</v>
      </c>
      <c r="X54" s="7">
        <f t="shared" si="38"/>
        <v>3.3021359991610932E-2</v>
      </c>
      <c r="Y54" s="7">
        <f t="shared" si="38"/>
        <v>1.34021622418258E-3</v>
      </c>
      <c r="Z54" s="7">
        <f t="shared" si="39"/>
        <v>1.2123422284826653</v>
      </c>
      <c r="AA54" s="7">
        <f t="shared" si="40"/>
        <v>7.2837687448459179E-3</v>
      </c>
      <c r="AB54" s="7">
        <f t="shared" si="41"/>
        <v>1.3631746994775776E-3</v>
      </c>
      <c r="AC54" s="7">
        <f t="shared" si="41"/>
        <v>0.10943357482176352</v>
      </c>
      <c r="AD54" s="7">
        <f t="shared" si="50"/>
        <v>8.1762173319765135E-3</v>
      </c>
      <c r="AE54" s="7">
        <f t="shared" si="50"/>
        <v>8.7023113338902808E-5</v>
      </c>
      <c r="AF54" s="7">
        <f t="shared" si="50"/>
        <v>1.8233332596136599E-3</v>
      </c>
      <c r="AG54" s="7">
        <f t="shared" si="42"/>
        <v>1.393231174951747</v>
      </c>
      <c r="AH54" s="8">
        <f t="shared" si="55"/>
        <v>0.31627678643480484</v>
      </c>
      <c r="AI54" s="8">
        <f t="shared" si="55"/>
        <v>0.56883068226355915</v>
      </c>
      <c r="AJ54" s="8">
        <f t="shared" si="55"/>
        <v>2.308675685605149E-2</v>
      </c>
      <c r="AK54" s="8">
        <f t="shared" si="55"/>
        <v>20.883981069826177</v>
      </c>
      <c r="AL54" s="8">
        <f t="shared" si="55"/>
        <v>0.12547124484373989</v>
      </c>
      <c r="AM54" s="8">
        <f t="shared" si="53"/>
        <v>2.348224284357903E-2</v>
      </c>
      <c r="AN54" s="8">
        <f t="shared" si="53"/>
        <v>1.8851184519419666</v>
      </c>
      <c r="AO54" s="8">
        <f t="shared" si="53"/>
        <v>0.14084469217696949</v>
      </c>
      <c r="AP54" s="8">
        <f t="shared" si="53"/>
        <v>1.4990726289239129E-3</v>
      </c>
      <c r="AQ54" s="8">
        <f t="shared" si="53"/>
        <v>3.1409000184225287E-2</v>
      </c>
      <c r="AR54" s="8">
        <f t="shared" si="43"/>
        <v>23.999999999999996</v>
      </c>
      <c r="AS54" s="8">
        <f t="shared" si="44"/>
        <v>0.31627678643480484</v>
      </c>
      <c r="AT54" s="8">
        <f t="shared" si="45"/>
        <v>0.37922045484237277</v>
      </c>
      <c r="AU54" s="8">
        <f t="shared" si="45"/>
        <v>1.5391171237367661E-2</v>
      </c>
      <c r="AV54" s="8">
        <f t="shared" si="46"/>
        <v>20.883981069826177</v>
      </c>
      <c r="AW54" s="8">
        <f t="shared" si="47"/>
        <v>8.3647496562493262E-2</v>
      </c>
      <c r="AX54" s="8">
        <f t="shared" si="48"/>
        <v>1.1741121421789515E-2</v>
      </c>
      <c r="AY54" s="8">
        <f t="shared" si="48"/>
        <v>0.94255922597098329</v>
      </c>
      <c r="AZ54" s="8">
        <f t="shared" si="51"/>
        <v>0.14084469217696949</v>
      </c>
      <c r="BA54" s="8">
        <f t="shared" si="51"/>
        <v>1.4990726289239129E-3</v>
      </c>
      <c r="BB54" s="8">
        <f t="shared" si="51"/>
        <v>3.1409000184225287E-2</v>
      </c>
      <c r="BC54" s="9">
        <f t="shared" si="49"/>
        <v>22.806570091286105</v>
      </c>
      <c r="BD54" s="9">
        <f t="shared" si="17"/>
        <v>4.5133120108637813E-2</v>
      </c>
      <c r="BE54" s="9" t="b">
        <f t="shared" si="18"/>
        <v>0</v>
      </c>
      <c r="BF54" s="8">
        <f t="shared" si="19"/>
        <v>0.48543774735920897</v>
      </c>
      <c r="BG54" s="8">
        <f t="shared" si="20"/>
        <v>20.398543322466967</v>
      </c>
      <c r="BH54" s="10">
        <f t="shared" si="21"/>
        <v>2.3244502364569965E-2</v>
      </c>
      <c r="BI54" s="10">
        <f t="shared" si="21"/>
        <v>0.97675549763543001</v>
      </c>
      <c r="BJ54" s="10">
        <f t="shared" si="22"/>
        <v>2.0245961559540437</v>
      </c>
      <c r="BK54" s="10">
        <f t="shared" si="23"/>
        <v>94.548344088953201</v>
      </c>
      <c r="BL54" s="8">
        <f t="shared" si="24"/>
        <v>104.00744024490723</v>
      </c>
      <c r="BM54" s="10">
        <f t="shared" si="25"/>
        <v>1.4279969733301923</v>
      </c>
      <c r="BN54" s="10">
        <f t="shared" si="26"/>
        <v>6.4853280321653282</v>
      </c>
      <c r="BO54" s="10">
        <f t="shared" si="27"/>
        <v>12.970656064330656</v>
      </c>
      <c r="BP54" s="10">
        <f t="shared" si="28"/>
        <v>0.37891841498213852</v>
      </c>
      <c r="BQ54" s="10">
        <f t="shared" si="29"/>
        <v>0.62108158501786148</v>
      </c>
      <c r="BR54" s="10">
        <f t="shared" si="30"/>
        <v>33.003793944944263</v>
      </c>
      <c r="BS54" s="10">
        <f t="shared" si="31"/>
        <v>60.119687628826682</v>
      </c>
      <c r="BT54" s="8">
        <f t="shared" si="32"/>
        <v>100.55798157377093</v>
      </c>
      <c r="BU54" s="11" t="str">
        <f t="shared" si="33"/>
        <v>Magnetite-Ulvospinel</v>
      </c>
      <c r="BV54" s="9">
        <f t="shared" si="34"/>
        <v>100.55798157377093</v>
      </c>
      <c r="BW54" s="11" t="str">
        <f t="shared" si="35"/>
        <v>YES</v>
      </c>
      <c r="BY54" s="11" t="str">
        <f t="shared" si="4"/>
        <v>Magnetite-Ulvospinel</v>
      </c>
      <c r="BZ54" s="11">
        <f t="shared" si="5"/>
        <v>166</v>
      </c>
      <c r="CA54" s="9">
        <f t="shared" si="56"/>
        <v>3.5499999999999997E-2</v>
      </c>
      <c r="CB54" s="9">
        <f t="shared" si="56"/>
        <v>4.37</v>
      </c>
      <c r="CC54" s="9">
        <f t="shared" si="7"/>
        <v>1.1223000000000001</v>
      </c>
      <c r="CD54" s="9">
        <f t="shared" si="8"/>
        <v>60.119687628826682</v>
      </c>
      <c r="CE54" s="9">
        <f t="shared" si="9"/>
        <v>0.3639</v>
      </c>
      <c r="CF54" s="9">
        <f t="shared" si="10"/>
        <v>6.7900000000000002E-2</v>
      </c>
      <c r="CG54" s="9">
        <f t="shared" si="11"/>
        <v>33.003793944944263</v>
      </c>
      <c r="CH54" s="9">
        <f t="shared" si="12"/>
        <v>0.57999999999999996</v>
      </c>
      <c r="CI54" s="9">
        <f t="shared" si="13"/>
        <v>0.74</v>
      </c>
      <c r="CJ54" s="9">
        <f>0</f>
        <v>0</v>
      </c>
      <c r="CK54" s="9">
        <f t="shared" si="14"/>
        <v>0.1484</v>
      </c>
      <c r="CL54" s="9">
        <f t="shared" si="15"/>
        <v>6.4999999999999997E-3</v>
      </c>
      <c r="CM54" s="10">
        <f t="shared" si="16"/>
        <v>0.35132683248823804</v>
      </c>
      <c r="CN54" s="41">
        <f t="shared" si="36"/>
        <v>4.5133120108637813E-2</v>
      </c>
    </row>
    <row r="55" spans="1:92" s="11" customFormat="1">
      <c r="A55" s="36">
        <v>167</v>
      </c>
      <c r="B55" s="36" t="s">
        <v>104</v>
      </c>
      <c r="C55" s="36">
        <v>0.71550000000000002</v>
      </c>
      <c r="D55" s="36">
        <v>1.1093999999999999</v>
      </c>
      <c r="E55" s="36">
        <v>6.3299999999999995E-2</v>
      </c>
      <c r="F55" s="36">
        <v>86.44</v>
      </c>
      <c r="G55" s="36">
        <v>0.38769999999999999</v>
      </c>
      <c r="H55" s="36">
        <v>3.4000000000000002E-2</v>
      </c>
      <c r="I55" s="36">
        <v>4.3600000000000003</v>
      </c>
      <c r="J55" s="36">
        <v>0.60219999999999996</v>
      </c>
      <c r="K55" s="36">
        <v>0</v>
      </c>
      <c r="L55" s="36">
        <v>0.106</v>
      </c>
      <c r="M55" s="7">
        <f t="shared" si="54"/>
        <v>1.7752404204007505E-2</v>
      </c>
      <c r="N55" s="7">
        <f t="shared" si="54"/>
        <v>1.0880601376546131E-2</v>
      </c>
      <c r="O55" s="7">
        <f t="shared" si="54"/>
        <v>4.1647367202139079E-4</v>
      </c>
      <c r="P55" s="7">
        <f t="shared" si="54"/>
        <v>1.2031557087260802</v>
      </c>
      <c r="Q55" s="7">
        <f t="shared" si="54"/>
        <v>2.5867153452200807E-3</v>
      </c>
      <c r="R55" s="7">
        <f t="shared" si="52"/>
        <v>6.527878842568683E-4</v>
      </c>
      <c r="S55" s="7">
        <f t="shared" si="52"/>
        <v>5.459157737103993E-2</v>
      </c>
      <c r="T55" s="7">
        <f t="shared" si="52"/>
        <v>8.4891690988211314E-3</v>
      </c>
      <c r="U55" s="7">
        <f t="shared" si="52"/>
        <v>0</v>
      </c>
      <c r="V55" s="7">
        <f t="shared" si="52"/>
        <v>1.3023808997240428E-3</v>
      </c>
      <c r="W55" s="7">
        <f t="shared" si="37"/>
        <v>1.7752404204007505E-2</v>
      </c>
      <c r="X55" s="7">
        <f t="shared" si="38"/>
        <v>3.2641804129638394E-2</v>
      </c>
      <c r="Y55" s="7">
        <f t="shared" si="38"/>
        <v>1.2494210160641723E-3</v>
      </c>
      <c r="Z55" s="7">
        <f t="shared" si="39"/>
        <v>1.2031557087260802</v>
      </c>
      <c r="AA55" s="7">
        <f t="shared" si="40"/>
        <v>7.760146035660242E-3</v>
      </c>
      <c r="AB55" s="7">
        <f t="shared" si="41"/>
        <v>1.3055757685137366E-3</v>
      </c>
      <c r="AC55" s="7">
        <f t="shared" si="41"/>
        <v>0.10918315474207986</v>
      </c>
      <c r="AD55" s="7">
        <f t="shared" si="50"/>
        <v>8.4891690988211314E-3</v>
      </c>
      <c r="AE55" s="7">
        <f t="shared" si="50"/>
        <v>0</v>
      </c>
      <c r="AF55" s="7">
        <f t="shared" si="50"/>
        <v>1.3023808997240428E-3</v>
      </c>
      <c r="AG55" s="7">
        <f t="shared" si="42"/>
        <v>1.3828397646205892</v>
      </c>
      <c r="AH55" s="8">
        <f t="shared" si="55"/>
        <v>0.30810344900161146</v>
      </c>
      <c r="AI55" s="8">
        <f t="shared" si="55"/>
        <v>0.56651776955970334</v>
      </c>
      <c r="AJ55" s="8">
        <f t="shared" si="55"/>
        <v>2.1684438900820474E-2</v>
      </c>
      <c r="AK55" s="8">
        <f t="shared" si="55"/>
        <v>20.881477195117096</v>
      </c>
      <c r="AL55" s="8">
        <f t="shared" si="55"/>
        <v>0.13468191298862858</v>
      </c>
      <c r="AM55" s="8">
        <f t="shared" si="53"/>
        <v>2.2659037761274359E-2</v>
      </c>
      <c r="AN55" s="8">
        <f t="shared" si="53"/>
        <v>1.8949380693640068</v>
      </c>
      <c r="AO55" s="8">
        <f t="shared" si="53"/>
        <v>0.147334538378427</v>
      </c>
      <c r="AP55" s="8">
        <f t="shared" si="53"/>
        <v>0</v>
      </c>
      <c r="AQ55" s="8">
        <f t="shared" si="53"/>
        <v>2.260358892843458E-2</v>
      </c>
      <c r="AR55" s="8">
        <f t="shared" si="43"/>
        <v>24.000000000000004</v>
      </c>
      <c r="AS55" s="8">
        <f t="shared" si="44"/>
        <v>0.30810344900161146</v>
      </c>
      <c r="AT55" s="8">
        <f t="shared" si="45"/>
        <v>0.37767851303980221</v>
      </c>
      <c r="AU55" s="8">
        <f t="shared" si="45"/>
        <v>1.4456292600546983E-2</v>
      </c>
      <c r="AV55" s="8">
        <f t="shared" si="46"/>
        <v>20.881477195117096</v>
      </c>
      <c r="AW55" s="8">
        <f t="shared" si="47"/>
        <v>8.978794199241906E-2</v>
      </c>
      <c r="AX55" s="8">
        <f t="shared" si="48"/>
        <v>1.132951888063718E-2</v>
      </c>
      <c r="AY55" s="8">
        <f t="shared" si="48"/>
        <v>0.94746903468200339</v>
      </c>
      <c r="AZ55" s="8">
        <f t="shared" si="51"/>
        <v>0.147334538378427</v>
      </c>
      <c r="BA55" s="8">
        <f t="shared" si="51"/>
        <v>0</v>
      </c>
      <c r="BB55" s="8">
        <f t="shared" si="51"/>
        <v>2.260358892843458E-2</v>
      </c>
      <c r="BC55" s="9">
        <f t="shared" si="49"/>
        <v>22.800240072620976</v>
      </c>
      <c r="BD55" s="9">
        <f t="shared" si="17"/>
        <v>4.5373659431697612E-2</v>
      </c>
      <c r="BE55" s="9" t="b">
        <f t="shared" si="18"/>
        <v>0</v>
      </c>
      <c r="BF55" s="8">
        <f t="shared" si="19"/>
        <v>0.4920310473019649</v>
      </c>
      <c r="BG55" s="8">
        <f t="shared" si="20"/>
        <v>20.389446147815132</v>
      </c>
      <c r="BH55" s="10">
        <f t="shared" si="21"/>
        <v>2.3563038318813047E-2</v>
      </c>
      <c r="BI55" s="10">
        <f t="shared" si="21"/>
        <v>0.97643696168118699</v>
      </c>
      <c r="BJ55" s="10">
        <f t="shared" si="22"/>
        <v>2.0367890322781999</v>
      </c>
      <c r="BK55" s="10">
        <f t="shared" si="23"/>
        <v>93.801304163273358</v>
      </c>
      <c r="BL55" s="8">
        <f t="shared" si="24"/>
        <v>103.21619319555154</v>
      </c>
      <c r="BM55" s="10">
        <f t="shared" si="25"/>
        <v>1.4395000819839683</v>
      </c>
      <c r="BN55" s="10">
        <f t="shared" si="26"/>
        <v>6.4806590377110425</v>
      </c>
      <c r="BO55" s="10">
        <f t="shared" si="27"/>
        <v>12.961318075422085</v>
      </c>
      <c r="BP55" s="10">
        <f t="shared" si="28"/>
        <v>0.3792911318336738</v>
      </c>
      <c r="BQ55" s="10">
        <f t="shared" si="29"/>
        <v>0.6207088681663262</v>
      </c>
      <c r="BR55" s="10">
        <f t="shared" si="30"/>
        <v>32.785925435702758</v>
      </c>
      <c r="BS55" s="10">
        <f t="shared" si="31"/>
        <v>59.628325867001529</v>
      </c>
      <c r="BT55" s="8">
        <f t="shared" si="32"/>
        <v>99.792351302704276</v>
      </c>
      <c r="BU55" s="11" t="str">
        <f t="shared" si="33"/>
        <v>Magnetite-Ulvospinel</v>
      </c>
      <c r="BV55" s="9">
        <f t="shared" si="34"/>
        <v>99.792351302704276</v>
      </c>
      <c r="BW55" s="11" t="str">
        <f t="shared" si="35"/>
        <v>YES</v>
      </c>
      <c r="BY55" s="11" t="str">
        <f t="shared" si="4"/>
        <v>Magnetite-Ulvospinel</v>
      </c>
      <c r="BZ55" s="11">
        <f t="shared" si="5"/>
        <v>167</v>
      </c>
      <c r="CA55" s="9">
        <f t="shared" si="56"/>
        <v>3.4000000000000002E-2</v>
      </c>
      <c r="CB55" s="9">
        <f t="shared" si="56"/>
        <v>4.3600000000000003</v>
      </c>
      <c r="CC55" s="9">
        <f t="shared" si="7"/>
        <v>1.1093999999999999</v>
      </c>
      <c r="CD55" s="9">
        <f t="shared" si="8"/>
        <v>59.628325867001529</v>
      </c>
      <c r="CE55" s="9">
        <f t="shared" si="9"/>
        <v>0.38769999999999999</v>
      </c>
      <c r="CF55" s="9">
        <f t="shared" si="10"/>
        <v>6.3299999999999995E-2</v>
      </c>
      <c r="CG55" s="9">
        <f t="shared" si="11"/>
        <v>32.785925435702758</v>
      </c>
      <c r="CH55" s="9">
        <f t="shared" si="12"/>
        <v>0.60219999999999996</v>
      </c>
      <c r="CI55" s="9">
        <f t="shared" si="13"/>
        <v>0.71550000000000002</v>
      </c>
      <c r="CJ55" s="9">
        <f>0</f>
        <v>0</v>
      </c>
      <c r="CK55" s="9">
        <f t="shared" si="14"/>
        <v>0.106</v>
      </c>
      <c r="CL55" s="9">
        <f t="shared" si="15"/>
        <v>0</v>
      </c>
      <c r="CM55" s="10">
        <f t="shared" si="16"/>
        <v>0.32039199323925383</v>
      </c>
      <c r="CN55" s="41">
        <f t="shared" si="36"/>
        <v>4.5373659431697612E-2</v>
      </c>
    </row>
    <row r="56" spans="1:92" s="11" customFormat="1">
      <c r="A56" s="36">
        <v>168</v>
      </c>
      <c r="B56" s="36" t="s">
        <v>105</v>
      </c>
      <c r="C56" s="36">
        <v>0.71030000000000004</v>
      </c>
      <c r="D56" s="36">
        <v>1.1253</v>
      </c>
      <c r="E56" s="36">
        <v>5.79E-2</v>
      </c>
      <c r="F56" s="36">
        <v>86.43</v>
      </c>
      <c r="G56" s="36">
        <v>0.3725</v>
      </c>
      <c r="H56" s="36">
        <v>5.8599999999999999E-2</v>
      </c>
      <c r="I56" s="36">
        <v>4.3099999999999996</v>
      </c>
      <c r="J56" s="36">
        <v>0.59589999999999999</v>
      </c>
      <c r="K56" s="36">
        <v>0.01</v>
      </c>
      <c r="L56" s="36">
        <v>0.13519999999999999</v>
      </c>
      <c r="M56" s="7">
        <f t="shared" si="54"/>
        <v>1.7623386032294241E-2</v>
      </c>
      <c r="N56" s="7">
        <f t="shared" si="54"/>
        <v>1.1036542932240274E-2</v>
      </c>
      <c r="O56" s="7">
        <f t="shared" si="54"/>
        <v>3.8094511232288357E-4</v>
      </c>
      <c r="P56" s="7">
        <f t="shared" si="54"/>
        <v>1.2030165190327988</v>
      </c>
      <c r="Q56" s="7">
        <f t="shared" si="54"/>
        <v>2.485301692273614E-3</v>
      </c>
      <c r="R56" s="7">
        <f t="shared" si="52"/>
        <v>1.125099118160367E-3</v>
      </c>
      <c r="S56" s="7">
        <f t="shared" si="52"/>
        <v>5.3965527171830743E-2</v>
      </c>
      <c r="T56" s="7">
        <f t="shared" si="52"/>
        <v>8.4003584622841451E-3</v>
      </c>
      <c r="U56" s="7">
        <f t="shared" si="52"/>
        <v>1.3388171282908124E-4</v>
      </c>
      <c r="V56" s="7">
        <f t="shared" si="52"/>
        <v>1.6611499777612318E-3</v>
      </c>
      <c r="W56" s="7">
        <f t="shared" si="37"/>
        <v>1.7623386032294241E-2</v>
      </c>
      <c r="X56" s="7">
        <f t="shared" si="38"/>
        <v>3.3109628796720823E-2</v>
      </c>
      <c r="Y56" s="7">
        <f t="shared" si="38"/>
        <v>1.1428353369686507E-3</v>
      </c>
      <c r="Z56" s="7">
        <f t="shared" si="39"/>
        <v>1.2030165190327988</v>
      </c>
      <c r="AA56" s="7">
        <f t="shared" si="40"/>
        <v>7.4559050768208419E-3</v>
      </c>
      <c r="AB56" s="7">
        <f t="shared" si="41"/>
        <v>2.2501982363207339E-3</v>
      </c>
      <c r="AC56" s="7">
        <f t="shared" si="41"/>
        <v>0.10793105434366149</v>
      </c>
      <c r="AD56" s="7">
        <f t="shared" si="50"/>
        <v>8.4003584622841451E-3</v>
      </c>
      <c r="AE56" s="7">
        <f t="shared" si="50"/>
        <v>1.3388171282908124E-4</v>
      </c>
      <c r="AF56" s="7">
        <f t="shared" si="50"/>
        <v>1.6611499777612318E-3</v>
      </c>
      <c r="AG56" s="7">
        <f t="shared" si="42"/>
        <v>1.3827249170084601</v>
      </c>
      <c r="AH56" s="8">
        <f t="shared" si="55"/>
        <v>0.30588966725944516</v>
      </c>
      <c r="AI56" s="8">
        <f t="shared" si="55"/>
        <v>0.57468487140630431</v>
      </c>
      <c r="AJ56" s="8">
        <f t="shared" si="55"/>
        <v>1.9836228992378677E-2</v>
      </c>
      <c r="AK56" s="8">
        <f t="shared" si="55"/>
        <v>20.880795667769483</v>
      </c>
      <c r="AL56" s="8">
        <f t="shared" si="55"/>
        <v>0.12941237960102905</v>
      </c>
      <c r="AM56" s="8">
        <f t="shared" si="53"/>
        <v>3.9056761766134568E-2</v>
      </c>
      <c r="AN56" s="8">
        <f t="shared" si="53"/>
        <v>1.8733627147271745</v>
      </c>
      <c r="AO56" s="8">
        <f t="shared" si="53"/>
        <v>0.14580528680353994</v>
      </c>
      <c r="AP56" s="8">
        <f t="shared" si="53"/>
        <v>2.323789112623831E-3</v>
      </c>
      <c r="AQ56" s="8">
        <f t="shared" si="53"/>
        <v>2.8832632561886229E-2</v>
      </c>
      <c r="AR56" s="8">
        <f t="shared" si="43"/>
        <v>24</v>
      </c>
      <c r="AS56" s="8">
        <f t="shared" si="44"/>
        <v>0.30588966725944516</v>
      </c>
      <c r="AT56" s="8">
        <f t="shared" si="45"/>
        <v>0.38312324760420285</v>
      </c>
      <c r="AU56" s="8">
        <f t="shared" si="45"/>
        <v>1.3224152661585784E-2</v>
      </c>
      <c r="AV56" s="8">
        <f t="shared" si="46"/>
        <v>20.880795667769483</v>
      </c>
      <c r="AW56" s="8">
        <f t="shared" si="47"/>
        <v>8.6274919734019365E-2</v>
      </c>
      <c r="AX56" s="8">
        <f t="shared" si="48"/>
        <v>1.9528380883067284E-2</v>
      </c>
      <c r="AY56" s="8">
        <f t="shared" si="48"/>
        <v>0.93668135736358726</v>
      </c>
      <c r="AZ56" s="8">
        <f t="shared" si="51"/>
        <v>0.14580528680353994</v>
      </c>
      <c r="BA56" s="8">
        <f t="shared" si="51"/>
        <v>2.323789112623831E-3</v>
      </c>
      <c r="BB56" s="8">
        <f t="shared" si="51"/>
        <v>2.8832632561886229E-2</v>
      </c>
      <c r="BC56" s="9">
        <f t="shared" si="49"/>
        <v>22.802479101753441</v>
      </c>
      <c r="BD56" s="9">
        <f t="shared" si="17"/>
        <v>4.4858508855072039E-2</v>
      </c>
      <c r="BE56" s="9" t="b">
        <f t="shared" si="18"/>
        <v>0</v>
      </c>
      <c r="BF56" s="8">
        <f t="shared" si="19"/>
        <v>0.48498640330060222</v>
      </c>
      <c r="BG56" s="8">
        <f t="shared" si="20"/>
        <v>20.39580926446888</v>
      </c>
      <c r="BH56" s="10">
        <f t="shared" si="21"/>
        <v>2.322643308316082E-2</v>
      </c>
      <c r="BI56" s="10">
        <f t="shared" si="21"/>
        <v>0.97677356691683914</v>
      </c>
      <c r="BJ56" s="10">
        <f t="shared" si="22"/>
        <v>2.0074606113775899</v>
      </c>
      <c r="BK56" s="10">
        <f t="shared" si="23"/>
        <v>93.822784757045881</v>
      </c>
      <c r="BL56" s="8">
        <f t="shared" si="24"/>
        <v>103.20594536842349</v>
      </c>
      <c r="BM56" s="10">
        <f t="shared" si="25"/>
        <v>1.4216677606641894</v>
      </c>
      <c r="BN56" s="10">
        <f t="shared" si="26"/>
        <v>6.4863759690350982</v>
      </c>
      <c r="BO56" s="10">
        <f t="shared" si="27"/>
        <v>12.972751938070196</v>
      </c>
      <c r="BP56" s="10">
        <f t="shared" si="28"/>
        <v>0.37872329462548859</v>
      </c>
      <c r="BQ56" s="10">
        <f t="shared" si="29"/>
        <v>0.62127670537451141</v>
      </c>
      <c r="BR56" s="10">
        <f t="shared" si="30"/>
        <v>32.733054354480977</v>
      </c>
      <c r="BS56" s="10">
        <f t="shared" si="31"/>
        <v>59.675970539323671</v>
      </c>
      <c r="BT56" s="8">
        <f t="shared" si="32"/>
        <v>99.784724893804665</v>
      </c>
      <c r="BU56" s="11" t="str">
        <f t="shared" si="33"/>
        <v>Magnetite-Ulvospinel</v>
      </c>
      <c r="BV56" s="9">
        <f t="shared" si="34"/>
        <v>99.784724893804665</v>
      </c>
      <c r="BW56" s="11" t="str">
        <f t="shared" si="35"/>
        <v>YES</v>
      </c>
      <c r="BY56" s="11" t="str">
        <f t="shared" si="4"/>
        <v>Magnetite-Ulvospinel</v>
      </c>
      <c r="BZ56" s="11">
        <f t="shared" si="5"/>
        <v>168</v>
      </c>
      <c r="CA56" s="9">
        <f t="shared" si="56"/>
        <v>5.8599999999999999E-2</v>
      </c>
      <c r="CB56" s="9">
        <f t="shared" si="56"/>
        <v>4.3099999999999996</v>
      </c>
      <c r="CC56" s="9">
        <f t="shared" si="7"/>
        <v>1.1253</v>
      </c>
      <c r="CD56" s="9">
        <f t="shared" si="8"/>
        <v>59.675970539323671</v>
      </c>
      <c r="CE56" s="9">
        <f t="shared" si="9"/>
        <v>0.3725</v>
      </c>
      <c r="CF56" s="9">
        <f t="shared" si="10"/>
        <v>5.79E-2</v>
      </c>
      <c r="CG56" s="9">
        <f t="shared" si="11"/>
        <v>32.733054354480977</v>
      </c>
      <c r="CH56" s="9">
        <f t="shared" si="12"/>
        <v>0.59589999999999999</v>
      </c>
      <c r="CI56" s="9">
        <f t="shared" si="13"/>
        <v>0.71030000000000004</v>
      </c>
      <c r="CJ56" s="9">
        <f>0</f>
        <v>0</v>
      </c>
      <c r="CK56" s="9">
        <f t="shared" si="14"/>
        <v>0.13519999999999999</v>
      </c>
      <c r="CL56" s="9">
        <f t="shared" si="15"/>
        <v>0.01</v>
      </c>
      <c r="CM56" s="10">
        <f t="shared" si="16"/>
        <v>0.32179153556746748</v>
      </c>
      <c r="CN56" s="41">
        <f t="shared" si="36"/>
        <v>4.4858508855072039E-2</v>
      </c>
    </row>
    <row r="57" spans="1:92" s="11" customFormat="1">
      <c r="A57" s="36">
        <v>169</v>
      </c>
      <c r="B57" s="36" t="s">
        <v>106</v>
      </c>
      <c r="C57" s="36">
        <v>0.79520000000000002</v>
      </c>
      <c r="D57" s="36">
        <v>1.2112000000000001</v>
      </c>
      <c r="E57" s="36">
        <v>5.0599999999999999E-2</v>
      </c>
      <c r="F57" s="36">
        <v>87.05</v>
      </c>
      <c r="G57" s="36">
        <v>0.36420000000000002</v>
      </c>
      <c r="H57" s="36">
        <v>7.4499999999999997E-2</v>
      </c>
      <c r="I57" s="36">
        <v>4.3899999999999997</v>
      </c>
      <c r="J57" s="36">
        <v>0.62709999999999999</v>
      </c>
      <c r="K57" s="36">
        <v>1.4500000000000001E-2</v>
      </c>
      <c r="L57" s="36">
        <v>0.1724</v>
      </c>
      <c r="M57" s="7">
        <f t="shared" si="54"/>
        <v>1.9729855797381922E-2</v>
      </c>
      <c r="N57" s="7">
        <f t="shared" si="54"/>
        <v>1.1879019638789142E-2</v>
      </c>
      <c r="O57" s="7">
        <f t="shared" si="54"/>
        <v>3.3291576310082741E-4</v>
      </c>
      <c r="P57" s="7">
        <f t="shared" si="54"/>
        <v>1.2116462800162575</v>
      </c>
      <c r="Q57" s="7">
        <f t="shared" si="54"/>
        <v>2.4299245002041619E-3</v>
      </c>
      <c r="R57" s="7">
        <f t="shared" si="52"/>
        <v>1.4303734522687259E-3</v>
      </c>
      <c r="S57" s="7">
        <f t="shared" si="52"/>
        <v>5.4967207490565426E-2</v>
      </c>
      <c r="T57" s="7">
        <f t="shared" si="52"/>
        <v>8.8401825670387443E-3</v>
      </c>
      <c r="U57" s="7">
        <f t="shared" si="52"/>
        <v>1.9412848360216781E-4</v>
      </c>
      <c r="V57" s="7">
        <f t="shared" si="52"/>
        <v>2.1182119538908015E-3</v>
      </c>
      <c r="W57" s="7">
        <f t="shared" si="37"/>
        <v>1.9729855797381922E-2</v>
      </c>
      <c r="X57" s="7">
        <f t="shared" si="38"/>
        <v>3.5637058916367426E-2</v>
      </c>
      <c r="Y57" s="7">
        <f t="shared" si="38"/>
        <v>9.9874728930248228E-4</v>
      </c>
      <c r="Z57" s="7">
        <f t="shared" si="39"/>
        <v>1.2116462800162575</v>
      </c>
      <c r="AA57" s="7">
        <f t="shared" si="40"/>
        <v>7.2897735006124858E-3</v>
      </c>
      <c r="AB57" s="7">
        <f t="shared" si="41"/>
        <v>2.8607469045374518E-3</v>
      </c>
      <c r="AC57" s="7">
        <f t="shared" si="41"/>
        <v>0.10993441498113085</v>
      </c>
      <c r="AD57" s="7">
        <f t="shared" si="50"/>
        <v>8.8401825670387443E-3</v>
      </c>
      <c r="AE57" s="7">
        <f t="shared" si="50"/>
        <v>1.9412848360216781E-4</v>
      </c>
      <c r="AF57" s="7">
        <f t="shared" si="50"/>
        <v>2.1182119538908015E-3</v>
      </c>
      <c r="AG57" s="7">
        <f t="shared" si="42"/>
        <v>1.3992494004101219</v>
      </c>
      <c r="AH57" s="8">
        <f t="shared" si="55"/>
        <v>0.33840753406674878</v>
      </c>
      <c r="AI57" s="8">
        <f t="shared" si="55"/>
        <v>0.61124872645443462</v>
      </c>
      <c r="AJ57" s="8">
        <f t="shared" si="55"/>
        <v>1.7130566528192868E-2</v>
      </c>
      <c r="AK57" s="8">
        <f t="shared" si="55"/>
        <v>20.782221319420923</v>
      </c>
      <c r="AL57" s="8">
        <f t="shared" si="55"/>
        <v>0.12503458208623869</v>
      </c>
      <c r="AM57" s="8">
        <f t="shared" si="53"/>
        <v>4.9067682779621064E-2</v>
      </c>
      <c r="AN57" s="8">
        <f t="shared" si="53"/>
        <v>1.8856009220184864</v>
      </c>
      <c r="AO57" s="8">
        <f t="shared" si="53"/>
        <v>0.15162728070259968</v>
      </c>
      <c r="AP57" s="8">
        <f t="shared" si="53"/>
        <v>3.3297020567501713E-3</v>
      </c>
      <c r="AQ57" s="8">
        <f t="shared" si="53"/>
        <v>3.6331683886002608E-2</v>
      </c>
      <c r="AR57" s="8">
        <f t="shared" si="43"/>
        <v>24</v>
      </c>
      <c r="AS57" s="8">
        <f t="shared" si="44"/>
        <v>0.33840753406674878</v>
      </c>
      <c r="AT57" s="8">
        <f t="shared" si="45"/>
        <v>0.40749915096962308</v>
      </c>
      <c r="AU57" s="8">
        <f t="shared" si="45"/>
        <v>1.1420377685461912E-2</v>
      </c>
      <c r="AV57" s="8">
        <f t="shared" si="46"/>
        <v>20.782221319420923</v>
      </c>
      <c r="AW57" s="8">
        <f t="shared" si="47"/>
        <v>8.3356388057492459E-2</v>
      </c>
      <c r="AX57" s="8">
        <f t="shared" si="48"/>
        <v>2.4533841389810532E-2</v>
      </c>
      <c r="AY57" s="8">
        <f t="shared" si="48"/>
        <v>0.9428004610092432</v>
      </c>
      <c r="AZ57" s="8">
        <f t="shared" si="51"/>
        <v>0.15162728070259968</v>
      </c>
      <c r="BA57" s="8">
        <f t="shared" si="51"/>
        <v>3.3297020567501713E-3</v>
      </c>
      <c r="BB57" s="8">
        <f t="shared" si="51"/>
        <v>3.6331683886002608E-2</v>
      </c>
      <c r="BC57" s="9">
        <f t="shared" si="49"/>
        <v>22.781527739244652</v>
      </c>
      <c r="BD57" s="9">
        <f t="shared" si="17"/>
        <v>4.5365721330674069E-2</v>
      </c>
      <c r="BE57" s="9" t="b">
        <f t="shared" si="18"/>
        <v>0</v>
      </c>
      <c r="BF57" s="8">
        <f t="shared" si="19"/>
        <v>0.45276564623989468</v>
      </c>
      <c r="BG57" s="8">
        <f t="shared" si="20"/>
        <v>20.32945567318103</v>
      </c>
      <c r="BH57" s="10">
        <f t="shared" si="21"/>
        <v>2.1786200776179133E-2</v>
      </c>
      <c r="BI57" s="10">
        <f t="shared" si="21"/>
        <v>0.9782137992238209</v>
      </c>
      <c r="BJ57" s="10">
        <f t="shared" si="22"/>
        <v>1.8964887775663937</v>
      </c>
      <c r="BK57" s="10">
        <f t="shared" si="23"/>
        <v>94.635148534821255</v>
      </c>
      <c r="BL57" s="8">
        <f t="shared" si="24"/>
        <v>104.23133731238764</v>
      </c>
      <c r="BM57" s="10">
        <f t="shared" si="25"/>
        <v>1.3955661072491381</v>
      </c>
      <c r="BN57" s="10">
        <f t="shared" si="26"/>
        <v>6.4622184040572614</v>
      </c>
      <c r="BO57" s="10">
        <f t="shared" si="27"/>
        <v>12.924436808114523</v>
      </c>
      <c r="BP57" s="10">
        <f t="shared" si="28"/>
        <v>0.37810128140456878</v>
      </c>
      <c r="BQ57" s="10">
        <f t="shared" si="29"/>
        <v>0.62189871859543111</v>
      </c>
      <c r="BR57" s="10">
        <f t="shared" si="30"/>
        <v>32.913716546267715</v>
      </c>
      <c r="BS57" s="10">
        <f t="shared" si="31"/>
        <v>60.164227548815859</v>
      </c>
      <c r="BT57" s="8">
        <f t="shared" si="32"/>
        <v>100.77764409508357</v>
      </c>
      <c r="BU57" s="11" t="str">
        <f t="shared" si="33"/>
        <v>Magnetite-Ulvospinel</v>
      </c>
      <c r="BV57" s="9">
        <f t="shared" si="34"/>
        <v>100.77764409508357</v>
      </c>
      <c r="BW57" s="11" t="str">
        <f t="shared" si="35"/>
        <v>YES</v>
      </c>
      <c r="BY57" s="11" t="str">
        <f t="shared" si="4"/>
        <v>Magnetite-Ulvospinel</v>
      </c>
      <c r="BZ57" s="11">
        <f t="shared" si="5"/>
        <v>169</v>
      </c>
      <c r="CA57" s="9">
        <f t="shared" si="56"/>
        <v>7.4499999999999997E-2</v>
      </c>
      <c r="CB57" s="9">
        <f t="shared" si="56"/>
        <v>4.3899999999999997</v>
      </c>
      <c r="CC57" s="9">
        <f t="shared" si="7"/>
        <v>1.2112000000000001</v>
      </c>
      <c r="CD57" s="9">
        <f t="shared" si="8"/>
        <v>60.164227548815859</v>
      </c>
      <c r="CE57" s="9">
        <f t="shared" si="9"/>
        <v>0.36420000000000002</v>
      </c>
      <c r="CF57" s="9">
        <f t="shared" si="10"/>
        <v>5.0599999999999999E-2</v>
      </c>
      <c r="CG57" s="9">
        <f t="shared" si="11"/>
        <v>32.913716546267715</v>
      </c>
      <c r="CH57" s="9">
        <f t="shared" si="12"/>
        <v>0.62709999999999999</v>
      </c>
      <c r="CI57" s="9">
        <f t="shared" si="13"/>
        <v>0.79520000000000002</v>
      </c>
      <c r="CJ57" s="9">
        <f>0</f>
        <v>0</v>
      </c>
      <c r="CK57" s="9">
        <f t="shared" si="14"/>
        <v>0.1724</v>
      </c>
      <c r="CL57" s="9">
        <f t="shared" si="15"/>
        <v>1.4500000000000001E-2</v>
      </c>
      <c r="CM57" s="10">
        <f t="shared" si="16"/>
        <v>0.34866267693410619</v>
      </c>
      <c r="CN57" s="41">
        <f t="shared" si="36"/>
        <v>4.5365721330674069E-2</v>
      </c>
    </row>
    <row r="58" spans="1:92" s="11" customFormat="1">
      <c r="A58" s="36">
        <v>170</v>
      </c>
      <c r="B58" s="36" t="s">
        <v>107</v>
      </c>
      <c r="C58" s="36">
        <v>0.69930000000000003</v>
      </c>
      <c r="D58" s="36">
        <v>1.1981999999999999</v>
      </c>
      <c r="E58" s="36">
        <v>5.9499999999999997E-2</v>
      </c>
      <c r="F58" s="36">
        <v>86.97</v>
      </c>
      <c r="G58" s="36">
        <v>0.33610000000000001</v>
      </c>
      <c r="H58" s="36">
        <v>5.8599999999999999E-2</v>
      </c>
      <c r="I58" s="36">
        <v>4.3600000000000003</v>
      </c>
      <c r="J58" s="36">
        <v>0.59850000000000003</v>
      </c>
      <c r="K58" s="36">
        <v>7.4000000000000003E-3</v>
      </c>
      <c r="L58" s="36">
        <v>0.1691</v>
      </c>
      <c r="M58" s="7">
        <f t="shared" si="54"/>
        <v>1.7350462976746955E-2</v>
      </c>
      <c r="N58" s="7">
        <f t="shared" si="54"/>
        <v>1.1751520253630408E-2</v>
      </c>
      <c r="O58" s="7">
        <f t="shared" si="54"/>
        <v>3.9147209297429311E-4</v>
      </c>
      <c r="P58" s="7">
        <f t="shared" si="54"/>
        <v>1.2105327624700046</v>
      </c>
      <c r="Q58" s="7">
        <f t="shared" si="54"/>
        <v>2.2424426812702328E-3</v>
      </c>
      <c r="R58" s="7">
        <f t="shared" si="52"/>
        <v>1.125099118160367E-3</v>
      </c>
      <c r="S58" s="7">
        <f t="shared" si="52"/>
        <v>5.459157737103993E-2</v>
      </c>
      <c r="T58" s="7">
        <f t="shared" si="52"/>
        <v>8.4370104710136951E-3</v>
      </c>
      <c r="U58" s="7">
        <f t="shared" si="52"/>
        <v>9.9072467493520122E-5</v>
      </c>
      <c r="V58" s="7">
        <f t="shared" si="52"/>
        <v>2.0776661334276948E-3</v>
      </c>
      <c r="W58" s="7">
        <f t="shared" si="37"/>
        <v>1.7350462976746955E-2</v>
      </c>
      <c r="X58" s="7">
        <f t="shared" si="38"/>
        <v>3.5254560760891222E-2</v>
      </c>
      <c r="Y58" s="7">
        <f t="shared" si="38"/>
        <v>1.1744162789228793E-3</v>
      </c>
      <c r="Z58" s="7">
        <f t="shared" si="39"/>
        <v>1.2105327624700046</v>
      </c>
      <c r="AA58" s="7">
        <f t="shared" si="40"/>
        <v>6.7273280438106984E-3</v>
      </c>
      <c r="AB58" s="7">
        <f t="shared" si="41"/>
        <v>2.2501982363207339E-3</v>
      </c>
      <c r="AC58" s="7">
        <f t="shared" si="41"/>
        <v>0.10918315474207986</v>
      </c>
      <c r="AD58" s="7">
        <f t="shared" si="50"/>
        <v>8.4370104710136951E-3</v>
      </c>
      <c r="AE58" s="7">
        <f t="shared" si="50"/>
        <v>9.9072467493520122E-5</v>
      </c>
      <c r="AF58" s="7">
        <f t="shared" si="50"/>
        <v>2.0776661334276948E-3</v>
      </c>
      <c r="AG58" s="7">
        <f t="shared" si="42"/>
        <v>1.3930866325807116</v>
      </c>
      <c r="AH58" s="8">
        <f t="shared" si="55"/>
        <v>0.29891257420977452</v>
      </c>
      <c r="AI58" s="8">
        <f t="shared" si="55"/>
        <v>0.60736313052832913</v>
      </c>
      <c r="AJ58" s="8">
        <f t="shared" si="55"/>
        <v>2.0232762295575385E-2</v>
      </c>
      <c r="AK58" s="8">
        <f t="shared" si="55"/>
        <v>20.854974572155239</v>
      </c>
      <c r="AL58" s="8">
        <f t="shared" si="55"/>
        <v>0.11589794150300443</v>
      </c>
      <c r="AM58" s="8">
        <f t="shared" si="53"/>
        <v>3.876625933281197E-2</v>
      </c>
      <c r="AN58" s="8">
        <f t="shared" si="53"/>
        <v>1.8809998262316239</v>
      </c>
      <c r="AO58" s="8">
        <f t="shared" si="53"/>
        <v>0.14535223192057803</v>
      </c>
      <c r="AP58" s="8">
        <f t="shared" si="53"/>
        <v>1.7068136067314704E-3</v>
      </c>
      <c r="AQ58" s="8">
        <f t="shared" si="53"/>
        <v>3.5793888216335099E-2</v>
      </c>
      <c r="AR58" s="8">
        <f t="shared" si="43"/>
        <v>24</v>
      </c>
      <c r="AS58" s="8">
        <f t="shared" si="44"/>
        <v>0.29891257420977452</v>
      </c>
      <c r="AT58" s="8">
        <f t="shared" si="45"/>
        <v>0.40490875368555274</v>
      </c>
      <c r="AU58" s="8">
        <f t="shared" si="45"/>
        <v>1.3488508197050256E-2</v>
      </c>
      <c r="AV58" s="8">
        <f t="shared" si="46"/>
        <v>20.854974572155239</v>
      </c>
      <c r="AW58" s="8">
        <f t="shared" si="47"/>
        <v>7.7265294335336285E-2</v>
      </c>
      <c r="AX58" s="8">
        <f t="shared" si="48"/>
        <v>1.9383129666405985E-2</v>
      </c>
      <c r="AY58" s="8">
        <f t="shared" si="48"/>
        <v>0.94049991311581194</v>
      </c>
      <c r="AZ58" s="8">
        <f t="shared" si="51"/>
        <v>0.14535223192057803</v>
      </c>
      <c r="BA58" s="8">
        <f t="shared" si="51"/>
        <v>1.7068136067314704E-3</v>
      </c>
      <c r="BB58" s="8">
        <f t="shared" si="51"/>
        <v>3.5793888216335099E-2</v>
      </c>
      <c r="BC58" s="9">
        <f t="shared" si="49"/>
        <v>22.792285679108815</v>
      </c>
      <c r="BD58" s="9">
        <f t="shared" si="17"/>
        <v>4.5097149836448677E-2</v>
      </c>
      <c r="BE58" s="9" t="b">
        <f t="shared" si="18"/>
        <v>0</v>
      </c>
      <c r="BF58" s="8">
        <f t="shared" si="19"/>
        <v>0.49623510698545936</v>
      </c>
      <c r="BG58" s="8">
        <f t="shared" si="20"/>
        <v>20.35873946516978</v>
      </c>
      <c r="BH58" s="10">
        <f t="shared" si="21"/>
        <v>2.3794567826901761E-2</v>
      </c>
      <c r="BI58" s="10">
        <f t="shared" si="21"/>
        <v>0.9762054321730983</v>
      </c>
      <c r="BJ58" s="10">
        <f t="shared" si="22"/>
        <v>2.0694135639056461</v>
      </c>
      <c r="BK58" s="10">
        <f t="shared" si="23"/>
        <v>94.354061185870606</v>
      </c>
      <c r="BL58" s="8">
        <f t="shared" si="24"/>
        <v>103.91017474977625</v>
      </c>
      <c r="BM58" s="10">
        <f t="shared" si="25"/>
        <v>1.4367350201012714</v>
      </c>
      <c r="BN58" s="10">
        <f t="shared" si="26"/>
        <v>6.4727465173513226</v>
      </c>
      <c r="BO58" s="10">
        <f t="shared" si="27"/>
        <v>12.945493034702645</v>
      </c>
      <c r="BP58" s="10">
        <f t="shared" si="28"/>
        <v>0.3792611451089003</v>
      </c>
      <c r="BQ58" s="10">
        <f t="shared" si="29"/>
        <v>0.6207388548910997</v>
      </c>
      <c r="BR58" s="10">
        <f t="shared" si="30"/>
        <v>32.984341790121057</v>
      </c>
      <c r="BS58" s="10">
        <f t="shared" si="31"/>
        <v>59.99683054873303</v>
      </c>
      <c r="BT58" s="8">
        <f t="shared" si="32"/>
        <v>100.46787233885409</v>
      </c>
      <c r="BU58" s="11" t="str">
        <f t="shared" si="33"/>
        <v>Magnetite-Ulvospinel</v>
      </c>
      <c r="BV58" s="9">
        <f t="shared" si="34"/>
        <v>100.46787233885409</v>
      </c>
      <c r="BW58" s="11" t="str">
        <f t="shared" si="35"/>
        <v>YES</v>
      </c>
      <c r="BY58" s="11" t="str">
        <f t="shared" si="4"/>
        <v>Magnetite-Ulvospinel</v>
      </c>
      <c r="BZ58" s="11">
        <f t="shared" si="5"/>
        <v>170</v>
      </c>
      <c r="CA58" s="9">
        <f t="shared" si="56"/>
        <v>5.8599999999999999E-2</v>
      </c>
      <c r="CB58" s="9">
        <f t="shared" si="56"/>
        <v>4.3600000000000003</v>
      </c>
      <c r="CC58" s="9">
        <f t="shared" si="7"/>
        <v>1.1981999999999999</v>
      </c>
      <c r="CD58" s="9">
        <f t="shared" si="8"/>
        <v>59.99683054873303</v>
      </c>
      <c r="CE58" s="9">
        <f t="shared" si="9"/>
        <v>0.33610000000000001</v>
      </c>
      <c r="CF58" s="9">
        <f t="shared" si="10"/>
        <v>5.9499999999999997E-2</v>
      </c>
      <c r="CG58" s="9">
        <f t="shared" si="11"/>
        <v>32.984341790121057</v>
      </c>
      <c r="CH58" s="9">
        <f t="shared" si="12"/>
        <v>0.59850000000000003</v>
      </c>
      <c r="CI58" s="9">
        <f t="shared" si="13"/>
        <v>0.69930000000000003</v>
      </c>
      <c r="CJ58" s="9">
        <f>0</f>
        <v>0</v>
      </c>
      <c r="CK58" s="9">
        <f t="shared" si="14"/>
        <v>0.1691</v>
      </c>
      <c r="CL58" s="9">
        <f t="shared" si="15"/>
        <v>7.4000000000000003E-3</v>
      </c>
      <c r="CM58" s="10">
        <f t="shared" si="16"/>
        <v>0.31312247981800867</v>
      </c>
      <c r="CN58" s="41">
        <f t="shared" si="36"/>
        <v>4.5097149836448677E-2</v>
      </c>
    </row>
    <row r="59" spans="1:92" s="11" customFormat="1">
      <c r="A59" s="36">
        <v>171</v>
      </c>
      <c r="B59" s="36" t="s">
        <v>108</v>
      </c>
      <c r="C59" s="36">
        <v>0.47749999999999998</v>
      </c>
      <c r="D59" s="36">
        <v>1.2048000000000001</v>
      </c>
      <c r="E59" s="36">
        <v>7.0800000000000002E-2</v>
      </c>
      <c r="F59" s="36">
        <v>83.9</v>
      </c>
      <c r="G59" s="36">
        <v>0.37540000000000001</v>
      </c>
      <c r="H59" s="36">
        <v>5.33E-2</v>
      </c>
      <c r="I59" s="36">
        <v>4.75</v>
      </c>
      <c r="J59" s="36">
        <v>0.40400000000000003</v>
      </c>
      <c r="K59" s="36">
        <v>9.7999999999999997E-3</v>
      </c>
      <c r="L59" s="36">
        <v>0.1507</v>
      </c>
      <c r="M59" s="7">
        <f t="shared" si="54"/>
        <v>1.1847341729438968E-2</v>
      </c>
      <c r="N59" s="7">
        <f t="shared" si="54"/>
        <v>1.1816250710710997E-2</v>
      </c>
      <c r="O59" s="7">
        <f t="shared" si="54"/>
        <v>4.6581889382487317E-4</v>
      </c>
      <c r="P59" s="7">
        <f t="shared" si="54"/>
        <v>1.1678015266325561</v>
      </c>
      <c r="Q59" s="7">
        <f t="shared" si="54"/>
        <v>2.5046503497436635E-3</v>
      </c>
      <c r="R59" s="7">
        <f t="shared" si="52"/>
        <v>1.0233410067909141E-3</v>
      </c>
      <c r="S59" s="7">
        <f t="shared" si="52"/>
        <v>5.9474768924871475E-2</v>
      </c>
      <c r="T59" s="7">
        <f t="shared" si="52"/>
        <v>5.6951582795146749E-3</v>
      </c>
      <c r="U59" s="7">
        <f t="shared" si="52"/>
        <v>1.3120407857249961E-4</v>
      </c>
      <c r="V59" s="7">
        <f t="shared" si="52"/>
        <v>1.8515924678152193E-3</v>
      </c>
      <c r="W59" s="7">
        <f t="shared" si="37"/>
        <v>1.1847341729438968E-2</v>
      </c>
      <c r="X59" s="7">
        <f t="shared" si="38"/>
        <v>3.5448752132132992E-2</v>
      </c>
      <c r="Y59" s="7">
        <f t="shared" si="38"/>
        <v>1.3974566814746194E-3</v>
      </c>
      <c r="Z59" s="7">
        <f t="shared" si="39"/>
        <v>1.1678015266325561</v>
      </c>
      <c r="AA59" s="7">
        <f t="shared" si="40"/>
        <v>7.5139510492309904E-3</v>
      </c>
      <c r="AB59" s="7">
        <f t="shared" si="41"/>
        <v>2.0466820135818281E-3</v>
      </c>
      <c r="AC59" s="7">
        <f t="shared" si="41"/>
        <v>0.11894953784974295</v>
      </c>
      <c r="AD59" s="7">
        <f t="shared" si="50"/>
        <v>5.6951582795146749E-3</v>
      </c>
      <c r="AE59" s="7">
        <f t="shared" si="50"/>
        <v>1.3120407857249961E-4</v>
      </c>
      <c r="AF59" s="7">
        <f t="shared" si="50"/>
        <v>1.8515924678152193E-3</v>
      </c>
      <c r="AG59" s="7">
        <f t="shared" si="42"/>
        <v>1.352683202914061</v>
      </c>
      <c r="AH59" s="8">
        <f t="shared" si="55"/>
        <v>0.2102016206706751</v>
      </c>
      <c r="AI59" s="8">
        <f t="shared" si="55"/>
        <v>0.62894996355273225</v>
      </c>
      <c r="AJ59" s="8">
        <f t="shared" si="55"/>
        <v>2.4794394048169213E-2</v>
      </c>
      <c r="AK59" s="8">
        <f t="shared" si="55"/>
        <v>20.719734361159198</v>
      </c>
      <c r="AL59" s="8">
        <f t="shared" si="55"/>
        <v>0.13331637799083459</v>
      </c>
      <c r="AM59" s="8">
        <f t="shared" si="53"/>
        <v>3.6313283272938375E-2</v>
      </c>
      <c r="AN59" s="8">
        <f t="shared" si="53"/>
        <v>2.1104637820916317</v>
      </c>
      <c r="AO59" s="8">
        <f t="shared" si="53"/>
        <v>0.10104642270555055</v>
      </c>
      <c r="AP59" s="8">
        <f t="shared" si="53"/>
        <v>2.3278901364017653E-3</v>
      </c>
      <c r="AQ59" s="8">
        <f t="shared" si="53"/>
        <v>3.2851904371868301E-2</v>
      </c>
      <c r="AR59" s="8">
        <f t="shared" si="43"/>
        <v>24</v>
      </c>
      <c r="AS59" s="8">
        <f t="shared" si="44"/>
        <v>0.2102016206706751</v>
      </c>
      <c r="AT59" s="8">
        <f t="shared" si="45"/>
        <v>0.41929997570182148</v>
      </c>
      <c r="AU59" s="8">
        <f t="shared" si="45"/>
        <v>1.652959603211281E-2</v>
      </c>
      <c r="AV59" s="8">
        <f t="shared" si="46"/>
        <v>20.719734361159198</v>
      </c>
      <c r="AW59" s="8">
        <f t="shared" si="47"/>
        <v>8.8877585327223063E-2</v>
      </c>
      <c r="AX59" s="8">
        <f t="shared" si="48"/>
        <v>1.8156641636469188E-2</v>
      </c>
      <c r="AY59" s="8">
        <f t="shared" si="48"/>
        <v>1.0552318910458158</v>
      </c>
      <c r="AZ59" s="8">
        <f t="shared" si="51"/>
        <v>0.10104642270555055</v>
      </c>
      <c r="BA59" s="8">
        <f t="shared" si="51"/>
        <v>2.3278901364017653E-3</v>
      </c>
      <c r="BB59" s="8">
        <f t="shared" si="51"/>
        <v>3.2851904371868301E-2</v>
      </c>
      <c r="BC59" s="9">
        <f t="shared" si="49"/>
        <v>22.664257888787137</v>
      </c>
      <c r="BD59" s="9">
        <f t="shared" si="17"/>
        <v>5.0928832998164905E-2</v>
      </c>
      <c r="BE59" s="9" t="b">
        <f t="shared" si="18"/>
        <v>0</v>
      </c>
      <c r="BF59" s="8">
        <f t="shared" si="19"/>
        <v>0.74398384766959014</v>
      </c>
      <c r="BG59" s="8">
        <f t="shared" si="20"/>
        <v>19.975750513489608</v>
      </c>
      <c r="BH59" s="10">
        <f t="shared" si="21"/>
        <v>3.5907016697291613E-2</v>
      </c>
      <c r="BI59" s="10">
        <f t="shared" si="21"/>
        <v>0.96409298330270843</v>
      </c>
      <c r="BJ59" s="10">
        <f t="shared" si="22"/>
        <v>3.0125987009027666</v>
      </c>
      <c r="BK59" s="10">
        <f t="shared" si="23"/>
        <v>89.894017600053033</v>
      </c>
      <c r="BL59" s="8">
        <f t="shared" si="24"/>
        <v>100.40291630095581</v>
      </c>
      <c r="BM59" s="10">
        <f t="shared" si="25"/>
        <v>1.799215738715406</v>
      </c>
      <c r="BN59" s="10">
        <f t="shared" si="26"/>
        <v>6.3068395408145967</v>
      </c>
      <c r="BO59" s="10">
        <f t="shared" si="27"/>
        <v>12.613679081629193</v>
      </c>
      <c r="BP59" s="10">
        <f t="shared" si="28"/>
        <v>0.39122389979697098</v>
      </c>
      <c r="BQ59" s="10">
        <f t="shared" si="29"/>
        <v>0.60877610020302897</v>
      </c>
      <c r="BR59" s="10">
        <f t="shared" si="30"/>
        <v>32.823685192965868</v>
      </c>
      <c r="BS59" s="10">
        <f t="shared" si="31"/>
        <v>56.763538801692462</v>
      </c>
      <c r="BT59" s="8">
        <f t="shared" si="32"/>
        <v>97.083523994658336</v>
      </c>
      <c r="BU59" s="11" t="str">
        <f t="shared" si="33"/>
        <v>Hematite</v>
      </c>
      <c r="BV59" s="9">
        <f t="shared" si="34"/>
        <v>100.40291630095581</v>
      </c>
      <c r="BW59" s="11" t="str">
        <f t="shared" si="35"/>
        <v>NO</v>
      </c>
      <c r="BY59" s="11" t="str">
        <f t="shared" si="4"/>
        <v/>
      </c>
      <c r="BZ59" s="11">
        <f t="shared" si="5"/>
        <v>171</v>
      </c>
      <c r="CA59" s="9">
        <f t="shared" si="56"/>
        <v>5.33E-2</v>
      </c>
      <c r="CB59" s="9">
        <f t="shared" si="56"/>
        <v>4.75</v>
      </c>
      <c r="CC59" s="9">
        <f t="shared" si="7"/>
        <v>1.2048000000000001</v>
      </c>
      <c r="CD59" s="9">
        <f t="shared" si="8"/>
        <v>89.894017600053033</v>
      </c>
      <c r="CE59" s="9">
        <f t="shared" si="9"/>
        <v>0.37540000000000001</v>
      </c>
      <c r="CF59" s="9">
        <f t="shared" si="10"/>
        <v>7.0800000000000002E-2</v>
      </c>
      <c r="CG59" s="9">
        <f t="shared" si="11"/>
        <v>3.0125987009027666</v>
      </c>
      <c r="CH59" s="9">
        <f t="shared" si="12"/>
        <v>0.40400000000000003</v>
      </c>
      <c r="CI59" s="9">
        <f t="shared" si="13"/>
        <v>0.47749999999999998</v>
      </c>
      <c r="CJ59" s="9">
        <f>0</f>
        <v>0</v>
      </c>
      <c r="CK59" s="9">
        <f t="shared" si="14"/>
        <v>0.1507</v>
      </c>
      <c r="CL59" s="9">
        <f t="shared" si="15"/>
        <v>9.7999999999999997E-3</v>
      </c>
      <c r="CM59" s="10">
        <f t="shared" si="16"/>
        <v>0.31811511712935925</v>
      </c>
      <c r="CN59" s="41">
        <f t="shared" si="36"/>
        <v>5.0928832998164905E-2</v>
      </c>
    </row>
    <row r="60" spans="1:92" s="11" customFormat="1">
      <c r="A60" s="36">
        <v>172</v>
      </c>
      <c r="B60" s="36" t="s">
        <v>109</v>
      </c>
      <c r="C60" s="36">
        <v>1.4756</v>
      </c>
      <c r="D60" s="36">
        <v>1.0392999999999999</v>
      </c>
      <c r="E60" s="36">
        <v>4.8500000000000001E-2</v>
      </c>
      <c r="F60" s="36">
        <v>85.35</v>
      </c>
      <c r="G60" s="36">
        <v>0.379</v>
      </c>
      <c r="H60" s="36">
        <v>8.8999999999999996E-2</v>
      </c>
      <c r="I60" s="36">
        <v>4.4000000000000004</v>
      </c>
      <c r="J60" s="36">
        <v>0.69489999999999996</v>
      </c>
      <c r="K60" s="36">
        <v>1.11E-2</v>
      </c>
      <c r="L60" s="36">
        <v>0.14269999999999999</v>
      </c>
      <c r="M60" s="7">
        <f t="shared" si="54"/>
        <v>3.6611387342324907E-2</v>
      </c>
      <c r="N60" s="7">
        <f t="shared" si="54"/>
        <v>1.0193085461190186E-2</v>
      </c>
      <c r="O60" s="7">
        <f t="shared" si="54"/>
        <v>3.190991009958524E-4</v>
      </c>
      <c r="P60" s="7">
        <f t="shared" si="54"/>
        <v>1.1879840321583868</v>
      </c>
      <c r="Q60" s="7">
        <f t="shared" si="54"/>
        <v>2.5286693728099321E-3</v>
      </c>
      <c r="R60" s="7">
        <f t="shared" si="52"/>
        <v>1.7087682852606255E-3</v>
      </c>
      <c r="S60" s="7">
        <f t="shared" si="52"/>
        <v>5.5092417530407264E-2</v>
      </c>
      <c r="T60" s="7">
        <f t="shared" si="52"/>
        <v>9.7959541792939295E-3</v>
      </c>
      <c r="U60" s="7">
        <f t="shared" si="52"/>
        <v>1.486087012402802E-4</v>
      </c>
      <c r="V60" s="7">
        <f t="shared" si="52"/>
        <v>1.7532995697228386E-3</v>
      </c>
      <c r="W60" s="7">
        <f t="shared" si="37"/>
        <v>3.6611387342324907E-2</v>
      </c>
      <c r="X60" s="7">
        <f t="shared" si="38"/>
        <v>3.0579256383570556E-2</v>
      </c>
      <c r="Y60" s="7">
        <f t="shared" si="38"/>
        <v>9.5729730298755721E-4</v>
      </c>
      <c r="Z60" s="7">
        <f t="shared" si="39"/>
        <v>1.1879840321583868</v>
      </c>
      <c r="AA60" s="7">
        <f t="shared" si="40"/>
        <v>7.5860081184297963E-3</v>
      </c>
      <c r="AB60" s="7">
        <f t="shared" si="41"/>
        <v>3.417536570521251E-3</v>
      </c>
      <c r="AC60" s="7">
        <f t="shared" si="41"/>
        <v>0.11018483506081453</v>
      </c>
      <c r="AD60" s="7">
        <f t="shared" si="50"/>
        <v>9.7959541792939295E-3</v>
      </c>
      <c r="AE60" s="7">
        <f t="shared" si="50"/>
        <v>1.486087012402802E-4</v>
      </c>
      <c r="AF60" s="7">
        <f t="shared" si="50"/>
        <v>1.7532995697228386E-3</v>
      </c>
      <c r="AG60" s="7">
        <f t="shared" si="42"/>
        <v>1.3890182153872928</v>
      </c>
      <c r="AH60" s="8">
        <f t="shared" si="55"/>
        <v>0.63258586999221011</v>
      </c>
      <c r="AI60" s="8">
        <f t="shared" si="55"/>
        <v>0.52836035199226183</v>
      </c>
      <c r="AJ60" s="8">
        <f t="shared" si="55"/>
        <v>1.6540557220335182E-2</v>
      </c>
      <c r="AK60" s="8">
        <f t="shared" si="55"/>
        <v>20.526452753430259</v>
      </c>
      <c r="AL60" s="8">
        <f t="shared" si="55"/>
        <v>0.13107401531919516</v>
      </c>
      <c r="AM60" s="8">
        <f t="shared" si="53"/>
        <v>5.9049533536635855E-2</v>
      </c>
      <c r="AN60" s="8">
        <f t="shared" si="53"/>
        <v>1.9038166758109893</v>
      </c>
      <c r="AO60" s="8">
        <f t="shared" si="53"/>
        <v>0.16925832771566771</v>
      </c>
      <c r="AP60" s="8">
        <f t="shared" si="53"/>
        <v>2.5677192640503029E-3</v>
      </c>
      <c r="AQ60" s="8">
        <f t="shared" si="53"/>
        <v>3.0294195718387616E-2</v>
      </c>
      <c r="AR60" s="8">
        <f t="shared" si="43"/>
        <v>23.999999999999993</v>
      </c>
      <c r="AS60" s="8">
        <f t="shared" si="44"/>
        <v>0.63258586999221011</v>
      </c>
      <c r="AT60" s="8">
        <f t="shared" si="45"/>
        <v>0.35224023466150789</v>
      </c>
      <c r="AU60" s="8">
        <f t="shared" si="45"/>
        <v>1.1027038146890121E-2</v>
      </c>
      <c r="AV60" s="8">
        <f t="shared" si="46"/>
        <v>20.526452753430259</v>
      </c>
      <c r="AW60" s="8">
        <f t="shared" si="47"/>
        <v>8.7382676879463439E-2</v>
      </c>
      <c r="AX60" s="8">
        <f t="shared" si="48"/>
        <v>2.9524766768317928E-2</v>
      </c>
      <c r="AY60" s="8">
        <f t="shared" si="48"/>
        <v>0.95190833790549467</v>
      </c>
      <c r="AZ60" s="8">
        <f t="shared" si="51"/>
        <v>0.16925832771566771</v>
      </c>
      <c r="BA60" s="8">
        <f t="shared" si="51"/>
        <v>2.5677192640503029E-3</v>
      </c>
      <c r="BB60" s="8">
        <f t="shared" si="51"/>
        <v>3.0294195718387616E-2</v>
      </c>
      <c r="BC60" s="9">
        <f t="shared" si="49"/>
        <v>22.793241920482249</v>
      </c>
      <c r="BD60" s="9">
        <f t="shared" si="17"/>
        <v>4.6374712150223686E-2</v>
      </c>
      <c r="BE60" s="9" t="b">
        <f t="shared" si="18"/>
        <v>0</v>
      </c>
      <c r="BF60" s="8">
        <f t="shared" si="19"/>
        <v>0.15006414019761685</v>
      </c>
      <c r="BG60" s="8">
        <f t="shared" si="20"/>
        <v>20.376388613232642</v>
      </c>
      <c r="BH60" s="10">
        <f t="shared" si="21"/>
        <v>7.3107683046959504E-3</v>
      </c>
      <c r="BI60" s="10">
        <f t="shared" si="21"/>
        <v>0.99268923169530399</v>
      </c>
      <c r="BJ60" s="10">
        <f t="shared" si="22"/>
        <v>0.62397407480579925</v>
      </c>
      <c r="BK60" s="10">
        <f t="shared" si="23"/>
        <v>94.160063784704136</v>
      </c>
      <c r="BL60" s="8">
        <f t="shared" si="24"/>
        <v>103.06413785950996</v>
      </c>
      <c r="BM60" s="10">
        <f t="shared" si="25"/>
        <v>1.1019724781031117</v>
      </c>
      <c r="BN60" s="10">
        <f t="shared" si="26"/>
        <v>6.4748267584423829</v>
      </c>
      <c r="BO60" s="10">
        <f t="shared" si="27"/>
        <v>12.949653516884766</v>
      </c>
      <c r="BP60" s="10">
        <f t="shared" si="28"/>
        <v>0.36912365363661309</v>
      </c>
      <c r="BQ60" s="10">
        <f t="shared" si="29"/>
        <v>0.63087634636338696</v>
      </c>
      <c r="BR60" s="10">
        <f t="shared" si="30"/>
        <v>31.504703837884925</v>
      </c>
      <c r="BS60" s="10">
        <f t="shared" si="31"/>
        <v>59.840839526776371</v>
      </c>
      <c r="BT60" s="8">
        <f t="shared" si="32"/>
        <v>99.625643364661315</v>
      </c>
      <c r="BU60" s="11" t="str">
        <f t="shared" si="33"/>
        <v>Magnetite-Ulvospinel</v>
      </c>
      <c r="BV60" s="9">
        <f t="shared" si="34"/>
        <v>99.625643364661315</v>
      </c>
      <c r="BW60" s="11" t="str">
        <f t="shared" si="35"/>
        <v>YES</v>
      </c>
      <c r="BY60" s="11" t="str">
        <f t="shared" si="4"/>
        <v>Magnetite-Ulvospinel</v>
      </c>
      <c r="BZ60" s="11">
        <f t="shared" si="5"/>
        <v>172</v>
      </c>
      <c r="CA60" s="9">
        <f t="shared" si="56"/>
        <v>8.8999999999999996E-2</v>
      </c>
      <c r="CB60" s="9">
        <f t="shared" si="56"/>
        <v>4.4000000000000004</v>
      </c>
      <c r="CC60" s="9">
        <f t="shared" si="7"/>
        <v>1.0392999999999999</v>
      </c>
      <c r="CD60" s="9">
        <f t="shared" si="8"/>
        <v>59.840839526776371</v>
      </c>
      <c r="CE60" s="9">
        <f t="shared" si="9"/>
        <v>0.379</v>
      </c>
      <c r="CF60" s="9">
        <f t="shared" si="10"/>
        <v>4.8500000000000001E-2</v>
      </c>
      <c r="CG60" s="9">
        <f t="shared" si="11"/>
        <v>31.504703837884925</v>
      </c>
      <c r="CH60" s="9">
        <f t="shared" si="12"/>
        <v>0.69489999999999996</v>
      </c>
      <c r="CI60" s="9">
        <f t="shared" si="13"/>
        <v>1.4756</v>
      </c>
      <c r="CJ60" s="9">
        <f>0</f>
        <v>0</v>
      </c>
      <c r="CK60" s="9">
        <f t="shared" si="14"/>
        <v>0.14269999999999999</v>
      </c>
      <c r="CL60" s="9">
        <f t="shared" si="15"/>
        <v>1.11E-2</v>
      </c>
      <c r="CM60" s="10">
        <f t="shared" si="16"/>
        <v>0.57256944119551401</v>
      </c>
      <c r="CN60" s="41">
        <f t="shared" si="36"/>
        <v>4.6374712150223686E-2</v>
      </c>
    </row>
    <row r="61" spans="1:92" s="11" customFormat="1">
      <c r="A61" s="36">
        <v>173</v>
      </c>
      <c r="B61" s="36" t="s">
        <v>110</v>
      </c>
      <c r="C61" s="36">
        <v>1.1626000000000001</v>
      </c>
      <c r="D61" s="36">
        <v>0.97189999999999999</v>
      </c>
      <c r="E61" s="36">
        <v>5.8500000000000003E-2</v>
      </c>
      <c r="F61" s="36">
        <v>86.52</v>
      </c>
      <c r="G61" s="36">
        <v>0.32950000000000002</v>
      </c>
      <c r="H61" s="36">
        <v>4.8399999999999999E-2</v>
      </c>
      <c r="I61" s="36">
        <v>4.2300000000000004</v>
      </c>
      <c r="J61" s="36">
        <v>9.1200000000000003E-2</v>
      </c>
      <c r="K61" s="36">
        <v>6.4000000000000003E-3</v>
      </c>
      <c r="L61" s="36">
        <v>7.3499999999999996E-2</v>
      </c>
      <c r="M61" s="7">
        <f t="shared" si="54"/>
        <v>2.8845485852661248E-2</v>
      </c>
      <c r="N61" s="7">
        <f t="shared" si="54"/>
        <v>9.5320501873672123E-3</v>
      </c>
      <c r="O61" s="7">
        <f t="shared" si="54"/>
        <v>3.8489273006716217E-4</v>
      </c>
      <c r="P61" s="7">
        <f t="shared" si="54"/>
        <v>1.2042692262723331</v>
      </c>
      <c r="Q61" s="7">
        <f t="shared" si="54"/>
        <v>2.1984078056487403E-3</v>
      </c>
      <c r="R61" s="7">
        <f t="shared" si="52"/>
        <v>9.2926275288330651E-4</v>
      </c>
      <c r="S61" s="7">
        <f t="shared" si="52"/>
        <v>5.2963846853096082E-2</v>
      </c>
      <c r="T61" s="7">
        <f t="shared" si="52"/>
        <v>1.2856396908211346E-3</v>
      </c>
      <c r="U61" s="7">
        <f t="shared" si="52"/>
        <v>8.5684296210612003E-5</v>
      </c>
      <c r="V61" s="7">
        <f t="shared" si="52"/>
        <v>9.0306600122374658E-4</v>
      </c>
      <c r="W61" s="7">
        <f t="shared" si="37"/>
        <v>2.8845485852661248E-2</v>
      </c>
      <c r="X61" s="7">
        <f t="shared" si="38"/>
        <v>2.8596150562101637E-2</v>
      </c>
      <c r="Y61" s="7">
        <f t="shared" si="38"/>
        <v>1.1546781902014866E-3</v>
      </c>
      <c r="Z61" s="7">
        <f t="shared" si="39"/>
        <v>1.2042692262723331</v>
      </c>
      <c r="AA61" s="7">
        <f t="shared" si="40"/>
        <v>6.5952234169462214E-3</v>
      </c>
      <c r="AB61" s="7">
        <f t="shared" si="41"/>
        <v>1.858525505766613E-3</v>
      </c>
      <c r="AC61" s="7">
        <f t="shared" si="41"/>
        <v>0.10592769370619216</v>
      </c>
      <c r="AD61" s="7">
        <f t="shared" si="50"/>
        <v>1.2856396908211346E-3</v>
      </c>
      <c r="AE61" s="7">
        <f t="shared" si="50"/>
        <v>8.5684296210612003E-5</v>
      </c>
      <c r="AF61" s="7">
        <f t="shared" si="50"/>
        <v>9.0306600122374658E-4</v>
      </c>
      <c r="AG61" s="7">
        <f t="shared" si="42"/>
        <v>1.379521373494458</v>
      </c>
      <c r="AH61" s="8">
        <f t="shared" si="55"/>
        <v>0.50183467524698777</v>
      </c>
      <c r="AI61" s="8">
        <f t="shared" si="55"/>
        <v>0.49749690485183079</v>
      </c>
      <c r="AJ61" s="8">
        <f t="shared" si="55"/>
        <v>2.0088327080165395E-2</v>
      </c>
      <c r="AK61" s="8">
        <f t="shared" si="55"/>
        <v>20.951079110375307</v>
      </c>
      <c r="AL61" s="8">
        <f t="shared" si="55"/>
        <v>0.11473933282074313</v>
      </c>
      <c r="AM61" s="8">
        <f t="shared" si="53"/>
        <v>3.2333396926943592E-2</v>
      </c>
      <c r="AN61" s="8">
        <f t="shared" si="53"/>
        <v>1.84285992069033</v>
      </c>
      <c r="AO61" s="8">
        <f t="shared" si="53"/>
        <v>2.2366708608180318E-2</v>
      </c>
      <c r="AP61" s="8">
        <f t="shared" si="53"/>
        <v>1.4906786865110859E-3</v>
      </c>
      <c r="AQ61" s="8">
        <f t="shared" si="53"/>
        <v>1.5710944712997582E-2</v>
      </c>
      <c r="AR61" s="8">
        <f t="shared" si="43"/>
        <v>24</v>
      </c>
      <c r="AS61" s="8">
        <f t="shared" si="44"/>
        <v>0.50183467524698777</v>
      </c>
      <c r="AT61" s="8">
        <f t="shared" si="45"/>
        <v>0.33166460323455388</v>
      </c>
      <c r="AU61" s="8">
        <f t="shared" si="45"/>
        <v>1.3392218053443596E-2</v>
      </c>
      <c r="AV61" s="8">
        <f t="shared" si="46"/>
        <v>20.951079110375307</v>
      </c>
      <c r="AW61" s="8">
        <f t="shared" si="47"/>
        <v>7.6492888547162088E-2</v>
      </c>
      <c r="AX61" s="8">
        <f t="shared" si="48"/>
        <v>1.6166698463471796E-2</v>
      </c>
      <c r="AY61" s="8">
        <f t="shared" si="48"/>
        <v>0.921429960345165</v>
      </c>
      <c r="AZ61" s="8">
        <f t="shared" si="51"/>
        <v>2.2366708608180318E-2</v>
      </c>
      <c r="BA61" s="8">
        <f t="shared" si="51"/>
        <v>1.4906786865110859E-3</v>
      </c>
      <c r="BB61" s="8">
        <f t="shared" si="51"/>
        <v>1.5710944712997582E-2</v>
      </c>
      <c r="BC61" s="9">
        <f t="shared" si="49"/>
        <v>22.851628486273782</v>
      </c>
      <c r="BD61" s="9">
        <f t="shared" si="17"/>
        <v>4.3980071646469908E-2</v>
      </c>
      <c r="BE61" s="9" t="b">
        <f t="shared" si="18"/>
        <v>0</v>
      </c>
      <c r="BF61" s="8">
        <f t="shared" si="19"/>
        <v>0.39722857648999693</v>
      </c>
      <c r="BG61" s="8">
        <f t="shared" si="20"/>
        <v>20.55385053388531</v>
      </c>
      <c r="BH61" s="10">
        <f t="shared" si="21"/>
        <v>1.8959814642353339E-2</v>
      </c>
      <c r="BI61" s="10">
        <f t="shared" si="21"/>
        <v>0.9810401853576467</v>
      </c>
      <c r="BJ61" s="10">
        <f t="shared" si="22"/>
        <v>1.6404031628564109</v>
      </c>
      <c r="BK61" s="10">
        <f t="shared" si="23"/>
        <v>94.330734445893881</v>
      </c>
      <c r="BL61" s="8">
        <f t="shared" si="24"/>
        <v>102.94313760875029</v>
      </c>
      <c r="BM61" s="10">
        <f t="shared" si="25"/>
        <v>1.318658536835162</v>
      </c>
      <c r="BN61" s="10">
        <f t="shared" si="26"/>
        <v>6.5441401911800483</v>
      </c>
      <c r="BO61" s="10">
        <f t="shared" si="27"/>
        <v>13.088280382360097</v>
      </c>
      <c r="BP61" s="10">
        <f t="shared" si="28"/>
        <v>0.37529325752588216</v>
      </c>
      <c r="BQ61" s="10">
        <f t="shared" si="29"/>
        <v>0.62470674247411784</v>
      </c>
      <c r="BR61" s="10">
        <f t="shared" si="30"/>
        <v>32.470372641139328</v>
      </c>
      <c r="BS61" s="10">
        <f t="shared" si="31"/>
        <v>60.067922507580384</v>
      </c>
      <c r="BT61" s="8">
        <f t="shared" si="32"/>
        <v>99.510295148719706</v>
      </c>
      <c r="BU61" s="11" t="str">
        <f t="shared" si="33"/>
        <v>Magnetite-Ulvospinel</v>
      </c>
      <c r="BV61" s="9">
        <f t="shared" si="34"/>
        <v>99.510295148719706</v>
      </c>
      <c r="BW61" s="11" t="str">
        <f t="shared" si="35"/>
        <v>YES</v>
      </c>
      <c r="BY61" s="11" t="str">
        <f t="shared" si="4"/>
        <v>Magnetite-Ulvospinel</v>
      </c>
      <c r="BZ61" s="11">
        <f t="shared" si="5"/>
        <v>173</v>
      </c>
      <c r="CA61" s="9">
        <f t="shared" si="56"/>
        <v>4.8399999999999999E-2</v>
      </c>
      <c r="CB61" s="9">
        <f t="shared" si="56"/>
        <v>4.2300000000000004</v>
      </c>
      <c r="CC61" s="9">
        <f t="shared" si="7"/>
        <v>0.97189999999999999</v>
      </c>
      <c r="CD61" s="9">
        <f t="shared" si="8"/>
        <v>60.067922507580384</v>
      </c>
      <c r="CE61" s="9">
        <f t="shared" si="9"/>
        <v>0.32950000000000002</v>
      </c>
      <c r="CF61" s="9">
        <f t="shared" si="10"/>
        <v>5.8500000000000003E-2</v>
      </c>
      <c r="CG61" s="9">
        <f t="shared" si="11"/>
        <v>32.470372641139328</v>
      </c>
      <c r="CH61" s="9">
        <f t="shared" si="12"/>
        <v>9.1200000000000003E-2</v>
      </c>
      <c r="CI61" s="9">
        <f t="shared" si="13"/>
        <v>1.1626000000000001</v>
      </c>
      <c r="CJ61" s="9">
        <f>0</f>
        <v>0</v>
      </c>
      <c r="CK61" s="9">
        <f t="shared" si="14"/>
        <v>7.3499999999999996E-2</v>
      </c>
      <c r="CL61" s="9">
        <f t="shared" si="15"/>
        <v>6.4000000000000003E-3</v>
      </c>
      <c r="CM61" s="10">
        <f t="shared" si="16"/>
        <v>1.3509585866121521</v>
      </c>
      <c r="CN61" s="41">
        <f t="shared" si="36"/>
        <v>4.3980071646469908E-2</v>
      </c>
    </row>
    <row r="62" spans="1:92" s="11" customFormat="1">
      <c r="A62" s="36">
        <v>174</v>
      </c>
      <c r="B62" s="36" t="s">
        <v>111</v>
      </c>
      <c r="C62" s="36">
        <v>0.6421</v>
      </c>
      <c r="D62" s="36">
        <v>1.1402000000000001</v>
      </c>
      <c r="E62" s="36">
        <v>0.11509999999999999</v>
      </c>
      <c r="F62" s="36">
        <v>88.07</v>
      </c>
      <c r="G62" s="36">
        <v>0.3402</v>
      </c>
      <c r="H62" s="36">
        <v>5.4600000000000003E-2</v>
      </c>
      <c r="I62" s="36">
        <v>3.09</v>
      </c>
      <c r="J62" s="36">
        <v>0.63319999999999999</v>
      </c>
      <c r="K62" s="36">
        <v>0</v>
      </c>
      <c r="L62" s="36">
        <v>0.13339999999999999</v>
      </c>
      <c r="M62" s="7">
        <f t="shared" si="54"/>
        <v>1.5931263087901073E-2</v>
      </c>
      <c r="N62" s="7">
        <f t="shared" si="54"/>
        <v>1.118267684292221E-2</v>
      </c>
      <c r="O62" s="7">
        <f t="shared" si="54"/>
        <v>7.5728467061077546E-4</v>
      </c>
      <c r="P62" s="7">
        <f t="shared" si="54"/>
        <v>1.2258436287309797</v>
      </c>
      <c r="Q62" s="7">
        <f t="shared" si="54"/>
        <v>2.2697976797623719E-3</v>
      </c>
      <c r="R62" s="7">
        <f t="shared" si="52"/>
        <v>1.0483005435419118E-3</v>
      </c>
      <c r="S62" s="7">
        <f t="shared" si="52"/>
        <v>3.8689902311126914E-2</v>
      </c>
      <c r="T62" s="7">
        <f t="shared" si="52"/>
        <v>8.926173818288842E-3</v>
      </c>
      <c r="U62" s="7">
        <f t="shared" si="52"/>
        <v>0</v>
      </c>
      <c r="V62" s="7">
        <f t="shared" si="52"/>
        <v>1.6390340756904462E-3</v>
      </c>
      <c r="W62" s="7">
        <f t="shared" si="37"/>
        <v>1.5931263087901073E-2</v>
      </c>
      <c r="X62" s="7">
        <f t="shared" si="38"/>
        <v>3.3548030528766634E-2</v>
      </c>
      <c r="Y62" s="7">
        <f t="shared" si="38"/>
        <v>2.2718540118323262E-3</v>
      </c>
      <c r="Z62" s="7">
        <f t="shared" si="39"/>
        <v>1.2258436287309797</v>
      </c>
      <c r="AA62" s="7">
        <f t="shared" si="40"/>
        <v>6.8093930392871156E-3</v>
      </c>
      <c r="AB62" s="7">
        <f t="shared" si="41"/>
        <v>2.0966010870838237E-3</v>
      </c>
      <c r="AC62" s="7">
        <f t="shared" si="41"/>
        <v>7.7379804622253828E-2</v>
      </c>
      <c r="AD62" s="7">
        <f t="shared" si="50"/>
        <v>8.926173818288842E-3</v>
      </c>
      <c r="AE62" s="7">
        <f t="shared" si="50"/>
        <v>0</v>
      </c>
      <c r="AF62" s="7">
        <f t="shared" si="50"/>
        <v>1.6390340756904462E-3</v>
      </c>
      <c r="AG62" s="7">
        <f t="shared" si="42"/>
        <v>1.3744457830020838</v>
      </c>
      <c r="AH62" s="8">
        <f t="shared" si="55"/>
        <v>0.27818508291719651</v>
      </c>
      <c r="AI62" s="8">
        <f t="shared" si="55"/>
        <v>0.58580174107106164</v>
      </c>
      <c r="AJ62" s="8">
        <f t="shared" si="55"/>
        <v>3.9670168847899305E-2</v>
      </c>
      <c r="AK62" s="8">
        <f t="shared" si="55"/>
        <v>21.405171053952671</v>
      </c>
      <c r="AL62" s="8">
        <f t="shared" si="55"/>
        <v>0.11890278610039798</v>
      </c>
      <c r="AM62" s="8">
        <f t="shared" si="53"/>
        <v>3.6609975244062051E-2</v>
      </c>
      <c r="AN62" s="8">
        <f t="shared" si="53"/>
        <v>1.3511739305407555</v>
      </c>
      <c r="AO62" s="8">
        <f t="shared" si="53"/>
        <v>0.15586513072273542</v>
      </c>
      <c r="AP62" s="8">
        <f t="shared" si="53"/>
        <v>0</v>
      </c>
      <c r="AQ62" s="8">
        <f t="shared" si="53"/>
        <v>2.8620130603224436E-2</v>
      </c>
      <c r="AR62" s="8">
        <f t="shared" si="43"/>
        <v>24.000000000000007</v>
      </c>
      <c r="AS62" s="8">
        <f t="shared" si="44"/>
        <v>0.27818508291719651</v>
      </c>
      <c r="AT62" s="8">
        <f t="shared" si="45"/>
        <v>0.39053449404737445</v>
      </c>
      <c r="AU62" s="8">
        <f t="shared" si="45"/>
        <v>2.6446779231932869E-2</v>
      </c>
      <c r="AV62" s="8">
        <f t="shared" si="46"/>
        <v>21.405171053952671</v>
      </c>
      <c r="AW62" s="8">
        <f t="shared" si="47"/>
        <v>7.9268524066931981E-2</v>
      </c>
      <c r="AX62" s="8">
        <f t="shared" si="48"/>
        <v>1.8304987622031026E-2</v>
      </c>
      <c r="AY62" s="8">
        <f t="shared" si="48"/>
        <v>0.67558696527037776</v>
      </c>
      <c r="AZ62" s="8">
        <f t="shared" si="51"/>
        <v>0.15586513072273542</v>
      </c>
      <c r="BA62" s="8">
        <f t="shared" si="51"/>
        <v>0</v>
      </c>
      <c r="BB62" s="8">
        <f t="shared" si="51"/>
        <v>2.8620130603224436E-2</v>
      </c>
      <c r="BC62" s="9">
        <f t="shared" si="49"/>
        <v>23.057983148434474</v>
      </c>
      <c r="BD62" s="9">
        <f t="shared" si="17"/>
        <v>3.1561857813120542E-2</v>
      </c>
      <c r="BE62" s="9" t="b">
        <f t="shared" si="18"/>
        <v>0</v>
      </c>
      <c r="BF62" s="8">
        <f t="shared" si="19"/>
        <v>0.24153675163044583</v>
      </c>
      <c r="BG62" s="8">
        <f t="shared" si="20"/>
        <v>21.163634302322226</v>
      </c>
      <c r="BH62" s="10">
        <f t="shared" si="21"/>
        <v>1.12840374422443E-2</v>
      </c>
      <c r="BI62" s="10">
        <f t="shared" si="21"/>
        <v>0.98871596255775573</v>
      </c>
      <c r="BJ62" s="10">
        <f t="shared" si="22"/>
        <v>0.99378517753845541</v>
      </c>
      <c r="BK62" s="10">
        <f t="shared" si="23"/>
        <v>96.771940525720893</v>
      </c>
      <c r="BL62" s="8">
        <f t="shared" si="24"/>
        <v>103.91452570325934</v>
      </c>
      <c r="BM62" s="10">
        <f t="shared" si="25"/>
        <v>0.9171237169008235</v>
      </c>
      <c r="BN62" s="10">
        <f t="shared" si="26"/>
        <v>6.8293491123506156</v>
      </c>
      <c r="BO62" s="10">
        <f t="shared" si="27"/>
        <v>13.658698224701231</v>
      </c>
      <c r="BP62" s="10">
        <f t="shared" si="28"/>
        <v>0.36189726350357654</v>
      </c>
      <c r="BQ62" s="10">
        <f t="shared" si="29"/>
        <v>0.63810273649642346</v>
      </c>
      <c r="BR62" s="10">
        <f t="shared" si="30"/>
        <v>31.872291996759984</v>
      </c>
      <c r="BS62" s="10">
        <f t="shared" si="31"/>
        <v>62.455186731067357</v>
      </c>
      <c r="BT62" s="8">
        <f t="shared" si="32"/>
        <v>100.47627872782734</v>
      </c>
      <c r="BU62" s="11" t="str">
        <f t="shared" si="33"/>
        <v>Magnetite-Ulvospinel</v>
      </c>
      <c r="BV62" s="9">
        <f t="shared" si="34"/>
        <v>100.47627872782734</v>
      </c>
      <c r="BW62" s="11" t="str">
        <f t="shared" si="35"/>
        <v>YES</v>
      </c>
      <c r="BY62" s="11" t="str">
        <f t="shared" si="4"/>
        <v>Magnetite-Ulvospinel</v>
      </c>
      <c r="BZ62" s="11">
        <f t="shared" si="5"/>
        <v>174</v>
      </c>
      <c r="CA62" s="9">
        <f t="shared" si="56"/>
        <v>5.4600000000000003E-2</v>
      </c>
      <c r="CB62" s="9">
        <f t="shared" si="56"/>
        <v>3.09</v>
      </c>
      <c r="CC62" s="9">
        <f t="shared" si="7"/>
        <v>1.1402000000000001</v>
      </c>
      <c r="CD62" s="9">
        <f t="shared" si="8"/>
        <v>62.455186731067357</v>
      </c>
      <c r="CE62" s="9">
        <f t="shared" si="9"/>
        <v>0.3402</v>
      </c>
      <c r="CF62" s="9">
        <f t="shared" si="10"/>
        <v>0.11509999999999999</v>
      </c>
      <c r="CG62" s="9">
        <f t="shared" si="11"/>
        <v>31.872291996759984</v>
      </c>
      <c r="CH62" s="9">
        <f t="shared" si="12"/>
        <v>0.63319999999999999</v>
      </c>
      <c r="CI62" s="9">
        <f t="shared" si="13"/>
        <v>0.6421</v>
      </c>
      <c r="CJ62" s="9">
        <f>0</f>
        <v>0</v>
      </c>
      <c r="CK62" s="9">
        <f t="shared" si="14"/>
        <v>0.13339999999999999</v>
      </c>
      <c r="CL62" s="9">
        <f t="shared" si="15"/>
        <v>0</v>
      </c>
      <c r="CM62" s="10">
        <f t="shared" si="16"/>
        <v>0.25158487004637542</v>
      </c>
      <c r="CN62" s="41">
        <f t="shared" si="36"/>
        <v>3.1561857813120542E-2</v>
      </c>
    </row>
    <row r="63" spans="1:92" s="11" customFormat="1">
      <c r="A63" s="36">
        <v>175</v>
      </c>
      <c r="B63" s="36" t="s">
        <v>112</v>
      </c>
      <c r="C63" s="36">
        <v>0.67630000000000001</v>
      </c>
      <c r="D63" s="36">
        <v>1.0845</v>
      </c>
      <c r="E63" s="36">
        <v>6.5299999999999997E-2</v>
      </c>
      <c r="F63" s="36">
        <v>86.52</v>
      </c>
      <c r="G63" s="36">
        <v>0.34</v>
      </c>
      <c r="H63" s="36">
        <v>4.8599999999999997E-2</v>
      </c>
      <c r="I63" s="36">
        <v>4.42</v>
      </c>
      <c r="J63" s="36">
        <v>0.58130000000000004</v>
      </c>
      <c r="K63" s="36">
        <v>0</v>
      </c>
      <c r="L63" s="36">
        <v>0.1706</v>
      </c>
      <c r="M63" s="7">
        <f t="shared" si="54"/>
        <v>1.6779805678784451E-2</v>
      </c>
      <c r="N63" s="7">
        <f t="shared" si="54"/>
        <v>1.0636391015742094E-2</v>
      </c>
      <c r="O63" s="7">
        <f t="shared" si="54"/>
        <v>4.2963239783565276E-4</v>
      </c>
      <c r="P63" s="7">
        <f t="shared" si="54"/>
        <v>1.2042692262723331</v>
      </c>
      <c r="Q63" s="7">
        <f t="shared" si="54"/>
        <v>2.2684632895920236E-3</v>
      </c>
      <c r="R63" s="7">
        <f t="shared" si="52"/>
        <v>9.3310268161422925E-4</v>
      </c>
      <c r="S63" s="7">
        <f t="shared" si="52"/>
        <v>5.5342837610090928E-2</v>
      </c>
      <c r="T63" s="7">
        <f t="shared" si="52"/>
        <v>8.1945433363412885E-3</v>
      </c>
      <c r="U63" s="7">
        <f t="shared" si="52"/>
        <v>0</v>
      </c>
      <c r="V63" s="7">
        <f t="shared" si="52"/>
        <v>2.0960960518200161E-3</v>
      </c>
      <c r="W63" s="7">
        <f t="shared" si="37"/>
        <v>1.6779805678784451E-2</v>
      </c>
      <c r="X63" s="7">
        <f t="shared" si="38"/>
        <v>3.1909173047226277E-2</v>
      </c>
      <c r="Y63" s="7">
        <f t="shared" si="38"/>
        <v>1.2888971935069583E-3</v>
      </c>
      <c r="Z63" s="7">
        <f t="shared" si="39"/>
        <v>1.2042692262723331</v>
      </c>
      <c r="AA63" s="7">
        <f t="shared" si="40"/>
        <v>6.8053898687760704E-3</v>
      </c>
      <c r="AB63" s="7">
        <f t="shared" si="41"/>
        <v>1.8662053632284585E-3</v>
      </c>
      <c r="AC63" s="7">
        <f t="shared" si="41"/>
        <v>0.11068567522018186</v>
      </c>
      <c r="AD63" s="7">
        <f t="shared" si="50"/>
        <v>8.1945433363412885E-3</v>
      </c>
      <c r="AE63" s="7">
        <f t="shared" si="50"/>
        <v>0</v>
      </c>
      <c r="AF63" s="7">
        <f t="shared" si="50"/>
        <v>2.0960960518200161E-3</v>
      </c>
      <c r="AG63" s="7">
        <f t="shared" si="42"/>
        <v>1.3838950120321987</v>
      </c>
      <c r="AH63" s="8">
        <f t="shared" si="55"/>
        <v>0.29100136411320265</v>
      </c>
      <c r="AI63" s="8">
        <f t="shared" si="55"/>
        <v>0.55338023945100578</v>
      </c>
      <c r="AJ63" s="8">
        <f t="shared" si="55"/>
        <v>2.2352514009528979E-2</v>
      </c>
      <c r="AK63" s="8">
        <f t="shared" si="55"/>
        <v>20.884865672066987</v>
      </c>
      <c r="AL63" s="8">
        <f t="shared" si="55"/>
        <v>0.11802149399381284</v>
      </c>
      <c r="AM63" s="8">
        <f t="shared" si="53"/>
        <v>3.2364397825028736E-2</v>
      </c>
      <c r="AN63" s="8">
        <f t="shared" si="53"/>
        <v>1.9195503865451879</v>
      </c>
      <c r="AO63" s="8">
        <f t="shared" si="53"/>
        <v>0.14211268800180854</v>
      </c>
      <c r="AP63" s="8">
        <f t="shared" si="53"/>
        <v>0</v>
      </c>
      <c r="AQ63" s="8">
        <f t="shared" si="53"/>
        <v>3.6351243993435194E-2</v>
      </c>
      <c r="AR63" s="8">
        <f t="shared" si="43"/>
        <v>24</v>
      </c>
      <c r="AS63" s="8">
        <f t="shared" si="44"/>
        <v>0.29100136411320265</v>
      </c>
      <c r="AT63" s="8">
        <f t="shared" si="45"/>
        <v>0.36892015963400387</v>
      </c>
      <c r="AU63" s="8">
        <f t="shared" si="45"/>
        <v>1.4901676006352652E-2</v>
      </c>
      <c r="AV63" s="8">
        <f t="shared" si="46"/>
        <v>20.884865672066987</v>
      </c>
      <c r="AW63" s="8">
        <f t="shared" si="47"/>
        <v>7.8680995995875233E-2</v>
      </c>
      <c r="AX63" s="8">
        <f t="shared" si="48"/>
        <v>1.6182198912514368E-2</v>
      </c>
      <c r="AY63" s="8">
        <f t="shared" si="48"/>
        <v>0.95977519327259397</v>
      </c>
      <c r="AZ63" s="8">
        <f t="shared" si="51"/>
        <v>0.14211268800180854</v>
      </c>
      <c r="BA63" s="8">
        <f t="shared" si="51"/>
        <v>0</v>
      </c>
      <c r="BB63" s="8">
        <f t="shared" si="51"/>
        <v>3.6351243993435194E-2</v>
      </c>
      <c r="BC63" s="9">
        <f t="shared" si="49"/>
        <v>22.792791191996773</v>
      </c>
      <c r="BD63" s="9">
        <f t="shared" si="17"/>
        <v>4.5955535857540641E-2</v>
      </c>
      <c r="BE63" s="9" t="b">
        <f t="shared" si="18"/>
        <v>0</v>
      </c>
      <c r="BF63" s="8">
        <f t="shared" si="19"/>
        <v>0.52666114115758278</v>
      </c>
      <c r="BG63" s="8">
        <f t="shared" si="20"/>
        <v>20.358204530909404</v>
      </c>
      <c r="BH63" s="10">
        <f t="shared" si="21"/>
        <v>2.5217358321915358E-2</v>
      </c>
      <c r="BI63" s="10">
        <f t="shared" si="21"/>
        <v>0.9747826416780847</v>
      </c>
      <c r="BJ63" s="10">
        <f t="shared" si="22"/>
        <v>2.1818058420121167</v>
      </c>
      <c r="BK63" s="10">
        <f t="shared" si="23"/>
        <v>93.729047889185537</v>
      </c>
      <c r="BL63" s="8">
        <f t="shared" si="24"/>
        <v>103.29745373119763</v>
      </c>
      <c r="BM63" s="10">
        <f t="shared" si="25"/>
        <v>1.4864363344301768</v>
      </c>
      <c r="BN63" s="10">
        <f t="shared" si="26"/>
        <v>6.4661431125456028</v>
      </c>
      <c r="BO63" s="10">
        <f t="shared" si="27"/>
        <v>12.932286225091206</v>
      </c>
      <c r="BP63" s="10">
        <f t="shared" si="28"/>
        <v>0.38078192945297062</v>
      </c>
      <c r="BQ63" s="10">
        <f t="shared" si="29"/>
        <v>0.61921807054702926</v>
      </c>
      <c r="BR63" s="10">
        <f t="shared" si="30"/>
        <v>32.94525253627102</v>
      </c>
      <c r="BS63" s="10">
        <f t="shared" si="31"/>
        <v>59.540165885841105</v>
      </c>
      <c r="BT63" s="8">
        <f t="shared" si="32"/>
        <v>99.87201842211212</v>
      </c>
      <c r="BU63" s="11" t="str">
        <f t="shared" si="33"/>
        <v>Magnetite-Ulvospinel</v>
      </c>
      <c r="BV63" s="9">
        <f t="shared" si="34"/>
        <v>99.87201842211212</v>
      </c>
      <c r="BW63" s="11" t="str">
        <f t="shared" si="35"/>
        <v>YES</v>
      </c>
      <c r="BY63" s="11" t="str">
        <f t="shared" si="4"/>
        <v>Magnetite-Ulvospinel</v>
      </c>
      <c r="BZ63" s="11">
        <f t="shared" si="5"/>
        <v>175</v>
      </c>
      <c r="CA63" s="9">
        <f t="shared" si="56"/>
        <v>4.8599999999999997E-2</v>
      </c>
      <c r="CB63" s="9">
        <f t="shared" si="56"/>
        <v>4.42</v>
      </c>
      <c r="CC63" s="9">
        <f t="shared" si="7"/>
        <v>1.0845</v>
      </c>
      <c r="CD63" s="9">
        <f t="shared" si="8"/>
        <v>59.540165885841105</v>
      </c>
      <c r="CE63" s="9">
        <f t="shared" si="9"/>
        <v>0.34</v>
      </c>
      <c r="CF63" s="9">
        <f t="shared" si="10"/>
        <v>6.5299999999999997E-2</v>
      </c>
      <c r="CG63" s="9">
        <f t="shared" si="11"/>
        <v>32.94525253627102</v>
      </c>
      <c r="CH63" s="9">
        <f t="shared" si="12"/>
        <v>0.58130000000000004</v>
      </c>
      <c r="CI63" s="9">
        <f t="shared" si="13"/>
        <v>0.67630000000000001</v>
      </c>
      <c r="CJ63" s="9">
        <f>0</f>
        <v>0</v>
      </c>
      <c r="CK63" s="9">
        <f t="shared" si="14"/>
        <v>0.1706</v>
      </c>
      <c r="CL63" s="9">
        <f t="shared" si="15"/>
        <v>0</v>
      </c>
      <c r="CM63" s="10">
        <f t="shared" si="16"/>
        <v>0.31126217078915375</v>
      </c>
      <c r="CN63" s="41">
        <f t="shared" si="36"/>
        <v>4.5955535857540641E-2</v>
      </c>
    </row>
    <row r="64" spans="1:92" s="11" customFormat="1">
      <c r="A64" s="36">
        <v>176</v>
      </c>
      <c r="B64" s="36" t="s">
        <v>113</v>
      </c>
      <c r="C64" s="36">
        <v>0.69720000000000004</v>
      </c>
      <c r="D64" s="36">
        <v>1.0761000000000001</v>
      </c>
      <c r="E64" s="36">
        <v>6.6600000000000006E-2</v>
      </c>
      <c r="F64" s="36">
        <v>86.74</v>
      </c>
      <c r="G64" s="36">
        <v>0.35449999999999998</v>
      </c>
      <c r="H64" s="36">
        <v>1.66E-2</v>
      </c>
      <c r="I64" s="36">
        <v>4.37</v>
      </c>
      <c r="J64" s="36">
        <v>0.45019999999999999</v>
      </c>
      <c r="K64" s="36">
        <v>1.6E-2</v>
      </c>
      <c r="L64" s="36">
        <v>0.18429999999999999</v>
      </c>
      <c r="M64" s="7">
        <f t="shared" si="54"/>
        <v>1.7298359484324292E-2</v>
      </c>
      <c r="N64" s="7">
        <f t="shared" si="54"/>
        <v>1.0554006797639529E-2</v>
      </c>
      <c r="O64" s="7">
        <f t="shared" si="54"/>
        <v>4.3818556961492311E-4</v>
      </c>
      <c r="P64" s="7">
        <f t="shared" si="54"/>
        <v>1.2073313995245281</v>
      </c>
      <c r="Q64" s="7">
        <f t="shared" si="54"/>
        <v>2.3652065769422712E-3</v>
      </c>
      <c r="R64" s="7">
        <f t="shared" si="52"/>
        <v>3.1871408466658857E-4</v>
      </c>
      <c r="S64" s="7">
        <f t="shared" si="52"/>
        <v>5.4716787410881762E-2</v>
      </c>
      <c r="T64" s="7">
        <f t="shared" si="52"/>
        <v>6.3464362807859071E-3</v>
      </c>
      <c r="U64" s="7">
        <f t="shared" si="52"/>
        <v>2.1421074052652999E-4</v>
      </c>
      <c r="V64" s="7">
        <f t="shared" si="52"/>
        <v>2.2644226398032177E-3</v>
      </c>
      <c r="W64" s="7">
        <f t="shared" si="37"/>
        <v>1.7298359484324292E-2</v>
      </c>
      <c r="X64" s="7">
        <f t="shared" si="38"/>
        <v>3.1662020392918586E-2</v>
      </c>
      <c r="Y64" s="7">
        <f t="shared" si="38"/>
        <v>1.3145567088447693E-3</v>
      </c>
      <c r="Z64" s="7">
        <f t="shared" si="39"/>
        <v>1.2073313995245281</v>
      </c>
      <c r="AA64" s="7">
        <f t="shared" si="40"/>
        <v>7.0956197308268132E-3</v>
      </c>
      <c r="AB64" s="7">
        <f t="shared" si="41"/>
        <v>6.3742816933317714E-4</v>
      </c>
      <c r="AC64" s="7">
        <f t="shared" si="41"/>
        <v>0.10943357482176352</v>
      </c>
      <c r="AD64" s="7">
        <f t="shared" si="50"/>
        <v>6.3464362807859071E-3</v>
      </c>
      <c r="AE64" s="7">
        <f t="shared" si="50"/>
        <v>2.1421074052652999E-4</v>
      </c>
      <c r="AF64" s="7">
        <f t="shared" si="50"/>
        <v>2.2644226398032177E-3</v>
      </c>
      <c r="AG64" s="7">
        <f t="shared" si="42"/>
        <v>1.3835980284936549</v>
      </c>
      <c r="AH64" s="8">
        <f t="shared" si="55"/>
        <v>0.30005870135257057</v>
      </c>
      <c r="AI64" s="8">
        <f t="shared" si="55"/>
        <v>0.54921189086786193</v>
      </c>
      <c r="AJ64" s="8">
        <f t="shared" si="55"/>
        <v>2.2802403850360177E-2</v>
      </c>
      <c r="AK64" s="8">
        <f t="shared" si="55"/>
        <v>20.942465218843406</v>
      </c>
      <c r="AL64" s="8">
        <f t="shared" si="55"/>
        <v>0.12308117678170317</v>
      </c>
      <c r="AM64" s="8">
        <f t="shared" si="53"/>
        <v>1.1056879056594008E-2</v>
      </c>
      <c r="AN64" s="8">
        <f t="shared" si="53"/>
        <v>1.8982433782315622</v>
      </c>
      <c r="AO64" s="8">
        <f t="shared" si="53"/>
        <v>0.1100857818543504</v>
      </c>
      <c r="AP64" s="8">
        <f t="shared" si="53"/>
        <v>3.7157163184410365E-3</v>
      </c>
      <c r="AQ64" s="8">
        <f t="shared" si="53"/>
        <v>3.9278852843151801E-2</v>
      </c>
      <c r="AR64" s="8">
        <f t="shared" si="43"/>
        <v>24</v>
      </c>
      <c r="AS64" s="8">
        <f t="shared" si="44"/>
        <v>0.30005870135257057</v>
      </c>
      <c r="AT64" s="8">
        <f t="shared" si="45"/>
        <v>0.3661412605785746</v>
      </c>
      <c r="AU64" s="8">
        <f t="shared" si="45"/>
        <v>1.5201602566906785E-2</v>
      </c>
      <c r="AV64" s="8">
        <f t="shared" si="46"/>
        <v>20.942465218843406</v>
      </c>
      <c r="AW64" s="8">
        <f t="shared" si="47"/>
        <v>8.2054117854468783E-2</v>
      </c>
      <c r="AX64" s="8">
        <f t="shared" si="48"/>
        <v>5.5284395282970038E-3</v>
      </c>
      <c r="AY64" s="8">
        <f t="shared" si="48"/>
        <v>0.9491216891157811</v>
      </c>
      <c r="AZ64" s="8">
        <f t="shared" si="51"/>
        <v>0.1100857818543504</v>
      </c>
      <c r="BA64" s="8">
        <f t="shared" si="51"/>
        <v>3.7157163184410365E-3</v>
      </c>
      <c r="BB64" s="8">
        <f t="shared" si="51"/>
        <v>3.9278852843151801E-2</v>
      </c>
      <c r="BC64" s="9">
        <f t="shared" si="49"/>
        <v>22.813651380855951</v>
      </c>
      <c r="BD64" s="9">
        <f t="shared" si="17"/>
        <v>4.5320437646556994E-2</v>
      </c>
      <c r="BE64" s="9" t="b">
        <f t="shared" si="18"/>
        <v>0</v>
      </c>
      <c r="BF64" s="8">
        <f t="shared" si="19"/>
        <v>0.53897720590886022</v>
      </c>
      <c r="BG64" s="8">
        <f t="shared" si="20"/>
        <v>20.403488012934545</v>
      </c>
      <c r="BH64" s="10">
        <f t="shared" si="21"/>
        <v>2.5736091729253757E-2</v>
      </c>
      <c r="BI64" s="10">
        <f t="shared" si="21"/>
        <v>0.97426390827074627</v>
      </c>
      <c r="BJ64" s="10">
        <f t="shared" si="22"/>
        <v>2.2323485965954708</v>
      </c>
      <c r="BK64" s="10">
        <f t="shared" si="23"/>
        <v>93.917373788612224</v>
      </c>
      <c r="BL64" s="8">
        <f t="shared" si="24"/>
        <v>103.38122238520768</v>
      </c>
      <c r="BM64" s="10">
        <f t="shared" si="25"/>
        <v>1.4880988950246412</v>
      </c>
      <c r="BN64" s="10">
        <f t="shared" si="26"/>
        <v>6.4847887746062547</v>
      </c>
      <c r="BO64" s="10">
        <f t="shared" si="27"/>
        <v>12.969577549212509</v>
      </c>
      <c r="BP64" s="10">
        <f t="shared" si="28"/>
        <v>0.38070435291720717</v>
      </c>
      <c r="BQ64" s="10">
        <f t="shared" si="29"/>
        <v>0.61929564708279283</v>
      </c>
      <c r="BR64" s="10">
        <f t="shared" si="30"/>
        <v>33.022295572038544</v>
      </c>
      <c r="BS64" s="10">
        <f t="shared" si="31"/>
        <v>59.699040761932686</v>
      </c>
      <c r="BT64" s="8">
        <f t="shared" si="32"/>
        <v>99.95283633397122</v>
      </c>
      <c r="BU64" s="11" t="str">
        <f t="shared" si="33"/>
        <v>Magnetite-Ulvospinel</v>
      </c>
      <c r="BV64" s="9">
        <f t="shared" si="34"/>
        <v>99.95283633397122</v>
      </c>
      <c r="BW64" s="11" t="str">
        <f t="shared" si="35"/>
        <v>YES</v>
      </c>
      <c r="BY64" s="11" t="str">
        <f t="shared" si="4"/>
        <v>Magnetite-Ulvospinel</v>
      </c>
      <c r="BZ64" s="11">
        <f t="shared" si="5"/>
        <v>176</v>
      </c>
      <c r="CA64" s="9">
        <f t="shared" si="56"/>
        <v>1.66E-2</v>
      </c>
      <c r="CB64" s="9">
        <f t="shared" si="56"/>
        <v>4.37</v>
      </c>
      <c r="CC64" s="9">
        <f t="shared" si="7"/>
        <v>1.0761000000000001</v>
      </c>
      <c r="CD64" s="9">
        <f t="shared" si="8"/>
        <v>59.699040761932686</v>
      </c>
      <c r="CE64" s="9">
        <f t="shared" si="9"/>
        <v>0.35449999999999998</v>
      </c>
      <c r="CF64" s="9">
        <f t="shared" si="10"/>
        <v>6.6600000000000006E-2</v>
      </c>
      <c r="CG64" s="9">
        <f t="shared" si="11"/>
        <v>33.022295572038544</v>
      </c>
      <c r="CH64" s="9">
        <f t="shared" si="12"/>
        <v>0.45019999999999999</v>
      </c>
      <c r="CI64" s="9">
        <f t="shared" si="13"/>
        <v>0.69720000000000004</v>
      </c>
      <c r="CJ64" s="9">
        <f>0</f>
        <v>0</v>
      </c>
      <c r="CK64" s="9">
        <f t="shared" si="14"/>
        <v>0.18429999999999999</v>
      </c>
      <c r="CL64" s="9">
        <f t="shared" si="15"/>
        <v>1.6E-2</v>
      </c>
      <c r="CM64" s="10">
        <f t="shared" si="16"/>
        <v>0.43547499409365348</v>
      </c>
      <c r="CN64" s="41">
        <f t="shared" si="36"/>
        <v>4.5320437646556994E-2</v>
      </c>
    </row>
    <row r="65" spans="1:92" s="11" customFormat="1">
      <c r="A65" s="36">
        <v>177</v>
      </c>
      <c r="B65" s="36" t="s">
        <v>114</v>
      </c>
      <c r="C65" s="36">
        <v>0.76549999999999996</v>
      </c>
      <c r="D65" s="36">
        <v>1.1938</v>
      </c>
      <c r="E65" s="36">
        <v>7.0699999999999999E-2</v>
      </c>
      <c r="F65" s="36">
        <v>85.91</v>
      </c>
      <c r="G65" s="36">
        <v>0.35039999999999999</v>
      </c>
      <c r="H65" s="36">
        <v>3.4000000000000002E-2</v>
      </c>
      <c r="I65" s="36">
        <v>4.46</v>
      </c>
      <c r="J65" s="36">
        <v>0.9587</v>
      </c>
      <c r="K65" s="36">
        <v>1.47E-2</v>
      </c>
      <c r="L65" s="36">
        <v>0.1071</v>
      </c>
      <c r="M65" s="7">
        <f t="shared" si="54"/>
        <v>1.8992963547404252E-2</v>
      </c>
      <c r="N65" s="7">
        <f t="shared" si="54"/>
        <v>1.1708366615576683E-2</v>
      </c>
      <c r="O65" s="7">
        <f t="shared" si="54"/>
        <v>4.6516095753416009E-4</v>
      </c>
      <c r="P65" s="7">
        <f t="shared" si="54"/>
        <v>1.1957786549821559</v>
      </c>
      <c r="Q65" s="7">
        <f t="shared" si="54"/>
        <v>2.3378515784501321E-3</v>
      </c>
      <c r="R65" s="7">
        <f t="shared" si="52"/>
        <v>6.527878842568683E-4</v>
      </c>
      <c r="S65" s="7">
        <f t="shared" si="52"/>
        <v>5.5843677769458269E-2</v>
      </c>
      <c r="T65" s="7">
        <f t="shared" si="52"/>
        <v>1.3514723372699799E-2</v>
      </c>
      <c r="U65" s="7">
        <f t="shared" si="52"/>
        <v>1.9680611785874942E-4</v>
      </c>
      <c r="V65" s="7">
        <f t="shared" si="52"/>
        <v>1.3158961732117451E-3</v>
      </c>
      <c r="W65" s="7">
        <f t="shared" si="37"/>
        <v>1.8992963547404252E-2</v>
      </c>
      <c r="X65" s="7">
        <f t="shared" si="38"/>
        <v>3.5125099846730047E-2</v>
      </c>
      <c r="Y65" s="7">
        <f t="shared" si="38"/>
        <v>1.3954828726024803E-3</v>
      </c>
      <c r="Z65" s="7">
        <f t="shared" si="39"/>
        <v>1.1957786549821559</v>
      </c>
      <c r="AA65" s="7">
        <f t="shared" si="40"/>
        <v>7.0135547353503969E-3</v>
      </c>
      <c r="AB65" s="7">
        <f t="shared" si="41"/>
        <v>1.3055757685137366E-3</v>
      </c>
      <c r="AC65" s="7">
        <f t="shared" si="41"/>
        <v>0.11168735553891654</v>
      </c>
      <c r="AD65" s="7">
        <f t="shared" si="50"/>
        <v>1.3514723372699799E-2</v>
      </c>
      <c r="AE65" s="7">
        <f t="shared" si="50"/>
        <v>1.9680611785874942E-4</v>
      </c>
      <c r="AF65" s="7">
        <f t="shared" si="50"/>
        <v>1.3158961732117451E-3</v>
      </c>
      <c r="AG65" s="7">
        <f t="shared" si="42"/>
        <v>1.3863261129554438</v>
      </c>
      <c r="AH65" s="8">
        <f t="shared" si="55"/>
        <v>0.32880512087155095</v>
      </c>
      <c r="AI65" s="8">
        <f t="shared" si="55"/>
        <v>0.60808376069925119</v>
      </c>
      <c r="AJ65" s="8">
        <f t="shared" si="55"/>
        <v>2.4158521310011522E-2</v>
      </c>
      <c r="AK65" s="8">
        <f t="shared" si="55"/>
        <v>20.701253082790419</v>
      </c>
      <c r="AL65" s="8">
        <f t="shared" si="55"/>
        <v>0.12141826665124604</v>
      </c>
      <c r="AM65" s="8">
        <f t="shared" si="53"/>
        <v>2.2602054560979575E-2</v>
      </c>
      <c r="AN65" s="8">
        <f t="shared" si="53"/>
        <v>1.9335252419213051</v>
      </c>
      <c r="AO65" s="8">
        <f t="shared" si="53"/>
        <v>0.23396613387979931</v>
      </c>
      <c r="AP65" s="8">
        <f t="shared" si="53"/>
        <v>3.4070964865117511E-3</v>
      </c>
      <c r="AQ65" s="8">
        <f t="shared" si="53"/>
        <v>2.2780720828921516E-2</v>
      </c>
      <c r="AR65" s="8">
        <f t="shared" si="43"/>
        <v>24</v>
      </c>
      <c r="AS65" s="8">
        <f t="shared" si="44"/>
        <v>0.32880512087155095</v>
      </c>
      <c r="AT65" s="8">
        <f t="shared" si="45"/>
        <v>0.40538917379950079</v>
      </c>
      <c r="AU65" s="8">
        <f t="shared" si="45"/>
        <v>1.6105680873341015E-2</v>
      </c>
      <c r="AV65" s="8">
        <f t="shared" si="46"/>
        <v>20.701253082790419</v>
      </c>
      <c r="AW65" s="8">
        <f t="shared" si="47"/>
        <v>8.0945511100830689E-2</v>
      </c>
      <c r="AX65" s="8">
        <f t="shared" si="48"/>
        <v>1.1301027280489788E-2</v>
      </c>
      <c r="AY65" s="8">
        <f t="shared" si="48"/>
        <v>0.96676262096065257</v>
      </c>
      <c r="AZ65" s="8">
        <f t="shared" si="51"/>
        <v>0.23396613387979931</v>
      </c>
      <c r="BA65" s="8">
        <f t="shared" si="51"/>
        <v>3.4070964865117511E-3</v>
      </c>
      <c r="BB65" s="8">
        <f t="shared" si="51"/>
        <v>2.2780720828921516E-2</v>
      </c>
      <c r="BC65" s="9">
        <f t="shared" si="49"/>
        <v>22.770716168872017</v>
      </c>
      <c r="BD65" s="9">
        <f t="shared" si="17"/>
        <v>4.6700681214527626E-2</v>
      </c>
      <c r="BE65" s="9" t="b">
        <f t="shared" si="18"/>
        <v>0</v>
      </c>
      <c r="BF65" s="8">
        <f t="shared" si="19"/>
        <v>0.40399136620930226</v>
      </c>
      <c r="BG65" s="8">
        <f t="shared" si="20"/>
        <v>20.297261716581119</v>
      </c>
      <c r="BH65" s="10">
        <f t="shared" si="21"/>
        <v>1.9515309754130419E-2</v>
      </c>
      <c r="BI65" s="10">
        <f t="shared" si="21"/>
        <v>0.98048469024586971</v>
      </c>
      <c r="BJ65" s="10">
        <f t="shared" si="22"/>
        <v>1.6765602609773442</v>
      </c>
      <c r="BK65" s="10">
        <f t="shared" si="23"/>
        <v>93.612629319285844</v>
      </c>
      <c r="BL65" s="8">
        <f t="shared" si="24"/>
        <v>103.24408958026318</v>
      </c>
      <c r="BM65" s="10">
        <f t="shared" si="25"/>
        <v>1.3707539871699548</v>
      </c>
      <c r="BN65" s="10">
        <f t="shared" si="26"/>
        <v>6.4434996985401547</v>
      </c>
      <c r="BO65" s="10">
        <f t="shared" si="27"/>
        <v>12.886999397080309</v>
      </c>
      <c r="BP65" s="10">
        <f t="shared" si="28"/>
        <v>0.37747732731243872</v>
      </c>
      <c r="BQ65" s="10">
        <f t="shared" si="29"/>
        <v>0.62252267268756134</v>
      </c>
      <c r="BR65" s="10">
        <f t="shared" si="30"/>
        <v>32.429077189411608</v>
      </c>
      <c r="BS65" s="10">
        <f t="shared" si="31"/>
        <v>59.43589408472895</v>
      </c>
      <c r="BT65" s="8">
        <f t="shared" si="32"/>
        <v>99.819871274140553</v>
      </c>
      <c r="BU65" s="11" t="str">
        <f t="shared" si="33"/>
        <v>Magnetite-Ulvospinel</v>
      </c>
      <c r="BV65" s="9">
        <f t="shared" si="34"/>
        <v>99.819871274140553</v>
      </c>
      <c r="BW65" s="11" t="str">
        <f t="shared" si="35"/>
        <v>YES</v>
      </c>
      <c r="BY65" s="11" t="str">
        <f t="shared" si="4"/>
        <v>Magnetite-Ulvospinel</v>
      </c>
      <c r="BZ65" s="11">
        <f t="shared" si="5"/>
        <v>177</v>
      </c>
      <c r="CA65" s="9">
        <f t="shared" si="56"/>
        <v>3.4000000000000002E-2</v>
      </c>
      <c r="CB65" s="9">
        <f t="shared" si="56"/>
        <v>4.46</v>
      </c>
      <c r="CC65" s="9">
        <f t="shared" si="7"/>
        <v>1.1938</v>
      </c>
      <c r="CD65" s="9">
        <f t="shared" si="8"/>
        <v>59.43589408472895</v>
      </c>
      <c r="CE65" s="9">
        <f t="shared" si="9"/>
        <v>0.35039999999999999</v>
      </c>
      <c r="CF65" s="9">
        <f t="shared" si="10"/>
        <v>7.0699999999999999E-2</v>
      </c>
      <c r="CG65" s="9">
        <f t="shared" si="11"/>
        <v>32.429077189411608</v>
      </c>
      <c r="CH65" s="9">
        <f t="shared" si="12"/>
        <v>0.9587</v>
      </c>
      <c r="CI65" s="9">
        <f t="shared" si="13"/>
        <v>0.76549999999999996</v>
      </c>
      <c r="CJ65" s="9">
        <f>0</f>
        <v>0</v>
      </c>
      <c r="CK65" s="9">
        <f t="shared" si="14"/>
        <v>0.1071</v>
      </c>
      <c r="CL65" s="9">
        <f t="shared" si="15"/>
        <v>1.47E-2</v>
      </c>
      <c r="CM65" s="10">
        <f t="shared" si="16"/>
        <v>0.14778557398319361</v>
      </c>
      <c r="CN65" s="41">
        <f t="shared" si="36"/>
        <v>4.6700681214527626E-2</v>
      </c>
    </row>
    <row r="66" spans="1:92" s="11" customFormat="1">
      <c r="A66" s="36">
        <v>178</v>
      </c>
      <c r="B66" s="36" t="s">
        <v>115</v>
      </c>
      <c r="C66" s="36">
        <v>0.69679999999999997</v>
      </c>
      <c r="D66" s="36">
        <v>1.1632</v>
      </c>
      <c r="E66" s="36">
        <v>6.0600000000000001E-2</v>
      </c>
      <c r="F66" s="36">
        <v>86.56</v>
      </c>
      <c r="G66" s="36">
        <v>0.34229999999999999</v>
      </c>
      <c r="H66" s="36">
        <v>5.1499999999999997E-2</v>
      </c>
      <c r="I66" s="36">
        <v>4.47</v>
      </c>
      <c r="J66" s="36">
        <v>0.60780000000000001</v>
      </c>
      <c r="K66" s="36">
        <v>1.15E-2</v>
      </c>
      <c r="L66" s="36">
        <v>0.17749999999999999</v>
      </c>
      <c r="M66" s="7">
        <f t="shared" si="54"/>
        <v>1.7288435009577118E-2</v>
      </c>
      <c r="N66" s="7">
        <f t="shared" si="54"/>
        <v>1.1408252678203046E-2</v>
      </c>
      <c r="O66" s="7">
        <f t="shared" si="54"/>
        <v>3.9870939217213723E-4</v>
      </c>
      <c r="P66" s="7">
        <f t="shared" si="54"/>
        <v>1.2048259850454595</v>
      </c>
      <c r="Q66" s="7">
        <f t="shared" si="54"/>
        <v>2.2838087765510284E-3</v>
      </c>
      <c r="R66" s="7">
        <f t="shared" si="54"/>
        <v>9.8878164821260923E-4</v>
      </c>
      <c r="S66" s="7">
        <f t="shared" si="54"/>
        <v>5.5968887809300101E-2</v>
      </c>
      <c r="T66" s="7">
        <f t="shared" si="54"/>
        <v>8.5681118868540084E-3</v>
      </c>
      <c r="U66" s="7">
        <f t="shared" si="54"/>
        <v>1.5396396975344342E-4</v>
      </c>
      <c r="V66" s="7">
        <f t="shared" si="54"/>
        <v>2.1808736764246943E-3</v>
      </c>
      <c r="W66" s="7">
        <f t="shared" si="37"/>
        <v>1.7288435009577118E-2</v>
      </c>
      <c r="X66" s="7">
        <f t="shared" si="38"/>
        <v>3.4224758034609143E-2</v>
      </c>
      <c r="Y66" s="7">
        <f t="shared" si="38"/>
        <v>1.1961281765164116E-3</v>
      </c>
      <c r="Z66" s="7">
        <f t="shared" si="39"/>
        <v>1.2048259850454595</v>
      </c>
      <c r="AA66" s="7">
        <f t="shared" si="40"/>
        <v>6.8514263296530851E-3</v>
      </c>
      <c r="AB66" s="7">
        <f t="shared" si="41"/>
        <v>1.9775632964252185E-3</v>
      </c>
      <c r="AC66" s="7">
        <f t="shared" si="41"/>
        <v>0.1119377756186002</v>
      </c>
      <c r="AD66" s="7">
        <f t="shared" si="50"/>
        <v>8.5681118868540084E-3</v>
      </c>
      <c r="AE66" s="7">
        <f t="shared" si="50"/>
        <v>1.5396396975344342E-4</v>
      </c>
      <c r="AF66" s="7">
        <f t="shared" si="50"/>
        <v>2.1808736764246943E-3</v>
      </c>
      <c r="AG66" s="7">
        <f t="shared" si="42"/>
        <v>1.3892050210438724</v>
      </c>
      <c r="AH66" s="8">
        <f t="shared" si="55"/>
        <v>0.29867617374293032</v>
      </c>
      <c r="AI66" s="8">
        <f t="shared" si="55"/>
        <v>0.59126923700103662</v>
      </c>
      <c r="AJ66" s="8">
        <f t="shared" si="55"/>
        <v>2.0664391361631337E-2</v>
      </c>
      <c r="AK66" s="8">
        <f t="shared" si="55"/>
        <v>20.814655290666298</v>
      </c>
      <c r="AL66" s="8">
        <f t="shared" si="55"/>
        <v>0.11836570514848511</v>
      </c>
      <c r="AM66" s="8">
        <f t="shared" si="55"/>
        <v>3.4164517400420744E-2</v>
      </c>
      <c r="AN66" s="8">
        <f t="shared" si="55"/>
        <v>1.9338445903598289</v>
      </c>
      <c r="AO66" s="8">
        <f t="shared" si="55"/>
        <v>0.14802328106327947</v>
      </c>
      <c r="AP66" s="8">
        <f t="shared" si="55"/>
        <v>2.6598919656265381E-3</v>
      </c>
      <c r="AQ66" s="8">
        <f t="shared" si="55"/>
        <v>3.7676921290467819E-2</v>
      </c>
      <c r="AR66" s="8">
        <f t="shared" si="43"/>
        <v>24.000000000000004</v>
      </c>
      <c r="AS66" s="8">
        <f t="shared" si="44"/>
        <v>0.29867617374293032</v>
      </c>
      <c r="AT66" s="8">
        <f t="shared" si="45"/>
        <v>0.39417949133402441</v>
      </c>
      <c r="AU66" s="8">
        <f t="shared" si="45"/>
        <v>1.3776260907754224E-2</v>
      </c>
      <c r="AV66" s="8">
        <f t="shared" si="46"/>
        <v>20.814655290666298</v>
      </c>
      <c r="AW66" s="8">
        <f t="shared" si="47"/>
        <v>7.8910470098990076E-2</v>
      </c>
      <c r="AX66" s="8">
        <f t="shared" si="48"/>
        <v>1.7082258700210372E-2</v>
      </c>
      <c r="AY66" s="8">
        <f t="shared" si="48"/>
        <v>0.96692229517991446</v>
      </c>
      <c r="AZ66" s="8">
        <f t="shared" si="51"/>
        <v>0.14802328106327947</v>
      </c>
      <c r="BA66" s="8">
        <f t="shared" si="51"/>
        <v>2.6598919656265381E-3</v>
      </c>
      <c r="BB66" s="8">
        <f t="shared" si="51"/>
        <v>3.7676921290467819E-2</v>
      </c>
      <c r="BC66" s="9">
        <f t="shared" si="49"/>
        <v>22.772562334949495</v>
      </c>
      <c r="BD66" s="9">
        <f t="shared" si="17"/>
        <v>4.6453918245453793E-2</v>
      </c>
      <c r="BE66" s="9" t="b">
        <f t="shared" si="18"/>
        <v>0</v>
      </c>
      <c r="BF66" s="8">
        <f t="shared" si="19"/>
        <v>0.5202228403737047</v>
      </c>
      <c r="BG66" s="8">
        <f t="shared" si="20"/>
        <v>20.294432450292593</v>
      </c>
      <c r="BH66" s="10">
        <f t="shared" si="21"/>
        <v>2.4993103806383133E-2</v>
      </c>
      <c r="BI66" s="10">
        <f t="shared" si="21"/>
        <v>0.9750068961936168</v>
      </c>
      <c r="BJ66" s="10">
        <f t="shared" si="22"/>
        <v>2.1634030654805239</v>
      </c>
      <c r="BK66" s="10">
        <f t="shared" si="23"/>
        <v>93.793953673486968</v>
      </c>
      <c r="BL66" s="8">
        <f t="shared" si="24"/>
        <v>103.53855673896747</v>
      </c>
      <c r="BM66" s="10">
        <f t="shared" si="25"/>
        <v>1.4871451355536189</v>
      </c>
      <c r="BN66" s="10">
        <f t="shared" si="26"/>
        <v>6.4425033850375604</v>
      </c>
      <c r="BO66" s="10">
        <f t="shared" si="27"/>
        <v>12.885006770075121</v>
      </c>
      <c r="BP66" s="10">
        <f t="shared" si="28"/>
        <v>0.38096468136789124</v>
      </c>
      <c r="BQ66" s="10">
        <f t="shared" si="29"/>
        <v>0.6190353186321087</v>
      </c>
      <c r="BR66" s="10">
        <f t="shared" si="30"/>
        <v>32.976302819204669</v>
      </c>
      <c r="BS66" s="10">
        <f t="shared" si="31"/>
        <v>59.55011213223495</v>
      </c>
      <c r="BT66" s="8">
        <f t="shared" si="32"/>
        <v>100.1076149514396</v>
      </c>
      <c r="BU66" s="11" t="str">
        <f t="shared" si="33"/>
        <v>Magnetite-Ulvospinel</v>
      </c>
      <c r="BV66" s="9">
        <f t="shared" si="34"/>
        <v>100.1076149514396</v>
      </c>
      <c r="BW66" s="11" t="str">
        <f t="shared" si="35"/>
        <v>YES</v>
      </c>
      <c r="BY66" s="11" t="str">
        <f t="shared" si="4"/>
        <v>Magnetite-Ulvospinel</v>
      </c>
      <c r="BZ66" s="11">
        <f t="shared" si="5"/>
        <v>178</v>
      </c>
      <c r="CA66" s="9">
        <f t="shared" si="56"/>
        <v>5.1499999999999997E-2</v>
      </c>
      <c r="CB66" s="9">
        <f t="shared" si="56"/>
        <v>4.47</v>
      </c>
      <c r="CC66" s="9">
        <f t="shared" si="7"/>
        <v>1.1632</v>
      </c>
      <c r="CD66" s="9">
        <f t="shared" si="8"/>
        <v>59.55011213223495</v>
      </c>
      <c r="CE66" s="9">
        <f t="shared" si="9"/>
        <v>0.34229999999999999</v>
      </c>
      <c r="CF66" s="9">
        <f t="shared" si="10"/>
        <v>6.0600000000000001E-2</v>
      </c>
      <c r="CG66" s="9">
        <f t="shared" si="11"/>
        <v>32.976302819204669</v>
      </c>
      <c r="CH66" s="9">
        <f t="shared" si="12"/>
        <v>0.60780000000000001</v>
      </c>
      <c r="CI66" s="9">
        <f t="shared" si="13"/>
        <v>0.69679999999999997</v>
      </c>
      <c r="CJ66" s="9">
        <f>0</f>
        <v>0</v>
      </c>
      <c r="CK66" s="9">
        <f t="shared" si="14"/>
        <v>0.17749999999999999</v>
      </c>
      <c r="CL66" s="9">
        <f t="shared" si="15"/>
        <v>1.15E-2</v>
      </c>
      <c r="CM66" s="10">
        <f t="shared" si="16"/>
        <v>0.3048705525758818</v>
      </c>
      <c r="CN66" s="41">
        <f t="shared" si="36"/>
        <v>4.6453918245453793E-2</v>
      </c>
    </row>
    <row r="67" spans="1:92" s="11" customFormat="1">
      <c r="A67" s="36">
        <v>179</v>
      </c>
      <c r="B67" s="36" t="s">
        <v>116</v>
      </c>
      <c r="C67" s="36">
        <v>0.77939999999999998</v>
      </c>
      <c r="D67" s="36">
        <v>1.1753</v>
      </c>
      <c r="E67" s="36">
        <v>5.1499999999999997E-2</v>
      </c>
      <c r="F67" s="36">
        <v>86.88</v>
      </c>
      <c r="G67" s="36">
        <v>0.3548</v>
      </c>
      <c r="H67" s="36">
        <v>2.0899999999999998E-2</v>
      </c>
      <c r="I67" s="36">
        <v>4.5</v>
      </c>
      <c r="J67" s="36">
        <v>0.64119999999999999</v>
      </c>
      <c r="K67" s="36">
        <v>1.6400000000000001E-2</v>
      </c>
      <c r="L67" s="36">
        <v>0.16819999999999999</v>
      </c>
      <c r="M67" s="7">
        <f t="shared" ref="M67:V92" si="57">C67/C$4</f>
        <v>1.9337839044868549E-2</v>
      </c>
      <c r="N67" s="7">
        <f t="shared" si="57"/>
        <v>1.1526925182850792E-2</v>
      </c>
      <c r="O67" s="7">
        <f t="shared" si="57"/>
        <v>3.3883718971724531E-4</v>
      </c>
      <c r="P67" s="7">
        <f t="shared" si="57"/>
        <v>1.2092800552304703</v>
      </c>
      <c r="Q67" s="7">
        <f t="shared" si="57"/>
        <v>2.3672081621977938E-3</v>
      </c>
      <c r="R67" s="7">
        <f t="shared" si="57"/>
        <v>4.0127255238142781E-4</v>
      </c>
      <c r="S67" s="7">
        <f t="shared" si="57"/>
        <v>5.634451792882561E-2</v>
      </c>
      <c r="T67" s="7">
        <f t="shared" si="57"/>
        <v>9.0389492297643804E-3</v>
      </c>
      <c r="U67" s="7">
        <f t="shared" si="57"/>
        <v>2.1956600903969326E-4</v>
      </c>
      <c r="V67" s="7">
        <f t="shared" si="57"/>
        <v>2.0666081823923015E-3</v>
      </c>
      <c r="W67" s="7">
        <f t="shared" si="37"/>
        <v>1.9337839044868549E-2</v>
      </c>
      <c r="X67" s="7">
        <f t="shared" si="38"/>
        <v>3.4580775548552378E-2</v>
      </c>
      <c r="Y67" s="7">
        <f t="shared" si="38"/>
        <v>1.016511569151736E-3</v>
      </c>
      <c r="Z67" s="7">
        <f t="shared" si="39"/>
        <v>1.2092800552304703</v>
      </c>
      <c r="AA67" s="7">
        <f t="shared" si="40"/>
        <v>7.101624486593381E-3</v>
      </c>
      <c r="AB67" s="7">
        <f t="shared" si="41"/>
        <v>8.0254510476285561E-4</v>
      </c>
      <c r="AC67" s="7">
        <f t="shared" si="41"/>
        <v>0.11268903585765122</v>
      </c>
      <c r="AD67" s="7">
        <f t="shared" si="50"/>
        <v>9.0389492297643804E-3</v>
      </c>
      <c r="AE67" s="7">
        <f t="shared" si="50"/>
        <v>2.1956600903969326E-4</v>
      </c>
      <c r="AF67" s="7">
        <f t="shared" si="50"/>
        <v>2.0666081823923015E-3</v>
      </c>
      <c r="AG67" s="7">
        <f t="shared" si="42"/>
        <v>1.3961335102632468</v>
      </c>
      <c r="AH67" s="8">
        <f t="shared" ref="AH67:AQ92" si="58">W67*$AH$2/$AG67</f>
        <v>0.33242389332044298</v>
      </c>
      <c r="AI67" s="8">
        <f t="shared" si="58"/>
        <v>0.59445504822011519</v>
      </c>
      <c r="AJ67" s="8">
        <f t="shared" si="58"/>
        <v>1.7474172405647397E-2</v>
      </c>
      <c r="AK67" s="8">
        <f t="shared" si="58"/>
        <v>20.787926879614062</v>
      </c>
      <c r="AL67" s="8">
        <f t="shared" si="58"/>
        <v>0.12207929000006895</v>
      </c>
      <c r="AM67" s="8">
        <f t="shared" si="58"/>
        <v>1.3796017624902348E-2</v>
      </c>
      <c r="AN67" s="8">
        <f t="shared" si="58"/>
        <v>1.9371620555642115</v>
      </c>
      <c r="AO67" s="8">
        <f t="shared" si="58"/>
        <v>0.15538254752830993</v>
      </c>
      <c r="AP67" s="8">
        <f t="shared" si="58"/>
        <v>3.7744128181258509E-3</v>
      </c>
      <c r="AQ67" s="8">
        <f t="shared" si="58"/>
        <v>3.5525682904110803E-2</v>
      </c>
      <c r="AR67" s="8">
        <f t="shared" si="43"/>
        <v>23.999999999999996</v>
      </c>
      <c r="AS67" s="8">
        <f t="shared" si="44"/>
        <v>0.33242389332044298</v>
      </c>
      <c r="AT67" s="8">
        <f t="shared" si="45"/>
        <v>0.39630336548007677</v>
      </c>
      <c r="AU67" s="8">
        <f t="shared" si="45"/>
        <v>1.1649448270431599E-2</v>
      </c>
      <c r="AV67" s="8">
        <f t="shared" si="46"/>
        <v>20.787926879614062</v>
      </c>
      <c r="AW67" s="8">
        <f t="shared" si="47"/>
        <v>8.1386193333379306E-2</v>
      </c>
      <c r="AX67" s="8">
        <f t="shared" si="48"/>
        <v>6.8980088124511738E-3</v>
      </c>
      <c r="AY67" s="8">
        <f t="shared" si="48"/>
        <v>0.96858102778210575</v>
      </c>
      <c r="AZ67" s="8">
        <f t="shared" si="51"/>
        <v>0.15538254752830993</v>
      </c>
      <c r="BA67" s="8">
        <f t="shared" si="51"/>
        <v>3.7744128181258509E-3</v>
      </c>
      <c r="BB67" s="8">
        <f t="shared" si="51"/>
        <v>3.5525682904110803E-2</v>
      </c>
      <c r="BC67" s="9">
        <f t="shared" si="49"/>
        <v>22.779851459863494</v>
      </c>
      <c r="BD67" s="9">
        <f t="shared" si="17"/>
        <v>4.6593440192054782E-2</v>
      </c>
      <c r="BE67" s="9" t="b">
        <f t="shared" si="18"/>
        <v>0</v>
      </c>
      <c r="BF67" s="8">
        <f t="shared" si="19"/>
        <v>0.48077458693335284</v>
      </c>
      <c r="BG67" s="8">
        <f t="shared" si="20"/>
        <v>20.307152292680708</v>
      </c>
      <c r="BH67" s="10">
        <f t="shared" si="21"/>
        <v>2.3127586974766128E-2</v>
      </c>
      <c r="BI67" s="10">
        <f t="shared" si="21"/>
        <v>0.97687241302523387</v>
      </c>
      <c r="BJ67" s="10">
        <f t="shared" si="22"/>
        <v>2.0093247563676813</v>
      </c>
      <c r="BK67" s="10">
        <f t="shared" si="23"/>
        <v>94.320819454544861</v>
      </c>
      <c r="BL67" s="8">
        <f t="shared" si="24"/>
        <v>104.03784421091252</v>
      </c>
      <c r="BM67" s="10">
        <f t="shared" si="25"/>
        <v>1.4493556147154585</v>
      </c>
      <c r="BN67" s="10">
        <f t="shared" si="26"/>
        <v>6.4461904216328678</v>
      </c>
      <c r="BO67" s="10">
        <f t="shared" si="27"/>
        <v>12.892380843265736</v>
      </c>
      <c r="BP67" s="10">
        <f t="shared" si="28"/>
        <v>0.37981401811121396</v>
      </c>
      <c r="BQ67" s="10">
        <f t="shared" si="29"/>
        <v>0.62018598188878604</v>
      </c>
      <c r="BR67" s="10">
        <f t="shared" si="30"/>
        <v>32.998241893502268</v>
      </c>
      <c r="BS67" s="10">
        <f t="shared" si="31"/>
        <v>59.881361420389275</v>
      </c>
      <c r="BT67" s="8">
        <f t="shared" si="32"/>
        <v>100.58730331389155</v>
      </c>
      <c r="BU67" s="11" t="str">
        <f t="shared" si="33"/>
        <v>Magnetite-Ulvospinel</v>
      </c>
      <c r="BV67" s="9">
        <f t="shared" si="34"/>
        <v>100.58730331389155</v>
      </c>
      <c r="BW67" s="11" t="str">
        <f t="shared" si="35"/>
        <v>YES</v>
      </c>
      <c r="BY67" s="11" t="str">
        <f t="shared" si="4"/>
        <v>Magnetite-Ulvospinel</v>
      </c>
      <c r="BZ67" s="11">
        <f t="shared" si="5"/>
        <v>179</v>
      </c>
      <c r="CA67" s="9">
        <f t="shared" si="56"/>
        <v>2.0899999999999998E-2</v>
      </c>
      <c r="CB67" s="9">
        <f t="shared" si="56"/>
        <v>4.5</v>
      </c>
      <c r="CC67" s="9">
        <f t="shared" si="7"/>
        <v>1.1753</v>
      </c>
      <c r="CD67" s="9">
        <f t="shared" si="8"/>
        <v>59.881361420389275</v>
      </c>
      <c r="CE67" s="9">
        <f t="shared" si="9"/>
        <v>0.3548</v>
      </c>
      <c r="CF67" s="9">
        <f t="shared" si="10"/>
        <v>5.1499999999999997E-2</v>
      </c>
      <c r="CG67" s="9">
        <f t="shared" si="11"/>
        <v>32.998241893502268</v>
      </c>
      <c r="CH67" s="9">
        <f t="shared" si="12"/>
        <v>0.64119999999999999</v>
      </c>
      <c r="CI67" s="9">
        <f t="shared" si="13"/>
        <v>0.77939999999999998</v>
      </c>
      <c r="CJ67" s="9">
        <f>0</f>
        <v>0</v>
      </c>
      <c r="CK67" s="9">
        <f t="shared" si="14"/>
        <v>0.16819999999999999</v>
      </c>
      <c r="CL67" s="9">
        <f t="shared" si="15"/>
        <v>1.6400000000000001E-2</v>
      </c>
      <c r="CM67" s="10">
        <f t="shared" si="16"/>
        <v>0.33028999409476334</v>
      </c>
      <c r="CN67" s="41">
        <f t="shared" si="36"/>
        <v>4.6593440192054782E-2</v>
      </c>
    </row>
    <row r="68" spans="1:92" s="11" customFormat="1">
      <c r="A68" s="36">
        <v>180</v>
      </c>
      <c r="B68" s="36" t="s">
        <v>117</v>
      </c>
      <c r="C68" s="36">
        <v>0.73509999999999998</v>
      </c>
      <c r="D68" s="36">
        <v>1.1672</v>
      </c>
      <c r="E68" s="36">
        <v>4.7600000000000003E-2</v>
      </c>
      <c r="F68" s="36">
        <v>86.97</v>
      </c>
      <c r="G68" s="36">
        <v>0.35730000000000001</v>
      </c>
      <c r="H68" s="36">
        <v>3.9100000000000003E-2</v>
      </c>
      <c r="I68" s="36">
        <v>4.51</v>
      </c>
      <c r="J68" s="36">
        <v>0.63080000000000003</v>
      </c>
      <c r="K68" s="36">
        <v>0</v>
      </c>
      <c r="L68" s="36">
        <v>0.1525</v>
      </c>
      <c r="M68" s="7">
        <f t="shared" si="57"/>
        <v>1.8238703466619027E-2</v>
      </c>
      <c r="N68" s="7">
        <f t="shared" si="57"/>
        <v>1.1447483258251888E-2</v>
      </c>
      <c r="O68" s="7">
        <f t="shared" si="57"/>
        <v>3.1317767437943455E-4</v>
      </c>
      <c r="P68" s="7">
        <f t="shared" si="57"/>
        <v>1.2105327624700046</v>
      </c>
      <c r="Q68" s="7">
        <f t="shared" si="57"/>
        <v>2.3838880393271472E-3</v>
      </c>
      <c r="R68" s="7">
        <f t="shared" si="57"/>
        <v>7.5070606689539847E-4</v>
      </c>
      <c r="S68" s="7">
        <f t="shared" si="57"/>
        <v>5.6469727968667442E-2</v>
      </c>
      <c r="T68" s="7">
        <f t="shared" si="57"/>
        <v>8.8923411948461806E-3</v>
      </c>
      <c r="U68" s="7">
        <f t="shared" si="57"/>
        <v>0</v>
      </c>
      <c r="V68" s="7">
        <f t="shared" si="57"/>
        <v>1.8737083698860048E-3</v>
      </c>
      <c r="W68" s="7">
        <f t="shared" si="37"/>
        <v>1.8238703466619027E-2</v>
      </c>
      <c r="X68" s="7">
        <f t="shared" si="38"/>
        <v>3.4342449774755666E-2</v>
      </c>
      <c r="Y68" s="7">
        <f t="shared" si="38"/>
        <v>9.3953302313830366E-4</v>
      </c>
      <c r="Z68" s="7">
        <f t="shared" si="39"/>
        <v>1.2105327624700046</v>
      </c>
      <c r="AA68" s="7">
        <f t="shared" si="40"/>
        <v>7.1516641179814417E-3</v>
      </c>
      <c r="AB68" s="7">
        <f t="shared" si="41"/>
        <v>1.5014121337907969E-3</v>
      </c>
      <c r="AC68" s="7">
        <f t="shared" si="41"/>
        <v>0.11293945593733488</v>
      </c>
      <c r="AD68" s="7">
        <f t="shared" si="50"/>
        <v>8.8923411948461806E-3</v>
      </c>
      <c r="AE68" s="7">
        <f t="shared" si="50"/>
        <v>0</v>
      </c>
      <c r="AF68" s="7">
        <f t="shared" si="50"/>
        <v>1.8737083698860048E-3</v>
      </c>
      <c r="AG68" s="7">
        <f t="shared" si="42"/>
        <v>1.3964120304883572</v>
      </c>
      <c r="AH68" s="8">
        <f t="shared" si="58"/>
        <v>0.31346685193321688</v>
      </c>
      <c r="AI68" s="8">
        <f t="shared" si="58"/>
        <v>0.59024039939407269</v>
      </c>
      <c r="AJ68" s="8">
        <f t="shared" si="58"/>
        <v>1.6147664201541904E-2</v>
      </c>
      <c r="AK68" s="8">
        <f t="shared" si="58"/>
        <v>20.805310800079322</v>
      </c>
      <c r="AL68" s="8">
        <f t="shared" si="58"/>
        <v>0.1229149671329659</v>
      </c>
      <c r="AM68" s="8">
        <f t="shared" si="58"/>
        <v>2.5804626732109471E-2</v>
      </c>
      <c r="AN68" s="8">
        <f t="shared" si="58"/>
        <v>1.9410796264395525</v>
      </c>
      <c r="AO68" s="8">
        <f t="shared" si="58"/>
        <v>0.15283181755579106</v>
      </c>
      <c r="AP68" s="8">
        <f t="shared" si="58"/>
        <v>0</v>
      </c>
      <c r="AQ68" s="8">
        <f t="shared" si="58"/>
        <v>3.2203246531424846E-2</v>
      </c>
      <c r="AR68" s="8">
        <f t="shared" si="43"/>
        <v>24</v>
      </c>
      <c r="AS68" s="8">
        <f t="shared" si="44"/>
        <v>0.31346685193321688</v>
      </c>
      <c r="AT68" s="8">
        <f t="shared" si="45"/>
        <v>0.39349359959604846</v>
      </c>
      <c r="AU68" s="8">
        <f t="shared" si="45"/>
        <v>1.0765109467694602E-2</v>
      </c>
      <c r="AV68" s="8">
        <f t="shared" si="46"/>
        <v>20.805310800079322</v>
      </c>
      <c r="AW68" s="8">
        <f t="shared" si="47"/>
        <v>8.1943311421977263E-2</v>
      </c>
      <c r="AX68" s="8">
        <f t="shared" si="48"/>
        <v>1.2902313366054735E-2</v>
      </c>
      <c r="AY68" s="8">
        <f t="shared" si="48"/>
        <v>0.97053981321977623</v>
      </c>
      <c r="AZ68" s="8">
        <f t="shared" si="51"/>
        <v>0.15283181755579106</v>
      </c>
      <c r="BA68" s="8">
        <f t="shared" si="51"/>
        <v>0</v>
      </c>
      <c r="BB68" s="8">
        <f t="shared" si="51"/>
        <v>3.2203246531424846E-2</v>
      </c>
      <c r="BC68" s="9">
        <f t="shared" si="49"/>
        <v>22.773456863171308</v>
      </c>
      <c r="BD68" s="9">
        <f t="shared" si="17"/>
        <v>4.6648657284950337E-2</v>
      </c>
      <c r="BE68" s="9" t="b">
        <f t="shared" si="18"/>
        <v>0</v>
      </c>
      <c r="BF68" s="8">
        <f t="shared" si="19"/>
        <v>0.50424114373076834</v>
      </c>
      <c r="BG68" s="8">
        <f t="shared" si="20"/>
        <v>20.301069656348552</v>
      </c>
      <c r="BH68" s="10">
        <f t="shared" si="21"/>
        <v>2.4236174531401179E-2</v>
      </c>
      <c r="BI68" s="10">
        <f t="shared" si="21"/>
        <v>0.97576382546859874</v>
      </c>
      <c r="BJ68" s="10">
        <f t="shared" si="22"/>
        <v>2.1078200989959606</v>
      </c>
      <c r="BK68" s="10">
        <f t="shared" si="23"/>
        <v>94.311378176082712</v>
      </c>
      <c r="BL68" s="8">
        <f t="shared" si="24"/>
        <v>104.05879827507867</v>
      </c>
      <c r="BM68" s="10">
        <f t="shared" si="25"/>
        <v>1.4747809569505446</v>
      </c>
      <c r="BN68" s="10">
        <f t="shared" si="26"/>
        <v>6.4435099477095932</v>
      </c>
      <c r="BO68" s="10">
        <f t="shared" si="27"/>
        <v>12.887019895419186</v>
      </c>
      <c r="BP68" s="10">
        <f t="shared" si="28"/>
        <v>0.38058988787756765</v>
      </c>
      <c r="BQ68" s="10">
        <f t="shared" si="29"/>
        <v>0.61941011212243224</v>
      </c>
      <c r="BR68" s="10">
        <f t="shared" si="30"/>
        <v>33.099902548712059</v>
      </c>
      <c r="BS68" s="10">
        <f t="shared" si="31"/>
        <v>59.86840237945308</v>
      </c>
      <c r="BT68" s="8">
        <f t="shared" si="32"/>
        <v>100.60790492816514</v>
      </c>
      <c r="BU68" s="11" t="str">
        <f t="shared" si="33"/>
        <v>Magnetite-Ulvospinel</v>
      </c>
      <c r="BV68" s="9">
        <f t="shared" si="34"/>
        <v>100.60790492816514</v>
      </c>
      <c r="BW68" s="11" t="str">
        <f t="shared" si="35"/>
        <v>YES</v>
      </c>
      <c r="BY68" s="11" t="str">
        <f t="shared" si="4"/>
        <v>Magnetite-Ulvospinel</v>
      </c>
      <c r="BZ68" s="11">
        <f t="shared" si="5"/>
        <v>180</v>
      </c>
      <c r="CA68" s="9">
        <f t="shared" si="56"/>
        <v>3.9100000000000003E-2</v>
      </c>
      <c r="CB68" s="9">
        <f t="shared" si="56"/>
        <v>4.51</v>
      </c>
      <c r="CC68" s="9">
        <f t="shared" si="7"/>
        <v>1.1672</v>
      </c>
      <c r="CD68" s="9">
        <f t="shared" si="8"/>
        <v>59.86840237945308</v>
      </c>
      <c r="CE68" s="9">
        <f t="shared" si="9"/>
        <v>0.35730000000000001</v>
      </c>
      <c r="CF68" s="9">
        <f t="shared" si="10"/>
        <v>4.7600000000000003E-2</v>
      </c>
      <c r="CG68" s="9">
        <f t="shared" si="11"/>
        <v>33.099902548712059</v>
      </c>
      <c r="CH68" s="9">
        <f t="shared" si="12"/>
        <v>0.63080000000000003</v>
      </c>
      <c r="CI68" s="9">
        <f t="shared" si="13"/>
        <v>0.73509999999999998</v>
      </c>
      <c r="CJ68" s="9">
        <f>0</f>
        <v>0</v>
      </c>
      <c r="CK68" s="9">
        <f t="shared" si="14"/>
        <v>0.1525</v>
      </c>
      <c r="CL68" s="9">
        <f t="shared" si="15"/>
        <v>0</v>
      </c>
      <c r="CM68" s="10">
        <f t="shared" si="16"/>
        <v>0.31197784441293547</v>
      </c>
      <c r="CN68" s="41">
        <f t="shared" si="36"/>
        <v>4.6648657284950337E-2</v>
      </c>
    </row>
    <row r="69" spans="1:92" s="11" customFormat="1">
      <c r="A69" s="36">
        <v>181</v>
      </c>
      <c r="B69" s="36" t="s">
        <v>118</v>
      </c>
      <c r="C69" s="36">
        <v>0.71499999999999997</v>
      </c>
      <c r="D69" s="36">
        <v>1.145</v>
      </c>
      <c r="E69" s="36">
        <v>5.3100000000000001E-2</v>
      </c>
      <c r="F69" s="36">
        <v>86.07</v>
      </c>
      <c r="G69" s="36">
        <v>0.37609999999999999</v>
      </c>
      <c r="H69" s="36">
        <v>6.3700000000000007E-2</v>
      </c>
      <c r="I69" s="36">
        <v>4.04</v>
      </c>
      <c r="J69" s="36">
        <v>0.56369999999999998</v>
      </c>
      <c r="K69" s="36">
        <v>1.6500000000000001E-2</v>
      </c>
      <c r="L69" s="36">
        <v>0.1699</v>
      </c>
      <c r="M69" s="7">
        <f t="shared" si="57"/>
        <v>1.7739998610573533E-2</v>
      </c>
      <c r="N69" s="7">
        <f t="shared" si="57"/>
        <v>1.1229753538980819E-2</v>
      </c>
      <c r="O69" s="7">
        <f t="shared" si="57"/>
        <v>3.493641703686549E-4</v>
      </c>
      <c r="P69" s="7">
        <f t="shared" si="57"/>
        <v>1.1980056900746614</v>
      </c>
      <c r="Q69" s="7">
        <f t="shared" si="57"/>
        <v>2.5093207153398822E-3</v>
      </c>
      <c r="R69" s="7">
        <f t="shared" si="57"/>
        <v>1.2230173007988974E-3</v>
      </c>
      <c r="S69" s="7">
        <f t="shared" si="57"/>
        <v>5.0584856096101215E-2</v>
      </c>
      <c r="T69" s="7">
        <f t="shared" si="57"/>
        <v>7.9464374310951047E-3</v>
      </c>
      <c r="U69" s="7">
        <f t="shared" si="57"/>
        <v>2.2090482616798405E-4</v>
      </c>
      <c r="V69" s="7">
        <f t="shared" si="57"/>
        <v>2.0874954232369325E-3</v>
      </c>
      <c r="W69" s="7">
        <f t="shared" si="37"/>
        <v>1.7739998610573533E-2</v>
      </c>
      <c r="X69" s="7">
        <f t="shared" si="38"/>
        <v>3.3689260616942454E-2</v>
      </c>
      <c r="Y69" s="7">
        <f t="shared" si="38"/>
        <v>1.0480925111059647E-3</v>
      </c>
      <c r="Z69" s="7">
        <f t="shared" si="39"/>
        <v>1.1980056900746614</v>
      </c>
      <c r="AA69" s="7">
        <f t="shared" si="40"/>
        <v>7.5279621460196469E-3</v>
      </c>
      <c r="AB69" s="7">
        <f t="shared" si="41"/>
        <v>2.4460346015977947E-3</v>
      </c>
      <c r="AC69" s="7">
        <f t="shared" si="41"/>
        <v>0.10116971219220243</v>
      </c>
      <c r="AD69" s="7">
        <f t="shared" si="50"/>
        <v>7.9464374310951047E-3</v>
      </c>
      <c r="AE69" s="7">
        <f t="shared" si="50"/>
        <v>2.2090482616798405E-4</v>
      </c>
      <c r="AF69" s="7">
        <f t="shared" si="50"/>
        <v>2.0874954232369325E-3</v>
      </c>
      <c r="AG69" s="7">
        <f t="shared" si="42"/>
        <v>1.3718815884336029</v>
      </c>
      <c r="AH69" s="8">
        <f t="shared" si="58"/>
        <v>0.31034746019143838</v>
      </c>
      <c r="AI69" s="8">
        <f t="shared" si="58"/>
        <v>0.58936737807656003</v>
      </c>
      <c r="AJ69" s="8">
        <f t="shared" si="58"/>
        <v>1.8335562251596309E-2</v>
      </c>
      <c r="AK69" s="8">
        <f t="shared" si="58"/>
        <v>20.958176568737759</v>
      </c>
      <c r="AL69" s="8">
        <f t="shared" si="58"/>
        <v>0.13169583514183575</v>
      </c>
      <c r="AM69" s="8">
        <f t="shared" si="58"/>
        <v>4.2791470439788835E-2</v>
      </c>
      <c r="AN69" s="8">
        <f t="shared" si="58"/>
        <v>1.7698853261710448</v>
      </c>
      <c r="AO69" s="8">
        <f t="shared" si="58"/>
        <v>0.1390167343553593</v>
      </c>
      <c r="AP69" s="8">
        <f t="shared" si="58"/>
        <v>3.8645578982403647E-3</v>
      </c>
      <c r="AQ69" s="8">
        <f t="shared" si="58"/>
        <v>3.6519106736383714E-2</v>
      </c>
      <c r="AR69" s="8">
        <f t="shared" si="43"/>
        <v>24.000000000000007</v>
      </c>
      <c r="AS69" s="8">
        <f t="shared" si="44"/>
        <v>0.31034746019143838</v>
      </c>
      <c r="AT69" s="8">
        <f t="shared" si="45"/>
        <v>0.39291158538437337</v>
      </c>
      <c r="AU69" s="8">
        <f t="shared" si="45"/>
        <v>1.2223708167730872E-2</v>
      </c>
      <c r="AV69" s="8">
        <f t="shared" si="46"/>
        <v>20.958176568737759</v>
      </c>
      <c r="AW69" s="8">
        <f t="shared" si="47"/>
        <v>8.7797223427890494E-2</v>
      </c>
      <c r="AX69" s="8">
        <f t="shared" si="48"/>
        <v>2.1395735219894418E-2</v>
      </c>
      <c r="AY69" s="8">
        <f t="shared" si="48"/>
        <v>0.88494266308552239</v>
      </c>
      <c r="AZ69" s="8">
        <f t="shared" si="51"/>
        <v>0.1390167343553593</v>
      </c>
      <c r="BA69" s="8">
        <f t="shared" si="51"/>
        <v>3.8645578982403647E-3</v>
      </c>
      <c r="BB69" s="8">
        <f t="shared" si="51"/>
        <v>3.6519106736383714E-2</v>
      </c>
      <c r="BC69" s="9">
        <f t="shared" si="49"/>
        <v>22.847195343204593</v>
      </c>
      <c r="BD69" s="9">
        <f t="shared" si="17"/>
        <v>4.222422023133187E-2</v>
      </c>
      <c r="BE69" s="9" t="b">
        <f t="shared" si="18"/>
        <v>0</v>
      </c>
      <c r="BF69" s="8">
        <f t="shared" si="19"/>
        <v>0.43557846853872462</v>
      </c>
      <c r="BG69" s="8">
        <f t="shared" si="20"/>
        <v>20.522598100199033</v>
      </c>
      <c r="BH69" s="10">
        <f t="shared" si="21"/>
        <v>2.0783223536176079E-2</v>
      </c>
      <c r="BI69" s="10">
        <f t="shared" si="21"/>
        <v>0.97921677646382388</v>
      </c>
      <c r="BJ69" s="10">
        <f t="shared" si="22"/>
        <v>1.788812049758675</v>
      </c>
      <c r="BK69" s="10">
        <f t="shared" si="23"/>
        <v>93.665694178222139</v>
      </c>
      <c r="BL69" s="8">
        <f t="shared" si="24"/>
        <v>102.5975062279808</v>
      </c>
      <c r="BM69" s="10">
        <f t="shared" si="25"/>
        <v>1.3205211316242471</v>
      </c>
      <c r="BN69" s="10">
        <f t="shared" si="26"/>
        <v>6.5458851457045037</v>
      </c>
      <c r="BO69" s="10">
        <f t="shared" si="27"/>
        <v>13.091770291409007</v>
      </c>
      <c r="BP69" s="10">
        <f t="shared" si="28"/>
        <v>0.37533829584500528</v>
      </c>
      <c r="BQ69" s="10">
        <f t="shared" si="29"/>
        <v>0.62466170415499467</v>
      </c>
      <c r="BR69" s="10">
        <f t="shared" si="30"/>
        <v>32.305367123379604</v>
      </c>
      <c r="BS69" s="10">
        <f t="shared" si="31"/>
        <v>59.751194579732953</v>
      </c>
      <c r="BT69" s="8">
        <f t="shared" si="32"/>
        <v>99.199561703112536</v>
      </c>
      <c r="BU69" s="11" t="str">
        <f t="shared" si="33"/>
        <v>Magnetite-Ulvospinel</v>
      </c>
      <c r="BV69" s="9">
        <f t="shared" si="34"/>
        <v>99.199561703112536</v>
      </c>
      <c r="BW69" s="11" t="str">
        <f t="shared" si="35"/>
        <v>YES</v>
      </c>
      <c r="BY69" s="11" t="str">
        <f t="shared" si="4"/>
        <v>Magnetite-Ulvospinel</v>
      </c>
      <c r="BZ69" s="11">
        <f t="shared" si="5"/>
        <v>181</v>
      </c>
      <c r="CA69" s="9">
        <f t="shared" si="56"/>
        <v>6.3700000000000007E-2</v>
      </c>
      <c r="CB69" s="9">
        <f t="shared" si="56"/>
        <v>4.04</v>
      </c>
      <c r="CC69" s="9">
        <f t="shared" si="7"/>
        <v>1.145</v>
      </c>
      <c r="CD69" s="9">
        <f t="shared" si="8"/>
        <v>59.751194579732953</v>
      </c>
      <c r="CE69" s="9">
        <f t="shared" si="9"/>
        <v>0.37609999999999999</v>
      </c>
      <c r="CF69" s="9">
        <f t="shared" si="10"/>
        <v>5.3100000000000001E-2</v>
      </c>
      <c r="CG69" s="9">
        <f t="shared" si="11"/>
        <v>32.305367123379604</v>
      </c>
      <c r="CH69" s="9">
        <f t="shared" si="12"/>
        <v>0.56369999999999998</v>
      </c>
      <c r="CI69" s="9">
        <f t="shared" si="13"/>
        <v>0.71499999999999997</v>
      </c>
      <c r="CJ69" s="9">
        <f>0</f>
        <v>0</v>
      </c>
      <c r="CK69" s="9">
        <f t="shared" si="14"/>
        <v>0.1699</v>
      </c>
      <c r="CL69" s="9">
        <f t="shared" si="15"/>
        <v>1.6500000000000001E-2</v>
      </c>
      <c r="CM69" s="10">
        <f t="shared" si="16"/>
        <v>0.34878111330109163</v>
      </c>
      <c r="CN69" s="41">
        <f t="shared" si="36"/>
        <v>4.222422023133187E-2</v>
      </c>
    </row>
    <row r="70" spans="1:92" s="11" customFormat="1">
      <c r="A70" s="36">
        <v>182</v>
      </c>
      <c r="B70" s="36" t="s">
        <v>119</v>
      </c>
      <c r="C70" s="36">
        <v>0.70569999999999999</v>
      </c>
      <c r="D70" s="36">
        <v>1.1503000000000001</v>
      </c>
      <c r="E70" s="36">
        <v>5.8299999999999998E-2</v>
      </c>
      <c r="F70" s="36">
        <v>86.58</v>
      </c>
      <c r="G70" s="36">
        <v>0.36759999999999998</v>
      </c>
      <c r="H70" s="36">
        <v>3.3300000000000003E-2</v>
      </c>
      <c r="I70" s="36">
        <v>4.18</v>
      </c>
      <c r="J70" s="36">
        <v>0.59950000000000003</v>
      </c>
      <c r="K70" s="36">
        <v>1.2E-2</v>
      </c>
      <c r="L70" s="36">
        <v>0.1595</v>
      </c>
      <c r="M70" s="7">
        <f t="shared" si="57"/>
        <v>1.7509254572701739E-2</v>
      </c>
      <c r="N70" s="7">
        <f t="shared" si="57"/>
        <v>1.1281734057545534E-2</v>
      </c>
      <c r="O70" s="7">
        <f t="shared" si="57"/>
        <v>3.8357685748573596E-4</v>
      </c>
      <c r="P70" s="7">
        <f t="shared" si="57"/>
        <v>1.2051043644320227</v>
      </c>
      <c r="Q70" s="7">
        <f t="shared" si="57"/>
        <v>2.4526091331000819E-3</v>
      </c>
      <c r="R70" s="7">
        <f t="shared" si="57"/>
        <v>6.3934813369863862E-4</v>
      </c>
      <c r="S70" s="7">
        <f t="shared" si="57"/>
        <v>5.2337796653886895E-2</v>
      </c>
      <c r="T70" s="7">
        <f t="shared" si="57"/>
        <v>8.451107397448138E-3</v>
      </c>
      <c r="U70" s="7">
        <f t="shared" si="57"/>
        <v>1.6065805539489748E-4</v>
      </c>
      <c r="V70" s="7">
        <f t="shared" si="57"/>
        <v>1.959714655716838E-3</v>
      </c>
      <c r="W70" s="7">
        <f t="shared" si="37"/>
        <v>1.7509254572701739E-2</v>
      </c>
      <c r="X70" s="7">
        <f t="shared" si="38"/>
        <v>3.3845202172636604E-2</v>
      </c>
      <c r="Y70" s="7">
        <f t="shared" si="38"/>
        <v>1.1507305724572079E-3</v>
      </c>
      <c r="Z70" s="7">
        <f t="shared" si="39"/>
        <v>1.2051043644320227</v>
      </c>
      <c r="AA70" s="7">
        <f t="shared" si="40"/>
        <v>7.3578273993002456E-3</v>
      </c>
      <c r="AB70" s="7">
        <f t="shared" si="41"/>
        <v>1.2786962673972772E-3</v>
      </c>
      <c r="AC70" s="7">
        <f t="shared" si="41"/>
        <v>0.10467559330777379</v>
      </c>
      <c r="AD70" s="7">
        <f t="shared" si="50"/>
        <v>8.451107397448138E-3</v>
      </c>
      <c r="AE70" s="7">
        <f t="shared" si="50"/>
        <v>1.6065805539489748E-4</v>
      </c>
      <c r="AF70" s="7">
        <f t="shared" si="50"/>
        <v>1.959714655716838E-3</v>
      </c>
      <c r="AG70" s="7">
        <f t="shared" si="42"/>
        <v>1.3814931488328495</v>
      </c>
      <c r="AH70" s="8">
        <f t="shared" si="58"/>
        <v>0.30417965525190277</v>
      </c>
      <c r="AI70" s="8">
        <f t="shared" si="58"/>
        <v>0.58797602639545121</v>
      </c>
      <c r="AJ70" s="8">
        <f t="shared" si="58"/>
        <v>1.9991075426110932E-2</v>
      </c>
      <c r="AK70" s="8">
        <f t="shared" si="58"/>
        <v>20.935684531482217</v>
      </c>
      <c r="AL70" s="8">
        <f t="shared" si="58"/>
        <v>0.12782391120245196</v>
      </c>
      <c r="AM70" s="8">
        <f t="shared" si="58"/>
        <v>2.2214160412928521E-2</v>
      </c>
      <c r="AN70" s="8">
        <f t="shared" si="58"/>
        <v>1.8184775230402035</v>
      </c>
      <c r="AO70" s="8">
        <f t="shared" si="58"/>
        <v>0.14681692609920852</v>
      </c>
      <c r="AP70" s="8">
        <f t="shared" si="58"/>
        <v>2.791033261898617E-3</v>
      </c>
      <c r="AQ70" s="8">
        <f t="shared" si="58"/>
        <v>3.4045157427628168E-2</v>
      </c>
      <c r="AR70" s="8">
        <f t="shared" si="43"/>
        <v>24.000000000000004</v>
      </c>
      <c r="AS70" s="8">
        <f t="shared" si="44"/>
        <v>0.30417965525190277</v>
      </c>
      <c r="AT70" s="8">
        <f t="shared" si="45"/>
        <v>0.39198401759696749</v>
      </c>
      <c r="AU70" s="8">
        <f t="shared" si="45"/>
        <v>1.3327383617407288E-2</v>
      </c>
      <c r="AV70" s="8">
        <f t="shared" si="46"/>
        <v>20.935684531482217</v>
      </c>
      <c r="AW70" s="8">
        <f t="shared" si="47"/>
        <v>8.5215940801634638E-2</v>
      </c>
      <c r="AX70" s="8">
        <f t="shared" si="48"/>
        <v>1.1107080206464261E-2</v>
      </c>
      <c r="AY70" s="8">
        <f t="shared" si="48"/>
        <v>0.90923876152010175</v>
      </c>
      <c r="AZ70" s="8">
        <f t="shared" si="51"/>
        <v>0.14681692609920852</v>
      </c>
      <c r="BA70" s="8">
        <f t="shared" si="51"/>
        <v>2.791033261898617E-3</v>
      </c>
      <c r="BB70" s="8">
        <f t="shared" si="51"/>
        <v>3.4045157427628168E-2</v>
      </c>
      <c r="BC70" s="9">
        <f t="shared" si="49"/>
        <v>22.834390487265431</v>
      </c>
      <c r="BD70" s="9">
        <f t="shared" si="17"/>
        <v>4.3430094686076594E-2</v>
      </c>
      <c r="BE70" s="9" t="b">
        <f t="shared" si="18"/>
        <v>0</v>
      </c>
      <c r="BF70" s="8">
        <f t="shared" si="19"/>
        <v>0.45824218016899043</v>
      </c>
      <c r="BG70" s="8">
        <f t="shared" si="20"/>
        <v>20.477442351313226</v>
      </c>
      <c r="BH70" s="10">
        <f t="shared" si="21"/>
        <v>2.1888091573022357E-2</v>
      </c>
      <c r="BI70" s="10">
        <f t="shared" si="21"/>
        <v>0.97811190842697759</v>
      </c>
      <c r="BJ70" s="10">
        <f t="shared" si="22"/>
        <v>1.8950709683922757</v>
      </c>
      <c r="BK70" s="10">
        <f t="shared" si="23"/>
        <v>94.114390851515097</v>
      </c>
      <c r="BL70" s="8">
        <f t="shared" si="24"/>
        <v>103.27566181990737</v>
      </c>
      <c r="BM70" s="10">
        <f t="shared" si="25"/>
        <v>1.3674809416890923</v>
      </c>
      <c r="BN70" s="10">
        <f t="shared" si="26"/>
        <v>6.522734529931042</v>
      </c>
      <c r="BO70" s="10">
        <f t="shared" si="27"/>
        <v>13.045469059862084</v>
      </c>
      <c r="BP70" s="10">
        <f t="shared" si="28"/>
        <v>0.37687879083939935</v>
      </c>
      <c r="BQ70" s="10">
        <f t="shared" si="29"/>
        <v>0.62312120916060076</v>
      </c>
      <c r="BR70" s="10">
        <f t="shared" si="30"/>
        <v>32.630165710875197</v>
      </c>
      <c r="BS70" s="10">
        <f t="shared" si="31"/>
        <v>59.957017721134996</v>
      </c>
      <c r="BT70" s="8">
        <f t="shared" si="32"/>
        <v>99.853383432010176</v>
      </c>
      <c r="BU70" s="11" t="str">
        <f t="shared" si="33"/>
        <v>Magnetite-Ulvospinel</v>
      </c>
      <c r="BV70" s="9">
        <f t="shared" si="34"/>
        <v>99.853383432010176</v>
      </c>
      <c r="BW70" s="11" t="str">
        <f t="shared" si="35"/>
        <v>YES</v>
      </c>
      <c r="BY70" s="11" t="str">
        <f t="shared" si="4"/>
        <v>Magnetite-Ulvospinel</v>
      </c>
      <c r="BZ70" s="11">
        <f t="shared" si="5"/>
        <v>182</v>
      </c>
      <c r="CA70" s="9">
        <f t="shared" si="56"/>
        <v>3.3300000000000003E-2</v>
      </c>
      <c r="CB70" s="9">
        <f t="shared" si="56"/>
        <v>4.18</v>
      </c>
      <c r="CC70" s="9">
        <f t="shared" si="7"/>
        <v>1.1503000000000001</v>
      </c>
      <c r="CD70" s="9">
        <f t="shared" si="8"/>
        <v>59.957017721134996</v>
      </c>
      <c r="CE70" s="9">
        <f t="shared" si="9"/>
        <v>0.36759999999999998</v>
      </c>
      <c r="CF70" s="9">
        <f t="shared" si="10"/>
        <v>5.8299999999999998E-2</v>
      </c>
      <c r="CG70" s="9">
        <f t="shared" si="11"/>
        <v>32.630165710875197</v>
      </c>
      <c r="CH70" s="9">
        <f t="shared" si="12"/>
        <v>0.59950000000000003</v>
      </c>
      <c r="CI70" s="9">
        <f t="shared" si="13"/>
        <v>0.70569999999999999</v>
      </c>
      <c r="CJ70" s="9">
        <f>0</f>
        <v>0</v>
      </c>
      <c r="CK70" s="9">
        <f t="shared" si="14"/>
        <v>0.1595</v>
      </c>
      <c r="CL70" s="9">
        <f t="shared" si="15"/>
        <v>1.2E-2</v>
      </c>
      <c r="CM70" s="10">
        <f t="shared" si="16"/>
        <v>0.31635403631946546</v>
      </c>
      <c r="CN70" s="41">
        <f t="shared" si="36"/>
        <v>4.3430094686076594E-2</v>
      </c>
    </row>
    <row r="71" spans="1:92" s="11" customFormat="1">
      <c r="A71" s="36">
        <v>183</v>
      </c>
      <c r="B71" s="36" t="s">
        <v>120</v>
      </c>
      <c r="C71" s="36">
        <v>0.73570000000000002</v>
      </c>
      <c r="D71" s="36">
        <v>1.1127</v>
      </c>
      <c r="E71" s="36">
        <v>4.9000000000000002E-2</v>
      </c>
      <c r="F71" s="36">
        <v>86.65</v>
      </c>
      <c r="G71" s="36">
        <v>0.3543</v>
      </c>
      <c r="H71" s="36">
        <v>2.1499999999999998E-2</v>
      </c>
      <c r="I71" s="36">
        <v>4.16</v>
      </c>
      <c r="J71" s="36">
        <v>0.56999999999999995</v>
      </c>
      <c r="K71" s="36">
        <v>8.5000000000000006E-3</v>
      </c>
      <c r="L71" s="36">
        <v>0.1234</v>
      </c>
      <c r="M71" s="7">
        <f t="shared" si="57"/>
        <v>1.825359017873979E-2</v>
      </c>
      <c r="N71" s="7">
        <f t="shared" si="57"/>
        <v>1.0912966605086425E-2</v>
      </c>
      <c r="O71" s="7">
        <f t="shared" si="57"/>
        <v>3.2238878244941787E-4</v>
      </c>
      <c r="P71" s="7">
        <f t="shared" si="57"/>
        <v>1.206078692284994</v>
      </c>
      <c r="Q71" s="7">
        <f t="shared" si="57"/>
        <v>2.3638721867719234E-3</v>
      </c>
      <c r="R71" s="7">
        <f t="shared" si="57"/>
        <v>4.1279233857419606E-4</v>
      </c>
      <c r="S71" s="7">
        <f t="shared" si="57"/>
        <v>5.2087376574203231E-2</v>
      </c>
      <c r="T71" s="7">
        <f t="shared" si="57"/>
        <v>8.0352480676320909E-3</v>
      </c>
      <c r="U71" s="7">
        <f t="shared" si="57"/>
        <v>1.1379945590471906E-4</v>
      </c>
      <c r="V71" s="7">
        <f t="shared" si="57"/>
        <v>1.5161679530749704E-3</v>
      </c>
      <c r="W71" s="7">
        <f t="shared" si="37"/>
        <v>1.825359017873979E-2</v>
      </c>
      <c r="X71" s="7">
        <f t="shared" si="38"/>
        <v>3.2738899815259279E-2</v>
      </c>
      <c r="Y71" s="7">
        <f t="shared" si="38"/>
        <v>9.6716634734825366E-4</v>
      </c>
      <c r="Z71" s="7">
        <f t="shared" si="39"/>
        <v>1.206078692284994</v>
      </c>
      <c r="AA71" s="7">
        <f t="shared" si="40"/>
        <v>7.0916165603157697E-3</v>
      </c>
      <c r="AB71" s="7">
        <f t="shared" si="41"/>
        <v>8.2558467714839213E-4</v>
      </c>
      <c r="AC71" s="7">
        <f t="shared" si="41"/>
        <v>0.10417475314840646</v>
      </c>
      <c r="AD71" s="7">
        <f t="shared" si="50"/>
        <v>8.0352480676320909E-3</v>
      </c>
      <c r="AE71" s="7">
        <f t="shared" si="50"/>
        <v>1.1379945590471906E-4</v>
      </c>
      <c r="AF71" s="7">
        <f t="shared" si="50"/>
        <v>1.5161679530749704E-3</v>
      </c>
      <c r="AG71" s="7">
        <f t="shared" si="42"/>
        <v>1.3797955184888238</v>
      </c>
      <c r="AH71" s="8">
        <f t="shared" si="58"/>
        <v>0.31750078792077441</v>
      </c>
      <c r="AI71" s="8">
        <f t="shared" si="58"/>
        <v>0.56945654992905903</v>
      </c>
      <c r="AJ71" s="8">
        <f t="shared" si="58"/>
        <v>1.6822777016829472E-2</v>
      </c>
      <c r="AK71" s="8">
        <f t="shared" si="58"/>
        <v>20.978390078076135</v>
      </c>
      <c r="AL71" s="8">
        <f t="shared" si="58"/>
        <v>0.12335073941534699</v>
      </c>
      <c r="AM71" s="8">
        <f t="shared" si="58"/>
        <v>1.4360122196412181E-2</v>
      </c>
      <c r="AN71" s="8">
        <f t="shared" si="58"/>
        <v>1.8120033309718324</v>
      </c>
      <c r="AO71" s="8">
        <f t="shared" si="58"/>
        <v>0.139764154209153</v>
      </c>
      <c r="AP71" s="8">
        <f t="shared" si="58"/>
        <v>1.9794142719817653E-3</v>
      </c>
      <c r="AQ71" s="8">
        <f t="shared" si="58"/>
        <v>2.6372045992475827E-2</v>
      </c>
      <c r="AR71" s="8">
        <f t="shared" si="43"/>
        <v>24</v>
      </c>
      <c r="AS71" s="8">
        <f t="shared" si="44"/>
        <v>0.31750078792077441</v>
      </c>
      <c r="AT71" s="8">
        <f t="shared" si="45"/>
        <v>0.37963769995270602</v>
      </c>
      <c r="AU71" s="8">
        <f t="shared" si="45"/>
        <v>1.1215184677886314E-2</v>
      </c>
      <c r="AV71" s="8">
        <f t="shared" si="46"/>
        <v>20.978390078076135</v>
      </c>
      <c r="AW71" s="8">
        <f t="shared" si="47"/>
        <v>8.2233826276898001E-2</v>
      </c>
      <c r="AX71" s="8">
        <f t="shared" si="48"/>
        <v>7.1800610982060906E-3</v>
      </c>
      <c r="AY71" s="8">
        <f t="shared" si="48"/>
        <v>0.90600166548591621</v>
      </c>
      <c r="AZ71" s="8">
        <f t="shared" si="51"/>
        <v>0.139764154209153</v>
      </c>
      <c r="BA71" s="8">
        <f t="shared" si="51"/>
        <v>1.9794142719817653E-3</v>
      </c>
      <c r="BB71" s="8">
        <f t="shared" si="51"/>
        <v>2.6372045992475827E-2</v>
      </c>
      <c r="BC71" s="9">
        <f t="shared" si="49"/>
        <v>22.850274917962135</v>
      </c>
      <c r="BD71" s="9">
        <f t="shared" si="17"/>
        <v>4.3187378159811725E-2</v>
      </c>
      <c r="BE71" s="9" t="b">
        <f t="shared" si="18"/>
        <v>0</v>
      </c>
      <c r="BF71" s="8">
        <f t="shared" si="19"/>
        <v>0.4487367233559888</v>
      </c>
      <c r="BG71" s="8">
        <f t="shared" si="20"/>
        <v>20.529653354720146</v>
      </c>
      <c r="BH71" s="10">
        <f t="shared" si="21"/>
        <v>2.1390427086440233E-2</v>
      </c>
      <c r="BI71" s="10">
        <f t="shared" si="21"/>
        <v>0.97860957291355977</v>
      </c>
      <c r="BJ71" s="10">
        <f t="shared" si="22"/>
        <v>1.8534805070400466</v>
      </c>
      <c r="BK71" s="10">
        <f t="shared" si="23"/>
        <v>94.238406640571085</v>
      </c>
      <c r="BL71" s="8">
        <f t="shared" si="24"/>
        <v>103.22698714761113</v>
      </c>
      <c r="BM71" s="10">
        <f t="shared" si="25"/>
        <v>1.3547383888419051</v>
      </c>
      <c r="BN71" s="10">
        <f t="shared" si="26"/>
        <v>6.5412172297447428</v>
      </c>
      <c r="BO71" s="10">
        <f t="shared" si="27"/>
        <v>13.082434459489486</v>
      </c>
      <c r="BP71" s="10">
        <f t="shared" si="28"/>
        <v>0.37638520349750132</v>
      </c>
      <c r="BQ71" s="10">
        <f t="shared" si="29"/>
        <v>0.62361479650249874</v>
      </c>
      <c r="BR71" s="10">
        <f t="shared" si="30"/>
        <v>32.613777883058496</v>
      </c>
      <c r="BS71" s="10">
        <f t="shared" si="31"/>
        <v>60.053024624428502</v>
      </c>
      <c r="BT71" s="8">
        <f t="shared" si="32"/>
        <v>99.801902507487</v>
      </c>
      <c r="BU71" s="11" t="str">
        <f t="shared" si="33"/>
        <v>Magnetite-Ulvospinel</v>
      </c>
      <c r="BV71" s="9">
        <f t="shared" si="34"/>
        <v>99.801902507487</v>
      </c>
      <c r="BW71" s="11" t="str">
        <f t="shared" si="35"/>
        <v>YES</v>
      </c>
      <c r="BY71" s="11" t="str">
        <f t="shared" si="4"/>
        <v>Magnetite-Ulvospinel</v>
      </c>
      <c r="BZ71" s="11">
        <f t="shared" si="5"/>
        <v>183</v>
      </c>
      <c r="CA71" s="9">
        <f t="shared" si="56"/>
        <v>2.1499999999999998E-2</v>
      </c>
      <c r="CB71" s="9">
        <f t="shared" si="56"/>
        <v>4.16</v>
      </c>
      <c r="CC71" s="9">
        <f t="shared" si="7"/>
        <v>1.1127</v>
      </c>
      <c r="CD71" s="9">
        <f t="shared" si="8"/>
        <v>60.053024624428502</v>
      </c>
      <c r="CE71" s="9">
        <f t="shared" si="9"/>
        <v>0.3543</v>
      </c>
      <c r="CF71" s="9">
        <f t="shared" si="10"/>
        <v>4.9000000000000002E-2</v>
      </c>
      <c r="CG71" s="9">
        <f t="shared" si="11"/>
        <v>32.613777883058496</v>
      </c>
      <c r="CH71" s="9">
        <f t="shared" si="12"/>
        <v>0.56999999999999995</v>
      </c>
      <c r="CI71" s="9">
        <f t="shared" si="13"/>
        <v>0.73570000000000002</v>
      </c>
      <c r="CJ71" s="9">
        <f>0</f>
        <v>0</v>
      </c>
      <c r="CK71" s="9">
        <f t="shared" si="14"/>
        <v>0.1234</v>
      </c>
      <c r="CL71" s="9">
        <f t="shared" si="15"/>
        <v>8.5000000000000006E-3</v>
      </c>
      <c r="CM71" s="10">
        <f t="shared" si="16"/>
        <v>0.3563490066902068</v>
      </c>
      <c r="CN71" s="41">
        <f t="shared" si="36"/>
        <v>4.3187378159811725E-2</v>
      </c>
    </row>
    <row r="72" spans="1:92" s="11" customFormat="1">
      <c r="A72" s="36">
        <v>184</v>
      </c>
      <c r="B72" s="36" t="s">
        <v>121</v>
      </c>
      <c r="C72" s="36">
        <v>0.67730000000000001</v>
      </c>
      <c r="D72" s="36">
        <v>1.0996999999999999</v>
      </c>
      <c r="E72" s="36">
        <v>3.78E-2</v>
      </c>
      <c r="F72" s="36">
        <v>86.7</v>
      </c>
      <c r="G72" s="36">
        <v>0.33350000000000002</v>
      </c>
      <c r="H72" s="36">
        <v>5.0200000000000002E-2</v>
      </c>
      <c r="I72" s="36">
        <v>4.03</v>
      </c>
      <c r="J72" s="36">
        <v>0.5625</v>
      </c>
      <c r="K72" s="36">
        <v>0</v>
      </c>
      <c r="L72" s="36">
        <v>0.19539999999999999</v>
      </c>
      <c r="M72" s="7">
        <f t="shared" si="57"/>
        <v>1.6804616865652384E-2</v>
      </c>
      <c r="N72" s="7">
        <f t="shared" si="57"/>
        <v>1.0785467219927691E-2</v>
      </c>
      <c r="O72" s="7">
        <f t="shared" si="57"/>
        <v>2.4869991788955095E-4</v>
      </c>
      <c r="P72" s="7">
        <f t="shared" si="57"/>
        <v>1.2067746407514017</v>
      </c>
      <c r="Q72" s="7">
        <f t="shared" si="57"/>
        <v>2.2250956090557055E-3</v>
      </c>
      <c r="R72" s="7">
        <f t="shared" si="57"/>
        <v>9.6382211146161135E-4</v>
      </c>
      <c r="S72" s="7">
        <f t="shared" si="57"/>
        <v>5.0459646056259383E-2</v>
      </c>
      <c r="T72" s="7">
        <f t="shared" si="57"/>
        <v>7.9295211193737732E-3</v>
      </c>
      <c r="U72" s="7">
        <f t="shared" si="57"/>
        <v>0</v>
      </c>
      <c r="V72" s="7">
        <f t="shared" si="57"/>
        <v>2.4008040359063958E-3</v>
      </c>
      <c r="W72" s="7">
        <f t="shared" si="37"/>
        <v>1.6804616865652384E-2</v>
      </c>
      <c r="X72" s="7">
        <f t="shared" si="38"/>
        <v>3.2356401659783068E-2</v>
      </c>
      <c r="Y72" s="7">
        <f t="shared" si="38"/>
        <v>7.4609975366865284E-4</v>
      </c>
      <c r="Z72" s="7">
        <f t="shared" si="39"/>
        <v>1.2067746407514017</v>
      </c>
      <c r="AA72" s="7">
        <f t="shared" si="40"/>
        <v>6.6752868271671168E-3</v>
      </c>
      <c r="AB72" s="7">
        <f t="shared" si="41"/>
        <v>1.9276442229232227E-3</v>
      </c>
      <c r="AC72" s="7">
        <f t="shared" si="41"/>
        <v>0.10091929211251877</v>
      </c>
      <c r="AD72" s="7">
        <f t="shared" si="50"/>
        <v>7.9295211193737732E-3</v>
      </c>
      <c r="AE72" s="7">
        <f t="shared" si="50"/>
        <v>0</v>
      </c>
      <c r="AF72" s="7">
        <f t="shared" si="50"/>
        <v>2.4008040359063958E-3</v>
      </c>
      <c r="AG72" s="7">
        <f t="shared" si="42"/>
        <v>1.3765343073483953</v>
      </c>
      <c r="AH72" s="8">
        <f t="shared" si="58"/>
        <v>0.29299001312401063</v>
      </c>
      <c r="AI72" s="8">
        <f t="shared" si="58"/>
        <v>0.56413678590449468</v>
      </c>
      <c r="AJ72" s="8">
        <f t="shared" si="58"/>
        <v>1.3008316605301747E-2</v>
      </c>
      <c r="AK72" s="8">
        <f t="shared" si="58"/>
        <v>21.040224877376286</v>
      </c>
      <c r="AL72" s="8">
        <f t="shared" si="58"/>
        <v>0.11638422885414006</v>
      </c>
      <c r="AM72" s="8">
        <f t="shared" si="58"/>
        <v>3.3608651163423743E-2</v>
      </c>
      <c r="AN72" s="8">
        <f t="shared" si="58"/>
        <v>1.7595369746839415</v>
      </c>
      <c r="AO72" s="8">
        <f t="shared" si="58"/>
        <v>0.13825191704198059</v>
      </c>
      <c r="AP72" s="8">
        <f t="shared" si="58"/>
        <v>0</v>
      </c>
      <c r="AQ72" s="8">
        <f t="shared" si="58"/>
        <v>4.1858235246417498E-2</v>
      </c>
      <c r="AR72" s="8">
        <f t="shared" si="43"/>
        <v>24</v>
      </c>
      <c r="AS72" s="8">
        <f t="shared" si="44"/>
        <v>0.29299001312401063</v>
      </c>
      <c r="AT72" s="8">
        <f t="shared" si="45"/>
        <v>0.37609119060299645</v>
      </c>
      <c r="AU72" s="8">
        <f t="shared" si="45"/>
        <v>8.6722110702011652E-3</v>
      </c>
      <c r="AV72" s="8">
        <f t="shared" si="46"/>
        <v>21.040224877376286</v>
      </c>
      <c r="AW72" s="8">
        <f t="shared" si="47"/>
        <v>7.7589485902760033E-2</v>
      </c>
      <c r="AX72" s="8">
        <f t="shared" si="48"/>
        <v>1.6804325581711872E-2</v>
      </c>
      <c r="AY72" s="8">
        <f t="shared" si="48"/>
        <v>0.87976848734197077</v>
      </c>
      <c r="AZ72" s="8">
        <f t="shared" si="51"/>
        <v>0.13825191704198059</v>
      </c>
      <c r="BA72" s="8">
        <f t="shared" si="51"/>
        <v>0</v>
      </c>
      <c r="BB72" s="8">
        <f t="shared" si="51"/>
        <v>4.1858235246417498E-2</v>
      </c>
      <c r="BC72" s="9">
        <f t="shared" si="49"/>
        <v>22.872250743288337</v>
      </c>
      <c r="BD72" s="9">
        <f t="shared" si="17"/>
        <v>4.1813644695782255E-2</v>
      </c>
      <c r="BE72" s="9" t="b">
        <f t="shared" si="18"/>
        <v>0</v>
      </c>
      <c r="BF72" s="8">
        <f t="shared" si="19"/>
        <v>0.44852655717597956</v>
      </c>
      <c r="BG72" s="8">
        <f t="shared" si="20"/>
        <v>20.591698320200305</v>
      </c>
      <c r="BH72" s="10">
        <f t="shared" si="21"/>
        <v>2.1317574303032393E-2</v>
      </c>
      <c r="BI72" s="10">
        <f t="shared" si="21"/>
        <v>0.97868242569696751</v>
      </c>
      <c r="BJ72" s="10">
        <f t="shared" si="22"/>
        <v>1.8482336920729083</v>
      </c>
      <c r="BK72" s="10">
        <f t="shared" si="23"/>
        <v>94.299805054628635</v>
      </c>
      <c r="BL72" s="8">
        <f t="shared" si="24"/>
        <v>103.13443874670156</v>
      </c>
      <c r="BM72" s="10">
        <f t="shared" si="25"/>
        <v>1.3282950445179504</v>
      </c>
      <c r="BN72" s="10">
        <f t="shared" si="26"/>
        <v>6.5706432776194452</v>
      </c>
      <c r="BO72" s="10">
        <f t="shared" si="27"/>
        <v>13.14128655523889</v>
      </c>
      <c r="BP72" s="10">
        <f t="shared" si="28"/>
        <v>0.3754208126658764</v>
      </c>
      <c r="BQ72" s="10">
        <f t="shared" si="29"/>
        <v>0.62457918733412354</v>
      </c>
      <c r="BR72" s="10">
        <f t="shared" si="30"/>
        <v>32.548984458131486</v>
      </c>
      <c r="BS72" s="10">
        <f t="shared" si="31"/>
        <v>60.180600019298701</v>
      </c>
      <c r="BT72" s="8">
        <f t="shared" si="32"/>
        <v>99.715984477430212</v>
      </c>
      <c r="BU72" s="11" t="str">
        <f t="shared" si="33"/>
        <v>Magnetite-Ulvospinel</v>
      </c>
      <c r="BV72" s="9">
        <f t="shared" si="34"/>
        <v>99.715984477430212</v>
      </c>
      <c r="BW72" s="11" t="str">
        <f t="shared" si="35"/>
        <v>YES</v>
      </c>
      <c r="BY72" s="11" t="str">
        <f t="shared" si="4"/>
        <v>Magnetite-Ulvospinel</v>
      </c>
      <c r="BZ72" s="11">
        <f t="shared" si="5"/>
        <v>184</v>
      </c>
      <c r="CA72" s="9">
        <f t="shared" si="56"/>
        <v>5.0200000000000002E-2</v>
      </c>
      <c r="CB72" s="9">
        <f t="shared" si="56"/>
        <v>4.03</v>
      </c>
      <c r="CC72" s="9">
        <f t="shared" si="7"/>
        <v>1.0996999999999999</v>
      </c>
      <c r="CD72" s="9">
        <f t="shared" si="8"/>
        <v>60.180600019298701</v>
      </c>
      <c r="CE72" s="9">
        <f t="shared" si="9"/>
        <v>0.33350000000000002</v>
      </c>
      <c r="CF72" s="9">
        <f t="shared" si="10"/>
        <v>3.78E-2</v>
      </c>
      <c r="CG72" s="9">
        <f t="shared" si="11"/>
        <v>32.548984458131486</v>
      </c>
      <c r="CH72" s="9">
        <f t="shared" si="12"/>
        <v>0.5625</v>
      </c>
      <c r="CI72" s="9">
        <f t="shared" si="13"/>
        <v>0.67730000000000001</v>
      </c>
      <c r="CJ72" s="9">
        <f>0</f>
        <v>0</v>
      </c>
      <c r="CK72" s="9">
        <f t="shared" si="14"/>
        <v>0.19539999999999999</v>
      </c>
      <c r="CL72" s="9">
        <f t="shared" si="15"/>
        <v>0</v>
      </c>
      <c r="CM72" s="10">
        <f t="shared" si="16"/>
        <v>0.32618165514316022</v>
      </c>
      <c r="CN72" s="41">
        <f t="shared" si="36"/>
        <v>4.1813644695782255E-2</v>
      </c>
    </row>
    <row r="73" spans="1:92" s="11" customFormat="1">
      <c r="A73" s="36">
        <v>185</v>
      </c>
      <c r="B73" s="36" t="s">
        <v>122</v>
      </c>
      <c r="C73" s="36">
        <v>0.66610000000000003</v>
      </c>
      <c r="D73" s="36">
        <v>1.1246</v>
      </c>
      <c r="E73" s="36">
        <v>3.5799999999999998E-2</v>
      </c>
      <c r="F73" s="36">
        <v>87.32</v>
      </c>
      <c r="G73" s="36">
        <v>0.35320000000000001</v>
      </c>
      <c r="H73" s="36">
        <v>4.6100000000000002E-2</v>
      </c>
      <c r="I73" s="36">
        <v>4.1100000000000003</v>
      </c>
      <c r="J73" s="36">
        <v>0.5978</v>
      </c>
      <c r="K73" s="36">
        <v>2.07E-2</v>
      </c>
      <c r="L73" s="36">
        <v>0.13489999999999999</v>
      </c>
      <c r="M73" s="7">
        <f t="shared" si="57"/>
        <v>1.6526731572731514E-2</v>
      </c>
      <c r="N73" s="7">
        <f t="shared" si="57"/>
        <v>1.1029677580731728E-2</v>
      </c>
      <c r="O73" s="7">
        <f t="shared" si="57"/>
        <v>2.3554119207528897E-4</v>
      </c>
      <c r="P73" s="7">
        <f t="shared" si="57"/>
        <v>1.2154044017348604</v>
      </c>
      <c r="Q73" s="7">
        <f t="shared" si="57"/>
        <v>2.3565330408350082E-3</v>
      </c>
      <c r="R73" s="7">
        <f t="shared" si="57"/>
        <v>8.8510357247769485E-4</v>
      </c>
      <c r="S73" s="7">
        <f t="shared" si="57"/>
        <v>5.1461326374994058E-2</v>
      </c>
      <c r="T73" s="7">
        <f t="shared" si="57"/>
        <v>8.4271426225095859E-3</v>
      </c>
      <c r="U73" s="7">
        <f t="shared" si="57"/>
        <v>2.7713514555619814E-4</v>
      </c>
      <c r="V73" s="7">
        <f t="shared" si="57"/>
        <v>1.6574639940827676E-3</v>
      </c>
      <c r="W73" s="7">
        <f t="shared" si="37"/>
        <v>1.6526731572731514E-2</v>
      </c>
      <c r="X73" s="7">
        <f t="shared" si="38"/>
        <v>3.3089032742195185E-2</v>
      </c>
      <c r="Y73" s="7">
        <f t="shared" si="38"/>
        <v>7.0662357622586691E-4</v>
      </c>
      <c r="Z73" s="7">
        <f t="shared" si="39"/>
        <v>1.2154044017348604</v>
      </c>
      <c r="AA73" s="7">
        <f t="shared" si="40"/>
        <v>7.0695991225050245E-3</v>
      </c>
      <c r="AB73" s="7">
        <f t="shared" si="41"/>
        <v>1.7702071449553897E-3</v>
      </c>
      <c r="AC73" s="7">
        <f t="shared" si="41"/>
        <v>0.10292265274998812</v>
      </c>
      <c r="AD73" s="7">
        <f t="shared" si="50"/>
        <v>8.4271426225095859E-3</v>
      </c>
      <c r="AE73" s="7">
        <f t="shared" si="50"/>
        <v>2.7713514555619814E-4</v>
      </c>
      <c r="AF73" s="7">
        <f t="shared" si="50"/>
        <v>1.6574639940827676E-3</v>
      </c>
      <c r="AG73" s="7">
        <f t="shared" si="42"/>
        <v>1.3878509904056098</v>
      </c>
      <c r="AH73" s="8">
        <f t="shared" si="58"/>
        <v>0.2857954928069294</v>
      </c>
      <c r="AI73" s="8">
        <f t="shared" si="58"/>
        <v>0.57220608790327843</v>
      </c>
      <c r="AJ73" s="8">
        <f t="shared" si="58"/>
        <v>1.2219586934519838E-2</v>
      </c>
      <c r="AK73" s="8">
        <f t="shared" si="58"/>
        <v>21.017894459340759</v>
      </c>
      <c r="AL73" s="8">
        <f t="shared" si="58"/>
        <v>0.12225403167420242</v>
      </c>
      <c r="AM73" s="8">
        <f t="shared" si="58"/>
        <v>3.0612055453095005E-2</v>
      </c>
      <c r="AN73" s="8">
        <f t="shared" si="58"/>
        <v>1.7798334857820701</v>
      </c>
      <c r="AO73" s="8">
        <f t="shared" si="58"/>
        <v>0.14572992658319939</v>
      </c>
      <c r="AP73" s="8">
        <f t="shared" si="58"/>
        <v>4.7924766702835148E-3</v>
      </c>
      <c r="AQ73" s="8">
        <f t="shared" si="58"/>
        <v>2.866239685166826E-2</v>
      </c>
      <c r="AR73" s="8">
        <f t="shared" si="43"/>
        <v>24.000000000000007</v>
      </c>
      <c r="AS73" s="8">
        <f t="shared" si="44"/>
        <v>0.2857954928069294</v>
      </c>
      <c r="AT73" s="8">
        <f t="shared" si="45"/>
        <v>0.38147072526885228</v>
      </c>
      <c r="AU73" s="8">
        <f t="shared" si="45"/>
        <v>8.1463912896798923E-3</v>
      </c>
      <c r="AV73" s="8">
        <f t="shared" si="46"/>
        <v>21.017894459340759</v>
      </c>
      <c r="AW73" s="8">
        <f t="shared" si="47"/>
        <v>8.1502687782801606E-2</v>
      </c>
      <c r="AX73" s="8">
        <f t="shared" si="48"/>
        <v>1.5306027726547503E-2</v>
      </c>
      <c r="AY73" s="8">
        <f t="shared" si="48"/>
        <v>0.88991674289103506</v>
      </c>
      <c r="AZ73" s="8">
        <f t="shared" si="51"/>
        <v>0.14572992658319939</v>
      </c>
      <c r="BA73" s="8">
        <f t="shared" si="51"/>
        <v>4.7924766702835148E-3</v>
      </c>
      <c r="BB73" s="8">
        <f t="shared" si="51"/>
        <v>2.866239685166826E-2</v>
      </c>
      <c r="BC73" s="9">
        <f t="shared" si="49"/>
        <v>22.859217327211759</v>
      </c>
      <c r="BD73" s="9">
        <f t="shared" si="17"/>
        <v>4.23409083442009E-2</v>
      </c>
      <c r="BE73" s="9" t="b">
        <f t="shared" si="18"/>
        <v>0</v>
      </c>
      <c r="BF73" s="8">
        <f t="shared" si="19"/>
        <v>0.45839132350090628</v>
      </c>
      <c r="BG73" s="8">
        <f t="shared" si="20"/>
        <v>20.559503135839854</v>
      </c>
      <c r="BH73" s="10">
        <f t="shared" si="21"/>
        <v>2.1809573950790695E-2</v>
      </c>
      <c r="BI73" s="10">
        <f t="shared" si="21"/>
        <v>0.97819042604920936</v>
      </c>
      <c r="BJ73" s="10">
        <f t="shared" si="22"/>
        <v>1.9044119973830433</v>
      </c>
      <c r="BK73" s="10">
        <f t="shared" si="23"/>
        <v>94.92640692997297</v>
      </c>
      <c r="BL73" s="8">
        <f t="shared" si="24"/>
        <v>103.92001892735601</v>
      </c>
      <c r="BM73" s="10">
        <f t="shared" si="25"/>
        <v>1.3483080663919416</v>
      </c>
      <c r="BN73" s="10">
        <f t="shared" si="26"/>
        <v>6.5565287976496061</v>
      </c>
      <c r="BO73" s="10">
        <f t="shared" si="27"/>
        <v>13.113057595299212</v>
      </c>
      <c r="BP73" s="10">
        <f t="shared" si="28"/>
        <v>0.3761003215299944</v>
      </c>
      <c r="BQ73" s="10">
        <f t="shared" si="29"/>
        <v>0.6238996784700056</v>
      </c>
      <c r="BR73" s="10">
        <f t="shared" si="30"/>
        <v>32.841080075999109</v>
      </c>
      <c r="BS73" s="10">
        <f t="shared" si="31"/>
        <v>60.545015760503524</v>
      </c>
      <c r="BT73" s="8">
        <f t="shared" si="32"/>
        <v>100.47529583650264</v>
      </c>
      <c r="BU73" s="11" t="str">
        <f t="shared" si="33"/>
        <v>Magnetite-Ulvospinel</v>
      </c>
      <c r="BV73" s="9">
        <f t="shared" si="34"/>
        <v>100.47529583650264</v>
      </c>
      <c r="BW73" s="11" t="str">
        <f t="shared" si="35"/>
        <v>YES</v>
      </c>
      <c r="BY73" s="11" t="str">
        <f t="shared" ref="BY73:BY136" si="59">IF(BW73="YES", BU73, "")</f>
        <v>Magnetite-Ulvospinel</v>
      </c>
      <c r="BZ73" s="11">
        <f t="shared" ref="BZ73:BZ136" si="60">A73</f>
        <v>185</v>
      </c>
      <c r="CA73" s="9">
        <f t="shared" ref="CA73:CB104" si="61">H73</f>
        <v>4.6100000000000002E-2</v>
      </c>
      <c r="CB73" s="9">
        <f t="shared" si="61"/>
        <v>4.1100000000000003</v>
      </c>
      <c r="CC73" s="9">
        <f t="shared" ref="CC73:CC136" si="62">D73</f>
        <v>1.1246</v>
      </c>
      <c r="CD73" s="9">
        <f t="shared" ref="CD73:CD136" si="63">IF(BY73="Magnetite-Ulvospinel", BS73, BK73)</f>
        <v>60.545015760503524</v>
      </c>
      <c r="CE73" s="9">
        <f t="shared" ref="CE73:CE136" si="64">G73</f>
        <v>0.35320000000000001</v>
      </c>
      <c r="CF73" s="9">
        <f t="shared" ref="CF73:CF136" si="65">E73</f>
        <v>3.5799999999999998E-2</v>
      </c>
      <c r="CG73" s="9">
        <f t="shared" ref="CG73:CG136" si="66">IF(BY73="Magnetite-Ulvospinel", BR73, BJ73)</f>
        <v>32.841080075999109</v>
      </c>
      <c r="CH73" s="9">
        <f t="shared" ref="CH73:CH136" si="67">J73</f>
        <v>0.5978</v>
      </c>
      <c r="CI73" s="9">
        <f t="shared" ref="CI73:CI136" si="68">C73</f>
        <v>0.66610000000000003</v>
      </c>
      <c r="CJ73" s="9">
        <f>0</f>
        <v>0</v>
      </c>
      <c r="CK73" s="9">
        <f t="shared" ref="CK73:CK136" si="69">L73</f>
        <v>0.13489999999999999</v>
      </c>
      <c r="CL73" s="9">
        <f t="shared" ref="CL73:CL136" si="70">K73</f>
        <v>2.07E-2</v>
      </c>
      <c r="CM73" s="10">
        <f t="shared" ref="CM73:CM136" si="71">LOG10(AS73/AZ73)</f>
        <v>0.29250662927379617</v>
      </c>
      <c r="CN73" s="41">
        <f t="shared" si="36"/>
        <v>4.23409083442009E-2</v>
      </c>
    </row>
    <row r="74" spans="1:92" s="11" customFormat="1">
      <c r="A74" s="36">
        <v>186</v>
      </c>
      <c r="B74" s="36" t="s">
        <v>123</v>
      </c>
      <c r="C74" s="36">
        <v>0.7016</v>
      </c>
      <c r="D74" s="36">
        <v>1.2101999999999999</v>
      </c>
      <c r="E74" s="36">
        <v>6.2799999999999995E-2</v>
      </c>
      <c r="F74" s="36">
        <v>87.2</v>
      </c>
      <c r="G74" s="36">
        <v>0.37119999999999997</v>
      </c>
      <c r="H74" s="36">
        <v>3.8600000000000002E-2</v>
      </c>
      <c r="I74" s="36">
        <v>4.29</v>
      </c>
      <c r="J74" s="36">
        <v>0.50749999999999995</v>
      </c>
      <c r="K74" s="36">
        <v>2.4199999999999999E-2</v>
      </c>
      <c r="L74" s="36">
        <v>0.1409</v>
      </c>
      <c r="M74" s="7">
        <f t="shared" si="57"/>
        <v>1.7407528706543204E-2</v>
      </c>
      <c r="N74" s="7">
        <f t="shared" si="57"/>
        <v>1.1869211993776932E-2</v>
      </c>
      <c r="O74" s="7">
        <f t="shared" si="57"/>
        <v>4.1318399056782532E-4</v>
      </c>
      <c r="P74" s="7">
        <f t="shared" si="57"/>
        <v>1.2137341254154814</v>
      </c>
      <c r="Q74" s="7">
        <f t="shared" si="57"/>
        <v>2.4766281561663501E-3</v>
      </c>
      <c r="R74" s="7">
        <f t="shared" si="57"/>
        <v>7.4110624506809164E-4</v>
      </c>
      <c r="S74" s="7">
        <f t="shared" si="57"/>
        <v>5.371510709214708E-2</v>
      </c>
      <c r="T74" s="7">
        <f t="shared" si="57"/>
        <v>7.1541901654794482E-3</v>
      </c>
      <c r="U74" s="7">
        <f t="shared" si="57"/>
        <v>3.239937450463766E-4</v>
      </c>
      <c r="V74" s="7">
        <f t="shared" si="57"/>
        <v>1.7311836676520531E-3</v>
      </c>
      <c r="W74" s="7">
        <f t="shared" si="37"/>
        <v>1.7407528706543204E-2</v>
      </c>
      <c r="X74" s="7">
        <f t="shared" si="38"/>
        <v>3.5607635981330793E-2</v>
      </c>
      <c r="Y74" s="7">
        <f t="shared" si="38"/>
        <v>1.2395519717034759E-3</v>
      </c>
      <c r="Z74" s="7">
        <f t="shared" si="39"/>
        <v>1.2137341254154814</v>
      </c>
      <c r="AA74" s="7">
        <f t="shared" si="40"/>
        <v>7.4298844684990498E-3</v>
      </c>
      <c r="AB74" s="7">
        <f t="shared" si="41"/>
        <v>1.4822124901361833E-3</v>
      </c>
      <c r="AC74" s="7">
        <f t="shared" si="41"/>
        <v>0.10743021418429416</v>
      </c>
      <c r="AD74" s="7">
        <f t="shared" si="50"/>
        <v>7.1541901654794482E-3</v>
      </c>
      <c r="AE74" s="7">
        <f t="shared" si="50"/>
        <v>3.239937450463766E-4</v>
      </c>
      <c r="AF74" s="7">
        <f t="shared" si="50"/>
        <v>1.7311836676520531E-3</v>
      </c>
      <c r="AG74" s="7">
        <f t="shared" si="42"/>
        <v>1.3935405207961662</v>
      </c>
      <c r="AH74" s="8">
        <f t="shared" si="58"/>
        <v>0.29979802002337747</v>
      </c>
      <c r="AI74" s="8">
        <f t="shared" si="58"/>
        <v>0.61324608132937053</v>
      </c>
      <c r="AJ74" s="8">
        <f t="shared" si="58"/>
        <v>2.1347960017615346E-2</v>
      </c>
      <c r="AK74" s="8">
        <f t="shared" si="58"/>
        <v>20.903316821622841</v>
      </c>
      <c r="AL74" s="8">
        <f t="shared" si="58"/>
        <v>0.12795984370953195</v>
      </c>
      <c r="AM74" s="8">
        <f t="shared" si="58"/>
        <v>2.5527136981237226E-2</v>
      </c>
      <c r="AN74" s="8">
        <f t="shared" si="58"/>
        <v>1.8501974660557379</v>
      </c>
      <c r="AO74" s="8">
        <f t="shared" si="58"/>
        <v>0.12321174835548358</v>
      </c>
      <c r="AP74" s="8">
        <f t="shared" si="58"/>
        <v>5.5799237733471082E-3</v>
      </c>
      <c r="AQ74" s="8">
        <f t="shared" si="58"/>
        <v>2.9814998131458409E-2</v>
      </c>
      <c r="AR74" s="8">
        <f t="shared" si="43"/>
        <v>24.000000000000004</v>
      </c>
      <c r="AS74" s="8">
        <f t="shared" si="44"/>
        <v>0.29979802002337747</v>
      </c>
      <c r="AT74" s="8">
        <f t="shared" si="45"/>
        <v>0.408830720886247</v>
      </c>
      <c r="AU74" s="8">
        <f t="shared" si="45"/>
        <v>1.4231973345076898E-2</v>
      </c>
      <c r="AV74" s="8">
        <f t="shared" si="46"/>
        <v>20.903316821622841</v>
      </c>
      <c r="AW74" s="8">
        <f t="shared" si="47"/>
        <v>8.5306562473021305E-2</v>
      </c>
      <c r="AX74" s="8">
        <f t="shared" si="48"/>
        <v>1.2763568490618613E-2</v>
      </c>
      <c r="AY74" s="8">
        <f t="shared" si="48"/>
        <v>0.92509873302786894</v>
      </c>
      <c r="AZ74" s="8">
        <f t="shared" si="51"/>
        <v>0.12321174835548358</v>
      </c>
      <c r="BA74" s="8">
        <f t="shared" si="51"/>
        <v>5.5799237733471082E-3</v>
      </c>
      <c r="BB74" s="8">
        <f t="shared" si="51"/>
        <v>2.9814998131458409E-2</v>
      </c>
      <c r="BC74" s="9">
        <f t="shared" si="49"/>
        <v>22.807953070129344</v>
      </c>
      <c r="BD74" s="9">
        <f t="shared" ref="BD74:BD137" si="72">AY74/AV74</f>
        <v>4.4256073852879024E-2</v>
      </c>
      <c r="BE74" s="9" t="b">
        <f t="shared" ref="BE74:BE137" si="73">IF(BD74&gt;=0.5, TRUE, FALSE)</f>
        <v>0</v>
      </c>
      <c r="BF74" s="8">
        <f t="shared" ref="BF74:BF137" si="74">IF((AY74-AS74-AZ74)&gt;0, AY74-AS74-AZ74, 0)</f>
        <v>0.50208896464900787</v>
      </c>
      <c r="BG74" s="8">
        <f t="shared" ref="BG74:BG137" si="75">IF((AV74-BF74)&gt;0, AV74-BF74, 0)</f>
        <v>20.401227856973833</v>
      </c>
      <c r="BH74" s="10">
        <f t="shared" ref="BH74:BI103" si="76">BF74/($BF74+$BG74)</f>
        <v>2.4019583539471413E-2</v>
      </c>
      <c r="BI74" s="10">
        <f t="shared" si="76"/>
        <v>0.97598041646052858</v>
      </c>
      <c r="BJ74" s="10">
        <f t="shared" ref="BJ74:BJ137" si="77">BH74*$P74*$F$4</f>
        <v>2.0945076846419073</v>
      </c>
      <c r="BK74" s="10">
        <f t="shared" ref="BK74:BK137" si="78">BI74*$P74*$M$4/2</f>
        <v>94.581782838699795</v>
      </c>
      <c r="BL74" s="8">
        <f t="shared" ref="BL74:BL137" si="79">SUM(BK74, BJ74, $C74:$E74, $G74:$L74)</f>
        <v>104.0232905233417</v>
      </c>
      <c r="BM74" s="10">
        <f t="shared" ref="BM74:BM137" si="80">IF(2*AY74-AS74-AZ74&gt;0, 2*AY74-AS74-AZ74, 0)</f>
        <v>1.4271876976768769</v>
      </c>
      <c r="BN74" s="10">
        <f t="shared" ref="BN74:BN137" si="81">IF(((AV74-BM74)/3)&gt;0, (AV74-BM74)/3, 0)</f>
        <v>6.4920430413153207</v>
      </c>
      <c r="BO74" s="10">
        <f t="shared" ref="BO74:BO137" si="82">IF((2*(AV74-BM74)/3)&gt;0, 2*(AV74-BM74)/3, 0)</f>
        <v>12.984086082630641</v>
      </c>
      <c r="BP74" s="10">
        <f t="shared" ref="BP74:BP137" si="83">(BM74+BN74)/(BM74+BN74+BO74)</f>
        <v>0.378850438261567</v>
      </c>
      <c r="BQ74" s="10">
        <f t="shared" ref="BQ74:BQ137" si="84">BO74/(BM74+BN74+BO74)</f>
        <v>0.62114956173843305</v>
      </c>
      <c r="BR74" s="10">
        <f t="shared" ref="BR74:BR137" si="85">BP74*$P74*$F$4</f>
        <v>33.035758216408645</v>
      </c>
      <c r="BS74" s="10">
        <f t="shared" ref="BS74:BS137" si="86">BQ74*$P74*$M$4/2</f>
        <v>60.195298971015802</v>
      </c>
      <c r="BT74" s="8">
        <f t="shared" ref="BT74:BT137" si="87">SUM(BS74, BR74, $C74:$E74, $G74:$L74)</f>
        <v>100.57805718742445</v>
      </c>
      <c r="BU74" s="11" t="str">
        <f t="shared" ref="BU74:BU137" si="88">IF(ABS(100-BT74)&lt;ABS(100-BL74), "Magnetite-Ulvospinel", IF(BD74&gt;0.1, "Hematite-Ilmenite", "Hematite"))</f>
        <v>Magnetite-Ulvospinel</v>
      </c>
      <c r="BV74" s="9">
        <f t="shared" ref="BV74:BV137" si="89">IF(BU74="Magnetite-Ulvospinel", BT74, BL74)</f>
        <v>100.57805718742445</v>
      </c>
      <c r="BW74" s="11" t="str">
        <f t="shared" ref="BW74:BW137" si="90">IF(ABS(100-BV74)&gt;$BW$5, "NO", IF(BU74="Hematite", "NO", "YES"))</f>
        <v>YES</v>
      </c>
      <c r="BY74" s="11" t="str">
        <f t="shared" si="59"/>
        <v>Magnetite-Ulvospinel</v>
      </c>
      <c r="BZ74" s="11">
        <f t="shared" si="60"/>
        <v>186</v>
      </c>
      <c r="CA74" s="9">
        <f t="shared" si="61"/>
        <v>3.8600000000000002E-2</v>
      </c>
      <c r="CB74" s="9">
        <f t="shared" si="61"/>
        <v>4.29</v>
      </c>
      <c r="CC74" s="9">
        <f t="shared" si="62"/>
        <v>1.2101999999999999</v>
      </c>
      <c r="CD74" s="9">
        <f t="shared" si="63"/>
        <v>60.195298971015802</v>
      </c>
      <c r="CE74" s="9">
        <f t="shared" si="64"/>
        <v>0.37119999999999997</v>
      </c>
      <c r="CF74" s="9">
        <f t="shared" si="65"/>
        <v>6.2799999999999995E-2</v>
      </c>
      <c r="CG74" s="9">
        <f t="shared" si="66"/>
        <v>33.035758216408645</v>
      </c>
      <c r="CH74" s="9">
        <f t="shared" si="67"/>
        <v>0.50749999999999995</v>
      </c>
      <c r="CI74" s="9">
        <f t="shared" si="68"/>
        <v>0.7016</v>
      </c>
      <c r="CJ74" s="9">
        <f>0</f>
        <v>0</v>
      </c>
      <c r="CK74" s="9">
        <f t="shared" si="69"/>
        <v>0.1409</v>
      </c>
      <c r="CL74" s="9">
        <f t="shared" si="70"/>
        <v>2.4199999999999999E-2</v>
      </c>
      <c r="CM74" s="10">
        <f t="shared" si="71"/>
        <v>0.38617664009293268</v>
      </c>
      <c r="CN74" s="41">
        <f t="shared" ref="CN74:CN137" si="91">BD74</f>
        <v>4.4256073852879024E-2</v>
      </c>
    </row>
    <row r="75" spans="1:92" s="11" customFormat="1">
      <c r="A75" s="36">
        <v>187</v>
      </c>
      <c r="B75" s="36" t="s">
        <v>124</v>
      </c>
      <c r="C75" s="36">
        <v>0.77859999999999996</v>
      </c>
      <c r="D75" s="36">
        <v>1.131</v>
      </c>
      <c r="E75" s="36">
        <v>6.5799999999999997E-2</v>
      </c>
      <c r="F75" s="36">
        <v>86.96</v>
      </c>
      <c r="G75" s="36">
        <v>0.38500000000000001</v>
      </c>
      <c r="H75" s="36">
        <v>3.7499999999999999E-2</v>
      </c>
      <c r="I75" s="36">
        <v>4.3099999999999996</v>
      </c>
      <c r="J75" s="36">
        <v>0.54830000000000001</v>
      </c>
      <c r="K75" s="36">
        <v>0</v>
      </c>
      <c r="L75" s="36">
        <v>0.16850000000000001</v>
      </c>
      <c r="M75" s="7">
        <f t="shared" si="57"/>
        <v>1.9317990095374202E-2</v>
      </c>
      <c r="N75" s="7">
        <f t="shared" si="57"/>
        <v>1.1092446508809875E-2</v>
      </c>
      <c r="O75" s="7">
        <f t="shared" si="57"/>
        <v>4.3292207928921828E-4</v>
      </c>
      <c r="P75" s="7">
        <f t="shared" si="57"/>
        <v>1.210393572776723</v>
      </c>
      <c r="Q75" s="7">
        <f t="shared" si="57"/>
        <v>2.5687010779203794E-3</v>
      </c>
      <c r="R75" s="7">
        <f t="shared" si="57"/>
        <v>7.1998663704801638E-4</v>
      </c>
      <c r="S75" s="7">
        <f t="shared" si="57"/>
        <v>5.3965527171830743E-2</v>
      </c>
      <c r="T75" s="7">
        <f t="shared" si="57"/>
        <v>7.7293447640046937E-3</v>
      </c>
      <c r="U75" s="7">
        <f t="shared" si="57"/>
        <v>0</v>
      </c>
      <c r="V75" s="7">
        <f t="shared" si="57"/>
        <v>2.0702941660707664E-3</v>
      </c>
      <c r="W75" s="7">
        <f t="shared" ref="W75:W138" si="92">M75</f>
        <v>1.9317990095374202E-2</v>
      </c>
      <c r="X75" s="7">
        <f t="shared" ref="X75:Y103" si="93">N75*3</f>
        <v>3.3277339526429625E-2</v>
      </c>
      <c r="Y75" s="7">
        <f t="shared" si="93"/>
        <v>1.2987662378676549E-3</v>
      </c>
      <c r="Z75" s="7">
        <f t="shared" ref="Z75:Z138" si="94">P75</f>
        <v>1.210393572776723</v>
      </c>
      <c r="AA75" s="7">
        <f t="shared" ref="AA75:AA138" si="95">Q75*3</f>
        <v>7.7061032337611378E-3</v>
      </c>
      <c r="AB75" s="7">
        <f t="shared" ref="AB75:AC103" si="96">R75*2</f>
        <v>1.4399732740960328E-3</v>
      </c>
      <c r="AC75" s="7">
        <f t="shared" si="96"/>
        <v>0.10793105434366149</v>
      </c>
      <c r="AD75" s="7">
        <f t="shared" si="50"/>
        <v>7.7293447640046937E-3</v>
      </c>
      <c r="AE75" s="7">
        <f t="shared" si="50"/>
        <v>0</v>
      </c>
      <c r="AF75" s="7">
        <f t="shared" si="50"/>
        <v>2.0702941660707664E-3</v>
      </c>
      <c r="AG75" s="7">
        <f t="shared" ref="AG75:AG103" si="97">SUM(W75:AF75)</f>
        <v>1.3911644384179886</v>
      </c>
      <c r="AH75" s="8">
        <f t="shared" si="58"/>
        <v>0.33326884262238327</v>
      </c>
      <c r="AI75" s="8">
        <f t="shared" si="58"/>
        <v>0.57409183744125236</v>
      </c>
      <c r="AJ75" s="8">
        <f t="shared" si="58"/>
        <v>2.2405970745104881E-2</v>
      </c>
      <c r="AK75" s="8">
        <f t="shared" si="58"/>
        <v>20.881388960514222</v>
      </c>
      <c r="AL75" s="8">
        <f t="shared" si="58"/>
        <v>0.13294364958076824</v>
      </c>
      <c r="AM75" s="8">
        <f t="shared" si="58"/>
        <v>2.4842037090601E-2</v>
      </c>
      <c r="AN75" s="8">
        <f t="shared" si="58"/>
        <v>1.8619979297297002</v>
      </c>
      <c r="AO75" s="8">
        <f t="shared" si="58"/>
        <v>0.13334460629763176</v>
      </c>
      <c r="AP75" s="8">
        <f t="shared" si="58"/>
        <v>0</v>
      </c>
      <c r="AQ75" s="8">
        <f t="shared" si="58"/>
        <v>3.5716165978338099E-2</v>
      </c>
      <c r="AR75" s="8">
        <f t="shared" ref="AR75:AR138" si="98">SUM(AH75:AQ75)</f>
        <v>24</v>
      </c>
      <c r="AS75" s="8">
        <f t="shared" ref="AS75:AS138" si="99">AH75</f>
        <v>0.33326884262238327</v>
      </c>
      <c r="AT75" s="8">
        <f t="shared" ref="AT75:AU103" si="100">AI75*2/3</f>
        <v>0.38272789162750159</v>
      </c>
      <c r="AU75" s="8">
        <f t="shared" si="100"/>
        <v>1.4937313830069921E-2</v>
      </c>
      <c r="AV75" s="8">
        <f t="shared" ref="AV75:AV138" si="101">AK75</f>
        <v>20.881388960514222</v>
      </c>
      <c r="AW75" s="8">
        <f t="shared" ref="AW75:AW138" si="102">AL75*2/3</f>
        <v>8.8629099720512153E-2</v>
      </c>
      <c r="AX75" s="8">
        <f t="shared" ref="AX75:AY103" si="103">AM75/2</f>
        <v>1.24210185453005E-2</v>
      </c>
      <c r="AY75" s="8">
        <f t="shared" si="103"/>
        <v>0.93099896486485012</v>
      </c>
      <c r="AZ75" s="8">
        <f t="shared" si="51"/>
        <v>0.13334460629763176</v>
      </c>
      <c r="BA75" s="8">
        <f t="shared" si="51"/>
        <v>0</v>
      </c>
      <c r="BB75" s="8">
        <f t="shared" si="51"/>
        <v>3.5716165978338099E-2</v>
      </c>
      <c r="BC75" s="9">
        <f t="shared" ref="BC75:BC138" si="104">SUM(AS75:BB75)</f>
        <v>22.813432864000813</v>
      </c>
      <c r="BD75" s="9">
        <f t="shared" si="72"/>
        <v>4.4585107179667398E-2</v>
      </c>
      <c r="BE75" s="9" t="b">
        <f t="shared" si="73"/>
        <v>0</v>
      </c>
      <c r="BF75" s="8">
        <f t="shared" si="74"/>
        <v>0.46438551594483513</v>
      </c>
      <c r="BG75" s="8">
        <f t="shared" si="75"/>
        <v>20.417003444569389</v>
      </c>
      <c r="BH75" s="10">
        <f t="shared" si="76"/>
        <v>2.2239206253136107E-2</v>
      </c>
      <c r="BI75" s="10">
        <f t="shared" si="76"/>
        <v>0.97776079374686398</v>
      </c>
      <c r="BJ75" s="10">
        <f t="shared" si="77"/>
        <v>1.9339213757727154</v>
      </c>
      <c r="BK75" s="10">
        <f t="shared" si="78"/>
        <v>94.49352662532732</v>
      </c>
      <c r="BL75" s="8">
        <f t="shared" si="79"/>
        <v>103.85214800110002</v>
      </c>
      <c r="BM75" s="10">
        <f t="shared" si="80"/>
        <v>1.3953844808096851</v>
      </c>
      <c r="BN75" s="10">
        <f t="shared" si="81"/>
        <v>6.495334826568179</v>
      </c>
      <c r="BO75" s="10">
        <f t="shared" si="82"/>
        <v>12.990669653136358</v>
      </c>
      <c r="BP75" s="10">
        <f t="shared" si="83"/>
        <v>0.37788287562186901</v>
      </c>
      <c r="BQ75" s="10">
        <f t="shared" si="84"/>
        <v>0.62211712437813105</v>
      </c>
      <c r="BR75" s="10">
        <f t="shared" si="85"/>
        <v>32.860694864077722</v>
      </c>
      <c r="BS75" s="10">
        <f t="shared" si="86"/>
        <v>60.123131784844631</v>
      </c>
      <c r="BT75" s="8">
        <f t="shared" si="87"/>
        <v>100.40852664892235</v>
      </c>
      <c r="BU75" s="11" t="str">
        <f t="shared" si="88"/>
        <v>Magnetite-Ulvospinel</v>
      </c>
      <c r="BV75" s="9">
        <f t="shared" si="89"/>
        <v>100.40852664892235</v>
      </c>
      <c r="BW75" s="11" t="str">
        <f t="shared" si="90"/>
        <v>YES</v>
      </c>
      <c r="BY75" s="11" t="str">
        <f t="shared" si="59"/>
        <v>Magnetite-Ulvospinel</v>
      </c>
      <c r="BZ75" s="11">
        <f t="shared" si="60"/>
        <v>187</v>
      </c>
      <c r="CA75" s="9">
        <f t="shared" si="61"/>
        <v>3.7499999999999999E-2</v>
      </c>
      <c r="CB75" s="9">
        <f t="shared" si="61"/>
        <v>4.3099999999999996</v>
      </c>
      <c r="CC75" s="9">
        <f t="shared" si="62"/>
        <v>1.131</v>
      </c>
      <c r="CD75" s="9">
        <f t="shared" si="63"/>
        <v>60.123131784844631</v>
      </c>
      <c r="CE75" s="9">
        <f t="shared" si="64"/>
        <v>0.38500000000000001</v>
      </c>
      <c r="CF75" s="9">
        <f t="shared" si="65"/>
        <v>6.5799999999999997E-2</v>
      </c>
      <c r="CG75" s="9">
        <f t="shared" si="66"/>
        <v>32.860694864077722</v>
      </c>
      <c r="CH75" s="9">
        <f t="shared" si="67"/>
        <v>0.54830000000000001</v>
      </c>
      <c r="CI75" s="9">
        <f t="shared" si="68"/>
        <v>0.77859999999999996</v>
      </c>
      <c r="CJ75" s="9">
        <f>0</f>
        <v>0</v>
      </c>
      <c r="CK75" s="9">
        <f t="shared" si="69"/>
        <v>0.16850000000000001</v>
      </c>
      <c r="CL75" s="9">
        <f t="shared" si="70"/>
        <v>0</v>
      </c>
      <c r="CM75" s="10">
        <f t="shared" si="71"/>
        <v>0.39781925981886124</v>
      </c>
      <c r="CN75" s="41">
        <f t="shared" si="91"/>
        <v>4.4585107179667398E-2</v>
      </c>
    </row>
    <row r="76" spans="1:92" s="11" customFormat="1">
      <c r="A76" s="36">
        <v>188</v>
      </c>
      <c r="B76" s="36" t="s">
        <v>125</v>
      </c>
      <c r="C76" s="36">
        <v>0.81720000000000004</v>
      </c>
      <c r="D76" s="36">
        <v>1.1719999999999999</v>
      </c>
      <c r="E76" s="36">
        <v>6.88E-2</v>
      </c>
      <c r="F76" s="36">
        <v>87.36</v>
      </c>
      <c r="G76" s="36">
        <v>0.36720000000000003</v>
      </c>
      <c r="H76" s="36">
        <v>3.7699999999999997E-2</v>
      </c>
      <c r="I76" s="36">
        <v>4.38</v>
      </c>
      <c r="J76" s="36">
        <v>0.53100000000000003</v>
      </c>
      <c r="K76" s="36">
        <v>1.9900000000000001E-2</v>
      </c>
      <c r="L76" s="36">
        <v>0.1424</v>
      </c>
      <c r="M76" s="7">
        <f t="shared" si="57"/>
        <v>2.0275701908476496E-2</v>
      </c>
      <c r="N76" s="7">
        <f t="shared" si="57"/>
        <v>1.1494559954310497E-2</v>
      </c>
      <c r="O76" s="7">
        <f t="shared" si="57"/>
        <v>4.5266016801061119E-4</v>
      </c>
      <c r="P76" s="7">
        <f t="shared" si="57"/>
        <v>1.2159611605079867</v>
      </c>
      <c r="Q76" s="7">
        <f t="shared" si="57"/>
        <v>2.4499403527593853E-3</v>
      </c>
      <c r="R76" s="7">
        <f t="shared" si="57"/>
        <v>7.2382656577893911E-4</v>
      </c>
      <c r="S76" s="7">
        <f t="shared" si="57"/>
        <v>5.4841997450723594E-2</v>
      </c>
      <c r="T76" s="7">
        <f t="shared" si="57"/>
        <v>7.4854679366888428E-3</v>
      </c>
      <c r="U76" s="7">
        <f t="shared" si="57"/>
        <v>2.664246085298717E-4</v>
      </c>
      <c r="V76" s="7">
        <f t="shared" si="57"/>
        <v>1.7496135860443744E-3</v>
      </c>
      <c r="W76" s="7">
        <f t="shared" si="92"/>
        <v>2.0275701908476496E-2</v>
      </c>
      <c r="X76" s="7">
        <f t="shared" si="93"/>
        <v>3.4483679862931493E-2</v>
      </c>
      <c r="Y76" s="7">
        <f t="shared" si="93"/>
        <v>1.3579805040318336E-3</v>
      </c>
      <c r="Z76" s="7">
        <f t="shared" si="94"/>
        <v>1.2159611605079867</v>
      </c>
      <c r="AA76" s="7">
        <f t="shared" si="95"/>
        <v>7.349821058278156E-3</v>
      </c>
      <c r="AB76" s="7">
        <f t="shared" si="96"/>
        <v>1.4476531315578782E-3</v>
      </c>
      <c r="AC76" s="7">
        <f t="shared" si="96"/>
        <v>0.10968399490144719</v>
      </c>
      <c r="AD76" s="7">
        <f t="shared" si="50"/>
        <v>7.4854679366888428E-3</v>
      </c>
      <c r="AE76" s="7">
        <f t="shared" si="50"/>
        <v>2.664246085298717E-4</v>
      </c>
      <c r="AF76" s="7">
        <f t="shared" si="50"/>
        <v>1.7496135860443744E-3</v>
      </c>
      <c r="AG76" s="7">
        <f t="shared" si="97"/>
        <v>1.4000614980059729</v>
      </c>
      <c r="AH76" s="8">
        <f t="shared" si="58"/>
        <v>0.34756819360899238</v>
      </c>
      <c r="AI76" s="8">
        <f t="shared" si="58"/>
        <v>0.59112283131067511</v>
      </c>
      <c r="AJ76" s="8">
        <f t="shared" si="58"/>
        <v>2.3278643219017344E-2</v>
      </c>
      <c r="AK76" s="8">
        <f t="shared" si="58"/>
        <v>20.844132842561166</v>
      </c>
      <c r="AL76" s="8">
        <f t="shared" si="58"/>
        <v>0.12599139798494996</v>
      </c>
      <c r="AM76" s="8">
        <f t="shared" si="58"/>
        <v>2.4815820738497911E-2</v>
      </c>
      <c r="AN76" s="8">
        <f t="shared" si="58"/>
        <v>1.8802144629960404</v>
      </c>
      <c r="AO76" s="8">
        <f t="shared" si="58"/>
        <v>0.12831667090081339</v>
      </c>
      <c r="AP76" s="8">
        <f t="shared" si="58"/>
        <v>4.5670783846451018E-3</v>
      </c>
      <c r="AQ76" s="8">
        <f t="shared" si="58"/>
        <v>2.9992058295203437E-2</v>
      </c>
      <c r="AR76" s="8">
        <f t="shared" si="98"/>
        <v>24.000000000000004</v>
      </c>
      <c r="AS76" s="8">
        <f t="shared" si="99"/>
        <v>0.34756819360899238</v>
      </c>
      <c r="AT76" s="8">
        <f t="shared" si="100"/>
        <v>0.39408188754045009</v>
      </c>
      <c r="AU76" s="8">
        <f t="shared" si="100"/>
        <v>1.5519095479344895E-2</v>
      </c>
      <c r="AV76" s="8">
        <f t="shared" si="101"/>
        <v>20.844132842561166</v>
      </c>
      <c r="AW76" s="8">
        <f t="shared" si="102"/>
        <v>8.3994265323299969E-2</v>
      </c>
      <c r="AX76" s="8">
        <f t="shared" si="103"/>
        <v>1.2407910369248955E-2</v>
      </c>
      <c r="AY76" s="8">
        <f t="shared" si="103"/>
        <v>0.94010723149802022</v>
      </c>
      <c r="AZ76" s="8">
        <f t="shared" si="51"/>
        <v>0.12831667090081339</v>
      </c>
      <c r="BA76" s="8">
        <f t="shared" si="51"/>
        <v>4.5670783846451018E-3</v>
      </c>
      <c r="BB76" s="8">
        <f t="shared" si="51"/>
        <v>2.9992058295203437E-2</v>
      </c>
      <c r="BC76" s="9">
        <f t="shared" si="104"/>
        <v>22.800687233961185</v>
      </c>
      <c r="BD76" s="9">
        <f t="shared" si="72"/>
        <v>4.5101767418140627E-2</v>
      </c>
      <c r="BE76" s="9" t="b">
        <f t="shared" si="73"/>
        <v>0</v>
      </c>
      <c r="BF76" s="8">
        <f t="shared" si="74"/>
        <v>0.46422236698821445</v>
      </c>
      <c r="BG76" s="8">
        <f t="shared" si="75"/>
        <v>20.379910475572952</v>
      </c>
      <c r="BH76" s="10">
        <f t="shared" si="76"/>
        <v>2.2271128786913563E-2</v>
      </c>
      <c r="BI76" s="10">
        <f t="shared" si="76"/>
        <v>0.97772887121308649</v>
      </c>
      <c r="BJ76" s="10">
        <f t="shared" si="77"/>
        <v>1.9456058108247687</v>
      </c>
      <c r="BK76" s="10">
        <f t="shared" si="78"/>
        <v>94.9250801882948</v>
      </c>
      <c r="BL76" s="8">
        <f t="shared" si="79"/>
        <v>104.40688599911957</v>
      </c>
      <c r="BM76" s="10">
        <f t="shared" si="80"/>
        <v>1.4043295984862345</v>
      </c>
      <c r="BN76" s="10">
        <f t="shared" si="81"/>
        <v>6.4799344146916438</v>
      </c>
      <c r="BO76" s="10">
        <f t="shared" si="82"/>
        <v>12.959868829383288</v>
      </c>
      <c r="BP76" s="10">
        <f t="shared" si="83"/>
        <v>0.37824859747003614</v>
      </c>
      <c r="BQ76" s="10">
        <f t="shared" si="84"/>
        <v>0.62175140252996386</v>
      </c>
      <c r="BR76" s="10">
        <f t="shared" si="85"/>
        <v>33.043797474982355</v>
      </c>
      <c r="BS76" s="10">
        <f t="shared" si="86"/>
        <v>60.364180173092976</v>
      </c>
      <c r="BT76" s="8">
        <f t="shared" si="87"/>
        <v>100.94417764807532</v>
      </c>
      <c r="BU76" s="11" t="str">
        <f t="shared" si="88"/>
        <v>Magnetite-Ulvospinel</v>
      </c>
      <c r="BV76" s="9">
        <f t="shared" si="89"/>
        <v>100.94417764807532</v>
      </c>
      <c r="BW76" s="11" t="str">
        <f t="shared" si="90"/>
        <v>YES</v>
      </c>
      <c r="BY76" s="11" t="str">
        <f t="shared" si="59"/>
        <v>Magnetite-Ulvospinel</v>
      </c>
      <c r="BZ76" s="11">
        <f t="shared" si="60"/>
        <v>188</v>
      </c>
      <c r="CA76" s="9">
        <f t="shared" si="61"/>
        <v>3.7699999999999997E-2</v>
      </c>
      <c r="CB76" s="9">
        <f t="shared" si="61"/>
        <v>4.38</v>
      </c>
      <c r="CC76" s="9">
        <f t="shared" si="62"/>
        <v>1.1719999999999999</v>
      </c>
      <c r="CD76" s="9">
        <f t="shared" si="63"/>
        <v>60.364180173092976</v>
      </c>
      <c r="CE76" s="9">
        <f t="shared" si="64"/>
        <v>0.36720000000000003</v>
      </c>
      <c r="CF76" s="9">
        <f t="shared" si="65"/>
        <v>6.88E-2</v>
      </c>
      <c r="CG76" s="9">
        <f t="shared" si="66"/>
        <v>33.043797474982355</v>
      </c>
      <c r="CH76" s="9">
        <f t="shared" si="67"/>
        <v>0.53100000000000003</v>
      </c>
      <c r="CI76" s="9">
        <f t="shared" si="68"/>
        <v>0.81720000000000004</v>
      </c>
      <c r="CJ76" s="9">
        <f>0</f>
        <v>0</v>
      </c>
      <c r="CK76" s="9">
        <f t="shared" si="69"/>
        <v>0.1424</v>
      </c>
      <c r="CL76" s="9">
        <f t="shared" si="70"/>
        <v>1.9900000000000001E-2</v>
      </c>
      <c r="CM76" s="10">
        <f t="shared" si="71"/>
        <v>0.43275694319914004</v>
      </c>
      <c r="CN76" s="41">
        <f t="shared" si="91"/>
        <v>4.5101767418140627E-2</v>
      </c>
    </row>
    <row r="77" spans="1:92" s="11" customFormat="1">
      <c r="A77" s="36">
        <v>189</v>
      </c>
      <c r="B77" s="36" t="s">
        <v>126</v>
      </c>
      <c r="C77" s="36">
        <v>0.80759999999999998</v>
      </c>
      <c r="D77" s="36">
        <v>1.1104000000000001</v>
      </c>
      <c r="E77" s="36">
        <v>7.0099999999999996E-2</v>
      </c>
      <c r="F77" s="36">
        <v>86.25</v>
      </c>
      <c r="G77" s="36">
        <v>0.35010000000000002</v>
      </c>
      <c r="H77" s="36">
        <v>3.4200000000000001E-2</v>
      </c>
      <c r="I77" s="36">
        <v>4.33</v>
      </c>
      <c r="J77" s="36">
        <v>0.57099999999999995</v>
      </c>
      <c r="K77" s="36">
        <v>1.24E-2</v>
      </c>
      <c r="L77" s="36">
        <v>0.16300000000000001</v>
      </c>
      <c r="M77" s="7">
        <f t="shared" si="57"/>
        <v>2.0037514514544316E-2</v>
      </c>
      <c r="N77" s="7">
        <f t="shared" si="57"/>
        <v>1.0890409021558342E-2</v>
      </c>
      <c r="O77" s="7">
        <f t="shared" si="57"/>
        <v>4.6121333978988143E-4</v>
      </c>
      <c r="P77" s="7">
        <f t="shared" si="57"/>
        <v>1.2005111045537302</v>
      </c>
      <c r="Q77" s="7">
        <f t="shared" si="57"/>
        <v>2.33584999319461E-3</v>
      </c>
      <c r="R77" s="7">
        <f t="shared" si="57"/>
        <v>6.5662781298779103E-4</v>
      </c>
      <c r="S77" s="7">
        <f t="shared" si="57"/>
        <v>5.4215947251514421E-2</v>
      </c>
      <c r="T77" s="7">
        <f t="shared" si="57"/>
        <v>8.0493449940665322E-3</v>
      </c>
      <c r="U77" s="7">
        <f t="shared" si="57"/>
        <v>1.6601332390806073E-4</v>
      </c>
      <c r="V77" s="7">
        <f t="shared" si="57"/>
        <v>2.0027177986322547E-3</v>
      </c>
      <c r="W77" s="7">
        <f t="shared" si="92"/>
        <v>2.0037514514544316E-2</v>
      </c>
      <c r="X77" s="7">
        <f t="shared" si="93"/>
        <v>3.2671227064675026E-2</v>
      </c>
      <c r="Y77" s="7">
        <f t="shared" si="93"/>
        <v>1.3836400193696443E-3</v>
      </c>
      <c r="Z77" s="7">
        <f t="shared" si="94"/>
        <v>1.2005111045537302</v>
      </c>
      <c r="AA77" s="7">
        <f t="shared" si="95"/>
        <v>7.0075499795838299E-3</v>
      </c>
      <c r="AB77" s="7">
        <f t="shared" si="96"/>
        <v>1.3132556259755821E-3</v>
      </c>
      <c r="AC77" s="7">
        <f t="shared" si="96"/>
        <v>0.10843189450302884</v>
      </c>
      <c r="AD77" s="7">
        <f t="shared" si="50"/>
        <v>8.0493449940665322E-3</v>
      </c>
      <c r="AE77" s="7">
        <f t="shared" si="50"/>
        <v>1.6601332390806073E-4</v>
      </c>
      <c r="AF77" s="7">
        <f t="shared" si="50"/>
        <v>2.0027177986322547E-3</v>
      </c>
      <c r="AG77" s="7">
        <f t="shared" si="97"/>
        <v>1.3815742623775145</v>
      </c>
      <c r="AH77" s="8">
        <f t="shared" si="58"/>
        <v>0.34808143249679169</v>
      </c>
      <c r="AI77" s="8">
        <f t="shared" si="58"/>
        <v>0.56754781187284675</v>
      </c>
      <c r="AJ77" s="8">
        <f t="shared" si="58"/>
        <v>2.4035885271723144E-2</v>
      </c>
      <c r="AK77" s="8">
        <f t="shared" si="58"/>
        <v>20.854663620982098</v>
      </c>
      <c r="AL77" s="8">
        <f t="shared" si="58"/>
        <v>0.12173156672779455</v>
      </c>
      <c r="AM77" s="8">
        <f t="shared" si="58"/>
        <v>2.2813203663171348E-2</v>
      </c>
      <c r="AN77" s="8">
        <f t="shared" si="58"/>
        <v>1.883623297667945</v>
      </c>
      <c r="AO77" s="8">
        <f t="shared" si="58"/>
        <v>0.13982909577741487</v>
      </c>
      <c r="AP77" s="8">
        <f t="shared" si="58"/>
        <v>2.8838983775920572E-3</v>
      </c>
      <c r="AQ77" s="8">
        <f t="shared" si="58"/>
        <v>3.4790187162621236E-2</v>
      </c>
      <c r="AR77" s="8">
        <f t="shared" si="98"/>
        <v>24.000000000000004</v>
      </c>
      <c r="AS77" s="8">
        <f t="shared" si="99"/>
        <v>0.34808143249679169</v>
      </c>
      <c r="AT77" s="8">
        <f t="shared" si="100"/>
        <v>0.37836520791523115</v>
      </c>
      <c r="AU77" s="8">
        <f t="shared" si="100"/>
        <v>1.6023923514482095E-2</v>
      </c>
      <c r="AV77" s="8">
        <f t="shared" si="101"/>
        <v>20.854663620982098</v>
      </c>
      <c r="AW77" s="8">
        <f t="shared" si="102"/>
        <v>8.1154377818529702E-2</v>
      </c>
      <c r="AX77" s="8">
        <f t="shared" si="103"/>
        <v>1.1406601831585674E-2</v>
      </c>
      <c r="AY77" s="8">
        <f t="shared" si="103"/>
        <v>0.9418116488339725</v>
      </c>
      <c r="AZ77" s="8">
        <f t="shared" si="51"/>
        <v>0.13982909577741487</v>
      </c>
      <c r="BA77" s="8">
        <f t="shared" si="51"/>
        <v>2.8838983775920572E-3</v>
      </c>
      <c r="BB77" s="8">
        <f t="shared" si="51"/>
        <v>3.4790187162621236E-2</v>
      </c>
      <c r="BC77" s="9">
        <f t="shared" si="104"/>
        <v>22.809009994710319</v>
      </c>
      <c r="BD77" s="9">
        <f t="shared" si="72"/>
        <v>4.5160721167729879E-2</v>
      </c>
      <c r="BE77" s="9" t="b">
        <f t="shared" si="73"/>
        <v>0</v>
      </c>
      <c r="BF77" s="8">
        <f t="shared" si="74"/>
        <v>0.45390112055976595</v>
      </c>
      <c r="BG77" s="8">
        <f t="shared" si="75"/>
        <v>20.400762500422331</v>
      </c>
      <c r="BH77" s="10">
        <f t="shared" si="76"/>
        <v>2.1764969639840714E-2</v>
      </c>
      <c r="BI77" s="10">
        <f t="shared" si="76"/>
        <v>0.97823503036015924</v>
      </c>
      <c r="BJ77" s="10">
        <f t="shared" si="77"/>
        <v>1.8772286314362616</v>
      </c>
      <c r="BK77" s="10">
        <f t="shared" si="78"/>
        <v>93.767475188445317</v>
      </c>
      <c r="BL77" s="8">
        <f t="shared" si="79"/>
        <v>103.09350381988156</v>
      </c>
      <c r="BM77" s="10">
        <f t="shared" si="80"/>
        <v>1.3957127693937383</v>
      </c>
      <c r="BN77" s="10">
        <f t="shared" si="81"/>
        <v>6.4863169505294529</v>
      </c>
      <c r="BO77" s="10">
        <f t="shared" si="82"/>
        <v>12.972633901058906</v>
      </c>
      <c r="BP77" s="10">
        <f t="shared" si="83"/>
        <v>0.37795046053838038</v>
      </c>
      <c r="BQ77" s="10">
        <f t="shared" si="84"/>
        <v>0.62204953946161956</v>
      </c>
      <c r="BR77" s="10">
        <f t="shared" si="85"/>
        <v>32.598227221435309</v>
      </c>
      <c r="BS77" s="10">
        <f t="shared" si="86"/>
        <v>59.625767783000441</v>
      </c>
      <c r="BT77" s="8">
        <f t="shared" si="87"/>
        <v>99.672795004435727</v>
      </c>
      <c r="BU77" s="11" t="str">
        <f t="shared" si="88"/>
        <v>Magnetite-Ulvospinel</v>
      </c>
      <c r="BV77" s="9">
        <f t="shared" si="89"/>
        <v>99.672795004435727</v>
      </c>
      <c r="BW77" s="11" t="str">
        <f t="shared" si="90"/>
        <v>YES</v>
      </c>
      <c r="BY77" s="11" t="str">
        <f t="shared" si="59"/>
        <v>Magnetite-Ulvospinel</v>
      </c>
      <c r="BZ77" s="11">
        <f t="shared" si="60"/>
        <v>189</v>
      </c>
      <c r="CA77" s="9">
        <f t="shared" si="61"/>
        <v>3.4200000000000001E-2</v>
      </c>
      <c r="CB77" s="9">
        <f t="shared" si="61"/>
        <v>4.33</v>
      </c>
      <c r="CC77" s="9">
        <f t="shared" si="62"/>
        <v>1.1104000000000001</v>
      </c>
      <c r="CD77" s="9">
        <f t="shared" si="63"/>
        <v>59.625767783000441</v>
      </c>
      <c r="CE77" s="9">
        <f t="shared" si="64"/>
        <v>0.35010000000000002</v>
      </c>
      <c r="CF77" s="9">
        <f t="shared" si="65"/>
        <v>7.0099999999999996E-2</v>
      </c>
      <c r="CG77" s="9">
        <f t="shared" si="66"/>
        <v>32.598227221435309</v>
      </c>
      <c r="CH77" s="9">
        <f t="shared" si="67"/>
        <v>0.57099999999999995</v>
      </c>
      <c r="CI77" s="9">
        <f t="shared" si="68"/>
        <v>0.80759999999999998</v>
      </c>
      <c r="CJ77" s="9">
        <f>0</f>
        <v>0</v>
      </c>
      <c r="CK77" s="9">
        <f t="shared" si="69"/>
        <v>0.16300000000000001</v>
      </c>
      <c r="CL77" s="9">
        <f t="shared" si="70"/>
        <v>1.24E-2</v>
      </c>
      <c r="CM77" s="10">
        <f t="shared" si="71"/>
        <v>0.39608330834595273</v>
      </c>
      <c r="CN77" s="41">
        <f t="shared" si="91"/>
        <v>4.5160721167729879E-2</v>
      </c>
    </row>
    <row r="78" spans="1:92" s="11" customFormat="1">
      <c r="A78" s="36">
        <v>190</v>
      </c>
      <c r="B78" s="36" t="s">
        <v>127</v>
      </c>
      <c r="C78" s="36">
        <v>0.80530000000000002</v>
      </c>
      <c r="D78" s="36">
        <v>1.1575</v>
      </c>
      <c r="E78" s="36">
        <v>5.7200000000000001E-2</v>
      </c>
      <c r="F78" s="36">
        <v>86.54</v>
      </c>
      <c r="G78" s="36">
        <v>0.35549999999999998</v>
      </c>
      <c r="H78" s="36">
        <v>5.0700000000000002E-2</v>
      </c>
      <c r="I78" s="36">
        <v>4.3600000000000003</v>
      </c>
      <c r="J78" s="36">
        <v>0.51619999999999999</v>
      </c>
      <c r="K78" s="36">
        <v>0</v>
      </c>
      <c r="L78" s="36">
        <v>0.14230000000000001</v>
      </c>
      <c r="M78" s="7">
        <f t="shared" si="57"/>
        <v>1.9980448784748066E-2</v>
      </c>
      <c r="N78" s="7">
        <f t="shared" si="57"/>
        <v>1.1352349101633448E-2</v>
      </c>
      <c r="O78" s="7">
        <f t="shared" si="57"/>
        <v>3.7633955828789189E-4</v>
      </c>
      <c r="P78" s="7">
        <f t="shared" si="57"/>
        <v>1.2045476056588964</v>
      </c>
      <c r="Q78" s="7">
        <f t="shared" si="57"/>
        <v>2.3718785277940125E-3</v>
      </c>
      <c r="R78" s="7">
        <f t="shared" si="57"/>
        <v>9.7342193328891818E-4</v>
      </c>
      <c r="S78" s="7">
        <f t="shared" si="57"/>
        <v>5.459157737103993E-2</v>
      </c>
      <c r="T78" s="7">
        <f t="shared" si="57"/>
        <v>7.2768334254590967E-3</v>
      </c>
      <c r="U78" s="7">
        <f t="shared" si="57"/>
        <v>0</v>
      </c>
      <c r="V78" s="7">
        <f t="shared" si="57"/>
        <v>1.7483849248182198E-3</v>
      </c>
      <c r="W78" s="7">
        <f t="shared" si="92"/>
        <v>1.9980448784748066E-2</v>
      </c>
      <c r="X78" s="7">
        <f t="shared" si="93"/>
        <v>3.4057047304900341E-2</v>
      </c>
      <c r="Y78" s="7">
        <f t="shared" si="93"/>
        <v>1.1290186748636757E-3</v>
      </c>
      <c r="Z78" s="7">
        <f t="shared" si="94"/>
        <v>1.2045476056588964</v>
      </c>
      <c r="AA78" s="7">
        <f t="shared" si="95"/>
        <v>7.1156355833820375E-3</v>
      </c>
      <c r="AB78" s="7">
        <f t="shared" si="96"/>
        <v>1.9468438665778364E-3</v>
      </c>
      <c r="AC78" s="7">
        <f t="shared" si="96"/>
        <v>0.10918315474207986</v>
      </c>
      <c r="AD78" s="7">
        <f t="shared" si="50"/>
        <v>7.2768334254590967E-3</v>
      </c>
      <c r="AE78" s="7">
        <f t="shared" si="50"/>
        <v>0</v>
      </c>
      <c r="AF78" s="7">
        <f t="shared" si="50"/>
        <v>1.7483849248182198E-3</v>
      </c>
      <c r="AG78" s="7">
        <f t="shared" si="97"/>
        <v>1.3869849729657258</v>
      </c>
      <c r="AH78" s="8">
        <f t="shared" si="58"/>
        <v>0.3457360967715426</v>
      </c>
      <c r="AI78" s="8">
        <f t="shared" si="58"/>
        <v>0.58931362000978693</v>
      </c>
      <c r="AJ78" s="8">
        <f t="shared" si="58"/>
        <v>1.953622333686077E-2</v>
      </c>
      <c r="AK78" s="8">
        <f t="shared" si="58"/>
        <v>20.843154828129418</v>
      </c>
      <c r="AL78" s="8">
        <f t="shared" si="58"/>
        <v>0.1231269677248255</v>
      </c>
      <c r="AM78" s="8">
        <f t="shared" si="58"/>
        <v>3.3687641689411935E-2</v>
      </c>
      <c r="AN78" s="8">
        <f t="shared" si="58"/>
        <v>1.8892747685700197</v>
      </c>
      <c r="AO78" s="8">
        <f t="shared" si="58"/>
        <v>0.12591629009331309</v>
      </c>
      <c r="AP78" s="8">
        <f t="shared" si="58"/>
        <v>0</v>
      </c>
      <c r="AQ78" s="8">
        <f t="shared" si="58"/>
        <v>3.0253563674820141E-2</v>
      </c>
      <c r="AR78" s="8">
        <f t="shared" si="98"/>
        <v>23.999999999999996</v>
      </c>
      <c r="AS78" s="8">
        <f t="shared" si="99"/>
        <v>0.3457360967715426</v>
      </c>
      <c r="AT78" s="8">
        <f t="shared" si="100"/>
        <v>0.39287574667319131</v>
      </c>
      <c r="AU78" s="8">
        <f t="shared" si="100"/>
        <v>1.3024148891240513E-2</v>
      </c>
      <c r="AV78" s="8">
        <f t="shared" si="101"/>
        <v>20.843154828129418</v>
      </c>
      <c r="AW78" s="8">
        <f t="shared" si="102"/>
        <v>8.2084645149883659E-2</v>
      </c>
      <c r="AX78" s="8">
        <f t="shared" si="103"/>
        <v>1.6843820844705967E-2</v>
      </c>
      <c r="AY78" s="8">
        <f t="shared" si="103"/>
        <v>0.94463738428500987</v>
      </c>
      <c r="AZ78" s="8">
        <f t="shared" si="51"/>
        <v>0.12591629009331309</v>
      </c>
      <c r="BA78" s="8">
        <f t="shared" si="51"/>
        <v>0</v>
      </c>
      <c r="BB78" s="8">
        <f t="shared" si="51"/>
        <v>3.0253563674820141E-2</v>
      </c>
      <c r="BC78" s="9">
        <f t="shared" si="104"/>
        <v>22.794526524513124</v>
      </c>
      <c r="BD78" s="9">
        <f t="shared" si="72"/>
        <v>4.5321228579569446E-2</v>
      </c>
      <c r="BE78" s="9" t="b">
        <f t="shared" si="73"/>
        <v>0</v>
      </c>
      <c r="BF78" s="8">
        <f t="shared" si="74"/>
        <v>0.47298499742015421</v>
      </c>
      <c r="BG78" s="8">
        <f t="shared" si="75"/>
        <v>20.370169830709262</v>
      </c>
      <c r="BH78" s="10">
        <f t="shared" si="76"/>
        <v>2.2692581872578381E-2</v>
      </c>
      <c r="BI78" s="10">
        <f t="shared" si="76"/>
        <v>0.9773074181274215</v>
      </c>
      <c r="BJ78" s="10">
        <f t="shared" si="77"/>
        <v>1.9638160352529332</v>
      </c>
      <c r="BK78" s="10">
        <f t="shared" si="78"/>
        <v>93.993537284738437</v>
      </c>
      <c r="BL78" s="8">
        <f t="shared" si="79"/>
        <v>103.40205331999138</v>
      </c>
      <c r="BM78" s="10">
        <f t="shared" si="80"/>
        <v>1.4176223817051641</v>
      </c>
      <c r="BN78" s="10">
        <f t="shared" si="81"/>
        <v>6.4751774821414179</v>
      </c>
      <c r="BO78" s="10">
        <f t="shared" si="82"/>
        <v>12.950354964282836</v>
      </c>
      <c r="BP78" s="10">
        <f t="shared" si="83"/>
        <v>0.37867587363476524</v>
      </c>
      <c r="BQ78" s="10">
        <f t="shared" si="84"/>
        <v>0.62132412636523482</v>
      </c>
      <c r="BR78" s="10">
        <f t="shared" si="85"/>
        <v>32.770610104352585</v>
      </c>
      <c r="BS78" s="10">
        <f t="shared" si="86"/>
        <v>59.756481281311601</v>
      </c>
      <c r="BT78" s="8">
        <f t="shared" si="87"/>
        <v>99.971791385664204</v>
      </c>
      <c r="BU78" s="11" t="str">
        <f t="shared" si="88"/>
        <v>Magnetite-Ulvospinel</v>
      </c>
      <c r="BV78" s="9">
        <f t="shared" si="89"/>
        <v>99.971791385664204</v>
      </c>
      <c r="BW78" s="11" t="str">
        <f t="shared" si="90"/>
        <v>YES</v>
      </c>
      <c r="BY78" s="11" t="str">
        <f t="shared" si="59"/>
        <v>Magnetite-Ulvospinel</v>
      </c>
      <c r="BZ78" s="11">
        <f t="shared" si="60"/>
        <v>190</v>
      </c>
      <c r="CA78" s="9">
        <f t="shared" si="61"/>
        <v>5.0700000000000002E-2</v>
      </c>
      <c r="CB78" s="9">
        <f t="shared" si="61"/>
        <v>4.3600000000000003</v>
      </c>
      <c r="CC78" s="9">
        <f t="shared" si="62"/>
        <v>1.1575</v>
      </c>
      <c r="CD78" s="9">
        <f t="shared" si="63"/>
        <v>59.756481281311601</v>
      </c>
      <c r="CE78" s="9">
        <f t="shared" si="64"/>
        <v>0.35549999999999998</v>
      </c>
      <c r="CF78" s="9">
        <f t="shared" si="65"/>
        <v>5.7200000000000001E-2</v>
      </c>
      <c r="CG78" s="9">
        <f t="shared" si="66"/>
        <v>32.770610104352585</v>
      </c>
      <c r="CH78" s="9">
        <f t="shared" si="67"/>
        <v>0.51619999999999999</v>
      </c>
      <c r="CI78" s="9">
        <f t="shared" si="68"/>
        <v>0.80530000000000002</v>
      </c>
      <c r="CJ78" s="9">
        <f>0</f>
        <v>0</v>
      </c>
      <c r="CK78" s="9">
        <f t="shared" si="69"/>
        <v>0.14230000000000001</v>
      </c>
      <c r="CL78" s="9">
        <f t="shared" si="70"/>
        <v>0</v>
      </c>
      <c r="CM78" s="10">
        <f t="shared" si="71"/>
        <v>0.43866280520477607</v>
      </c>
      <c r="CN78" s="41">
        <f t="shared" si="91"/>
        <v>4.5321228579569446E-2</v>
      </c>
    </row>
    <row r="79" spans="1:92" s="11" customFormat="1">
      <c r="A79" s="36">
        <v>191</v>
      </c>
      <c r="B79" s="36" t="s">
        <v>128</v>
      </c>
      <c r="C79" s="36">
        <v>0.78680000000000005</v>
      </c>
      <c r="D79" s="36">
        <v>1.1121000000000001</v>
      </c>
      <c r="E79" s="36">
        <v>6.9199999999999998E-2</v>
      </c>
      <c r="F79" s="36">
        <v>86.73</v>
      </c>
      <c r="G79" s="36">
        <v>0.34739999999999999</v>
      </c>
      <c r="H79" s="36">
        <v>2.2800000000000001E-2</v>
      </c>
      <c r="I79" s="36">
        <v>4.3899999999999997</v>
      </c>
      <c r="J79" s="36">
        <v>0.54310000000000003</v>
      </c>
      <c r="K79" s="36">
        <v>7.7999999999999996E-3</v>
      </c>
      <c r="L79" s="36">
        <v>0.17899999999999999</v>
      </c>
      <c r="M79" s="7">
        <f t="shared" si="57"/>
        <v>1.952144182769127E-2</v>
      </c>
      <c r="N79" s="7">
        <f t="shared" si="57"/>
        <v>1.0907082018079099E-2</v>
      </c>
      <c r="O79" s="7">
        <f t="shared" si="57"/>
        <v>4.5529191317346358E-4</v>
      </c>
      <c r="P79" s="7">
        <f t="shared" si="57"/>
        <v>1.2071922098312466</v>
      </c>
      <c r="Q79" s="7">
        <f t="shared" si="57"/>
        <v>2.3178357258949087E-3</v>
      </c>
      <c r="R79" s="7">
        <f t="shared" si="57"/>
        <v>4.37751875325194E-4</v>
      </c>
      <c r="S79" s="7">
        <f t="shared" si="57"/>
        <v>5.4967207490565426E-2</v>
      </c>
      <c r="T79" s="7">
        <f t="shared" si="57"/>
        <v>7.6560407465455947E-3</v>
      </c>
      <c r="U79" s="7">
        <f t="shared" si="57"/>
        <v>1.0442773600668337E-4</v>
      </c>
      <c r="V79" s="7">
        <f t="shared" si="57"/>
        <v>2.1993035948170156E-3</v>
      </c>
      <c r="W79" s="7">
        <f t="shared" si="92"/>
        <v>1.952144182769127E-2</v>
      </c>
      <c r="X79" s="7">
        <f t="shared" si="93"/>
        <v>3.2721246054237298E-2</v>
      </c>
      <c r="Y79" s="7">
        <f t="shared" si="93"/>
        <v>1.3658757395203908E-3</v>
      </c>
      <c r="Z79" s="7">
        <f t="shared" si="94"/>
        <v>1.2071922098312466</v>
      </c>
      <c r="AA79" s="7">
        <f t="shared" si="95"/>
        <v>6.9535071776847257E-3</v>
      </c>
      <c r="AB79" s="7">
        <f t="shared" si="96"/>
        <v>8.7550375065038801E-4</v>
      </c>
      <c r="AC79" s="7">
        <f t="shared" si="96"/>
        <v>0.10993441498113085</v>
      </c>
      <c r="AD79" s="7">
        <f t="shared" si="50"/>
        <v>7.6560407465455947E-3</v>
      </c>
      <c r="AE79" s="7">
        <f t="shared" si="50"/>
        <v>1.0442773600668337E-4</v>
      </c>
      <c r="AF79" s="7">
        <f t="shared" si="50"/>
        <v>2.1993035948170156E-3</v>
      </c>
      <c r="AG79" s="7">
        <f t="shared" si="97"/>
        <v>1.388523971439531</v>
      </c>
      <c r="AH79" s="8">
        <f t="shared" si="58"/>
        <v>0.33741916848498132</v>
      </c>
      <c r="AI79" s="8">
        <f t="shared" si="58"/>
        <v>0.56557173045240061</v>
      </c>
      <c r="AJ79" s="8">
        <f t="shared" si="58"/>
        <v>2.3608535698886178E-2</v>
      </c>
      <c r="AK79" s="8">
        <f t="shared" si="58"/>
        <v>20.865763668388819</v>
      </c>
      <c r="AL79" s="8">
        <f t="shared" si="58"/>
        <v>0.12018818234115095</v>
      </c>
      <c r="AM79" s="8">
        <f t="shared" si="58"/>
        <v>1.5132680780314762E-2</v>
      </c>
      <c r="AN79" s="8">
        <f t="shared" si="58"/>
        <v>1.9001659415442373</v>
      </c>
      <c r="AO79" s="8">
        <f t="shared" si="58"/>
        <v>0.13233115286198441</v>
      </c>
      <c r="AP79" s="8">
        <f t="shared" si="58"/>
        <v>1.8049855211084819E-3</v>
      </c>
      <c r="AQ79" s="8">
        <f t="shared" si="58"/>
        <v>3.8013953926114875E-2</v>
      </c>
      <c r="AR79" s="8">
        <f t="shared" si="98"/>
        <v>24</v>
      </c>
      <c r="AS79" s="8">
        <f t="shared" si="99"/>
        <v>0.33741916848498132</v>
      </c>
      <c r="AT79" s="8">
        <f t="shared" si="100"/>
        <v>0.37704782030160039</v>
      </c>
      <c r="AU79" s="8">
        <f t="shared" si="100"/>
        <v>1.5739023799257453E-2</v>
      </c>
      <c r="AV79" s="8">
        <f t="shared" si="101"/>
        <v>20.865763668388819</v>
      </c>
      <c r="AW79" s="8">
        <f t="shared" si="102"/>
        <v>8.0125454894100626E-2</v>
      </c>
      <c r="AX79" s="8">
        <f t="shared" si="103"/>
        <v>7.5663403901573808E-3</v>
      </c>
      <c r="AY79" s="8">
        <f t="shared" si="103"/>
        <v>0.95008297077211867</v>
      </c>
      <c r="AZ79" s="8">
        <f t="shared" si="51"/>
        <v>0.13233115286198441</v>
      </c>
      <c r="BA79" s="8">
        <f t="shared" si="51"/>
        <v>1.8049855211084819E-3</v>
      </c>
      <c r="BB79" s="8">
        <f t="shared" si="51"/>
        <v>3.8013953926114875E-2</v>
      </c>
      <c r="BC79" s="9">
        <f t="shared" si="104"/>
        <v>22.80589453934024</v>
      </c>
      <c r="BD79" s="9">
        <f t="shared" si="72"/>
        <v>4.553310321497956E-2</v>
      </c>
      <c r="BE79" s="9" t="b">
        <f t="shared" si="73"/>
        <v>0</v>
      </c>
      <c r="BF79" s="8">
        <f t="shared" si="74"/>
        <v>0.48033264942515297</v>
      </c>
      <c r="BG79" s="8">
        <f t="shared" si="75"/>
        <v>20.385431018963665</v>
      </c>
      <c r="BH79" s="10">
        <f t="shared" si="76"/>
        <v>2.3020132742749624E-2</v>
      </c>
      <c r="BI79" s="10">
        <f t="shared" si="76"/>
        <v>0.97697986725725028</v>
      </c>
      <c r="BJ79" s="10">
        <f t="shared" si="77"/>
        <v>1.9965361127786752</v>
      </c>
      <c r="BK79" s="10">
        <f t="shared" si="78"/>
        <v>94.168329945795207</v>
      </c>
      <c r="BL79" s="8">
        <f t="shared" si="79"/>
        <v>103.62306605857387</v>
      </c>
      <c r="BM79" s="10">
        <f t="shared" si="80"/>
        <v>1.4304156201972715</v>
      </c>
      <c r="BN79" s="10">
        <f t="shared" si="81"/>
        <v>6.4784493493971818</v>
      </c>
      <c r="BO79" s="10">
        <f t="shared" si="82"/>
        <v>12.956898698794364</v>
      </c>
      <c r="BP79" s="10">
        <f t="shared" si="83"/>
        <v>0.37903549063848613</v>
      </c>
      <c r="BQ79" s="10">
        <f t="shared" si="84"/>
        <v>0.62096450936151393</v>
      </c>
      <c r="BR79" s="10">
        <f t="shared" si="85"/>
        <v>32.873748103075904</v>
      </c>
      <c r="BS79" s="10">
        <f t="shared" si="86"/>
        <v>59.853015156131839</v>
      </c>
      <c r="BT79" s="8">
        <f t="shared" si="87"/>
        <v>100.18496325920773</v>
      </c>
      <c r="BU79" s="11" t="str">
        <f t="shared" si="88"/>
        <v>Magnetite-Ulvospinel</v>
      </c>
      <c r="BV79" s="9">
        <f t="shared" si="89"/>
        <v>100.18496325920773</v>
      </c>
      <c r="BW79" s="11" t="str">
        <f t="shared" si="90"/>
        <v>YES</v>
      </c>
      <c r="BY79" s="11" t="str">
        <f t="shared" si="59"/>
        <v>Magnetite-Ulvospinel</v>
      </c>
      <c r="BZ79" s="11">
        <f t="shared" si="60"/>
        <v>191</v>
      </c>
      <c r="CA79" s="9">
        <f t="shared" si="61"/>
        <v>2.2800000000000001E-2</v>
      </c>
      <c r="CB79" s="9">
        <f t="shared" si="61"/>
        <v>4.3899999999999997</v>
      </c>
      <c r="CC79" s="9">
        <f t="shared" si="62"/>
        <v>1.1121000000000001</v>
      </c>
      <c r="CD79" s="9">
        <f t="shared" si="63"/>
        <v>59.853015156131839</v>
      </c>
      <c r="CE79" s="9">
        <f t="shared" si="64"/>
        <v>0.34739999999999999</v>
      </c>
      <c r="CF79" s="9">
        <f t="shared" si="65"/>
        <v>6.9199999999999998E-2</v>
      </c>
      <c r="CG79" s="9">
        <f t="shared" si="66"/>
        <v>32.873748103075904</v>
      </c>
      <c r="CH79" s="9">
        <f t="shared" si="67"/>
        <v>0.54310000000000003</v>
      </c>
      <c r="CI79" s="9">
        <f t="shared" si="68"/>
        <v>0.78680000000000005</v>
      </c>
      <c r="CJ79" s="9">
        <f>0</f>
        <v>0</v>
      </c>
      <c r="CK79" s="9">
        <f t="shared" si="69"/>
        <v>0.17899999999999999</v>
      </c>
      <c r="CL79" s="9">
        <f t="shared" si="70"/>
        <v>7.7999999999999996E-3</v>
      </c>
      <c r="CM79" s="10">
        <f t="shared" si="71"/>
        <v>0.40650765477487072</v>
      </c>
      <c r="CN79" s="41">
        <f t="shared" si="91"/>
        <v>4.553310321497956E-2</v>
      </c>
    </row>
    <row r="80" spans="1:92" s="11" customFormat="1">
      <c r="A80" s="36">
        <v>192</v>
      </c>
      <c r="B80" s="36" t="s">
        <v>129</v>
      </c>
      <c r="C80" s="36">
        <v>0.69079999999999997</v>
      </c>
      <c r="D80" s="36">
        <v>1.1606000000000001</v>
      </c>
      <c r="E80" s="36">
        <v>6.7500000000000004E-2</v>
      </c>
      <c r="F80" s="36">
        <v>86.24</v>
      </c>
      <c r="G80" s="36">
        <v>0.34510000000000002</v>
      </c>
      <c r="H80" s="36">
        <v>6.6199999999999995E-2</v>
      </c>
      <c r="I80" s="36">
        <v>4.25</v>
      </c>
      <c r="J80" s="36">
        <v>0.63119999999999998</v>
      </c>
      <c r="K80" s="36">
        <v>2.5600000000000001E-2</v>
      </c>
      <c r="L80" s="36">
        <v>0.1573</v>
      </c>
      <c r="M80" s="7">
        <f t="shared" si="57"/>
        <v>1.7139567888369508E-2</v>
      </c>
      <c r="N80" s="7">
        <f t="shared" si="57"/>
        <v>1.1382752801171301E-2</v>
      </c>
      <c r="O80" s="7">
        <f t="shared" si="57"/>
        <v>4.4410699623134096E-4</v>
      </c>
      <c r="P80" s="7">
        <f t="shared" si="57"/>
        <v>1.2003719148604484</v>
      </c>
      <c r="Q80" s="7">
        <f t="shared" si="57"/>
        <v>2.302490238935904E-3</v>
      </c>
      <c r="R80" s="7">
        <f t="shared" si="57"/>
        <v>1.2710164099354315E-3</v>
      </c>
      <c r="S80" s="7">
        <f t="shared" si="57"/>
        <v>5.3214266932779745E-2</v>
      </c>
      <c r="T80" s="7">
        <f t="shared" si="57"/>
        <v>8.8979799654199578E-3</v>
      </c>
      <c r="U80" s="7">
        <f t="shared" si="57"/>
        <v>3.4273718484244801E-4</v>
      </c>
      <c r="V80" s="7">
        <f t="shared" si="57"/>
        <v>1.9326841087414332E-3</v>
      </c>
      <c r="W80" s="7">
        <f t="shared" si="92"/>
        <v>1.7139567888369508E-2</v>
      </c>
      <c r="X80" s="7">
        <f t="shared" si="93"/>
        <v>3.4148258403513904E-2</v>
      </c>
      <c r="Y80" s="7">
        <f t="shared" si="93"/>
        <v>1.3323209886940228E-3</v>
      </c>
      <c r="Z80" s="7">
        <f t="shared" si="94"/>
        <v>1.2003719148604484</v>
      </c>
      <c r="AA80" s="7">
        <f t="shared" si="95"/>
        <v>6.9074707168077119E-3</v>
      </c>
      <c r="AB80" s="7">
        <f t="shared" si="96"/>
        <v>2.5420328198708631E-3</v>
      </c>
      <c r="AC80" s="7">
        <f t="shared" si="96"/>
        <v>0.10642853386555949</v>
      </c>
      <c r="AD80" s="7">
        <f t="shared" si="50"/>
        <v>8.8979799654199578E-3</v>
      </c>
      <c r="AE80" s="7">
        <f t="shared" si="50"/>
        <v>3.4273718484244801E-4</v>
      </c>
      <c r="AF80" s="7">
        <f t="shared" si="50"/>
        <v>1.9326841087414332E-3</v>
      </c>
      <c r="AG80" s="7">
        <f t="shared" si="97"/>
        <v>1.3800435008022676</v>
      </c>
      <c r="AH80" s="8">
        <f t="shared" si="58"/>
        <v>0.29807004567735457</v>
      </c>
      <c r="AI80" s="8">
        <f t="shared" si="58"/>
        <v>0.59386403487128914</v>
      </c>
      <c r="AJ80" s="8">
        <f t="shared" si="58"/>
        <v>2.3170069429020137E-2</v>
      </c>
      <c r="AK80" s="8">
        <f t="shared" si="58"/>
        <v>20.875375261651627</v>
      </c>
      <c r="AL80" s="8">
        <f t="shared" si="58"/>
        <v>0.12012613885505187</v>
      </c>
      <c r="AM80" s="8">
        <f t="shared" si="58"/>
        <v>4.4207872897799358E-2</v>
      </c>
      <c r="AN80" s="8">
        <f t="shared" si="58"/>
        <v>1.8508726799470687</v>
      </c>
      <c r="AO80" s="8">
        <f t="shared" si="58"/>
        <v>0.15474259981365371</v>
      </c>
      <c r="AP80" s="8">
        <f t="shared" si="58"/>
        <v>5.9604588054194448E-3</v>
      </c>
      <c r="AQ80" s="8">
        <f t="shared" si="58"/>
        <v>3.3610838051720479E-2</v>
      </c>
      <c r="AR80" s="8">
        <f t="shared" si="98"/>
        <v>24.000000000000011</v>
      </c>
      <c r="AS80" s="8">
        <f t="shared" si="99"/>
        <v>0.29807004567735457</v>
      </c>
      <c r="AT80" s="8">
        <f t="shared" si="100"/>
        <v>0.39590935658085941</v>
      </c>
      <c r="AU80" s="8">
        <f t="shared" si="100"/>
        <v>1.5446712952680091E-2</v>
      </c>
      <c r="AV80" s="8">
        <f t="shared" si="101"/>
        <v>20.875375261651627</v>
      </c>
      <c r="AW80" s="8">
        <f t="shared" si="102"/>
        <v>8.0084092570034585E-2</v>
      </c>
      <c r="AX80" s="8">
        <f t="shared" si="103"/>
        <v>2.2103936448899679E-2</v>
      </c>
      <c r="AY80" s="8">
        <f t="shared" si="103"/>
        <v>0.92543633997353436</v>
      </c>
      <c r="AZ80" s="8">
        <f t="shared" si="51"/>
        <v>0.15474259981365371</v>
      </c>
      <c r="BA80" s="8">
        <f t="shared" si="51"/>
        <v>5.9604588054194448E-3</v>
      </c>
      <c r="BB80" s="8">
        <f t="shared" si="51"/>
        <v>3.3610838051720479E-2</v>
      </c>
      <c r="BC80" s="9">
        <f t="shared" si="104"/>
        <v>22.806739642525788</v>
      </c>
      <c r="BD80" s="9">
        <f t="shared" si="72"/>
        <v>4.4331482829608082E-2</v>
      </c>
      <c r="BE80" s="9" t="b">
        <f t="shared" si="73"/>
        <v>0</v>
      </c>
      <c r="BF80" s="8">
        <f t="shared" si="74"/>
        <v>0.47262369448252606</v>
      </c>
      <c r="BG80" s="8">
        <f t="shared" si="75"/>
        <v>20.402751567169101</v>
      </c>
      <c r="BH80" s="10">
        <f t="shared" si="76"/>
        <v>2.2640249028277003E-2</v>
      </c>
      <c r="BI80" s="10">
        <f t="shared" si="76"/>
        <v>0.97735975097172301</v>
      </c>
      <c r="BJ80" s="10">
        <f t="shared" si="77"/>
        <v>1.9524950761986084</v>
      </c>
      <c r="BK80" s="10">
        <f t="shared" si="78"/>
        <v>93.672714531494321</v>
      </c>
      <c r="BL80" s="8">
        <f t="shared" si="79"/>
        <v>103.01950960769292</v>
      </c>
      <c r="BM80" s="10">
        <f t="shared" si="80"/>
        <v>1.3980600344560603</v>
      </c>
      <c r="BN80" s="10">
        <f t="shared" si="81"/>
        <v>6.4924384090651897</v>
      </c>
      <c r="BO80" s="10">
        <f t="shared" si="82"/>
        <v>12.984876818130379</v>
      </c>
      <c r="BP80" s="10">
        <f t="shared" si="83"/>
        <v>0.37798115457192338</v>
      </c>
      <c r="BQ80" s="10">
        <f t="shared" si="84"/>
        <v>0.62201884542807662</v>
      </c>
      <c r="BR80" s="10">
        <f t="shared" si="85"/>
        <v>32.597094770282666</v>
      </c>
      <c r="BS80" s="10">
        <f t="shared" si="86"/>
        <v>59.615912854057839</v>
      </c>
      <c r="BT80" s="8">
        <f t="shared" si="87"/>
        <v>99.607307624340507</v>
      </c>
      <c r="BU80" s="11" t="str">
        <f t="shared" si="88"/>
        <v>Magnetite-Ulvospinel</v>
      </c>
      <c r="BV80" s="9">
        <f t="shared" si="89"/>
        <v>99.607307624340507</v>
      </c>
      <c r="BW80" s="11" t="str">
        <f t="shared" si="90"/>
        <v>YES</v>
      </c>
      <c r="BY80" s="11" t="str">
        <f t="shared" si="59"/>
        <v>Magnetite-Ulvospinel</v>
      </c>
      <c r="BZ80" s="11">
        <f t="shared" si="60"/>
        <v>192</v>
      </c>
      <c r="CA80" s="9">
        <f t="shared" si="61"/>
        <v>6.6199999999999995E-2</v>
      </c>
      <c r="CB80" s="9">
        <f t="shared" si="61"/>
        <v>4.25</v>
      </c>
      <c r="CC80" s="9">
        <f t="shared" si="62"/>
        <v>1.1606000000000001</v>
      </c>
      <c r="CD80" s="9">
        <f t="shared" si="63"/>
        <v>59.615912854057839</v>
      </c>
      <c r="CE80" s="9">
        <f t="shared" si="64"/>
        <v>0.34510000000000002</v>
      </c>
      <c r="CF80" s="9">
        <f t="shared" si="65"/>
        <v>6.7500000000000004E-2</v>
      </c>
      <c r="CG80" s="9">
        <f t="shared" si="66"/>
        <v>32.597094770282666</v>
      </c>
      <c r="CH80" s="9">
        <f t="shared" si="67"/>
        <v>0.63119999999999998</v>
      </c>
      <c r="CI80" s="9">
        <f t="shared" si="68"/>
        <v>0.69079999999999997</v>
      </c>
      <c r="CJ80" s="9">
        <f>0</f>
        <v>0</v>
      </c>
      <c r="CK80" s="9">
        <f t="shared" si="69"/>
        <v>0.1573</v>
      </c>
      <c r="CL80" s="9">
        <f t="shared" si="70"/>
        <v>2.5600000000000001E-2</v>
      </c>
      <c r="CM80" s="10">
        <f t="shared" si="71"/>
        <v>0.28470844501425641</v>
      </c>
      <c r="CN80" s="41">
        <f t="shared" si="91"/>
        <v>4.4331482829608082E-2</v>
      </c>
    </row>
    <row r="81" spans="1:92" s="11" customFormat="1">
      <c r="A81" s="36">
        <v>193</v>
      </c>
      <c r="B81" s="36" t="s">
        <v>130</v>
      </c>
      <c r="C81" s="36">
        <v>0.7147</v>
      </c>
      <c r="D81" s="36">
        <v>1.1391</v>
      </c>
      <c r="E81" s="36">
        <v>5.6899999999999999E-2</v>
      </c>
      <c r="F81" s="36">
        <v>86.5</v>
      </c>
      <c r="G81" s="36">
        <v>0.37909999999999999</v>
      </c>
      <c r="H81" s="36">
        <v>4.2799999999999998E-2</v>
      </c>
      <c r="I81" s="36">
        <v>4.25</v>
      </c>
      <c r="J81" s="36">
        <v>0.6643</v>
      </c>
      <c r="K81" s="36">
        <v>1.1900000000000001E-2</v>
      </c>
      <c r="L81" s="36">
        <v>0.13639999999999999</v>
      </c>
      <c r="M81" s="7">
        <f t="shared" si="57"/>
        <v>1.7732555254513154E-2</v>
      </c>
      <c r="N81" s="7">
        <f t="shared" si="57"/>
        <v>1.1171888433408777E-2</v>
      </c>
      <c r="O81" s="7">
        <f t="shared" si="57"/>
        <v>3.7436574941575258E-4</v>
      </c>
      <c r="P81" s="7">
        <f t="shared" si="57"/>
        <v>1.2039908468857698</v>
      </c>
      <c r="Q81" s="7">
        <f t="shared" si="57"/>
        <v>2.529336567895106E-3</v>
      </c>
      <c r="R81" s="7">
        <f t="shared" si="57"/>
        <v>8.2174474841746939E-4</v>
      </c>
      <c r="S81" s="7">
        <f t="shared" si="57"/>
        <v>5.3214266932779745E-2</v>
      </c>
      <c r="T81" s="7">
        <f t="shared" si="57"/>
        <v>9.364588230399996E-3</v>
      </c>
      <c r="U81" s="7">
        <f t="shared" si="57"/>
        <v>1.5931923826660669E-4</v>
      </c>
      <c r="V81" s="7">
        <f t="shared" si="57"/>
        <v>1.6758939124750889E-3</v>
      </c>
      <c r="W81" s="7">
        <f t="shared" si="92"/>
        <v>1.7732555254513154E-2</v>
      </c>
      <c r="X81" s="7">
        <f t="shared" si="93"/>
        <v>3.351566530022633E-2</v>
      </c>
      <c r="Y81" s="7">
        <f t="shared" si="93"/>
        <v>1.1230972482472578E-3</v>
      </c>
      <c r="Z81" s="7">
        <f t="shared" si="94"/>
        <v>1.2039908468857698</v>
      </c>
      <c r="AA81" s="7">
        <f t="shared" si="95"/>
        <v>7.5880097036853181E-3</v>
      </c>
      <c r="AB81" s="7">
        <f t="shared" si="96"/>
        <v>1.6434894968349388E-3</v>
      </c>
      <c r="AC81" s="7">
        <f t="shared" si="96"/>
        <v>0.10642853386555949</v>
      </c>
      <c r="AD81" s="7">
        <f t="shared" si="50"/>
        <v>9.364588230399996E-3</v>
      </c>
      <c r="AE81" s="7">
        <f t="shared" si="50"/>
        <v>1.5931923826660669E-4</v>
      </c>
      <c r="AF81" s="7">
        <f t="shared" si="50"/>
        <v>1.6758939124750889E-3</v>
      </c>
      <c r="AG81" s="7">
        <f t="shared" si="97"/>
        <v>1.383221999135978</v>
      </c>
      <c r="AH81" s="8">
        <f t="shared" si="58"/>
        <v>0.30767391378546083</v>
      </c>
      <c r="AI81" s="8">
        <f t="shared" si="58"/>
        <v>0.58152340528699009</v>
      </c>
      <c r="AJ81" s="8">
        <f t="shared" si="58"/>
        <v>1.9486629026122391E-2</v>
      </c>
      <c r="AK81" s="8">
        <f t="shared" si="58"/>
        <v>20.890197194165555</v>
      </c>
      <c r="AL81" s="8">
        <f t="shared" si="58"/>
        <v>0.13165799344010076</v>
      </c>
      <c r="AM81" s="8">
        <f t="shared" si="58"/>
        <v>2.8515847744380041E-2</v>
      </c>
      <c r="AN81" s="8">
        <f t="shared" si="58"/>
        <v>1.8466195696489411</v>
      </c>
      <c r="AO81" s="8">
        <f t="shared" si="58"/>
        <v>0.16248304152911738</v>
      </c>
      <c r="AP81" s="8">
        <f t="shared" si="58"/>
        <v>2.7643152876306114E-3</v>
      </c>
      <c r="AQ81" s="8">
        <f t="shared" si="58"/>
        <v>2.9078090085702977E-2</v>
      </c>
      <c r="AR81" s="8">
        <f t="shared" si="98"/>
        <v>24.000000000000004</v>
      </c>
      <c r="AS81" s="8">
        <f t="shared" si="99"/>
        <v>0.30767391378546083</v>
      </c>
      <c r="AT81" s="8">
        <f t="shared" si="100"/>
        <v>0.38768227019132673</v>
      </c>
      <c r="AU81" s="8">
        <f t="shared" si="100"/>
        <v>1.2991086017414928E-2</v>
      </c>
      <c r="AV81" s="8">
        <f t="shared" si="101"/>
        <v>20.890197194165555</v>
      </c>
      <c r="AW81" s="8">
        <f t="shared" si="102"/>
        <v>8.7771995626733837E-2</v>
      </c>
      <c r="AX81" s="8">
        <f t="shared" si="103"/>
        <v>1.425792387219002E-2</v>
      </c>
      <c r="AY81" s="8">
        <f t="shared" si="103"/>
        <v>0.92330978482447057</v>
      </c>
      <c r="AZ81" s="8">
        <f t="shared" si="51"/>
        <v>0.16248304152911738</v>
      </c>
      <c r="BA81" s="8">
        <f t="shared" si="51"/>
        <v>2.7643152876306114E-3</v>
      </c>
      <c r="BB81" s="8">
        <f t="shared" si="51"/>
        <v>2.9078090085702977E-2</v>
      </c>
      <c r="BC81" s="9">
        <f t="shared" si="104"/>
        <v>22.818209615385609</v>
      </c>
      <c r="BD81" s="9">
        <f t="shared" si="72"/>
        <v>4.4198232129773418E-2</v>
      </c>
      <c r="BE81" s="9" t="b">
        <f t="shared" si="73"/>
        <v>0</v>
      </c>
      <c r="BF81" s="8">
        <f t="shared" si="74"/>
        <v>0.45315282950989233</v>
      </c>
      <c r="BG81" s="8">
        <f t="shared" si="75"/>
        <v>20.437044364655662</v>
      </c>
      <c r="BH81" s="10">
        <f t="shared" si="76"/>
        <v>2.169212790564054E-2</v>
      </c>
      <c r="BI81" s="10">
        <f t="shared" si="76"/>
        <v>0.97830787209435943</v>
      </c>
      <c r="BJ81" s="10">
        <f t="shared" si="77"/>
        <v>1.8763690638379065</v>
      </c>
      <c r="BK81" s="10">
        <f t="shared" si="78"/>
        <v>94.046267361548288</v>
      </c>
      <c r="BL81" s="8">
        <f t="shared" si="79"/>
        <v>103.31783642538618</v>
      </c>
      <c r="BM81" s="10">
        <f t="shared" si="80"/>
        <v>1.376462614334363</v>
      </c>
      <c r="BN81" s="10">
        <f t="shared" si="81"/>
        <v>6.504578193277065</v>
      </c>
      <c r="BO81" s="10">
        <f t="shared" si="82"/>
        <v>13.00915638655413</v>
      </c>
      <c r="BP81" s="10">
        <f t="shared" si="83"/>
        <v>0.37726024002360931</v>
      </c>
      <c r="BQ81" s="10">
        <f t="shared" si="84"/>
        <v>0.62273975997639064</v>
      </c>
      <c r="BR81" s="10">
        <f t="shared" si="85"/>
        <v>32.633010762042204</v>
      </c>
      <c r="BS81" s="10">
        <f t="shared" si="86"/>
        <v>59.86494807409381</v>
      </c>
      <c r="BT81" s="8">
        <f t="shared" si="87"/>
        <v>99.893158836135981</v>
      </c>
      <c r="BU81" s="11" t="str">
        <f t="shared" si="88"/>
        <v>Magnetite-Ulvospinel</v>
      </c>
      <c r="BV81" s="9">
        <f t="shared" si="89"/>
        <v>99.893158836135981</v>
      </c>
      <c r="BW81" s="11" t="str">
        <f t="shared" si="90"/>
        <v>YES</v>
      </c>
      <c r="BY81" s="11" t="str">
        <f t="shared" si="59"/>
        <v>Magnetite-Ulvospinel</v>
      </c>
      <c r="BZ81" s="11">
        <f t="shared" si="60"/>
        <v>193</v>
      </c>
      <c r="CA81" s="9">
        <f t="shared" si="61"/>
        <v>4.2799999999999998E-2</v>
      </c>
      <c r="CB81" s="9">
        <f t="shared" si="61"/>
        <v>4.25</v>
      </c>
      <c r="CC81" s="9">
        <f t="shared" si="62"/>
        <v>1.1391</v>
      </c>
      <c r="CD81" s="9">
        <f t="shared" si="63"/>
        <v>59.86494807409381</v>
      </c>
      <c r="CE81" s="9">
        <f t="shared" si="64"/>
        <v>0.37909999999999999</v>
      </c>
      <c r="CF81" s="9">
        <f t="shared" si="65"/>
        <v>5.6899999999999999E-2</v>
      </c>
      <c r="CG81" s="9">
        <f t="shared" si="66"/>
        <v>32.633010762042204</v>
      </c>
      <c r="CH81" s="9">
        <f t="shared" si="67"/>
        <v>0.6643</v>
      </c>
      <c r="CI81" s="9">
        <f t="shared" si="68"/>
        <v>0.7147</v>
      </c>
      <c r="CJ81" s="9">
        <f>0</f>
        <v>0</v>
      </c>
      <c r="CK81" s="9">
        <f t="shared" si="69"/>
        <v>0.13639999999999999</v>
      </c>
      <c r="CL81" s="9">
        <f t="shared" si="70"/>
        <v>1.1900000000000001E-2</v>
      </c>
      <c r="CM81" s="10">
        <f t="shared" si="71"/>
        <v>0.27728263597981667</v>
      </c>
      <c r="CN81" s="41">
        <f t="shared" si="91"/>
        <v>4.4198232129773418E-2</v>
      </c>
    </row>
    <row r="82" spans="1:92" s="11" customFormat="1">
      <c r="A82" s="36">
        <v>194</v>
      </c>
      <c r="B82" s="36" t="s">
        <v>131</v>
      </c>
      <c r="C82" s="36">
        <v>0.72709999999999997</v>
      </c>
      <c r="D82" s="36">
        <v>1.1371</v>
      </c>
      <c r="E82" s="36">
        <v>4.0099999999999997E-2</v>
      </c>
      <c r="F82" s="36">
        <v>86.81</v>
      </c>
      <c r="G82" s="36">
        <v>0.37740000000000001</v>
      </c>
      <c r="H82" s="36">
        <v>1.55E-2</v>
      </c>
      <c r="I82" s="36">
        <v>4.3600000000000003</v>
      </c>
      <c r="J82" s="36">
        <v>0.65139999999999998</v>
      </c>
      <c r="K82" s="36">
        <v>8.8000000000000005E-3</v>
      </c>
      <c r="L82" s="36">
        <v>0.16769999999999999</v>
      </c>
      <c r="M82" s="7">
        <f t="shared" si="57"/>
        <v>1.8040213971675548E-2</v>
      </c>
      <c r="N82" s="7">
        <f t="shared" si="57"/>
        <v>1.1152273143384357E-2</v>
      </c>
      <c r="O82" s="7">
        <f t="shared" si="57"/>
        <v>2.6383245257595217E-4</v>
      </c>
      <c r="P82" s="7">
        <f t="shared" si="57"/>
        <v>1.2083057273774993</v>
      </c>
      <c r="Q82" s="7">
        <f t="shared" si="57"/>
        <v>2.5179942514471461E-3</v>
      </c>
      <c r="R82" s="7">
        <f t="shared" si="57"/>
        <v>2.9759447664651342E-4</v>
      </c>
      <c r="S82" s="7">
        <f t="shared" si="57"/>
        <v>5.459157737103993E-2</v>
      </c>
      <c r="T82" s="7">
        <f t="shared" si="57"/>
        <v>9.1827378793956915E-3</v>
      </c>
      <c r="U82" s="7">
        <f t="shared" si="57"/>
        <v>1.178159072895915E-4</v>
      </c>
      <c r="V82" s="7">
        <f t="shared" si="57"/>
        <v>2.0604648762615279E-3</v>
      </c>
      <c r="W82" s="7">
        <f t="shared" si="92"/>
        <v>1.8040213971675548E-2</v>
      </c>
      <c r="X82" s="7">
        <f t="shared" si="93"/>
        <v>3.3456819430153072E-2</v>
      </c>
      <c r="Y82" s="7">
        <f t="shared" si="93"/>
        <v>7.9149735772785651E-4</v>
      </c>
      <c r="Z82" s="7">
        <f t="shared" si="94"/>
        <v>1.2083057273774993</v>
      </c>
      <c r="AA82" s="7">
        <f t="shared" si="95"/>
        <v>7.5539827543414382E-3</v>
      </c>
      <c r="AB82" s="7">
        <f t="shared" si="96"/>
        <v>5.9518895329302684E-4</v>
      </c>
      <c r="AC82" s="7">
        <f t="shared" si="96"/>
        <v>0.10918315474207986</v>
      </c>
      <c r="AD82" s="7">
        <f t="shared" si="50"/>
        <v>9.1827378793956915E-3</v>
      </c>
      <c r="AE82" s="7">
        <f t="shared" si="50"/>
        <v>1.178159072895915E-4</v>
      </c>
      <c r="AF82" s="7">
        <f t="shared" si="50"/>
        <v>2.0604648762615279E-3</v>
      </c>
      <c r="AG82" s="7">
        <f t="shared" si="97"/>
        <v>1.3892876032497168</v>
      </c>
      <c r="AH82" s="8">
        <f t="shared" si="58"/>
        <v>0.31164543202390477</v>
      </c>
      <c r="AI82" s="8">
        <f t="shared" si="58"/>
        <v>0.57796791999398944</v>
      </c>
      <c r="AJ82" s="8">
        <f t="shared" si="58"/>
        <v>1.3673149131277566E-2</v>
      </c>
      <c r="AK82" s="8">
        <f t="shared" si="58"/>
        <v>20.873530714034242</v>
      </c>
      <c r="AL82" s="8">
        <f t="shared" si="58"/>
        <v>0.13049536012566554</v>
      </c>
      <c r="AM82" s="8">
        <f t="shared" si="58"/>
        <v>1.028191343939105E-2</v>
      </c>
      <c r="AN82" s="8">
        <f t="shared" si="58"/>
        <v>1.8861434505573107</v>
      </c>
      <c r="AO82" s="8">
        <f t="shared" si="58"/>
        <v>0.15863217133010254</v>
      </c>
      <c r="AP82" s="8">
        <f t="shared" si="58"/>
        <v>2.0352746028512239E-3</v>
      </c>
      <c r="AQ82" s="8">
        <f t="shared" si="58"/>
        <v>3.5594614761266311E-2</v>
      </c>
      <c r="AR82" s="8">
        <f t="shared" si="98"/>
        <v>23.999999999999996</v>
      </c>
      <c r="AS82" s="8">
        <f t="shared" si="99"/>
        <v>0.31164543202390477</v>
      </c>
      <c r="AT82" s="8">
        <f t="shared" si="100"/>
        <v>0.38531194666265961</v>
      </c>
      <c r="AU82" s="8">
        <f t="shared" si="100"/>
        <v>9.115432754185044E-3</v>
      </c>
      <c r="AV82" s="8">
        <f t="shared" si="101"/>
        <v>20.873530714034242</v>
      </c>
      <c r="AW82" s="8">
        <f t="shared" si="102"/>
        <v>8.6996906750443692E-2</v>
      </c>
      <c r="AX82" s="8">
        <f t="shared" si="103"/>
        <v>5.1409567196955249E-3</v>
      </c>
      <c r="AY82" s="8">
        <f t="shared" si="103"/>
        <v>0.94307172527865535</v>
      </c>
      <c r="AZ82" s="8">
        <f t="shared" si="51"/>
        <v>0.15863217133010254</v>
      </c>
      <c r="BA82" s="8">
        <f t="shared" si="51"/>
        <v>2.0352746028512239E-3</v>
      </c>
      <c r="BB82" s="8">
        <f t="shared" si="51"/>
        <v>3.5594614761266311E-2</v>
      </c>
      <c r="BC82" s="9">
        <f t="shared" si="104"/>
        <v>22.811075174918003</v>
      </c>
      <c r="BD82" s="9">
        <f t="shared" si="72"/>
        <v>4.5180268647344098E-2</v>
      </c>
      <c r="BE82" s="9" t="b">
        <f t="shared" si="73"/>
        <v>0</v>
      </c>
      <c r="BF82" s="8">
        <f t="shared" si="74"/>
        <v>0.47279412192464798</v>
      </c>
      <c r="BG82" s="8">
        <f t="shared" si="75"/>
        <v>20.400736592109595</v>
      </c>
      <c r="BH82" s="10">
        <f t="shared" si="76"/>
        <v>2.2650414460394407E-2</v>
      </c>
      <c r="BI82" s="10">
        <f t="shared" si="76"/>
        <v>0.9773495855396056</v>
      </c>
      <c r="BJ82" s="10">
        <f t="shared" si="77"/>
        <v>1.9662824793068385</v>
      </c>
      <c r="BK82" s="10">
        <f t="shared" si="78"/>
        <v>94.290860054422851</v>
      </c>
      <c r="BL82" s="8">
        <f t="shared" si="79"/>
        <v>103.74224253372967</v>
      </c>
      <c r="BM82" s="10">
        <f t="shared" si="80"/>
        <v>1.4158658472033032</v>
      </c>
      <c r="BN82" s="10">
        <f t="shared" si="81"/>
        <v>6.485888288943646</v>
      </c>
      <c r="BO82" s="10">
        <f t="shared" si="82"/>
        <v>12.971776577887292</v>
      </c>
      <c r="BP82" s="10">
        <f t="shared" si="83"/>
        <v>0.37855378873849233</v>
      </c>
      <c r="BQ82" s="10">
        <f t="shared" si="84"/>
        <v>0.62144621126150767</v>
      </c>
      <c r="BR82" s="10">
        <f t="shared" si="85"/>
        <v>32.862254400388515</v>
      </c>
      <c r="BS82" s="10">
        <f t="shared" si="86"/>
        <v>59.954696461101207</v>
      </c>
      <c r="BT82" s="8">
        <f t="shared" si="87"/>
        <v>100.30205086148969</v>
      </c>
      <c r="BU82" s="11" t="str">
        <f t="shared" si="88"/>
        <v>Magnetite-Ulvospinel</v>
      </c>
      <c r="BV82" s="9">
        <f t="shared" si="89"/>
        <v>100.30205086148969</v>
      </c>
      <c r="BW82" s="11" t="str">
        <f t="shared" si="90"/>
        <v>YES</v>
      </c>
      <c r="BY82" s="11" t="str">
        <f t="shared" si="59"/>
        <v>Magnetite-Ulvospinel</v>
      </c>
      <c r="BZ82" s="11">
        <f t="shared" si="60"/>
        <v>194</v>
      </c>
      <c r="CA82" s="9">
        <f t="shared" si="61"/>
        <v>1.55E-2</v>
      </c>
      <c r="CB82" s="9">
        <f t="shared" si="61"/>
        <v>4.3600000000000003</v>
      </c>
      <c r="CC82" s="9">
        <f t="shared" si="62"/>
        <v>1.1371</v>
      </c>
      <c r="CD82" s="9">
        <f t="shared" si="63"/>
        <v>59.954696461101207</v>
      </c>
      <c r="CE82" s="9">
        <f t="shared" si="64"/>
        <v>0.37740000000000001</v>
      </c>
      <c r="CF82" s="9">
        <f t="shared" si="65"/>
        <v>4.0099999999999997E-2</v>
      </c>
      <c r="CG82" s="9">
        <f t="shared" si="66"/>
        <v>32.862254400388515</v>
      </c>
      <c r="CH82" s="9">
        <f t="shared" si="67"/>
        <v>0.65139999999999998</v>
      </c>
      <c r="CI82" s="9">
        <f t="shared" si="68"/>
        <v>0.72709999999999997</v>
      </c>
      <c r="CJ82" s="9">
        <f>0</f>
        <v>0</v>
      </c>
      <c r="CK82" s="9">
        <f t="shared" si="69"/>
        <v>0.16769999999999999</v>
      </c>
      <c r="CL82" s="9">
        <f t="shared" si="70"/>
        <v>8.8000000000000005E-3</v>
      </c>
      <c r="CM82" s="10">
        <f t="shared" si="71"/>
        <v>0.29326949673521008</v>
      </c>
      <c r="CN82" s="41">
        <f t="shared" si="91"/>
        <v>4.5180268647344098E-2</v>
      </c>
    </row>
    <row r="83" spans="1:92" s="11" customFormat="1">
      <c r="A83" s="36">
        <v>195</v>
      </c>
      <c r="B83" s="36" t="s">
        <v>132</v>
      </c>
      <c r="C83" s="36">
        <v>0.75080000000000002</v>
      </c>
      <c r="D83" s="36">
        <v>1.1193</v>
      </c>
      <c r="E83" s="36">
        <v>5.8200000000000002E-2</v>
      </c>
      <c r="F83" s="36">
        <v>86.37</v>
      </c>
      <c r="G83" s="36">
        <v>0.37009999999999998</v>
      </c>
      <c r="H83" s="36">
        <v>4.4900000000000002E-2</v>
      </c>
      <c r="I83" s="36">
        <v>4.29</v>
      </c>
      <c r="J83" s="36">
        <v>0.67149999999999999</v>
      </c>
      <c r="K83" s="36">
        <v>2.2599999999999999E-2</v>
      </c>
      <c r="L83" s="36">
        <v>0.1404</v>
      </c>
      <c r="M83" s="7">
        <f t="shared" si="57"/>
        <v>1.8628239100445608E-2</v>
      </c>
      <c r="N83" s="7">
        <f t="shared" si="57"/>
        <v>1.0977697062167013E-2</v>
      </c>
      <c r="O83" s="7">
        <f t="shared" si="57"/>
        <v>3.8291892119502287E-4</v>
      </c>
      <c r="P83" s="7">
        <f t="shared" si="57"/>
        <v>1.2021813808731092</v>
      </c>
      <c r="Q83" s="7">
        <f t="shared" si="57"/>
        <v>2.4692890102294349E-3</v>
      </c>
      <c r="R83" s="7">
        <f t="shared" si="57"/>
        <v>8.6206400009215833E-4</v>
      </c>
      <c r="S83" s="7">
        <f t="shared" si="57"/>
        <v>5.371510709214708E-2</v>
      </c>
      <c r="T83" s="7">
        <f t="shared" si="57"/>
        <v>9.4660861007279801E-3</v>
      </c>
      <c r="U83" s="7">
        <f t="shared" si="57"/>
        <v>3.0257267099372356E-4</v>
      </c>
      <c r="V83" s="7">
        <f t="shared" si="57"/>
        <v>1.7250403615212792E-3</v>
      </c>
      <c r="W83" s="7">
        <f t="shared" si="92"/>
        <v>1.8628239100445608E-2</v>
      </c>
      <c r="X83" s="7">
        <f t="shared" si="93"/>
        <v>3.2933091186501035E-2</v>
      </c>
      <c r="Y83" s="7">
        <f t="shared" si="93"/>
        <v>1.1487567635850686E-3</v>
      </c>
      <c r="Z83" s="7">
        <f t="shared" si="94"/>
        <v>1.2021813808731092</v>
      </c>
      <c r="AA83" s="7">
        <f t="shared" si="95"/>
        <v>7.4078670306883046E-3</v>
      </c>
      <c r="AB83" s="7">
        <f t="shared" si="96"/>
        <v>1.7241280001843167E-3</v>
      </c>
      <c r="AC83" s="7">
        <f t="shared" si="96"/>
        <v>0.10743021418429416</v>
      </c>
      <c r="AD83" s="7">
        <f t="shared" si="50"/>
        <v>9.4660861007279801E-3</v>
      </c>
      <c r="AE83" s="7">
        <f t="shared" si="50"/>
        <v>3.0257267099372356E-4</v>
      </c>
      <c r="AF83" s="7">
        <f t="shared" si="50"/>
        <v>1.7250403615212792E-3</v>
      </c>
      <c r="AG83" s="7">
        <f t="shared" si="97"/>
        <v>1.3829473762720508</v>
      </c>
      <c r="AH83" s="8">
        <f t="shared" si="58"/>
        <v>0.32327892303166444</v>
      </c>
      <c r="AI83" s="8">
        <f t="shared" si="58"/>
        <v>0.57152875231352263</v>
      </c>
      <c r="AJ83" s="8">
        <f t="shared" si="58"/>
        <v>1.9935800016021795E-2</v>
      </c>
      <c r="AK83" s="8">
        <f t="shared" si="58"/>
        <v>20.862943620263131</v>
      </c>
      <c r="AL83" s="8">
        <f t="shared" si="58"/>
        <v>0.12855789872191423</v>
      </c>
      <c r="AM83" s="8">
        <f t="shared" si="58"/>
        <v>2.9920930264148816E-2</v>
      </c>
      <c r="AN83" s="8">
        <f t="shared" si="58"/>
        <v>1.8643696677550634</v>
      </c>
      <c r="AO83" s="8">
        <f t="shared" si="58"/>
        <v>0.16427672543107663</v>
      </c>
      <c r="AP83" s="8">
        <f t="shared" si="58"/>
        <v>5.2509186021412642E-3</v>
      </c>
      <c r="AQ83" s="8">
        <f t="shared" si="58"/>
        <v>2.9936763601311742E-2</v>
      </c>
      <c r="AR83" s="8">
        <f t="shared" si="98"/>
        <v>23.999999999999996</v>
      </c>
      <c r="AS83" s="8">
        <f t="shared" si="99"/>
        <v>0.32327892303166444</v>
      </c>
      <c r="AT83" s="8">
        <f t="shared" si="100"/>
        <v>0.3810191682090151</v>
      </c>
      <c r="AU83" s="8">
        <f t="shared" si="100"/>
        <v>1.3290533344014531E-2</v>
      </c>
      <c r="AV83" s="8">
        <f t="shared" si="101"/>
        <v>20.862943620263131</v>
      </c>
      <c r="AW83" s="8">
        <f t="shared" si="102"/>
        <v>8.570526581460948E-2</v>
      </c>
      <c r="AX83" s="8">
        <f t="shared" si="103"/>
        <v>1.4960465132074408E-2</v>
      </c>
      <c r="AY83" s="8">
        <f t="shared" si="103"/>
        <v>0.9321848338775317</v>
      </c>
      <c r="AZ83" s="8">
        <f t="shared" si="51"/>
        <v>0.16427672543107663</v>
      </c>
      <c r="BA83" s="8">
        <f t="shared" si="51"/>
        <v>5.2509186021412642E-3</v>
      </c>
      <c r="BB83" s="8">
        <f t="shared" si="51"/>
        <v>2.9936763601311742E-2</v>
      </c>
      <c r="BC83" s="9">
        <f t="shared" si="104"/>
        <v>22.812847217306569</v>
      </c>
      <c r="BD83" s="9">
        <f t="shared" si="72"/>
        <v>4.4681366677909597E-2</v>
      </c>
      <c r="BE83" s="9" t="b">
        <f t="shared" si="73"/>
        <v>0</v>
      </c>
      <c r="BF83" s="8">
        <f t="shared" si="74"/>
        <v>0.44462918541479057</v>
      </c>
      <c r="BG83" s="8">
        <f t="shared" si="75"/>
        <v>20.418314434848341</v>
      </c>
      <c r="BH83" s="10">
        <f t="shared" si="76"/>
        <v>2.1311910414355168E-2</v>
      </c>
      <c r="BI83" s="10">
        <f t="shared" si="76"/>
        <v>0.9786880895856449</v>
      </c>
      <c r="BJ83" s="10">
        <f t="shared" si="77"/>
        <v>1.8407097024878558</v>
      </c>
      <c r="BK83" s="10">
        <f t="shared" si="78"/>
        <v>93.941422121189547</v>
      </c>
      <c r="BL83" s="8">
        <f t="shared" si="79"/>
        <v>103.24993182367739</v>
      </c>
      <c r="BM83" s="10">
        <f t="shared" si="80"/>
        <v>1.3768140192923224</v>
      </c>
      <c r="BN83" s="10">
        <f t="shared" si="81"/>
        <v>6.4953765336569367</v>
      </c>
      <c r="BO83" s="10">
        <f t="shared" si="82"/>
        <v>12.990753067313873</v>
      </c>
      <c r="BP83" s="10">
        <f t="shared" si="83"/>
        <v>0.37732885139484323</v>
      </c>
      <c r="BQ83" s="10">
        <f t="shared" si="84"/>
        <v>0.62267114860515682</v>
      </c>
      <c r="BR83" s="10">
        <f t="shared" si="85"/>
        <v>32.589892894972607</v>
      </c>
      <c r="BS83" s="10">
        <f t="shared" si="86"/>
        <v>59.768391826008958</v>
      </c>
      <c r="BT83" s="8">
        <f t="shared" si="87"/>
        <v>99.826084720981555</v>
      </c>
      <c r="BU83" s="11" t="str">
        <f t="shared" si="88"/>
        <v>Magnetite-Ulvospinel</v>
      </c>
      <c r="BV83" s="9">
        <f t="shared" si="89"/>
        <v>99.826084720981555</v>
      </c>
      <c r="BW83" s="11" t="str">
        <f t="shared" si="90"/>
        <v>YES</v>
      </c>
      <c r="BY83" s="11" t="str">
        <f t="shared" si="59"/>
        <v>Magnetite-Ulvospinel</v>
      </c>
      <c r="BZ83" s="11">
        <f t="shared" si="60"/>
        <v>195</v>
      </c>
      <c r="CA83" s="9">
        <f t="shared" si="61"/>
        <v>4.4900000000000002E-2</v>
      </c>
      <c r="CB83" s="9">
        <f t="shared" si="61"/>
        <v>4.29</v>
      </c>
      <c r="CC83" s="9">
        <f t="shared" si="62"/>
        <v>1.1193</v>
      </c>
      <c r="CD83" s="9">
        <f t="shared" si="63"/>
        <v>59.768391826008958</v>
      </c>
      <c r="CE83" s="9">
        <f t="shared" si="64"/>
        <v>0.37009999999999998</v>
      </c>
      <c r="CF83" s="9">
        <f t="shared" si="65"/>
        <v>5.8200000000000002E-2</v>
      </c>
      <c r="CG83" s="9">
        <f t="shared" si="66"/>
        <v>32.589892894972607</v>
      </c>
      <c r="CH83" s="9">
        <f t="shared" si="67"/>
        <v>0.67149999999999999</v>
      </c>
      <c r="CI83" s="9">
        <f t="shared" si="68"/>
        <v>0.75080000000000002</v>
      </c>
      <c r="CJ83" s="9">
        <f>0</f>
        <v>0</v>
      </c>
      <c r="CK83" s="9">
        <f t="shared" si="69"/>
        <v>0.1404</v>
      </c>
      <c r="CL83" s="9">
        <f t="shared" si="70"/>
        <v>2.2599999999999999E-2</v>
      </c>
      <c r="CM83" s="10">
        <f t="shared" si="71"/>
        <v>0.29400135326477367</v>
      </c>
      <c r="CN83" s="41">
        <f t="shared" si="91"/>
        <v>4.4681366677909597E-2</v>
      </c>
    </row>
    <row r="84" spans="1:92" s="11" customFormat="1">
      <c r="A84" s="36">
        <v>196</v>
      </c>
      <c r="B84" s="36" t="s">
        <v>133</v>
      </c>
      <c r="C84" s="36">
        <v>0.752</v>
      </c>
      <c r="D84" s="36">
        <v>1.1298999999999999</v>
      </c>
      <c r="E84" s="36">
        <v>5.7200000000000001E-2</v>
      </c>
      <c r="F84" s="36">
        <v>86.55</v>
      </c>
      <c r="G84" s="36">
        <v>0.3508</v>
      </c>
      <c r="H84" s="36">
        <v>1.6899999999999998E-2</v>
      </c>
      <c r="I84" s="36">
        <v>4.34</v>
      </c>
      <c r="J84" s="36">
        <v>0.63260000000000005</v>
      </c>
      <c r="K84" s="36">
        <v>0</v>
      </c>
      <c r="L84" s="36">
        <v>0.1321</v>
      </c>
      <c r="M84" s="7">
        <f t="shared" si="57"/>
        <v>1.8658012524687132E-2</v>
      </c>
      <c r="N84" s="7">
        <f t="shared" si="57"/>
        <v>1.1081658099296442E-2</v>
      </c>
      <c r="O84" s="7">
        <f t="shared" si="57"/>
        <v>3.7633955828789189E-4</v>
      </c>
      <c r="P84" s="7">
        <f t="shared" si="57"/>
        <v>1.2046867953521778</v>
      </c>
      <c r="Q84" s="7">
        <f t="shared" si="57"/>
        <v>2.3405203587908291E-3</v>
      </c>
      <c r="R84" s="7">
        <f t="shared" si="57"/>
        <v>3.2447397776297267E-4</v>
      </c>
      <c r="S84" s="7">
        <f t="shared" si="57"/>
        <v>5.4341157291356253E-2</v>
      </c>
      <c r="T84" s="7">
        <f t="shared" si="57"/>
        <v>8.917715662428178E-3</v>
      </c>
      <c r="U84" s="7">
        <f t="shared" si="57"/>
        <v>0</v>
      </c>
      <c r="V84" s="7">
        <f t="shared" si="57"/>
        <v>1.6230614797504343E-3</v>
      </c>
      <c r="W84" s="7">
        <f t="shared" si="92"/>
        <v>1.8658012524687132E-2</v>
      </c>
      <c r="X84" s="7">
        <f t="shared" si="93"/>
        <v>3.3244974297889328E-2</v>
      </c>
      <c r="Y84" s="7">
        <f t="shared" si="93"/>
        <v>1.1290186748636757E-3</v>
      </c>
      <c r="Z84" s="7">
        <f t="shared" si="94"/>
        <v>1.2046867953521778</v>
      </c>
      <c r="AA84" s="7">
        <f t="shared" si="95"/>
        <v>7.0215610763724873E-3</v>
      </c>
      <c r="AB84" s="7">
        <f t="shared" si="96"/>
        <v>6.4894795552594535E-4</v>
      </c>
      <c r="AC84" s="7">
        <f t="shared" si="96"/>
        <v>0.10868231458271251</v>
      </c>
      <c r="AD84" s="7">
        <f t="shared" si="50"/>
        <v>8.917715662428178E-3</v>
      </c>
      <c r="AE84" s="7">
        <f t="shared" si="50"/>
        <v>0</v>
      </c>
      <c r="AF84" s="7">
        <f t="shared" si="50"/>
        <v>1.6230614797504343E-3</v>
      </c>
      <c r="AG84" s="7">
        <f t="shared" si="97"/>
        <v>1.3846124016064072</v>
      </c>
      <c r="AH84" s="8">
        <f t="shared" si="58"/>
        <v>0.32340624717283267</v>
      </c>
      <c r="AI84" s="8">
        <f t="shared" si="58"/>
        <v>0.57624746262828197</v>
      </c>
      <c r="AJ84" s="8">
        <f t="shared" si="58"/>
        <v>1.9569699191839759E-2</v>
      </c>
      <c r="AK84" s="8">
        <f t="shared" si="58"/>
        <v>20.881282772643395</v>
      </c>
      <c r="AL84" s="8">
        <f t="shared" si="58"/>
        <v>0.12170732086281198</v>
      </c>
      <c r="AM84" s="8">
        <f t="shared" si="58"/>
        <v>1.1248455462736784E-2</v>
      </c>
      <c r="AN84" s="8">
        <f t="shared" si="58"/>
        <v>1.8838308446168046</v>
      </c>
      <c r="AO84" s="8">
        <f t="shared" si="58"/>
        <v>0.15457407116241872</v>
      </c>
      <c r="AP84" s="8">
        <f t="shared" si="58"/>
        <v>0</v>
      </c>
      <c r="AQ84" s="8">
        <f t="shared" si="58"/>
        <v>2.8133126258884558E-2</v>
      </c>
      <c r="AR84" s="8">
        <f t="shared" si="98"/>
        <v>24.000000000000007</v>
      </c>
      <c r="AS84" s="8">
        <f t="shared" si="99"/>
        <v>0.32340624717283267</v>
      </c>
      <c r="AT84" s="8">
        <f t="shared" si="100"/>
        <v>0.38416497508552133</v>
      </c>
      <c r="AU84" s="8">
        <f t="shared" si="100"/>
        <v>1.3046466127893173E-2</v>
      </c>
      <c r="AV84" s="8">
        <f t="shared" si="101"/>
        <v>20.881282772643395</v>
      </c>
      <c r="AW84" s="8">
        <f t="shared" si="102"/>
        <v>8.1138213908541326E-2</v>
      </c>
      <c r="AX84" s="8">
        <f t="shared" si="103"/>
        <v>5.6242277313683919E-3</v>
      </c>
      <c r="AY84" s="8">
        <f t="shared" si="103"/>
        <v>0.94191542230840231</v>
      </c>
      <c r="AZ84" s="8">
        <f t="shared" si="51"/>
        <v>0.15457407116241872</v>
      </c>
      <c r="BA84" s="8">
        <f t="shared" si="51"/>
        <v>0</v>
      </c>
      <c r="BB84" s="8">
        <f t="shared" si="51"/>
        <v>2.8133126258884558E-2</v>
      </c>
      <c r="BC84" s="9">
        <f t="shared" si="104"/>
        <v>22.813285522399255</v>
      </c>
      <c r="BD84" s="9">
        <f t="shared" si="72"/>
        <v>4.510812063435142E-2</v>
      </c>
      <c r="BE84" s="9" t="b">
        <f t="shared" si="73"/>
        <v>0</v>
      </c>
      <c r="BF84" s="8">
        <f t="shared" si="74"/>
        <v>0.46393510397315085</v>
      </c>
      <c r="BG84" s="8">
        <f t="shared" si="75"/>
        <v>20.417347668670246</v>
      </c>
      <c r="BH84" s="10">
        <f t="shared" si="76"/>
        <v>2.2217749217062134E-2</v>
      </c>
      <c r="BI84" s="10">
        <f t="shared" si="76"/>
        <v>0.9777822507829379</v>
      </c>
      <c r="BJ84" s="10">
        <f t="shared" si="77"/>
        <v>1.9229461947367275</v>
      </c>
      <c r="BK84" s="10">
        <f t="shared" si="78"/>
        <v>94.050071358836888</v>
      </c>
      <c r="BL84" s="8">
        <f t="shared" si="79"/>
        <v>103.38451755357362</v>
      </c>
      <c r="BM84" s="10">
        <f t="shared" si="80"/>
        <v>1.405850526281553</v>
      </c>
      <c r="BN84" s="10">
        <f t="shared" si="81"/>
        <v>6.4918107487872803</v>
      </c>
      <c r="BO84" s="10">
        <f t="shared" si="82"/>
        <v>12.983621497574561</v>
      </c>
      <c r="BP84" s="10">
        <f t="shared" si="83"/>
        <v>0.37821724656760897</v>
      </c>
      <c r="BQ84" s="10">
        <f t="shared" si="84"/>
        <v>0.62178275343239098</v>
      </c>
      <c r="BR84" s="10">
        <f t="shared" si="85"/>
        <v>32.734702690426552</v>
      </c>
      <c r="BS84" s="10">
        <f t="shared" si="86"/>
        <v>59.807500374633413</v>
      </c>
      <c r="BT84" s="8">
        <f t="shared" si="87"/>
        <v>99.953703065059969</v>
      </c>
      <c r="BU84" s="11" t="str">
        <f t="shared" si="88"/>
        <v>Magnetite-Ulvospinel</v>
      </c>
      <c r="BV84" s="9">
        <f t="shared" si="89"/>
        <v>99.953703065059969</v>
      </c>
      <c r="BW84" s="11" t="str">
        <f t="shared" si="90"/>
        <v>YES</v>
      </c>
      <c r="BY84" s="11" t="str">
        <f t="shared" si="59"/>
        <v>Magnetite-Ulvospinel</v>
      </c>
      <c r="BZ84" s="11">
        <f t="shared" si="60"/>
        <v>196</v>
      </c>
      <c r="CA84" s="9">
        <f t="shared" si="61"/>
        <v>1.6899999999999998E-2</v>
      </c>
      <c r="CB84" s="9">
        <f t="shared" si="61"/>
        <v>4.34</v>
      </c>
      <c r="CC84" s="9">
        <f t="shared" si="62"/>
        <v>1.1298999999999999</v>
      </c>
      <c r="CD84" s="9">
        <f t="shared" si="63"/>
        <v>59.807500374633413</v>
      </c>
      <c r="CE84" s="9">
        <f t="shared" si="64"/>
        <v>0.3508</v>
      </c>
      <c r="CF84" s="9">
        <f t="shared" si="65"/>
        <v>5.7200000000000001E-2</v>
      </c>
      <c r="CG84" s="9">
        <f t="shared" si="66"/>
        <v>32.734702690426552</v>
      </c>
      <c r="CH84" s="9">
        <f t="shared" si="67"/>
        <v>0.63260000000000005</v>
      </c>
      <c r="CI84" s="9">
        <f t="shared" si="68"/>
        <v>0.752</v>
      </c>
      <c r="CJ84" s="9">
        <f>0</f>
        <v>0</v>
      </c>
      <c r="CK84" s="9">
        <f t="shared" si="69"/>
        <v>0.1321</v>
      </c>
      <c r="CL84" s="9">
        <f t="shared" si="70"/>
        <v>0</v>
      </c>
      <c r="CM84" s="10">
        <f t="shared" si="71"/>
        <v>0.32061175933213726</v>
      </c>
      <c r="CN84" s="41">
        <f t="shared" si="91"/>
        <v>4.510812063435142E-2</v>
      </c>
    </row>
    <row r="85" spans="1:92" s="11" customFormat="1">
      <c r="A85" s="36">
        <v>197</v>
      </c>
      <c r="B85" s="36" t="s">
        <v>134</v>
      </c>
      <c r="C85" s="36">
        <v>0.67630000000000001</v>
      </c>
      <c r="D85" s="36">
        <v>1.1314</v>
      </c>
      <c r="E85" s="36">
        <v>6.4799999999999996E-2</v>
      </c>
      <c r="F85" s="36">
        <v>87</v>
      </c>
      <c r="G85" s="36">
        <v>0.36670000000000003</v>
      </c>
      <c r="H85" s="36">
        <v>2.92E-2</v>
      </c>
      <c r="I85" s="36">
        <v>4.29</v>
      </c>
      <c r="J85" s="36">
        <v>0.63480000000000003</v>
      </c>
      <c r="K85" s="36">
        <v>6.6E-3</v>
      </c>
      <c r="L85" s="36">
        <v>0.1143</v>
      </c>
      <c r="M85" s="7">
        <f t="shared" si="57"/>
        <v>1.6779805678784451E-2</v>
      </c>
      <c r="N85" s="7">
        <f t="shared" si="57"/>
        <v>1.1096369566814758E-2</v>
      </c>
      <c r="O85" s="7">
        <f t="shared" si="57"/>
        <v>4.263427163820873E-4</v>
      </c>
      <c r="P85" s="7">
        <f t="shared" si="57"/>
        <v>1.2109503315498495</v>
      </c>
      <c r="Q85" s="7">
        <f t="shared" si="57"/>
        <v>2.4466043773335149E-3</v>
      </c>
      <c r="R85" s="7">
        <f t="shared" si="57"/>
        <v>5.6062959471472212E-4</v>
      </c>
      <c r="S85" s="7">
        <f t="shared" si="57"/>
        <v>5.371510709214708E-2</v>
      </c>
      <c r="T85" s="7">
        <f t="shared" si="57"/>
        <v>8.9487289005839507E-3</v>
      </c>
      <c r="U85" s="7">
        <f t="shared" si="57"/>
        <v>8.8361930467193613E-5</v>
      </c>
      <c r="V85" s="7">
        <f t="shared" si="57"/>
        <v>1.4043597814948877E-3</v>
      </c>
      <c r="W85" s="7">
        <f t="shared" si="92"/>
        <v>1.6779805678784451E-2</v>
      </c>
      <c r="X85" s="7">
        <f t="shared" si="93"/>
        <v>3.3289108700444277E-2</v>
      </c>
      <c r="Y85" s="7">
        <f t="shared" si="93"/>
        <v>1.2790281491462619E-3</v>
      </c>
      <c r="Z85" s="7">
        <f t="shared" si="94"/>
        <v>1.2109503315498495</v>
      </c>
      <c r="AA85" s="7">
        <f t="shared" si="95"/>
        <v>7.3398131320005448E-3</v>
      </c>
      <c r="AB85" s="7">
        <f t="shared" si="96"/>
        <v>1.1212591894294442E-3</v>
      </c>
      <c r="AC85" s="7">
        <f t="shared" si="96"/>
        <v>0.10743021418429416</v>
      </c>
      <c r="AD85" s="7">
        <f t="shared" si="50"/>
        <v>8.9487289005839507E-3</v>
      </c>
      <c r="AE85" s="7">
        <f t="shared" si="50"/>
        <v>8.8361930467193613E-5</v>
      </c>
      <c r="AF85" s="7">
        <f t="shared" si="50"/>
        <v>1.4043597814948877E-3</v>
      </c>
      <c r="AG85" s="7">
        <f t="shared" si="97"/>
        <v>1.3886310111964946</v>
      </c>
      <c r="AH85" s="8">
        <f t="shared" si="58"/>
        <v>0.29000888864193858</v>
      </c>
      <c r="AI85" s="8">
        <f t="shared" si="58"/>
        <v>0.5753426233238651</v>
      </c>
      <c r="AJ85" s="8">
        <f t="shared" si="58"/>
        <v>2.2105710827429185E-2</v>
      </c>
      <c r="AK85" s="8">
        <f t="shared" si="58"/>
        <v>20.929107677175399</v>
      </c>
      <c r="AL85" s="8">
        <f t="shared" si="58"/>
        <v>0.12685552443210321</v>
      </c>
      <c r="AM85" s="8">
        <f t="shared" si="58"/>
        <v>1.9378956921839045E-2</v>
      </c>
      <c r="AN85" s="8">
        <f t="shared" si="58"/>
        <v>1.8567388454053622</v>
      </c>
      <c r="AO85" s="8">
        <f t="shared" si="58"/>
        <v>0.15466275193505991</v>
      </c>
      <c r="AP85" s="8">
        <f t="shared" si="58"/>
        <v>1.5271777125194597E-3</v>
      </c>
      <c r="AQ85" s="8">
        <f t="shared" si="58"/>
        <v>2.4271843624488965E-2</v>
      </c>
      <c r="AR85" s="8">
        <f t="shared" si="98"/>
        <v>24.000000000000004</v>
      </c>
      <c r="AS85" s="8">
        <f t="shared" si="99"/>
        <v>0.29000888864193858</v>
      </c>
      <c r="AT85" s="8">
        <f t="shared" si="100"/>
        <v>0.38356174888257671</v>
      </c>
      <c r="AU85" s="8">
        <f t="shared" si="100"/>
        <v>1.4737140551619456E-2</v>
      </c>
      <c r="AV85" s="8">
        <f t="shared" si="101"/>
        <v>20.929107677175399</v>
      </c>
      <c r="AW85" s="8">
        <f t="shared" si="102"/>
        <v>8.4570349621402141E-2</v>
      </c>
      <c r="AX85" s="8">
        <f t="shared" si="103"/>
        <v>9.6894784609195227E-3</v>
      </c>
      <c r="AY85" s="8">
        <f t="shared" si="103"/>
        <v>0.92836942270268108</v>
      </c>
      <c r="AZ85" s="8">
        <f t="shared" si="51"/>
        <v>0.15466275193505991</v>
      </c>
      <c r="BA85" s="8">
        <f t="shared" si="51"/>
        <v>1.5271777125194597E-3</v>
      </c>
      <c r="BB85" s="8">
        <f t="shared" si="51"/>
        <v>2.4271843624488965E-2</v>
      </c>
      <c r="BC85" s="9">
        <f t="shared" si="104"/>
        <v>22.820506479308602</v>
      </c>
      <c r="BD85" s="9">
        <f t="shared" si="72"/>
        <v>4.4357811953690242E-2</v>
      </c>
      <c r="BE85" s="9" t="b">
        <f t="shared" si="73"/>
        <v>0</v>
      </c>
      <c r="BF85" s="8">
        <f t="shared" si="74"/>
        <v>0.48369778212568265</v>
      </c>
      <c r="BG85" s="8">
        <f t="shared" si="75"/>
        <v>20.445409895049718</v>
      </c>
      <c r="BH85" s="10">
        <f t="shared" si="76"/>
        <v>2.3111247244104328E-2</v>
      </c>
      <c r="BI85" s="10">
        <f t="shared" si="76"/>
        <v>0.97688875275589571</v>
      </c>
      <c r="BJ85" s="10">
        <f t="shared" si="77"/>
        <v>2.0106785102370766</v>
      </c>
      <c r="BK85" s="10">
        <f t="shared" si="78"/>
        <v>94.452676672931801</v>
      </c>
      <c r="BL85" s="8">
        <f t="shared" si="79"/>
        <v>103.77745518316888</v>
      </c>
      <c r="BM85" s="10">
        <f t="shared" si="80"/>
        <v>1.4120672048283638</v>
      </c>
      <c r="BN85" s="10">
        <f t="shared" si="81"/>
        <v>6.5056801574490111</v>
      </c>
      <c r="BO85" s="10">
        <f t="shared" si="82"/>
        <v>13.011360314898022</v>
      </c>
      <c r="BP85" s="10">
        <f t="shared" si="83"/>
        <v>0.37831270613186307</v>
      </c>
      <c r="BQ85" s="10">
        <f t="shared" si="84"/>
        <v>0.62168729386813704</v>
      </c>
      <c r="BR85" s="10">
        <f t="shared" si="85"/>
        <v>32.913205433472086</v>
      </c>
      <c r="BS85" s="10">
        <f t="shared" si="86"/>
        <v>60.109228193837133</v>
      </c>
      <c r="BT85" s="8">
        <f t="shared" si="87"/>
        <v>100.33653362730924</v>
      </c>
      <c r="BU85" s="11" t="str">
        <f t="shared" si="88"/>
        <v>Magnetite-Ulvospinel</v>
      </c>
      <c r="BV85" s="9">
        <f t="shared" si="89"/>
        <v>100.33653362730924</v>
      </c>
      <c r="BW85" s="11" t="str">
        <f t="shared" si="90"/>
        <v>YES</v>
      </c>
      <c r="BY85" s="11" t="str">
        <f t="shared" si="59"/>
        <v>Magnetite-Ulvospinel</v>
      </c>
      <c r="BZ85" s="11">
        <f t="shared" si="60"/>
        <v>197</v>
      </c>
      <c r="CA85" s="9">
        <f t="shared" si="61"/>
        <v>2.92E-2</v>
      </c>
      <c r="CB85" s="9">
        <f t="shared" si="61"/>
        <v>4.29</v>
      </c>
      <c r="CC85" s="9">
        <f t="shared" si="62"/>
        <v>1.1314</v>
      </c>
      <c r="CD85" s="9">
        <f t="shared" si="63"/>
        <v>60.109228193837133</v>
      </c>
      <c r="CE85" s="9">
        <f t="shared" si="64"/>
        <v>0.36670000000000003</v>
      </c>
      <c r="CF85" s="9">
        <f t="shared" si="65"/>
        <v>6.4799999999999996E-2</v>
      </c>
      <c r="CG85" s="9">
        <f t="shared" si="66"/>
        <v>32.913205433472086</v>
      </c>
      <c r="CH85" s="9">
        <f t="shared" si="67"/>
        <v>0.63480000000000003</v>
      </c>
      <c r="CI85" s="9">
        <f t="shared" si="68"/>
        <v>0.67630000000000001</v>
      </c>
      <c r="CJ85" s="9">
        <f>0</f>
        <v>0</v>
      </c>
      <c r="CK85" s="9">
        <f t="shared" si="69"/>
        <v>0.1143</v>
      </c>
      <c r="CL85" s="9">
        <f t="shared" si="70"/>
        <v>6.6E-3</v>
      </c>
      <c r="CM85" s="10">
        <f t="shared" si="71"/>
        <v>0.27302557566273111</v>
      </c>
      <c r="CN85" s="41">
        <f t="shared" si="91"/>
        <v>4.4357811953690242E-2</v>
      </c>
    </row>
    <row r="86" spans="1:92" s="11" customFormat="1">
      <c r="A86" s="36">
        <v>198</v>
      </c>
      <c r="B86" s="36" t="s">
        <v>135</v>
      </c>
      <c r="C86" s="36">
        <v>1.2624</v>
      </c>
      <c r="D86" s="36">
        <v>0.1007</v>
      </c>
      <c r="E86" s="36">
        <v>0</v>
      </c>
      <c r="F86" s="36">
        <v>55.92</v>
      </c>
      <c r="G86" s="36">
        <v>0.15989999999999999</v>
      </c>
      <c r="H86" s="36">
        <v>4.7E-2</v>
      </c>
      <c r="I86" s="36">
        <v>36.659999999999997</v>
      </c>
      <c r="J86" s="36">
        <v>0.96909999999999996</v>
      </c>
      <c r="K86" s="36">
        <v>1.52E-2</v>
      </c>
      <c r="L86" s="36">
        <v>3.2500000000000001E-2</v>
      </c>
      <c r="M86" s="7">
        <f t="shared" si="57"/>
        <v>3.1321642302081162E-2</v>
      </c>
      <c r="N86" s="7">
        <f t="shared" si="57"/>
        <v>9.8762985272957951E-4</v>
      </c>
      <c r="O86" s="7">
        <f t="shared" si="57"/>
        <v>0</v>
      </c>
      <c r="P86" s="7">
        <f t="shared" si="57"/>
        <v>0.77834876483066195</v>
      </c>
      <c r="Q86" s="7">
        <f t="shared" si="57"/>
        <v>1.066844941193425E-3</v>
      </c>
      <c r="R86" s="7">
        <f t="shared" si="57"/>
        <v>9.0238325176684726E-4</v>
      </c>
      <c r="S86" s="7">
        <f t="shared" si="57"/>
        <v>0.45902000606016591</v>
      </c>
      <c r="T86" s="7">
        <f t="shared" si="57"/>
        <v>1.3661331407617999E-2</v>
      </c>
      <c r="U86" s="7">
        <f t="shared" si="57"/>
        <v>2.0350020350020349E-4</v>
      </c>
      <c r="V86" s="7">
        <f t="shared" si="57"/>
        <v>3.9931489850029614E-4</v>
      </c>
      <c r="W86" s="7">
        <f t="shared" si="92"/>
        <v>3.1321642302081162E-2</v>
      </c>
      <c r="X86" s="7">
        <f t="shared" si="93"/>
        <v>2.9628895581887385E-3</v>
      </c>
      <c r="Y86" s="7">
        <f t="shared" si="93"/>
        <v>0</v>
      </c>
      <c r="Z86" s="7">
        <f t="shared" si="94"/>
        <v>0.77834876483066195</v>
      </c>
      <c r="AA86" s="7">
        <f t="shared" si="95"/>
        <v>3.2005348235802748E-3</v>
      </c>
      <c r="AB86" s="7">
        <f t="shared" si="96"/>
        <v>1.8047665035336945E-3</v>
      </c>
      <c r="AC86" s="7">
        <f t="shared" si="96"/>
        <v>0.91804001212033182</v>
      </c>
      <c r="AD86" s="7">
        <f t="shared" si="50"/>
        <v>1.3661331407617999E-2</v>
      </c>
      <c r="AE86" s="7">
        <f t="shared" si="50"/>
        <v>2.0350020350020349E-4</v>
      </c>
      <c r="AF86" s="7">
        <f t="shared" si="50"/>
        <v>3.9931489850029614E-4</v>
      </c>
      <c r="AG86" s="7">
        <f t="shared" si="97"/>
        <v>1.7499427566479959</v>
      </c>
      <c r="AH86" s="8">
        <f t="shared" si="58"/>
        <v>0.42956800294991454</v>
      </c>
      <c r="AI86" s="8">
        <f t="shared" si="58"/>
        <v>4.0635243139460875E-2</v>
      </c>
      <c r="AJ86" s="8">
        <f t="shared" si="58"/>
        <v>0</v>
      </c>
      <c r="AK86" s="8">
        <f t="shared" si="58"/>
        <v>10.674846525676083</v>
      </c>
      <c r="AL86" s="8">
        <f t="shared" si="58"/>
        <v>4.3894484819069789E-2</v>
      </c>
      <c r="AM86" s="8">
        <f t="shared" si="58"/>
        <v>2.4751893123508287E-2</v>
      </c>
      <c r="AN86" s="8">
        <f t="shared" si="58"/>
        <v>12.590674870469453</v>
      </c>
      <c r="AO86" s="8">
        <f t="shared" si="58"/>
        <v>0.18736153084851107</v>
      </c>
      <c r="AP86" s="8">
        <f t="shared" si="58"/>
        <v>2.7909512270905159E-3</v>
      </c>
      <c r="AQ86" s="8">
        <f t="shared" si="58"/>
        <v>5.4764977469116483E-3</v>
      </c>
      <c r="AR86" s="8">
        <f t="shared" si="98"/>
        <v>24.000000000000007</v>
      </c>
      <c r="AS86" s="8">
        <f t="shared" si="99"/>
        <v>0.42956800294991454</v>
      </c>
      <c r="AT86" s="8">
        <f t="shared" si="100"/>
        <v>2.7090162092973918E-2</v>
      </c>
      <c r="AU86" s="8">
        <f t="shared" si="100"/>
        <v>0</v>
      </c>
      <c r="AV86" s="8">
        <f t="shared" si="101"/>
        <v>10.674846525676083</v>
      </c>
      <c r="AW86" s="8">
        <f t="shared" si="102"/>
        <v>2.926298987937986E-2</v>
      </c>
      <c r="AX86" s="8">
        <f t="shared" si="103"/>
        <v>1.2375946561754144E-2</v>
      </c>
      <c r="AY86" s="8">
        <f t="shared" si="103"/>
        <v>6.2953374352347264</v>
      </c>
      <c r="AZ86" s="8">
        <f t="shared" si="51"/>
        <v>0.18736153084851107</v>
      </c>
      <c r="BA86" s="8">
        <f t="shared" si="51"/>
        <v>2.7909512270905159E-3</v>
      </c>
      <c r="BB86" s="8">
        <f t="shared" si="51"/>
        <v>5.4764977469116483E-3</v>
      </c>
      <c r="BC86" s="9">
        <f t="shared" si="104"/>
        <v>17.664110042217345</v>
      </c>
      <c r="BD86" s="9">
        <f t="shared" si="72"/>
        <v>0.58973563883027502</v>
      </c>
      <c r="BE86" s="9" t="b">
        <f t="shared" si="73"/>
        <v>1</v>
      </c>
      <c r="BF86" s="8">
        <f t="shared" si="74"/>
        <v>5.6784079014363007</v>
      </c>
      <c r="BG86" s="8">
        <f t="shared" si="75"/>
        <v>4.996438624239782</v>
      </c>
      <c r="BH86" s="10">
        <f t="shared" si="76"/>
        <v>0.53194281414520506</v>
      </c>
      <c r="BI86" s="10">
        <f t="shared" si="76"/>
        <v>0.46805718585479489</v>
      </c>
      <c r="BJ86" s="10">
        <f t="shared" si="77"/>
        <v>29.74624216699987</v>
      </c>
      <c r="BK86" s="10">
        <f t="shared" si="78"/>
        <v>29.088142399321949</v>
      </c>
      <c r="BL86" s="8">
        <f t="shared" si="79"/>
        <v>98.081184566321809</v>
      </c>
      <c r="BM86" s="10">
        <f t="shared" si="80"/>
        <v>11.973745336671028</v>
      </c>
      <c r="BN86" s="10">
        <f t="shared" si="81"/>
        <v>0</v>
      </c>
      <c r="BO86" s="10">
        <f t="shared" si="82"/>
        <v>0</v>
      </c>
      <c r="BP86" s="10">
        <f t="shared" si="83"/>
        <v>1</v>
      </c>
      <c r="BQ86" s="10">
        <f t="shared" si="84"/>
        <v>0</v>
      </c>
      <c r="BR86" s="10">
        <f t="shared" si="85"/>
        <v>55.92</v>
      </c>
      <c r="BS86" s="10">
        <f t="shared" si="86"/>
        <v>0</v>
      </c>
      <c r="BT86" s="8">
        <f t="shared" si="87"/>
        <v>95.166799999999995</v>
      </c>
      <c r="BU86" s="11" t="str">
        <f t="shared" si="88"/>
        <v>Hematite-Ilmenite</v>
      </c>
      <c r="BV86" s="9">
        <f t="shared" si="89"/>
        <v>98.081184566321809</v>
      </c>
      <c r="BW86" s="11" t="str">
        <f t="shared" si="90"/>
        <v>NO</v>
      </c>
      <c r="BY86" s="11" t="str">
        <f t="shared" si="59"/>
        <v/>
      </c>
      <c r="BZ86" s="11">
        <f t="shared" si="60"/>
        <v>198</v>
      </c>
      <c r="CA86" s="9">
        <f t="shared" si="61"/>
        <v>4.7E-2</v>
      </c>
      <c r="CB86" s="9">
        <f t="shared" si="61"/>
        <v>36.659999999999997</v>
      </c>
      <c r="CC86" s="9">
        <f t="shared" si="62"/>
        <v>0.1007</v>
      </c>
      <c r="CD86" s="9">
        <f t="shared" si="63"/>
        <v>29.088142399321949</v>
      </c>
      <c r="CE86" s="9">
        <f t="shared" si="64"/>
        <v>0.15989999999999999</v>
      </c>
      <c r="CF86" s="9">
        <f t="shared" si="65"/>
        <v>0</v>
      </c>
      <c r="CG86" s="9">
        <f t="shared" si="66"/>
        <v>29.74624216699987</v>
      </c>
      <c r="CH86" s="9">
        <f t="shared" si="67"/>
        <v>0.96909999999999996</v>
      </c>
      <c r="CI86" s="9">
        <f t="shared" si="68"/>
        <v>1.2624</v>
      </c>
      <c r="CJ86" s="9">
        <f>0</f>
        <v>0</v>
      </c>
      <c r="CK86" s="9">
        <f t="shared" si="69"/>
        <v>3.2500000000000001E-2</v>
      </c>
      <c r="CL86" s="9">
        <f t="shared" si="70"/>
        <v>1.52E-2</v>
      </c>
      <c r="CM86" s="10">
        <f t="shared" si="71"/>
        <v>0.36035149861527116</v>
      </c>
      <c r="CN86" s="41">
        <f t="shared" si="91"/>
        <v>0.58973563883027502</v>
      </c>
    </row>
    <row r="87" spans="1:92" s="11" customFormat="1">
      <c r="A87" s="36">
        <v>199</v>
      </c>
      <c r="B87" s="36" t="s">
        <v>136</v>
      </c>
      <c r="C87" s="36">
        <v>0.66139999999999999</v>
      </c>
      <c r="D87" s="36">
        <v>0.99519999999999997</v>
      </c>
      <c r="E87" s="36">
        <v>5.2299999999999999E-2</v>
      </c>
      <c r="F87" s="36">
        <v>86.79</v>
      </c>
      <c r="G87" s="36">
        <v>0.31519999999999998</v>
      </c>
      <c r="H87" s="36">
        <v>9.8199999999999996E-2</v>
      </c>
      <c r="I87" s="36">
        <v>4.3600000000000003</v>
      </c>
      <c r="J87" s="36">
        <v>0.65839999999999999</v>
      </c>
      <c r="K87" s="36">
        <v>0</v>
      </c>
      <c r="L87" s="36">
        <v>0.14199999999999999</v>
      </c>
      <c r="M87" s="7">
        <f t="shared" si="57"/>
        <v>1.6410118994452216E-2</v>
      </c>
      <c r="N87" s="7">
        <f t="shared" si="57"/>
        <v>9.7605683161517114E-3</v>
      </c>
      <c r="O87" s="7">
        <f t="shared" si="57"/>
        <v>3.4410068004295008E-4</v>
      </c>
      <c r="P87" s="7">
        <f t="shared" si="57"/>
        <v>1.2080273479909363</v>
      </c>
      <c r="Q87" s="7">
        <f t="shared" si="57"/>
        <v>2.1029989084688405E-3</v>
      </c>
      <c r="R87" s="7">
        <f t="shared" si="57"/>
        <v>1.8854050068830722E-3</v>
      </c>
      <c r="S87" s="7">
        <f t="shared" si="57"/>
        <v>5.459157737103993E-2</v>
      </c>
      <c r="T87" s="7">
        <f t="shared" si="57"/>
        <v>9.281416364436787E-3</v>
      </c>
      <c r="U87" s="7">
        <f t="shared" si="57"/>
        <v>0</v>
      </c>
      <c r="V87" s="7">
        <f t="shared" si="57"/>
        <v>1.7446989411397554E-3</v>
      </c>
      <c r="W87" s="7">
        <f t="shared" si="92"/>
        <v>1.6410118994452216E-2</v>
      </c>
      <c r="X87" s="7">
        <f t="shared" si="93"/>
        <v>2.9281704948455133E-2</v>
      </c>
      <c r="Y87" s="7">
        <f t="shared" si="93"/>
        <v>1.0323020401288502E-3</v>
      </c>
      <c r="Z87" s="7">
        <f t="shared" si="94"/>
        <v>1.2080273479909363</v>
      </c>
      <c r="AA87" s="7">
        <f t="shared" si="95"/>
        <v>6.3089967254065221E-3</v>
      </c>
      <c r="AB87" s="7">
        <f t="shared" si="96"/>
        <v>3.7708100137661443E-3</v>
      </c>
      <c r="AC87" s="7">
        <f t="shared" si="96"/>
        <v>0.10918315474207986</v>
      </c>
      <c r="AD87" s="7">
        <f t="shared" si="50"/>
        <v>9.281416364436787E-3</v>
      </c>
      <c r="AE87" s="7">
        <f t="shared" si="50"/>
        <v>0</v>
      </c>
      <c r="AF87" s="7">
        <f t="shared" si="50"/>
        <v>1.7446989411397554E-3</v>
      </c>
      <c r="AG87" s="7">
        <f t="shared" si="97"/>
        <v>1.3850405507608015</v>
      </c>
      <c r="AH87" s="8">
        <f t="shared" si="58"/>
        <v>0.28435474733971916</v>
      </c>
      <c r="AI87" s="8">
        <f t="shared" si="58"/>
        <v>0.50739374986306152</v>
      </c>
      <c r="AJ87" s="8">
        <f t="shared" si="58"/>
        <v>1.788774267257618E-2</v>
      </c>
      <c r="AK87" s="8">
        <f t="shared" si="58"/>
        <v>20.932713006746866</v>
      </c>
      <c r="AL87" s="8">
        <f t="shared" si="58"/>
        <v>0.1093223742269379</v>
      </c>
      <c r="AM87" s="8">
        <f t="shared" si="58"/>
        <v>6.5340643117399136E-2</v>
      </c>
      <c r="AN87" s="8">
        <f t="shared" si="58"/>
        <v>1.8919270720056072</v>
      </c>
      <c r="AO87" s="8">
        <f t="shared" si="58"/>
        <v>0.16082849893753964</v>
      </c>
      <c r="AP87" s="8">
        <f t="shared" si="58"/>
        <v>0</v>
      </c>
      <c r="AQ87" s="8">
        <f t="shared" si="58"/>
        <v>3.0232165090295336E-2</v>
      </c>
      <c r="AR87" s="8">
        <f t="shared" si="98"/>
        <v>24.000000000000004</v>
      </c>
      <c r="AS87" s="8">
        <f t="shared" si="99"/>
        <v>0.28435474733971916</v>
      </c>
      <c r="AT87" s="8">
        <f t="shared" si="100"/>
        <v>0.33826249990870766</v>
      </c>
      <c r="AU87" s="8">
        <f t="shared" si="100"/>
        <v>1.1925161781717453E-2</v>
      </c>
      <c r="AV87" s="8">
        <f t="shared" si="101"/>
        <v>20.932713006746866</v>
      </c>
      <c r="AW87" s="8">
        <f t="shared" si="102"/>
        <v>7.2881582817958604E-2</v>
      </c>
      <c r="AX87" s="8">
        <f t="shared" si="103"/>
        <v>3.2670321558699568E-2</v>
      </c>
      <c r="AY87" s="8">
        <f t="shared" si="103"/>
        <v>0.94596353600280358</v>
      </c>
      <c r="AZ87" s="8">
        <f t="shared" si="51"/>
        <v>0.16082849893753964</v>
      </c>
      <c r="BA87" s="8">
        <f t="shared" si="51"/>
        <v>0</v>
      </c>
      <c r="BB87" s="8">
        <f t="shared" si="51"/>
        <v>3.0232165090295336E-2</v>
      </c>
      <c r="BC87" s="9">
        <f t="shared" si="104"/>
        <v>22.809831520184311</v>
      </c>
      <c r="BD87" s="9">
        <f t="shared" si="72"/>
        <v>4.5190680046963243E-2</v>
      </c>
      <c r="BE87" s="9" t="b">
        <f t="shared" si="73"/>
        <v>0</v>
      </c>
      <c r="BF87" s="8">
        <f t="shared" si="74"/>
        <v>0.50078028972554467</v>
      </c>
      <c r="BG87" s="8">
        <f t="shared" si="75"/>
        <v>20.431932717021322</v>
      </c>
      <c r="BH87" s="10">
        <f t="shared" si="76"/>
        <v>2.392333423594625E-2</v>
      </c>
      <c r="BI87" s="10">
        <f t="shared" si="76"/>
        <v>0.97607666576405383</v>
      </c>
      <c r="BJ87" s="10">
        <f t="shared" si="77"/>
        <v>2.0763061783377754</v>
      </c>
      <c r="BK87" s="10">
        <f t="shared" si="78"/>
        <v>94.146358531300734</v>
      </c>
      <c r="BL87" s="8">
        <f t="shared" si="79"/>
        <v>103.50536470963851</v>
      </c>
      <c r="BM87" s="10">
        <f t="shared" si="80"/>
        <v>1.4467438257283483</v>
      </c>
      <c r="BN87" s="10">
        <f t="shared" si="81"/>
        <v>6.4953230603395058</v>
      </c>
      <c r="BO87" s="10">
        <f t="shared" si="82"/>
        <v>12.990646120679012</v>
      </c>
      <c r="BP87" s="10">
        <f t="shared" si="83"/>
        <v>0.379409342855273</v>
      </c>
      <c r="BQ87" s="10">
        <f t="shared" si="84"/>
        <v>0.62059065714472694</v>
      </c>
      <c r="BR87" s="10">
        <f t="shared" si="85"/>
        <v>32.928936866409146</v>
      </c>
      <c r="BS87" s="10">
        <f t="shared" si="86"/>
        <v>59.858362112353113</v>
      </c>
      <c r="BT87" s="8">
        <f t="shared" si="87"/>
        <v>100.06999897876227</v>
      </c>
      <c r="BU87" s="11" t="str">
        <f t="shared" si="88"/>
        <v>Magnetite-Ulvospinel</v>
      </c>
      <c r="BV87" s="9">
        <f t="shared" si="89"/>
        <v>100.06999897876227</v>
      </c>
      <c r="BW87" s="11" t="str">
        <f t="shared" si="90"/>
        <v>YES</v>
      </c>
      <c r="BY87" s="11" t="str">
        <f t="shared" si="59"/>
        <v>Magnetite-Ulvospinel</v>
      </c>
      <c r="BZ87" s="11">
        <f t="shared" si="60"/>
        <v>199</v>
      </c>
      <c r="CA87" s="9">
        <f t="shared" si="61"/>
        <v>9.8199999999999996E-2</v>
      </c>
      <c r="CB87" s="9">
        <f t="shared" si="61"/>
        <v>4.3600000000000003</v>
      </c>
      <c r="CC87" s="9">
        <f t="shared" si="62"/>
        <v>0.99519999999999997</v>
      </c>
      <c r="CD87" s="9">
        <f t="shared" si="63"/>
        <v>59.858362112353113</v>
      </c>
      <c r="CE87" s="9">
        <f t="shared" si="64"/>
        <v>0.31519999999999998</v>
      </c>
      <c r="CF87" s="9">
        <f t="shared" si="65"/>
        <v>5.2299999999999999E-2</v>
      </c>
      <c r="CG87" s="9">
        <f t="shared" si="66"/>
        <v>32.928936866409146</v>
      </c>
      <c r="CH87" s="9">
        <f t="shared" si="67"/>
        <v>0.65839999999999999</v>
      </c>
      <c r="CI87" s="9">
        <f t="shared" si="68"/>
        <v>0.66139999999999999</v>
      </c>
      <c r="CJ87" s="9">
        <f>0</f>
        <v>0</v>
      </c>
      <c r="CK87" s="9">
        <f t="shared" si="69"/>
        <v>0.14199999999999999</v>
      </c>
      <c r="CL87" s="9">
        <f t="shared" si="70"/>
        <v>0</v>
      </c>
      <c r="CM87" s="10">
        <f t="shared" si="71"/>
        <v>0.24749747469366964</v>
      </c>
      <c r="CN87" s="41">
        <f t="shared" si="91"/>
        <v>4.5190680046963243E-2</v>
      </c>
    </row>
    <row r="88" spans="1:92" s="11" customFormat="1">
      <c r="A88" s="36">
        <v>200</v>
      </c>
      <c r="B88" s="36" t="s">
        <v>137</v>
      </c>
      <c r="C88" s="36">
        <v>0.68759999999999999</v>
      </c>
      <c r="D88" s="36">
        <v>1.1247</v>
      </c>
      <c r="E88" s="36">
        <v>6.7100000000000007E-2</v>
      </c>
      <c r="F88" s="36">
        <v>86.37</v>
      </c>
      <c r="G88" s="36">
        <v>0.35539999999999999</v>
      </c>
      <c r="H88" s="36">
        <v>6.3399999999999998E-2</v>
      </c>
      <c r="I88" s="36">
        <v>4.54</v>
      </c>
      <c r="J88" s="36">
        <v>0.76419999999999999</v>
      </c>
      <c r="K88" s="36">
        <v>0</v>
      </c>
      <c r="L88" s="36">
        <v>0.15409999999999999</v>
      </c>
      <c r="M88" s="7">
        <f t="shared" si="57"/>
        <v>1.7060172090392116E-2</v>
      </c>
      <c r="N88" s="7">
        <f t="shared" si="57"/>
        <v>1.103065834523295E-2</v>
      </c>
      <c r="O88" s="7">
        <f t="shared" si="57"/>
        <v>4.4147525106848857E-4</v>
      </c>
      <c r="P88" s="7">
        <f t="shared" si="57"/>
        <v>1.2021813808731092</v>
      </c>
      <c r="Q88" s="7">
        <f t="shared" si="57"/>
        <v>2.3712113327088386E-3</v>
      </c>
      <c r="R88" s="7">
        <f t="shared" si="57"/>
        <v>1.217257407702513E-3</v>
      </c>
      <c r="S88" s="7">
        <f t="shared" si="57"/>
        <v>5.6845358088192952E-2</v>
      </c>
      <c r="T88" s="7">
        <f t="shared" si="57"/>
        <v>1.0772871181200778E-2</v>
      </c>
      <c r="U88" s="7">
        <f t="shared" si="57"/>
        <v>0</v>
      </c>
      <c r="V88" s="7">
        <f t="shared" si="57"/>
        <v>1.893366949504481E-3</v>
      </c>
      <c r="W88" s="7">
        <f t="shared" si="92"/>
        <v>1.7060172090392116E-2</v>
      </c>
      <c r="X88" s="7">
        <f t="shared" si="93"/>
        <v>3.3091975035698849E-2</v>
      </c>
      <c r="Y88" s="7">
        <f t="shared" si="93"/>
        <v>1.3244257532054656E-3</v>
      </c>
      <c r="Z88" s="7">
        <f t="shared" si="94"/>
        <v>1.2021813808731092</v>
      </c>
      <c r="AA88" s="7">
        <f t="shared" si="95"/>
        <v>7.1136339981265157E-3</v>
      </c>
      <c r="AB88" s="7">
        <f t="shared" si="96"/>
        <v>2.4345148154050261E-3</v>
      </c>
      <c r="AC88" s="7">
        <f t="shared" si="96"/>
        <v>0.1136907161763859</v>
      </c>
      <c r="AD88" s="7">
        <f t="shared" si="50"/>
        <v>1.0772871181200778E-2</v>
      </c>
      <c r="AE88" s="7">
        <f t="shared" si="50"/>
        <v>0</v>
      </c>
      <c r="AF88" s="7">
        <f t="shared" si="50"/>
        <v>1.893366949504481E-3</v>
      </c>
      <c r="AG88" s="7">
        <f t="shared" si="97"/>
        <v>1.3895630568730284</v>
      </c>
      <c r="AH88" s="8">
        <f t="shared" si="58"/>
        <v>0.29465674705744843</v>
      </c>
      <c r="AI88" s="8">
        <f t="shared" si="58"/>
        <v>0.57155189678401419</v>
      </c>
      <c r="AJ88" s="8">
        <f t="shared" si="58"/>
        <v>2.2874973481563744E-2</v>
      </c>
      <c r="AK88" s="8">
        <f t="shared" si="58"/>
        <v>20.76361558278748</v>
      </c>
      <c r="AL88" s="8">
        <f t="shared" si="58"/>
        <v>0.12286395720625193</v>
      </c>
      <c r="AM88" s="8">
        <f t="shared" si="58"/>
        <v>4.2048005868264481E-2</v>
      </c>
      <c r="AN88" s="8">
        <f t="shared" si="58"/>
        <v>1.9636224313371233</v>
      </c>
      <c r="AO88" s="8">
        <f t="shared" si="58"/>
        <v>0.18606489793319514</v>
      </c>
      <c r="AP88" s="8">
        <f t="shared" si="58"/>
        <v>0</v>
      </c>
      <c r="AQ88" s="8">
        <f t="shared" si="58"/>
        <v>3.2701507544655249E-2</v>
      </c>
      <c r="AR88" s="8">
        <f t="shared" si="98"/>
        <v>24</v>
      </c>
      <c r="AS88" s="8">
        <f t="shared" si="99"/>
        <v>0.29465674705744843</v>
      </c>
      <c r="AT88" s="8">
        <f t="shared" si="100"/>
        <v>0.38103459785600946</v>
      </c>
      <c r="AU88" s="8">
        <f t="shared" si="100"/>
        <v>1.5249982321042495E-2</v>
      </c>
      <c r="AV88" s="8">
        <f t="shared" si="101"/>
        <v>20.76361558278748</v>
      </c>
      <c r="AW88" s="8">
        <f t="shared" si="102"/>
        <v>8.1909304804167957E-2</v>
      </c>
      <c r="AX88" s="8">
        <f t="shared" si="103"/>
        <v>2.102400293413224E-2</v>
      </c>
      <c r="AY88" s="8">
        <f t="shared" si="103"/>
        <v>0.98181121566856167</v>
      </c>
      <c r="AZ88" s="8">
        <f t="shared" si="51"/>
        <v>0.18606489793319514</v>
      </c>
      <c r="BA88" s="8">
        <f t="shared" si="51"/>
        <v>0</v>
      </c>
      <c r="BB88" s="8">
        <f t="shared" si="51"/>
        <v>3.2701507544655249E-2</v>
      </c>
      <c r="BC88" s="9">
        <f t="shared" si="104"/>
        <v>22.758067838906694</v>
      </c>
      <c r="BD88" s="9">
        <f t="shared" si="72"/>
        <v>4.7285175924874023E-2</v>
      </c>
      <c r="BE88" s="9" t="b">
        <f t="shared" si="73"/>
        <v>0</v>
      </c>
      <c r="BF88" s="8">
        <f t="shared" si="74"/>
        <v>0.50108957067791815</v>
      </c>
      <c r="BG88" s="8">
        <f t="shared" si="75"/>
        <v>20.262526012109561</v>
      </c>
      <c r="BH88" s="10">
        <f t="shared" si="76"/>
        <v>2.4133059518464062E-2</v>
      </c>
      <c r="BI88" s="10">
        <f t="shared" si="76"/>
        <v>0.97586694048153588</v>
      </c>
      <c r="BJ88" s="10">
        <f t="shared" si="77"/>
        <v>2.0843723506097409</v>
      </c>
      <c r="BK88" s="10">
        <f t="shared" si="78"/>
        <v>93.670628227122506</v>
      </c>
      <c r="BL88" s="8">
        <f t="shared" si="79"/>
        <v>103.51150057773226</v>
      </c>
      <c r="BM88" s="10">
        <f t="shared" si="80"/>
        <v>1.4829007863464798</v>
      </c>
      <c r="BN88" s="10">
        <f t="shared" si="81"/>
        <v>6.426904932147</v>
      </c>
      <c r="BO88" s="10">
        <f t="shared" si="82"/>
        <v>12.853809864294</v>
      </c>
      <c r="BP88" s="10">
        <f t="shared" si="83"/>
        <v>0.38094549029555874</v>
      </c>
      <c r="BQ88" s="10">
        <f t="shared" si="84"/>
        <v>0.61905450970444131</v>
      </c>
      <c r="BR88" s="10">
        <f t="shared" si="85"/>
        <v>32.902261996827413</v>
      </c>
      <c r="BS88" s="10">
        <f t="shared" si="86"/>
        <v>59.421241180928696</v>
      </c>
      <c r="BT88" s="8">
        <f t="shared" si="87"/>
        <v>100.08000317775613</v>
      </c>
      <c r="BU88" s="11" t="str">
        <f t="shared" si="88"/>
        <v>Magnetite-Ulvospinel</v>
      </c>
      <c r="BV88" s="9">
        <f t="shared" si="89"/>
        <v>100.08000317775613</v>
      </c>
      <c r="BW88" s="11" t="str">
        <f t="shared" si="90"/>
        <v>YES</v>
      </c>
      <c r="BY88" s="11" t="str">
        <f t="shared" si="59"/>
        <v>Magnetite-Ulvospinel</v>
      </c>
      <c r="BZ88" s="11">
        <f t="shared" si="60"/>
        <v>200</v>
      </c>
      <c r="CA88" s="9">
        <f t="shared" si="61"/>
        <v>6.3399999999999998E-2</v>
      </c>
      <c r="CB88" s="9">
        <f t="shared" si="61"/>
        <v>4.54</v>
      </c>
      <c r="CC88" s="9">
        <f t="shared" si="62"/>
        <v>1.1247</v>
      </c>
      <c r="CD88" s="9">
        <f t="shared" si="63"/>
        <v>59.421241180928696</v>
      </c>
      <c r="CE88" s="9">
        <f t="shared" si="64"/>
        <v>0.35539999999999999</v>
      </c>
      <c r="CF88" s="9">
        <f t="shared" si="65"/>
        <v>6.7100000000000007E-2</v>
      </c>
      <c r="CG88" s="9">
        <f t="shared" si="66"/>
        <v>32.902261996827413</v>
      </c>
      <c r="CH88" s="9">
        <f t="shared" si="67"/>
        <v>0.76419999999999999</v>
      </c>
      <c r="CI88" s="9">
        <f t="shared" si="68"/>
        <v>0.68759999999999999</v>
      </c>
      <c r="CJ88" s="9">
        <f>0</f>
        <v>0</v>
      </c>
      <c r="CK88" s="9">
        <f t="shared" si="69"/>
        <v>0.15409999999999999</v>
      </c>
      <c r="CL88" s="9">
        <f t="shared" si="70"/>
        <v>0</v>
      </c>
      <c r="CM88" s="10">
        <f t="shared" si="71"/>
        <v>0.19965194098282388</v>
      </c>
      <c r="CN88" s="41">
        <f t="shared" si="91"/>
        <v>4.7285175924874023E-2</v>
      </c>
    </row>
    <row r="89" spans="1:92" s="11" customFormat="1">
      <c r="A89" s="36">
        <v>201</v>
      </c>
      <c r="B89" s="36" t="s">
        <v>138</v>
      </c>
      <c r="C89" s="36">
        <v>0.745</v>
      </c>
      <c r="D89" s="36">
        <v>1.0691999999999999</v>
      </c>
      <c r="E89" s="36">
        <v>6.4399999999999999E-2</v>
      </c>
      <c r="F89" s="36">
        <v>86.26</v>
      </c>
      <c r="G89" s="36">
        <v>0.33610000000000001</v>
      </c>
      <c r="H89" s="36">
        <v>5.4300000000000001E-2</v>
      </c>
      <c r="I89" s="36">
        <v>4.55</v>
      </c>
      <c r="J89" s="36">
        <v>0.70389999999999997</v>
      </c>
      <c r="K89" s="36">
        <v>2.1000000000000001E-2</v>
      </c>
      <c r="L89" s="36">
        <v>0.17680000000000001</v>
      </c>
      <c r="M89" s="7">
        <f t="shared" si="57"/>
        <v>1.8484334216611584E-2</v>
      </c>
      <c r="N89" s="7">
        <f t="shared" si="57"/>
        <v>1.0486334047055276E-2</v>
      </c>
      <c r="O89" s="7">
        <f t="shared" si="57"/>
        <v>4.2371097121923491E-4</v>
      </c>
      <c r="P89" s="7">
        <f t="shared" si="57"/>
        <v>1.2006502942470119</v>
      </c>
      <c r="Q89" s="7">
        <f t="shared" si="57"/>
        <v>2.2424426812702328E-3</v>
      </c>
      <c r="R89" s="7">
        <f t="shared" si="57"/>
        <v>1.0425406504455277E-3</v>
      </c>
      <c r="S89" s="7">
        <f t="shared" si="57"/>
        <v>5.6970568128034783E-2</v>
      </c>
      <c r="T89" s="7">
        <f t="shared" si="57"/>
        <v>9.9228265172039091E-3</v>
      </c>
      <c r="U89" s="7">
        <f t="shared" si="57"/>
        <v>2.8115159694107062E-4</v>
      </c>
      <c r="V89" s="7">
        <f t="shared" si="57"/>
        <v>2.1722730478416111E-3</v>
      </c>
      <c r="W89" s="7">
        <f t="shared" si="92"/>
        <v>1.8484334216611584E-2</v>
      </c>
      <c r="X89" s="7">
        <f t="shared" si="93"/>
        <v>3.1459002141165829E-2</v>
      </c>
      <c r="Y89" s="7">
        <f t="shared" si="93"/>
        <v>1.2711329136577047E-3</v>
      </c>
      <c r="Z89" s="7">
        <f t="shared" si="94"/>
        <v>1.2006502942470119</v>
      </c>
      <c r="AA89" s="7">
        <f t="shared" si="95"/>
        <v>6.7273280438106984E-3</v>
      </c>
      <c r="AB89" s="7">
        <f t="shared" si="96"/>
        <v>2.0850813008910555E-3</v>
      </c>
      <c r="AC89" s="7">
        <f t="shared" si="96"/>
        <v>0.11394113625606957</v>
      </c>
      <c r="AD89" s="7">
        <f t="shared" ref="AD89:AF117" si="105">T89</f>
        <v>9.9228265172039091E-3</v>
      </c>
      <c r="AE89" s="7">
        <f t="shared" si="105"/>
        <v>2.8115159694107062E-4</v>
      </c>
      <c r="AF89" s="7">
        <f t="shared" si="105"/>
        <v>2.1722730478416111E-3</v>
      </c>
      <c r="AG89" s="7">
        <f t="shared" si="97"/>
        <v>1.3869945602812048</v>
      </c>
      <c r="AH89" s="8">
        <f t="shared" si="58"/>
        <v>0.31984553790083786</v>
      </c>
      <c r="AI89" s="8">
        <f t="shared" si="58"/>
        <v>0.54435401046915777</v>
      </c>
      <c r="AJ89" s="8">
        <f t="shared" si="58"/>
        <v>2.1995176334072837E-2</v>
      </c>
      <c r="AK89" s="8">
        <f t="shared" si="58"/>
        <v>20.775573233745121</v>
      </c>
      <c r="AL89" s="8">
        <f t="shared" si="58"/>
        <v>0.11640699803373601</v>
      </c>
      <c r="AM89" s="8">
        <f t="shared" si="58"/>
        <v>3.6079414191242123E-2</v>
      </c>
      <c r="AN89" s="8">
        <f t="shared" si="58"/>
        <v>1.971591921450109</v>
      </c>
      <c r="AO89" s="8">
        <f t="shared" si="58"/>
        <v>0.17170062755300985</v>
      </c>
      <c r="AP89" s="8">
        <f t="shared" si="58"/>
        <v>4.8649349606804887E-3</v>
      </c>
      <c r="AQ89" s="8">
        <f t="shared" si="58"/>
        <v>3.7588145362032775E-2</v>
      </c>
      <c r="AR89" s="8">
        <f t="shared" si="98"/>
        <v>23.999999999999996</v>
      </c>
      <c r="AS89" s="8">
        <f t="shared" si="99"/>
        <v>0.31984553790083786</v>
      </c>
      <c r="AT89" s="8">
        <f t="shared" si="100"/>
        <v>0.36290267364610518</v>
      </c>
      <c r="AU89" s="8">
        <f t="shared" si="100"/>
        <v>1.4663450889381891E-2</v>
      </c>
      <c r="AV89" s="8">
        <f t="shared" si="101"/>
        <v>20.775573233745121</v>
      </c>
      <c r="AW89" s="8">
        <f t="shared" si="102"/>
        <v>7.7604665355824012E-2</v>
      </c>
      <c r="AX89" s="8">
        <f t="shared" si="103"/>
        <v>1.8039707095621062E-2</v>
      </c>
      <c r="AY89" s="8">
        <f t="shared" si="103"/>
        <v>0.98579596072505449</v>
      </c>
      <c r="AZ89" s="8">
        <f t="shared" ref="AZ89:BB117" si="106">AO89</f>
        <v>0.17170062755300985</v>
      </c>
      <c r="BA89" s="8">
        <f t="shared" si="106"/>
        <v>4.8649349606804887E-3</v>
      </c>
      <c r="BB89" s="8">
        <f t="shared" si="106"/>
        <v>3.7588145362032775E-2</v>
      </c>
      <c r="BC89" s="9">
        <f t="shared" si="104"/>
        <v>22.768578937233663</v>
      </c>
      <c r="BD89" s="9">
        <f t="shared" si="72"/>
        <v>4.7449759851817548E-2</v>
      </c>
      <c r="BE89" s="9" t="b">
        <f t="shared" si="73"/>
        <v>0</v>
      </c>
      <c r="BF89" s="8">
        <f t="shared" si="74"/>
        <v>0.49424979527120672</v>
      </c>
      <c r="BG89" s="8">
        <f t="shared" si="75"/>
        <v>20.281323438473915</v>
      </c>
      <c r="BH89" s="10">
        <f t="shared" si="76"/>
        <v>2.3789947440218499E-2</v>
      </c>
      <c r="BI89" s="10">
        <f t="shared" si="76"/>
        <v>0.97621005255978155</v>
      </c>
      <c r="BJ89" s="10">
        <f t="shared" si="77"/>
        <v>2.0521208661932482</v>
      </c>
      <c r="BK89" s="10">
        <f t="shared" si="78"/>
        <v>93.584222602563059</v>
      </c>
      <c r="BL89" s="8">
        <f t="shared" si="79"/>
        <v>103.35704346875632</v>
      </c>
      <c r="BM89" s="10">
        <f t="shared" si="80"/>
        <v>1.4800457559962612</v>
      </c>
      <c r="BN89" s="10">
        <f t="shared" si="81"/>
        <v>6.4318424925829527</v>
      </c>
      <c r="BO89" s="10">
        <f t="shared" si="82"/>
        <v>12.863684985165905</v>
      </c>
      <c r="BP89" s="10">
        <f t="shared" si="83"/>
        <v>0.38082647152802401</v>
      </c>
      <c r="BQ89" s="10">
        <f t="shared" si="84"/>
        <v>0.61917352847197593</v>
      </c>
      <c r="BR89" s="10">
        <f t="shared" si="85"/>
        <v>32.850091434007354</v>
      </c>
      <c r="BS89" s="10">
        <f t="shared" si="86"/>
        <v>59.356972575927621</v>
      </c>
      <c r="BT89" s="8">
        <f t="shared" si="87"/>
        <v>99.92776400993499</v>
      </c>
      <c r="BU89" s="11" t="str">
        <f t="shared" si="88"/>
        <v>Magnetite-Ulvospinel</v>
      </c>
      <c r="BV89" s="9">
        <f t="shared" si="89"/>
        <v>99.92776400993499</v>
      </c>
      <c r="BW89" s="11" t="str">
        <f t="shared" si="90"/>
        <v>YES</v>
      </c>
      <c r="BY89" s="11" t="str">
        <f t="shared" si="59"/>
        <v>Magnetite-Ulvospinel</v>
      </c>
      <c r="BZ89" s="11">
        <f t="shared" si="60"/>
        <v>201</v>
      </c>
      <c r="CA89" s="9">
        <f t="shared" si="61"/>
        <v>5.4300000000000001E-2</v>
      </c>
      <c r="CB89" s="9">
        <f t="shared" si="61"/>
        <v>4.55</v>
      </c>
      <c r="CC89" s="9">
        <f t="shared" si="62"/>
        <v>1.0691999999999999</v>
      </c>
      <c r="CD89" s="9">
        <f t="shared" si="63"/>
        <v>59.356972575927621</v>
      </c>
      <c r="CE89" s="9">
        <f t="shared" si="64"/>
        <v>0.33610000000000001</v>
      </c>
      <c r="CF89" s="9">
        <f t="shared" si="65"/>
        <v>6.4399999999999999E-2</v>
      </c>
      <c r="CG89" s="9">
        <f t="shared" si="66"/>
        <v>32.850091434007354</v>
      </c>
      <c r="CH89" s="9">
        <f t="shared" si="67"/>
        <v>0.70389999999999997</v>
      </c>
      <c r="CI89" s="9">
        <f t="shared" si="68"/>
        <v>0.745</v>
      </c>
      <c r="CJ89" s="9">
        <f>0</f>
        <v>0</v>
      </c>
      <c r="CK89" s="9">
        <f t="shared" si="69"/>
        <v>0.17680000000000001</v>
      </c>
      <c r="CL89" s="9">
        <f t="shared" si="70"/>
        <v>2.1000000000000001E-2</v>
      </c>
      <c r="CM89" s="10">
        <f t="shared" si="71"/>
        <v>0.27016841386524382</v>
      </c>
      <c r="CN89" s="41">
        <f t="shared" si="91"/>
        <v>4.7449759851817548E-2</v>
      </c>
    </row>
    <row r="90" spans="1:92" s="11" customFormat="1">
      <c r="A90" s="36">
        <v>202</v>
      </c>
      <c r="B90" s="36" t="s">
        <v>139</v>
      </c>
      <c r="C90" s="36">
        <v>0.72209999999999996</v>
      </c>
      <c r="D90" s="36">
        <v>1.1275999999999999</v>
      </c>
      <c r="E90" s="36">
        <v>6.5699999999999995E-2</v>
      </c>
      <c r="F90" s="36">
        <v>86.05</v>
      </c>
      <c r="G90" s="36">
        <v>0.33439999999999998</v>
      </c>
      <c r="H90" s="36">
        <v>3.49E-2</v>
      </c>
      <c r="I90" s="36">
        <v>4.4400000000000004</v>
      </c>
      <c r="J90" s="36">
        <v>0.5232</v>
      </c>
      <c r="K90" s="36">
        <v>8.8999999999999999E-3</v>
      </c>
      <c r="L90" s="36">
        <v>0.12570000000000001</v>
      </c>
      <c r="M90" s="7">
        <f t="shared" si="57"/>
        <v>1.7916158037335872E-2</v>
      </c>
      <c r="N90" s="7">
        <f t="shared" si="57"/>
        <v>1.1059100515768359E-2</v>
      </c>
      <c r="O90" s="7">
        <f t="shared" si="57"/>
        <v>4.3226414299850515E-4</v>
      </c>
      <c r="P90" s="7">
        <f t="shared" si="57"/>
        <v>1.1977273106880983</v>
      </c>
      <c r="Q90" s="7">
        <f t="shared" si="57"/>
        <v>2.2311003648222724E-3</v>
      </c>
      <c r="R90" s="7">
        <f t="shared" si="57"/>
        <v>6.7006756354602061E-4</v>
      </c>
      <c r="S90" s="7">
        <f t="shared" si="57"/>
        <v>5.5593257689774606E-2</v>
      </c>
      <c r="T90" s="7">
        <f t="shared" si="57"/>
        <v>7.375511910500193E-3</v>
      </c>
      <c r="U90" s="7">
        <f t="shared" si="57"/>
        <v>1.1915472441788231E-4</v>
      </c>
      <c r="V90" s="7">
        <f t="shared" si="57"/>
        <v>1.54442716127653E-3</v>
      </c>
      <c r="W90" s="7">
        <f t="shared" si="92"/>
        <v>1.7916158037335872E-2</v>
      </c>
      <c r="X90" s="7">
        <f t="shared" si="93"/>
        <v>3.3177301547305076E-2</v>
      </c>
      <c r="Y90" s="7">
        <f t="shared" si="93"/>
        <v>1.2967924289955155E-3</v>
      </c>
      <c r="Z90" s="7">
        <f t="shared" si="94"/>
        <v>1.1977273106880983</v>
      </c>
      <c r="AA90" s="7">
        <f t="shared" si="95"/>
        <v>6.6933010944668168E-3</v>
      </c>
      <c r="AB90" s="7">
        <f t="shared" si="96"/>
        <v>1.3401351270920412E-3</v>
      </c>
      <c r="AC90" s="7">
        <f t="shared" si="96"/>
        <v>0.11118651537954921</v>
      </c>
      <c r="AD90" s="7">
        <f t="shared" si="105"/>
        <v>7.375511910500193E-3</v>
      </c>
      <c r="AE90" s="7">
        <f t="shared" si="105"/>
        <v>1.1915472441788231E-4</v>
      </c>
      <c r="AF90" s="7">
        <f t="shared" si="105"/>
        <v>1.54442716127653E-3</v>
      </c>
      <c r="AG90" s="7">
        <f t="shared" si="97"/>
        <v>1.3783766080990376</v>
      </c>
      <c r="AH90" s="8">
        <f t="shared" si="58"/>
        <v>0.3119523288262056</v>
      </c>
      <c r="AI90" s="8">
        <f t="shared" si="58"/>
        <v>0.57767611003894093</v>
      </c>
      <c r="AJ90" s="8">
        <f t="shared" si="58"/>
        <v>2.2579473645316067E-2</v>
      </c>
      <c r="AK90" s="8">
        <f t="shared" si="58"/>
        <v>20.854572899461868</v>
      </c>
      <c r="AL90" s="8">
        <f t="shared" si="58"/>
        <v>0.1165423334401664</v>
      </c>
      <c r="AM90" s="8">
        <f t="shared" si="58"/>
        <v>2.3334147475533792E-2</v>
      </c>
      <c r="AN90" s="8">
        <f t="shared" si="58"/>
        <v>1.9359559306431937</v>
      </c>
      <c r="AO90" s="8">
        <f t="shared" si="58"/>
        <v>0.12842084290455844</v>
      </c>
      <c r="AP90" s="8">
        <f t="shared" si="58"/>
        <v>2.074696689733509E-3</v>
      </c>
      <c r="AQ90" s="8">
        <f t="shared" si="58"/>
        <v>2.6891236874482333E-2</v>
      </c>
      <c r="AR90" s="8">
        <f t="shared" si="98"/>
        <v>23.999999999999996</v>
      </c>
      <c r="AS90" s="8">
        <f t="shared" si="99"/>
        <v>0.3119523288262056</v>
      </c>
      <c r="AT90" s="8">
        <f t="shared" si="100"/>
        <v>0.38511740669262728</v>
      </c>
      <c r="AU90" s="8">
        <f t="shared" si="100"/>
        <v>1.5052982430210712E-2</v>
      </c>
      <c r="AV90" s="8">
        <f t="shared" si="101"/>
        <v>20.854572899461868</v>
      </c>
      <c r="AW90" s="8">
        <f t="shared" si="102"/>
        <v>7.7694888960110939E-2</v>
      </c>
      <c r="AX90" s="8">
        <f t="shared" si="103"/>
        <v>1.1667073737766896E-2</v>
      </c>
      <c r="AY90" s="8">
        <f t="shared" si="103"/>
        <v>0.96797796532159686</v>
      </c>
      <c r="AZ90" s="8">
        <f t="shared" si="106"/>
        <v>0.12842084290455844</v>
      </c>
      <c r="BA90" s="8">
        <f t="shared" si="106"/>
        <v>2.074696689733509E-3</v>
      </c>
      <c r="BB90" s="8">
        <f t="shared" si="106"/>
        <v>2.6891236874482333E-2</v>
      </c>
      <c r="BC90" s="9">
        <f t="shared" si="104"/>
        <v>22.781422321899157</v>
      </c>
      <c r="BD90" s="9">
        <f t="shared" si="72"/>
        <v>4.6415621647498455E-2</v>
      </c>
      <c r="BE90" s="9" t="b">
        <f t="shared" si="73"/>
        <v>0</v>
      </c>
      <c r="BF90" s="8">
        <f t="shared" si="74"/>
        <v>0.52760479359083279</v>
      </c>
      <c r="BG90" s="8">
        <f t="shared" si="75"/>
        <v>20.326968105871035</v>
      </c>
      <c r="BH90" s="10">
        <f t="shared" si="76"/>
        <v>2.5299237540580232E-2</v>
      </c>
      <c r="BI90" s="10">
        <f t="shared" si="76"/>
        <v>0.97470076245941983</v>
      </c>
      <c r="BJ90" s="10">
        <f t="shared" si="77"/>
        <v>2.1769993903669289</v>
      </c>
      <c r="BK90" s="10">
        <f t="shared" si="78"/>
        <v>93.212056165485492</v>
      </c>
      <c r="BL90" s="8">
        <f t="shared" si="79"/>
        <v>102.77155555585242</v>
      </c>
      <c r="BM90" s="10">
        <f t="shared" si="80"/>
        <v>1.4955827589124298</v>
      </c>
      <c r="BN90" s="10">
        <f t="shared" si="81"/>
        <v>6.4529967135164794</v>
      </c>
      <c r="BO90" s="10">
        <f t="shared" si="82"/>
        <v>12.905993427032959</v>
      </c>
      <c r="BP90" s="10">
        <f t="shared" si="83"/>
        <v>0.38114323945871914</v>
      </c>
      <c r="BQ90" s="10">
        <f t="shared" si="84"/>
        <v>0.61885676054128091</v>
      </c>
      <c r="BR90" s="10">
        <f t="shared" si="85"/>
        <v>32.797375755422784</v>
      </c>
      <c r="BS90" s="10">
        <f t="shared" si="86"/>
        <v>59.182175026118237</v>
      </c>
      <c r="BT90" s="8">
        <f t="shared" si="87"/>
        <v>99.362050781541015</v>
      </c>
      <c r="BU90" s="11" t="str">
        <f t="shared" si="88"/>
        <v>Magnetite-Ulvospinel</v>
      </c>
      <c r="BV90" s="9">
        <f t="shared" si="89"/>
        <v>99.362050781541015</v>
      </c>
      <c r="BW90" s="11" t="str">
        <f t="shared" si="90"/>
        <v>YES</v>
      </c>
      <c r="BY90" s="11" t="str">
        <f t="shared" si="59"/>
        <v>Magnetite-Ulvospinel</v>
      </c>
      <c r="BZ90" s="11">
        <f t="shared" si="60"/>
        <v>202</v>
      </c>
      <c r="CA90" s="9">
        <f t="shared" si="61"/>
        <v>3.49E-2</v>
      </c>
      <c r="CB90" s="9">
        <f t="shared" si="61"/>
        <v>4.4400000000000004</v>
      </c>
      <c r="CC90" s="9">
        <f t="shared" si="62"/>
        <v>1.1275999999999999</v>
      </c>
      <c r="CD90" s="9">
        <f t="shared" si="63"/>
        <v>59.182175026118237</v>
      </c>
      <c r="CE90" s="9">
        <f t="shared" si="64"/>
        <v>0.33439999999999998</v>
      </c>
      <c r="CF90" s="9">
        <f t="shared" si="65"/>
        <v>6.5699999999999995E-2</v>
      </c>
      <c r="CG90" s="9">
        <f t="shared" si="66"/>
        <v>32.797375755422784</v>
      </c>
      <c r="CH90" s="9">
        <f t="shared" si="67"/>
        <v>0.5232</v>
      </c>
      <c r="CI90" s="9">
        <f t="shared" si="68"/>
        <v>0.72209999999999996</v>
      </c>
      <c r="CJ90" s="9">
        <f>0</f>
        <v>0</v>
      </c>
      <c r="CK90" s="9">
        <f t="shared" si="69"/>
        <v>0.12570000000000001</v>
      </c>
      <c r="CL90" s="9">
        <f t="shared" si="70"/>
        <v>8.8999999999999999E-3</v>
      </c>
      <c r="CM90" s="10">
        <f t="shared" si="71"/>
        <v>0.38545271599868064</v>
      </c>
      <c r="CN90" s="41">
        <f t="shared" si="91"/>
        <v>4.6415621647498455E-2</v>
      </c>
    </row>
    <row r="91" spans="1:92" s="11" customFormat="1">
      <c r="A91" s="36">
        <v>203</v>
      </c>
      <c r="B91" s="36" t="s">
        <v>140</v>
      </c>
      <c r="C91" s="36">
        <v>0.76659999999999995</v>
      </c>
      <c r="D91" s="36">
        <v>1.0702</v>
      </c>
      <c r="E91" s="36">
        <v>6.4600000000000005E-2</v>
      </c>
      <c r="F91" s="36">
        <v>86.31</v>
      </c>
      <c r="G91" s="36">
        <v>0.3901</v>
      </c>
      <c r="H91" s="36">
        <v>4.82E-2</v>
      </c>
      <c r="I91" s="36">
        <v>4.17</v>
      </c>
      <c r="J91" s="36">
        <v>0.88129999999999997</v>
      </c>
      <c r="K91" s="36">
        <v>1.55E-2</v>
      </c>
      <c r="L91" s="36">
        <v>0.11020000000000001</v>
      </c>
      <c r="M91" s="7">
        <f t="shared" si="57"/>
        <v>1.9020255852958981E-2</v>
      </c>
      <c r="N91" s="7">
        <f t="shared" si="57"/>
        <v>1.0496141692067487E-2</v>
      </c>
      <c r="O91" s="7">
        <f t="shared" si="57"/>
        <v>4.2502684380066113E-4</v>
      </c>
      <c r="P91" s="7">
        <f t="shared" si="57"/>
        <v>1.2013462427134196</v>
      </c>
      <c r="Q91" s="7">
        <f t="shared" si="57"/>
        <v>2.6027280272642598E-3</v>
      </c>
      <c r="R91" s="7">
        <f t="shared" si="57"/>
        <v>9.2542282415238378E-4</v>
      </c>
      <c r="S91" s="7">
        <f t="shared" si="57"/>
        <v>5.2212586614045063E-2</v>
      </c>
      <c r="T91" s="7">
        <f t="shared" si="57"/>
        <v>1.2423621266673967E-2</v>
      </c>
      <c r="U91" s="7">
        <f t="shared" si="57"/>
        <v>2.0751665488507592E-4</v>
      </c>
      <c r="V91" s="7">
        <f t="shared" si="57"/>
        <v>1.3539846712225427E-3</v>
      </c>
      <c r="W91" s="7">
        <f t="shared" si="92"/>
        <v>1.9020255852958981E-2</v>
      </c>
      <c r="X91" s="7">
        <f t="shared" si="93"/>
        <v>3.1488425076202461E-2</v>
      </c>
      <c r="Y91" s="7">
        <f t="shared" si="93"/>
        <v>1.2750805314019834E-3</v>
      </c>
      <c r="Z91" s="7">
        <f t="shared" si="94"/>
        <v>1.2013462427134196</v>
      </c>
      <c r="AA91" s="7">
        <f t="shared" si="95"/>
        <v>7.8081840817927793E-3</v>
      </c>
      <c r="AB91" s="7">
        <f t="shared" si="96"/>
        <v>1.8508456483047676E-3</v>
      </c>
      <c r="AC91" s="7">
        <f t="shared" si="96"/>
        <v>0.10442517322809013</v>
      </c>
      <c r="AD91" s="7">
        <f t="shared" si="105"/>
        <v>1.2423621266673967E-2</v>
      </c>
      <c r="AE91" s="7">
        <f t="shared" si="105"/>
        <v>2.0751665488507592E-4</v>
      </c>
      <c r="AF91" s="7">
        <f t="shared" si="105"/>
        <v>1.3539846712225427E-3</v>
      </c>
      <c r="AG91" s="7">
        <f t="shared" si="97"/>
        <v>1.3811993297249523</v>
      </c>
      <c r="AH91" s="8">
        <f t="shared" si="58"/>
        <v>0.33049982768375563</v>
      </c>
      <c r="AI91" s="8">
        <f t="shared" si="58"/>
        <v>0.54714926771601546</v>
      </c>
      <c r="AJ91" s="8">
        <f t="shared" si="58"/>
        <v>2.2156058213365606E-2</v>
      </c>
      <c r="AK91" s="8">
        <f t="shared" si="58"/>
        <v>20.87483624167675</v>
      </c>
      <c r="AL91" s="8">
        <f t="shared" si="58"/>
        <v>0.13567659202408114</v>
      </c>
      <c r="AM91" s="8">
        <f t="shared" si="58"/>
        <v>3.2160669791347303E-2</v>
      </c>
      <c r="AN91" s="8">
        <f t="shared" si="58"/>
        <v>1.8145130131023453</v>
      </c>
      <c r="AO91" s="8">
        <f t="shared" si="58"/>
        <v>0.21587536569363322</v>
      </c>
      <c r="AP91" s="8">
        <f t="shared" si="58"/>
        <v>3.6058515306647328E-3</v>
      </c>
      <c r="AQ91" s="8">
        <f t="shared" si="58"/>
        <v>2.3527112568040489E-2</v>
      </c>
      <c r="AR91" s="8">
        <f t="shared" si="98"/>
        <v>24</v>
      </c>
      <c r="AS91" s="8">
        <f t="shared" si="99"/>
        <v>0.33049982768375563</v>
      </c>
      <c r="AT91" s="8">
        <f t="shared" si="100"/>
        <v>0.36476617847734366</v>
      </c>
      <c r="AU91" s="8">
        <f t="shared" si="100"/>
        <v>1.4770705475577071E-2</v>
      </c>
      <c r="AV91" s="8">
        <f t="shared" si="101"/>
        <v>20.87483624167675</v>
      </c>
      <c r="AW91" s="8">
        <f t="shared" si="102"/>
        <v>9.0451061349387421E-2</v>
      </c>
      <c r="AX91" s="8">
        <f t="shared" si="103"/>
        <v>1.6080334895673652E-2</v>
      </c>
      <c r="AY91" s="8">
        <f t="shared" si="103"/>
        <v>0.90725650655117263</v>
      </c>
      <c r="AZ91" s="8">
        <f t="shared" si="106"/>
        <v>0.21587536569363322</v>
      </c>
      <c r="BA91" s="8">
        <f t="shared" si="106"/>
        <v>3.6058515306647328E-3</v>
      </c>
      <c r="BB91" s="8">
        <f t="shared" si="106"/>
        <v>2.3527112568040489E-2</v>
      </c>
      <c r="BC91" s="9">
        <f t="shared" si="104"/>
        <v>22.841669185901996</v>
      </c>
      <c r="BD91" s="9">
        <f t="shared" si="72"/>
        <v>4.346173048006139E-2</v>
      </c>
      <c r="BE91" s="9" t="b">
        <f t="shared" si="73"/>
        <v>0</v>
      </c>
      <c r="BF91" s="8">
        <f t="shared" si="74"/>
        <v>0.3608813131737838</v>
      </c>
      <c r="BG91" s="8">
        <f t="shared" si="75"/>
        <v>20.513954928502965</v>
      </c>
      <c r="BH91" s="10">
        <f t="shared" si="76"/>
        <v>1.7287863195462192E-2</v>
      </c>
      <c r="BI91" s="10">
        <f t="shared" si="76"/>
        <v>0.98271213680453773</v>
      </c>
      <c r="BJ91" s="10">
        <f t="shared" si="77"/>
        <v>1.4921154724003416</v>
      </c>
      <c r="BK91" s="10">
        <f t="shared" si="78"/>
        <v>94.262150620091745</v>
      </c>
      <c r="BL91" s="8">
        <f t="shared" si="79"/>
        <v>103.27096609249209</v>
      </c>
      <c r="BM91" s="10">
        <f t="shared" si="80"/>
        <v>1.2681378197249564</v>
      </c>
      <c r="BN91" s="10">
        <f t="shared" si="81"/>
        <v>6.535566140650598</v>
      </c>
      <c r="BO91" s="10">
        <f t="shared" si="82"/>
        <v>13.071132281301196</v>
      </c>
      <c r="BP91" s="10">
        <f t="shared" si="83"/>
        <v>0.37383306245034909</v>
      </c>
      <c r="BQ91" s="10">
        <f t="shared" si="84"/>
        <v>0.62616693754965091</v>
      </c>
      <c r="BR91" s="10">
        <f t="shared" si="85"/>
        <v>32.265531620089625</v>
      </c>
      <c r="BS91" s="10">
        <f t="shared" si="86"/>
        <v>60.062189088814179</v>
      </c>
      <c r="BT91" s="8">
        <f t="shared" si="87"/>
        <v>99.844420708903797</v>
      </c>
      <c r="BU91" s="11" t="str">
        <f t="shared" si="88"/>
        <v>Magnetite-Ulvospinel</v>
      </c>
      <c r="BV91" s="9">
        <f t="shared" si="89"/>
        <v>99.844420708903797</v>
      </c>
      <c r="BW91" s="11" t="str">
        <f t="shared" si="90"/>
        <v>YES</v>
      </c>
      <c r="BY91" s="11" t="str">
        <f t="shared" si="59"/>
        <v>Magnetite-Ulvospinel</v>
      </c>
      <c r="BZ91" s="11">
        <f t="shared" si="60"/>
        <v>203</v>
      </c>
      <c r="CA91" s="9">
        <f t="shared" si="61"/>
        <v>4.82E-2</v>
      </c>
      <c r="CB91" s="9">
        <f t="shared" si="61"/>
        <v>4.17</v>
      </c>
      <c r="CC91" s="9">
        <f t="shared" si="62"/>
        <v>1.0702</v>
      </c>
      <c r="CD91" s="9">
        <f t="shared" si="63"/>
        <v>60.062189088814179</v>
      </c>
      <c r="CE91" s="9">
        <f t="shared" si="64"/>
        <v>0.3901</v>
      </c>
      <c r="CF91" s="9">
        <f t="shared" si="65"/>
        <v>6.4600000000000005E-2</v>
      </c>
      <c r="CG91" s="9">
        <f t="shared" si="66"/>
        <v>32.265531620089625</v>
      </c>
      <c r="CH91" s="9">
        <f t="shared" si="67"/>
        <v>0.88129999999999997</v>
      </c>
      <c r="CI91" s="9">
        <f t="shared" si="68"/>
        <v>0.76659999999999995</v>
      </c>
      <c r="CJ91" s="9">
        <f>0</f>
        <v>0</v>
      </c>
      <c r="CK91" s="9">
        <f t="shared" si="69"/>
        <v>0.11020000000000001</v>
      </c>
      <c r="CL91" s="9">
        <f t="shared" si="70"/>
        <v>1.55E-2</v>
      </c>
      <c r="CM91" s="10">
        <f t="shared" si="71"/>
        <v>0.18496815111641304</v>
      </c>
      <c r="CN91" s="41">
        <f t="shared" si="91"/>
        <v>4.346173048006139E-2</v>
      </c>
    </row>
    <row r="92" spans="1:92" s="11" customFormat="1">
      <c r="A92" s="36">
        <v>204</v>
      </c>
      <c r="B92" s="36" t="s">
        <v>141</v>
      </c>
      <c r="C92" s="36">
        <v>0.78659999999999997</v>
      </c>
      <c r="D92" s="36">
        <v>0.96020000000000005</v>
      </c>
      <c r="E92" s="36">
        <v>4.5699999999999998E-2</v>
      </c>
      <c r="F92" s="36">
        <v>86.64</v>
      </c>
      <c r="G92" s="36">
        <v>0.3755</v>
      </c>
      <c r="H92" s="36">
        <v>7.0400000000000004E-2</v>
      </c>
      <c r="I92" s="36">
        <v>4.1900000000000004</v>
      </c>
      <c r="J92" s="36">
        <v>0.97119999999999995</v>
      </c>
      <c r="K92" s="36">
        <v>0</v>
      </c>
      <c r="L92" s="36">
        <v>0.14169999999999999</v>
      </c>
      <c r="M92" s="7">
        <f t="shared" si="57"/>
        <v>1.951647959031768E-2</v>
      </c>
      <c r="N92" s="7">
        <f t="shared" si="57"/>
        <v>9.4173007407243516E-3</v>
      </c>
      <c r="O92" s="7">
        <f t="shared" si="57"/>
        <v>3.006768848558856E-4</v>
      </c>
      <c r="P92" s="7">
        <f t="shared" si="57"/>
        <v>1.2059395025917121</v>
      </c>
      <c r="Q92" s="7">
        <f t="shared" si="57"/>
        <v>2.5053175448288378E-3</v>
      </c>
      <c r="R92" s="7">
        <f t="shared" ref="Q92:V120" si="107">H92/H$4</f>
        <v>1.3516549132848096E-3</v>
      </c>
      <c r="S92" s="7">
        <f t="shared" si="107"/>
        <v>5.2463006693728741E-2</v>
      </c>
      <c r="T92" s="7">
        <f t="shared" si="107"/>
        <v>1.3690934953130326E-2</v>
      </c>
      <c r="U92" s="7">
        <f t="shared" si="107"/>
        <v>0</v>
      </c>
      <c r="V92" s="7">
        <f t="shared" si="107"/>
        <v>1.7410129574612911E-3</v>
      </c>
      <c r="W92" s="7">
        <f t="shared" si="92"/>
        <v>1.951647959031768E-2</v>
      </c>
      <c r="X92" s="7">
        <f t="shared" si="93"/>
        <v>2.8251902222173053E-2</v>
      </c>
      <c r="Y92" s="7">
        <f t="shared" si="93"/>
        <v>9.0203065456765687E-4</v>
      </c>
      <c r="Z92" s="7">
        <f t="shared" si="94"/>
        <v>1.2059395025917121</v>
      </c>
      <c r="AA92" s="7">
        <f t="shared" si="95"/>
        <v>7.515952634486513E-3</v>
      </c>
      <c r="AB92" s="7">
        <f t="shared" si="96"/>
        <v>2.7033098265696193E-3</v>
      </c>
      <c r="AC92" s="7">
        <f t="shared" si="96"/>
        <v>0.10492601338745748</v>
      </c>
      <c r="AD92" s="7">
        <f t="shared" si="105"/>
        <v>1.3690934953130326E-2</v>
      </c>
      <c r="AE92" s="7">
        <f t="shared" si="105"/>
        <v>0</v>
      </c>
      <c r="AF92" s="7">
        <f t="shared" si="105"/>
        <v>1.7410129574612911E-3</v>
      </c>
      <c r="AG92" s="7">
        <f t="shared" si="97"/>
        <v>1.3851871388178756</v>
      </c>
      <c r="AH92" s="8">
        <f t="shared" si="58"/>
        <v>0.33814601438427661</v>
      </c>
      <c r="AI92" s="8">
        <f t="shared" si="58"/>
        <v>0.48949750855382634</v>
      </c>
      <c r="AJ92" s="8">
        <f t="shared" si="58"/>
        <v>1.5628744378971701E-2</v>
      </c>
      <c r="AK92" s="8">
        <f t="shared" si="58"/>
        <v>20.89432341026555</v>
      </c>
      <c r="AL92" s="8">
        <f t="shared" si="58"/>
        <v>0.13022273898790007</v>
      </c>
      <c r="AM92" s="8">
        <f t="shared" ref="AL92:AQ120" si="108">AB92*$AH$2/$AG92</f>
        <v>4.6838029331574098E-2</v>
      </c>
      <c r="AN92" s="8">
        <f t="shared" si="108"/>
        <v>1.817966865796951</v>
      </c>
      <c r="AO92" s="8">
        <f t="shared" si="108"/>
        <v>0.23721158655540323</v>
      </c>
      <c r="AP92" s="8">
        <f t="shared" si="108"/>
        <v>0</v>
      </c>
      <c r="AQ92" s="8">
        <f t="shared" si="108"/>
        <v>3.016510174555179E-2</v>
      </c>
      <c r="AR92" s="8">
        <f t="shared" si="98"/>
        <v>24.000000000000007</v>
      </c>
      <c r="AS92" s="8">
        <f t="shared" si="99"/>
        <v>0.33814601438427661</v>
      </c>
      <c r="AT92" s="8">
        <f t="shared" si="100"/>
        <v>0.32633167236921756</v>
      </c>
      <c r="AU92" s="8">
        <f t="shared" si="100"/>
        <v>1.0419162919314467E-2</v>
      </c>
      <c r="AV92" s="8">
        <f t="shared" si="101"/>
        <v>20.89432341026555</v>
      </c>
      <c r="AW92" s="8">
        <f t="shared" si="102"/>
        <v>8.6815159325266719E-2</v>
      </c>
      <c r="AX92" s="8">
        <f t="shared" si="103"/>
        <v>2.3419014665787049E-2</v>
      </c>
      <c r="AY92" s="8">
        <f t="shared" si="103"/>
        <v>0.9089834328984755</v>
      </c>
      <c r="AZ92" s="8">
        <f t="shared" si="106"/>
        <v>0.23721158655540323</v>
      </c>
      <c r="BA92" s="8">
        <f t="shared" si="106"/>
        <v>0</v>
      </c>
      <c r="BB92" s="8">
        <f t="shared" si="106"/>
        <v>3.016510174555179E-2</v>
      </c>
      <c r="BC92" s="9">
        <f t="shared" si="104"/>
        <v>22.855814555128845</v>
      </c>
      <c r="BD92" s="9">
        <f t="shared" si="72"/>
        <v>4.350384623853791E-2</v>
      </c>
      <c r="BE92" s="9" t="b">
        <f t="shared" si="73"/>
        <v>0</v>
      </c>
      <c r="BF92" s="8">
        <f t="shared" si="74"/>
        <v>0.33362583195879569</v>
      </c>
      <c r="BG92" s="8">
        <f t="shared" si="75"/>
        <v>20.560697578306755</v>
      </c>
      <c r="BH92" s="10">
        <f t="shared" si="76"/>
        <v>1.5967295298726095E-2</v>
      </c>
      <c r="BI92" s="10">
        <f t="shared" si="76"/>
        <v>0.98403270470127391</v>
      </c>
      <c r="BJ92" s="10">
        <f t="shared" si="77"/>
        <v>1.3834064646816289</v>
      </c>
      <c r="BK92" s="10">
        <f t="shared" si="78"/>
        <v>94.749708813676676</v>
      </c>
      <c r="BL92" s="8">
        <f t="shared" si="79"/>
        <v>103.6744152783583</v>
      </c>
      <c r="BM92" s="10">
        <f t="shared" si="80"/>
        <v>1.2426092648572711</v>
      </c>
      <c r="BN92" s="10">
        <f t="shared" si="81"/>
        <v>6.5505713818027589</v>
      </c>
      <c r="BO92" s="10">
        <f t="shared" si="82"/>
        <v>13.101142763605518</v>
      </c>
      <c r="BP92" s="10">
        <f t="shared" si="83"/>
        <v>0.37298076102484262</v>
      </c>
      <c r="BQ92" s="10">
        <f t="shared" si="84"/>
        <v>0.62701923897515732</v>
      </c>
      <c r="BR92" s="10">
        <f t="shared" si="85"/>
        <v>32.315053135192365</v>
      </c>
      <c r="BS92" s="10">
        <f t="shared" si="86"/>
        <v>60.373898173947957</v>
      </c>
      <c r="BT92" s="8">
        <f t="shared" si="87"/>
        <v>100.23025130914031</v>
      </c>
      <c r="BU92" s="11" t="str">
        <f t="shared" si="88"/>
        <v>Magnetite-Ulvospinel</v>
      </c>
      <c r="BV92" s="9">
        <f t="shared" si="89"/>
        <v>100.23025130914031</v>
      </c>
      <c r="BW92" s="11" t="str">
        <f t="shared" si="90"/>
        <v>YES</v>
      </c>
      <c r="BY92" s="11" t="str">
        <f t="shared" si="59"/>
        <v>Magnetite-Ulvospinel</v>
      </c>
      <c r="BZ92" s="11">
        <f t="shared" si="60"/>
        <v>204</v>
      </c>
      <c r="CA92" s="9">
        <f t="shared" si="61"/>
        <v>7.0400000000000004E-2</v>
      </c>
      <c r="CB92" s="9">
        <f t="shared" si="61"/>
        <v>4.1900000000000004</v>
      </c>
      <c r="CC92" s="9">
        <f t="shared" si="62"/>
        <v>0.96020000000000005</v>
      </c>
      <c r="CD92" s="9">
        <f t="shared" si="63"/>
        <v>60.373898173947957</v>
      </c>
      <c r="CE92" s="9">
        <f t="shared" si="64"/>
        <v>0.3755</v>
      </c>
      <c r="CF92" s="9">
        <f t="shared" si="65"/>
        <v>4.5699999999999998E-2</v>
      </c>
      <c r="CG92" s="9">
        <f t="shared" si="66"/>
        <v>32.315053135192365</v>
      </c>
      <c r="CH92" s="9">
        <f t="shared" si="67"/>
        <v>0.97119999999999995</v>
      </c>
      <c r="CI92" s="9">
        <f t="shared" si="68"/>
        <v>0.78659999999999997</v>
      </c>
      <c r="CJ92" s="9">
        <f>0</f>
        <v>0</v>
      </c>
      <c r="CK92" s="9">
        <f t="shared" si="69"/>
        <v>0.14169999999999999</v>
      </c>
      <c r="CL92" s="9">
        <f t="shared" si="70"/>
        <v>0</v>
      </c>
      <c r="CM92" s="10">
        <f t="shared" si="71"/>
        <v>0.15396837466274463</v>
      </c>
      <c r="CN92" s="41">
        <f t="shared" si="91"/>
        <v>4.350384623853791E-2</v>
      </c>
    </row>
    <row r="93" spans="1:92" s="11" customFormat="1">
      <c r="A93" s="36">
        <v>205</v>
      </c>
      <c r="B93" s="36" t="s">
        <v>142</v>
      </c>
      <c r="C93" s="36">
        <v>0.71989999999999998</v>
      </c>
      <c r="D93" s="36">
        <v>1.1040000000000001</v>
      </c>
      <c r="E93" s="36">
        <v>7.0400000000000004E-2</v>
      </c>
      <c r="F93" s="36">
        <v>86.86</v>
      </c>
      <c r="G93" s="36">
        <v>0.32500000000000001</v>
      </c>
      <c r="H93" s="36">
        <v>4.5900000000000003E-2</v>
      </c>
      <c r="I93" s="36">
        <v>4.29</v>
      </c>
      <c r="J93" s="36">
        <v>0.70199999999999996</v>
      </c>
      <c r="K93" s="36">
        <v>1.2800000000000001E-2</v>
      </c>
      <c r="L93" s="36">
        <v>0.1802</v>
      </c>
      <c r="M93" s="7">
        <f t="shared" ref="M93:V124" si="109">C93/C$4</f>
        <v>1.7861573426226417E-2</v>
      </c>
      <c r="N93" s="7">
        <f t="shared" si="109"/>
        <v>1.0827640093480197E-2</v>
      </c>
      <c r="O93" s="7">
        <f t="shared" si="109"/>
        <v>4.6318714866202079E-4</v>
      </c>
      <c r="P93" s="7">
        <f t="shared" si="109"/>
        <v>1.2090016758439073</v>
      </c>
      <c r="Q93" s="7">
        <f t="shared" si="107"/>
        <v>2.1683840268159047E-3</v>
      </c>
      <c r="R93" s="7">
        <f t="shared" si="107"/>
        <v>8.8126364374677211E-4</v>
      </c>
      <c r="S93" s="7">
        <f t="shared" si="107"/>
        <v>5.371510709214708E-2</v>
      </c>
      <c r="T93" s="7">
        <f t="shared" si="107"/>
        <v>9.8960423569784683E-3</v>
      </c>
      <c r="U93" s="7">
        <f t="shared" si="107"/>
        <v>1.7136859242122401E-4</v>
      </c>
      <c r="V93" s="7">
        <f t="shared" si="107"/>
        <v>2.2140475295308725E-3</v>
      </c>
      <c r="W93" s="7">
        <f t="shared" si="92"/>
        <v>1.7861573426226417E-2</v>
      </c>
      <c r="X93" s="7">
        <f t="shared" si="93"/>
        <v>3.2482920280440593E-2</v>
      </c>
      <c r="Y93" s="7">
        <f t="shared" si="93"/>
        <v>1.3895614459860624E-3</v>
      </c>
      <c r="Z93" s="7">
        <f t="shared" si="94"/>
        <v>1.2090016758439073</v>
      </c>
      <c r="AA93" s="7">
        <f t="shared" si="95"/>
        <v>6.5051520804477146E-3</v>
      </c>
      <c r="AB93" s="7">
        <f t="shared" si="96"/>
        <v>1.7625272874935442E-3</v>
      </c>
      <c r="AC93" s="7">
        <f t="shared" si="96"/>
        <v>0.10743021418429416</v>
      </c>
      <c r="AD93" s="7">
        <f t="shared" si="105"/>
        <v>9.8960423569784683E-3</v>
      </c>
      <c r="AE93" s="7">
        <f t="shared" si="105"/>
        <v>1.7136859242122401E-4</v>
      </c>
      <c r="AF93" s="7">
        <f t="shared" si="105"/>
        <v>2.2140475295308725E-3</v>
      </c>
      <c r="AG93" s="7">
        <f t="shared" si="97"/>
        <v>1.3887150830277264</v>
      </c>
      <c r="AH93" s="8">
        <f t="shared" ref="AH93:AQ124" si="110">W93*$AH$2/$AG93</f>
        <v>0.308686617916481</v>
      </c>
      <c r="AI93" s="8">
        <f t="shared" si="110"/>
        <v>0.56137511305118404</v>
      </c>
      <c r="AJ93" s="8">
        <f t="shared" si="110"/>
        <v>2.4014626982343835E-2</v>
      </c>
      <c r="AK93" s="8">
        <f t="shared" si="110"/>
        <v>20.894163658820471</v>
      </c>
      <c r="AL93" s="8">
        <f t="shared" si="108"/>
        <v>0.11242309660118242</v>
      </c>
      <c r="AM93" s="8">
        <f t="shared" si="108"/>
        <v>3.0460283334447304E-2</v>
      </c>
      <c r="AN93" s="8">
        <f t="shared" si="108"/>
        <v>1.8566264397457994</v>
      </c>
      <c r="AO93" s="8">
        <f t="shared" si="108"/>
        <v>0.1710250140364763</v>
      </c>
      <c r="AP93" s="8">
        <f t="shared" si="108"/>
        <v>2.9616198948040524E-3</v>
      </c>
      <c r="AQ93" s="8">
        <f t="shared" si="108"/>
        <v>3.8263529616809115E-2</v>
      </c>
      <c r="AR93" s="8">
        <f t="shared" si="98"/>
        <v>24.000000000000004</v>
      </c>
      <c r="AS93" s="8">
        <f t="shared" si="99"/>
        <v>0.308686617916481</v>
      </c>
      <c r="AT93" s="8">
        <f t="shared" si="100"/>
        <v>0.37425007536745603</v>
      </c>
      <c r="AU93" s="8">
        <f t="shared" si="100"/>
        <v>1.6009751321562557E-2</v>
      </c>
      <c r="AV93" s="8">
        <f t="shared" si="101"/>
        <v>20.894163658820471</v>
      </c>
      <c r="AW93" s="8">
        <f t="shared" si="102"/>
        <v>7.4948731067454949E-2</v>
      </c>
      <c r="AX93" s="8">
        <f t="shared" si="103"/>
        <v>1.5230141667223652E-2</v>
      </c>
      <c r="AY93" s="8">
        <f t="shared" si="103"/>
        <v>0.92831321987289972</v>
      </c>
      <c r="AZ93" s="8">
        <f t="shared" si="106"/>
        <v>0.1710250140364763</v>
      </c>
      <c r="BA93" s="8">
        <f t="shared" si="106"/>
        <v>2.9616198948040524E-3</v>
      </c>
      <c r="BB93" s="8">
        <f t="shared" si="106"/>
        <v>3.8263529616809115E-2</v>
      </c>
      <c r="BC93" s="9">
        <f t="shared" si="104"/>
        <v>22.823852359581643</v>
      </c>
      <c r="BD93" s="9">
        <f t="shared" si="72"/>
        <v>4.4429307390870955E-2</v>
      </c>
      <c r="BE93" s="9" t="b">
        <f t="shared" si="73"/>
        <v>0</v>
      </c>
      <c r="BF93" s="8">
        <f t="shared" si="74"/>
        <v>0.44860158791994242</v>
      </c>
      <c r="BG93" s="8">
        <f t="shared" si="75"/>
        <v>20.445562070900529</v>
      </c>
      <c r="BH93" s="10">
        <f t="shared" si="76"/>
        <v>2.1470186375732978E-2</v>
      </c>
      <c r="BI93" s="10">
        <f t="shared" si="76"/>
        <v>0.97852981362426705</v>
      </c>
      <c r="BJ93" s="10">
        <f t="shared" si="77"/>
        <v>1.8649003885961666</v>
      </c>
      <c r="BK93" s="10">
        <f t="shared" si="78"/>
        <v>94.459098174428206</v>
      </c>
      <c r="BL93" s="8">
        <f t="shared" si="79"/>
        <v>103.77419856302438</v>
      </c>
      <c r="BM93" s="10">
        <f t="shared" si="80"/>
        <v>1.3769148077928421</v>
      </c>
      <c r="BN93" s="10">
        <f t="shared" si="81"/>
        <v>6.5057496170092088</v>
      </c>
      <c r="BO93" s="10">
        <f t="shared" si="82"/>
        <v>13.011499234018418</v>
      </c>
      <c r="BP93" s="10">
        <f t="shared" si="83"/>
        <v>0.377266329177736</v>
      </c>
      <c r="BQ93" s="10">
        <f t="shared" si="84"/>
        <v>0.62273367082226405</v>
      </c>
      <c r="BR93" s="10">
        <f t="shared" si="85"/>
        <v>32.769353352378154</v>
      </c>
      <c r="BS93" s="10">
        <f t="shared" si="86"/>
        <v>60.113509194834741</v>
      </c>
      <c r="BT93" s="8">
        <f t="shared" si="87"/>
        <v>100.3330625472129</v>
      </c>
      <c r="BU93" s="11" t="str">
        <f t="shared" si="88"/>
        <v>Magnetite-Ulvospinel</v>
      </c>
      <c r="BV93" s="9">
        <f t="shared" si="89"/>
        <v>100.3330625472129</v>
      </c>
      <c r="BW93" s="11" t="str">
        <f t="shared" si="90"/>
        <v>YES</v>
      </c>
      <c r="BY93" s="11" t="str">
        <f t="shared" si="59"/>
        <v>Magnetite-Ulvospinel</v>
      </c>
      <c r="BZ93" s="11">
        <f t="shared" si="60"/>
        <v>205</v>
      </c>
      <c r="CA93" s="9">
        <f t="shared" si="61"/>
        <v>4.5900000000000003E-2</v>
      </c>
      <c r="CB93" s="9">
        <f t="shared" si="61"/>
        <v>4.29</v>
      </c>
      <c r="CC93" s="9">
        <f t="shared" si="62"/>
        <v>1.1040000000000001</v>
      </c>
      <c r="CD93" s="9">
        <f t="shared" si="63"/>
        <v>60.113509194834741</v>
      </c>
      <c r="CE93" s="9">
        <f t="shared" si="64"/>
        <v>0.32500000000000001</v>
      </c>
      <c r="CF93" s="9">
        <f t="shared" si="65"/>
        <v>7.0400000000000004E-2</v>
      </c>
      <c r="CG93" s="9">
        <f t="shared" si="66"/>
        <v>32.769353352378154</v>
      </c>
      <c r="CH93" s="9">
        <f t="shared" si="67"/>
        <v>0.70199999999999996</v>
      </c>
      <c r="CI93" s="9">
        <f t="shared" si="68"/>
        <v>0.71989999999999998</v>
      </c>
      <c r="CJ93" s="9">
        <f>0</f>
        <v>0</v>
      </c>
      <c r="CK93" s="9">
        <f t="shared" si="69"/>
        <v>0.1802</v>
      </c>
      <c r="CL93" s="9">
        <f t="shared" si="70"/>
        <v>1.2800000000000001E-2</v>
      </c>
      <c r="CM93" s="10">
        <f t="shared" si="71"/>
        <v>0.2564581677544352</v>
      </c>
      <c r="CN93" s="41">
        <f t="shared" si="91"/>
        <v>4.4429307390870955E-2</v>
      </c>
    </row>
    <row r="94" spans="1:92" s="11" customFormat="1">
      <c r="A94" s="36">
        <v>206</v>
      </c>
      <c r="B94" s="36" t="s">
        <v>143</v>
      </c>
      <c r="C94" s="36">
        <v>0.68700000000000006</v>
      </c>
      <c r="D94" s="36">
        <v>1.1599999999999999</v>
      </c>
      <c r="E94" s="36">
        <v>4.7199999999999999E-2</v>
      </c>
      <c r="F94" s="36">
        <v>86.88</v>
      </c>
      <c r="G94" s="36">
        <v>0.36830000000000002</v>
      </c>
      <c r="H94" s="36">
        <v>4.1099999999999998E-2</v>
      </c>
      <c r="I94" s="36">
        <v>4.2699999999999996</v>
      </c>
      <c r="J94" s="36">
        <v>0.3957</v>
      </c>
      <c r="K94" s="36">
        <v>0.01</v>
      </c>
      <c r="L94" s="36">
        <v>0.13980000000000001</v>
      </c>
      <c r="M94" s="7">
        <f t="shared" si="109"/>
        <v>1.7045285378271356E-2</v>
      </c>
      <c r="N94" s="7">
        <f t="shared" si="109"/>
        <v>1.1376868214163973E-2</v>
      </c>
      <c r="O94" s="7">
        <f t="shared" si="109"/>
        <v>3.1054592921658211E-4</v>
      </c>
      <c r="P94" s="7">
        <f t="shared" si="109"/>
        <v>1.2092800552304703</v>
      </c>
      <c r="Q94" s="7">
        <f t="shared" si="107"/>
        <v>2.457279498696301E-3</v>
      </c>
      <c r="R94" s="7">
        <f t="shared" si="107"/>
        <v>7.8910535420462593E-4</v>
      </c>
      <c r="S94" s="7">
        <f t="shared" si="107"/>
        <v>5.3464687012463409E-2</v>
      </c>
      <c r="T94" s="7">
        <f t="shared" si="107"/>
        <v>5.5781537901088037E-3</v>
      </c>
      <c r="U94" s="7">
        <f t="shared" si="107"/>
        <v>1.3388171282908124E-4</v>
      </c>
      <c r="V94" s="7">
        <f t="shared" si="107"/>
        <v>1.7176683941643508E-3</v>
      </c>
      <c r="W94" s="7">
        <f t="shared" si="92"/>
        <v>1.7045285378271356E-2</v>
      </c>
      <c r="X94" s="7">
        <f t="shared" si="93"/>
        <v>3.4130604642491916E-2</v>
      </c>
      <c r="Y94" s="7">
        <f t="shared" si="93"/>
        <v>9.3163778764974634E-4</v>
      </c>
      <c r="Z94" s="7">
        <f t="shared" si="94"/>
        <v>1.2092800552304703</v>
      </c>
      <c r="AA94" s="7">
        <f t="shared" si="95"/>
        <v>7.3718384960889029E-3</v>
      </c>
      <c r="AB94" s="7">
        <f t="shared" si="96"/>
        <v>1.5782107084092519E-3</v>
      </c>
      <c r="AC94" s="7">
        <f t="shared" si="96"/>
        <v>0.10692937402492682</v>
      </c>
      <c r="AD94" s="7">
        <f t="shared" si="105"/>
        <v>5.5781537901088037E-3</v>
      </c>
      <c r="AE94" s="7">
        <f t="shared" si="105"/>
        <v>1.3388171282908124E-4</v>
      </c>
      <c r="AF94" s="7">
        <f t="shared" si="105"/>
        <v>1.7176683941643508E-3</v>
      </c>
      <c r="AG94" s="7">
        <f t="shared" si="97"/>
        <v>1.3846967101654106</v>
      </c>
      <c r="AH94" s="8">
        <f t="shared" si="110"/>
        <v>0.29543426085676522</v>
      </c>
      <c r="AI94" s="8">
        <f t="shared" si="110"/>
        <v>0.59156240164819573</v>
      </c>
      <c r="AJ94" s="8">
        <f t="shared" si="110"/>
        <v>1.6147439897450867E-2</v>
      </c>
      <c r="AK94" s="8">
        <f t="shared" si="110"/>
        <v>20.95962322468748</v>
      </c>
      <c r="AL94" s="8">
        <f t="shared" si="108"/>
        <v>0.12777102928553863</v>
      </c>
      <c r="AM94" s="8">
        <f t="shared" si="108"/>
        <v>2.7354045635955469E-2</v>
      </c>
      <c r="AN94" s="8">
        <f t="shared" si="108"/>
        <v>1.8533336273267254</v>
      </c>
      <c r="AO94" s="8">
        <f t="shared" si="108"/>
        <v>9.6682320380915038E-2</v>
      </c>
      <c r="AP94" s="8">
        <f t="shared" si="108"/>
        <v>2.3204800620304196E-3</v>
      </c>
      <c r="AQ94" s="8">
        <f t="shared" si="108"/>
        <v>2.9771170218942711E-2</v>
      </c>
      <c r="AR94" s="8">
        <f t="shared" si="98"/>
        <v>24.000000000000004</v>
      </c>
      <c r="AS94" s="8">
        <f t="shared" si="99"/>
        <v>0.29543426085676522</v>
      </c>
      <c r="AT94" s="8">
        <f t="shared" si="100"/>
        <v>0.39437493443213051</v>
      </c>
      <c r="AU94" s="8">
        <f t="shared" si="100"/>
        <v>1.0764959931633912E-2</v>
      </c>
      <c r="AV94" s="8">
        <f t="shared" si="101"/>
        <v>20.95962322468748</v>
      </c>
      <c r="AW94" s="8">
        <f t="shared" si="102"/>
        <v>8.5180686190359081E-2</v>
      </c>
      <c r="AX94" s="8">
        <f t="shared" si="103"/>
        <v>1.3677022817977735E-2</v>
      </c>
      <c r="AY94" s="8">
        <f t="shared" si="103"/>
        <v>0.92666681366336268</v>
      </c>
      <c r="AZ94" s="8">
        <f t="shared" si="106"/>
        <v>9.6682320380915038E-2</v>
      </c>
      <c r="BA94" s="8">
        <f t="shared" si="106"/>
        <v>2.3204800620304196E-3</v>
      </c>
      <c r="BB94" s="8">
        <f t="shared" si="106"/>
        <v>2.9771170218942711E-2</v>
      </c>
      <c r="BC94" s="9">
        <f t="shared" si="104"/>
        <v>22.814495873241597</v>
      </c>
      <c r="BD94" s="9">
        <f t="shared" si="72"/>
        <v>4.4211997693349749E-2</v>
      </c>
      <c r="BE94" s="9" t="b">
        <f t="shared" si="73"/>
        <v>0</v>
      </c>
      <c r="BF94" s="8">
        <f t="shared" si="74"/>
        <v>0.53455023242568234</v>
      </c>
      <c r="BG94" s="8">
        <f t="shared" si="75"/>
        <v>20.425072992261796</v>
      </c>
      <c r="BH94" s="10">
        <f t="shared" si="76"/>
        <v>2.5503809238138286E-2</v>
      </c>
      <c r="BI94" s="10">
        <f t="shared" si="76"/>
        <v>0.97449619076186167</v>
      </c>
      <c r="BJ94" s="10">
        <f t="shared" si="77"/>
        <v>2.2157709466094544</v>
      </c>
      <c r="BK94" s="10">
        <f t="shared" si="78"/>
        <v>94.091385980839419</v>
      </c>
      <c r="BL94" s="8">
        <f t="shared" si="79"/>
        <v>103.42625692744888</v>
      </c>
      <c r="BM94" s="10">
        <f t="shared" si="80"/>
        <v>1.461217046089045</v>
      </c>
      <c r="BN94" s="10">
        <f t="shared" si="81"/>
        <v>6.4994687261994786</v>
      </c>
      <c r="BO94" s="10">
        <f t="shared" si="82"/>
        <v>12.998937452398957</v>
      </c>
      <c r="BP94" s="10">
        <f t="shared" si="83"/>
        <v>0.37981053795432534</v>
      </c>
      <c r="BQ94" s="10">
        <f t="shared" si="84"/>
        <v>0.62018946204567471</v>
      </c>
      <c r="BR94" s="10">
        <f t="shared" si="85"/>
        <v>32.997939537471787</v>
      </c>
      <c r="BS94" s="10">
        <f t="shared" si="86"/>
        <v>59.88169744303174</v>
      </c>
      <c r="BT94" s="8">
        <f t="shared" si="87"/>
        <v>99.998736980503537</v>
      </c>
      <c r="BU94" s="11" t="str">
        <f t="shared" si="88"/>
        <v>Magnetite-Ulvospinel</v>
      </c>
      <c r="BV94" s="9">
        <f t="shared" si="89"/>
        <v>99.998736980503537</v>
      </c>
      <c r="BW94" s="11" t="str">
        <f t="shared" si="90"/>
        <v>YES</v>
      </c>
      <c r="BY94" s="11" t="str">
        <f t="shared" si="59"/>
        <v>Magnetite-Ulvospinel</v>
      </c>
      <c r="BZ94" s="11">
        <f t="shared" si="60"/>
        <v>206</v>
      </c>
      <c r="CA94" s="9">
        <f t="shared" si="61"/>
        <v>4.1099999999999998E-2</v>
      </c>
      <c r="CB94" s="9">
        <f t="shared" si="61"/>
        <v>4.2699999999999996</v>
      </c>
      <c r="CC94" s="9">
        <f t="shared" si="62"/>
        <v>1.1599999999999999</v>
      </c>
      <c r="CD94" s="9">
        <f t="shared" si="63"/>
        <v>59.88169744303174</v>
      </c>
      <c r="CE94" s="9">
        <f t="shared" si="64"/>
        <v>0.36830000000000002</v>
      </c>
      <c r="CF94" s="9">
        <f t="shared" si="65"/>
        <v>4.7199999999999999E-2</v>
      </c>
      <c r="CG94" s="9">
        <f t="shared" si="66"/>
        <v>32.997939537471787</v>
      </c>
      <c r="CH94" s="9">
        <f t="shared" si="67"/>
        <v>0.3957</v>
      </c>
      <c r="CI94" s="9">
        <f t="shared" si="68"/>
        <v>0.68700000000000006</v>
      </c>
      <c r="CJ94" s="9">
        <f>0</f>
        <v>0</v>
      </c>
      <c r="CK94" s="9">
        <f t="shared" si="69"/>
        <v>0.13980000000000001</v>
      </c>
      <c r="CL94" s="9">
        <f t="shared" si="70"/>
        <v>0.01</v>
      </c>
      <c r="CM94" s="10">
        <f t="shared" si="71"/>
        <v>0.48511379311372188</v>
      </c>
      <c r="CN94" s="41">
        <f t="shared" si="91"/>
        <v>4.4211997693349749E-2</v>
      </c>
    </row>
    <row r="95" spans="1:92" s="11" customFormat="1">
      <c r="A95" s="36">
        <v>207</v>
      </c>
      <c r="B95" s="36" t="s">
        <v>144</v>
      </c>
      <c r="C95" s="36">
        <v>0.67989999999999995</v>
      </c>
      <c r="D95" s="36">
        <v>1.1206</v>
      </c>
      <c r="E95" s="36">
        <v>5.8599999999999999E-2</v>
      </c>
      <c r="F95" s="36">
        <v>85.57</v>
      </c>
      <c r="G95" s="36">
        <v>0.34560000000000002</v>
      </c>
      <c r="H95" s="36">
        <v>6.1199999999999997E-2</v>
      </c>
      <c r="I95" s="36">
        <v>4.37</v>
      </c>
      <c r="J95" s="36">
        <v>0.64139999999999997</v>
      </c>
      <c r="K95" s="36">
        <v>0</v>
      </c>
      <c r="L95" s="36">
        <v>0.1903</v>
      </c>
      <c r="M95" s="7">
        <f t="shared" si="109"/>
        <v>1.6869125951509016E-2</v>
      </c>
      <c r="N95" s="7">
        <f t="shared" si="109"/>
        <v>1.0990447000682888E-2</v>
      </c>
      <c r="O95" s="7">
        <f t="shared" si="109"/>
        <v>3.8555066635787526E-4</v>
      </c>
      <c r="P95" s="7">
        <f t="shared" si="109"/>
        <v>1.1910462054105817</v>
      </c>
      <c r="Q95" s="7">
        <f t="shared" si="107"/>
        <v>2.3058262143617744E-3</v>
      </c>
      <c r="R95" s="7">
        <f t="shared" si="107"/>
        <v>1.1750181916623627E-3</v>
      </c>
      <c r="S95" s="7">
        <f t="shared" si="107"/>
        <v>5.4716787410881762E-2</v>
      </c>
      <c r="T95" s="7">
        <f t="shared" si="107"/>
        <v>9.0417686150512672E-3</v>
      </c>
      <c r="U95" s="7">
        <f t="shared" si="107"/>
        <v>0</v>
      </c>
      <c r="V95" s="7">
        <f t="shared" si="107"/>
        <v>2.3381423133725034E-3</v>
      </c>
      <c r="W95" s="7">
        <f t="shared" si="92"/>
        <v>1.6869125951509016E-2</v>
      </c>
      <c r="X95" s="7">
        <f t="shared" si="93"/>
        <v>3.2971341002048668E-2</v>
      </c>
      <c r="Y95" s="7">
        <f t="shared" si="93"/>
        <v>1.1566519990736258E-3</v>
      </c>
      <c r="Z95" s="7">
        <f t="shared" si="94"/>
        <v>1.1910462054105817</v>
      </c>
      <c r="AA95" s="7">
        <f t="shared" si="95"/>
        <v>6.9174786430853232E-3</v>
      </c>
      <c r="AB95" s="7">
        <f t="shared" si="96"/>
        <v>2.3500363833247255E-3</v>
      </c>
      <c r="AC95" s="7">
        <f t="shared" si="96"/>
        <v>0.10943357482176352</v>
      </c>
      <c r="AD95" s="7">
        <f t="shared" si="105"/>
        <v>9.0417686150512672E-3</v>
      </c>
      <c r="AE95" s="7">
        <f t="shared" si="105"/>
        <v>0</v>
      </c>
      <c r="AF95" s="7">
        <f t="shared" si="105"/>
        <v>2.3381423133725034E-3</v>
      </c>
      <c r="AG95" s="7">
        <f t="shared" si="97"/>
        <v>1.3721243251398103</v>
      </c>
      <c r="AH95" s="8">
        <f t="shared" si="110"/>
        <v>0.29506001418272643</v>
      </c>
      <c r="AI95" s="8">
        <f t="shared" si="110"/>
        <v>0.57670589286327145</v>
      </c>
      <c r="AJ95" s="8">
        <f t="shared" si="110"/>
        <v>2.0231146310257634E-2</v>
      </c>
      <c r="AK95" s="8">
        <f t="shared" si="110"/>
        <v>20.832739720536132</v>
      </c>
      <c r="AL95" s="8">
        <f t="shared" si="108"/>
        <v>0.12099449327751804</v>
      </c>
      <c r="AM95" s="8">
        <f t="shared" si="108"/>
        <v>4.1104783412426231E-2</v>
      </c>
      <c r="AN95" s="8">
        <f t="shared" si="108"/>
        <v>1.9141164890103608</v>
      </c>
      <c r="AO95" s="8">
        <f t="shared" si="108"/>
        <v>0.15815071767576114</v>
      </c>
      <c r="AP95" s="8">
        <f t="shared" si="108"/>
        <v>0</v>
      </c>
      <c r="AQ95" s="8">
        <f t="shared" si="108"/>
        <v>4.0896742731546795E-2</v>
      </c>
      <c r="AR95" s="8">
        <f t="shared" si="98"/>
        <v>24</v>
      </c>
      <c r="AS95" s="8">
        <f t="shared" si="99"/>
        <v>0.29506001418272643</v>
      </c>
      <c r="AT95" s="8">
        <f t="shared" si="100"/>
        <v>0.38447059524218097</v>
      </c>
      <c r="AU95" s="8">
        <f t="shared" si="100"/>
        <v>1.3487430873505089E-2</v>
      </c>
      <c r="AV95" s="8">
        <f t="shared" si="101"/>
        <v>20.832739720536132</v>
      </c>
      <c r="AW95" s="8">
        <f t="shared" si="102"/>
        <v>8.0662995518345368E-2</v>
      </c>
      <c r="AX95" s="8">
        <f t="shared" si="103"/>
        <v>2.0552391706213115E-2</v>
      </c>
      <c r="AY95" s="8">
        <f t="shared" si="103"/>
        <v>0.9570582445051804</v>
      </c>
      <c r="AZ95" s="8">
        <f t="shared" si="106"/>
        <v>0.15815071767576114</v>
      </c>
      <c r="BA95" s="8">
        <f t="shared" si="106"/>
        <v>0</v>
      </c>
      <c r="BB95" s="8">
        <f t="shared" si="106"/>
        <v>4.0896742731546795E-2</v>
      </c>
      <c r="BC95" s="9">
        <f t="shared" si="104"/>
        <v>22.783078852971592</v>
      </c>
      <c r="BD95" s="9">
        <f t="shared" si="72"/>
        <v>4.5940104726684042E-2</v>
      </c>
      <c r="BE95" s="9" t="b">
        <f t="shared" si="73"/>
        <v>0</v>
      </c>
      <c r="BF95" s="8">
        <f t="shared" si="74"/>
        <v>0.50384751264669281</v>
      </c>
      <c r="BG95" s="8">
        <f t="shared" si="75"/>
        <v>20.328892207889439</v>
      </c>
      <c r="BH95" s="10">
        <f t="shared" si="76"/>
        <v>2.4185369730800162E-2</v>
      </c>
      <c r="BI95" s="10">
        <f t="shared" si="76"/>
        <v>0.97581463026919979</v>
      </c>
      <c r="BJ95" s="10">
        <f t="shared" si="77"/>
        <v>2.0695420878645696</v>
      </c>
      <c r="BK95" s="10">
        <f t="shared" si="78"/>
        <v>92.79803174057173</v>
      </c>
      <c r="BL95" s="8">
        <f t="shared" si="79"/>
        <v>102.33517382843631</v>
      </c>
      <c r="BM95" s="10">
        <f t="shared" si="80"/>
        <v>1.4609057571518733</v>
      </c>
      <c r="BN95" s="10">
        <f t="shared" si="81"/>
        <v>6.457277987794753</v>
      </c>
      <c r="BO95" s="10">
        <f t="shared" si="82"/>
        <v>12.914555975589506</v>
      </c>
      <c r="BP95" s="10">
        <f t="shared" si="83"/>
        <v>0.38008364963832281</v>
      </c>
      <c r="BQ95" s="10">
        <f t="shared" si="84"/>
        <v>0.61991635036167725</v>
      </c>
      <c r="BR95" s="10">
        <f t="shared" si="85"/>
        <v>32.523757899551278</v>
      </c>
      <c r="BS95" s="10">
        <f t="shared" si="86"/>
        <v>58.952812729905702</v>
      </c>
      <c r="BT95" s="8">
        <f t="shared" si="87"/>
        <v>98.944170629456977</v>
      </c>
      <c r="BU95" s="11" t="str">
        <f t="shared" si="88"/>
        <v>Magnetite-Ulvospinel</v>
      </c>
      <c r="BV95" s="9">
        <f t="shared" si="89"/>
        <v>98.944170629456977</v>
      </c>
      <c r="BW95" s="11" t="str">
        <f t="shared" si="90"/>
        <v>YES</v>
      </c>
      <c r="BY95" s="11" t="str">
        <f t="shared" si="59"/>
        <v>Magnetite-Ulvospinel</v>
      </c>
      <c r="BZ95" s="11">
        <f t="shared" si="60"/>
        <v>207</v>
      </c>
      <c r="CA95" s="9">
        <f t="shared" si="61"/>
        <v>6.1199999999999997E-2</v>
      </c>
      <c r="CB95" s="9">
        <f t="shared" si="61"/>
        <v>4.37</v>
      </c>
      <c r="CC95" s="9">
        <f t="shared" si="62"/>
        <v>1.1206</v>
      </c>
      <c r="CD95" s="9">
        <f t="shared" si="63"/>
        <v>58.952812729905702</v>
      </c>
      <c r="CE95" s="9">
        <f t="shared" si="64"/>
        <v>0.34560000000000002</v>
      </c>
      <c r="CF95" s="9">
        <f t="shared" si="65"/>
        <v>5.8599999999999999E-2</v>
      </c>
      <c r="CG95" s="9">
        <f t="shared" si="66"/>
        <v>32.523757899551278</v>
      </c>
      <c r="CH95" s="9">
        <f t="shared" si="67"/>
        <v>0.64139999999999997</v>
      </c>
      <c r="CI95" s="9">
        <f t="shared" si="68"/>
        <v>0.67989999999999995</v>
      </c>
      <c r="CJ95" s="9">
        <f>0</f>
        <v>0</v>
      </c>
      <c r="CK95" s="9">
        <f t="shared" si="69"/>
        <v>0.1903</v>
      </c>
      <c r="CL95" s="9">
        <f t="shared" si="70"/>
        <v>0</v>
      </c>
      <c r="CM95" s="10">
        <f t="shared" si="71"/>
        <v>0.27083919190188849</v>
      </c>
      <c r="CN95" s="41">
        <f t="shared" si="91"/>
        <v>4.5940104726684042E-2</v>
      </c>
    </row>
    <row r="96" spans="1:92" s="11" customFormat="1">
      <c r="A96" s="36">
        <v>208</v>
      </c>
      <c r="B96" s="36" t="s">
        <v>145</v>
      </c>
      <c r="C96" s="36">
        <v>0.75070000000000003</v>
      </c>
      <c r="D96" s="36">
        <v>1.0955999999999999</v>
      </c>
      <c r="E96" s="36">
        <v>5.7000000000000002E-2</v>
      </c>
      <c r="F96" s="36">
        <v>86.16</v>
      </c>
      <c r="G96" s="36">
        <v>0.34960000000000002</v>
      </c>
      <c r="H96" s="36">
        <v>6.1600000000000002E-2</v>
      </c>
      <c r="I96" s="36">
        <v>4.54</v>
      </c>
      <c r="J96" s="36">
        <v>0.6593</v>
      </c>
      <c r="K96" s="36">
        <v>7.6E-3</v>
      </c>
      <c r="L96" s="36">
        <v>0.1598</v>
      </c>
      <c r="M96" s="7">
        <f t="shared" si="109"/>
        <v>1.8625757981758816E-2</v>
      </c>
      <c r="N96" s="7">
        <f t="shared" si="109"/>
        <v>1.0745255875377628E-2</v>
      </c>
      <c r="O96" s="7">
        <f t="shared" si="109"/>
        <v>3.7502368570646572E-4</v>
      </c>
      <c r="P96" s="7">
        <f t="shared" si="109"/>
        <v>1.1992583973141957</v>
      </c>
      <c r="Q96" s="7">
        <f t="shared" si="107"/>
        <v>2.3325140177687395E-3</v>
      </c>
      <c r="R96" s="7">
        <f t="shared" si="107"/>
        <v>1.1826980491242082E-3</v>
      </c>
      <c r="S96" s="7">
        <f t="shared" si="107"/>
        <v>5.6845358088192952E-2</v>
      </c>
      <c r="T96" s="7">
        <f t="shared" si="107"/>
        <v>9.2941035982277848E-3</v>
      </c>
      <c r="U96" s="7">
        <f t="shared" si="107"/>
        <v>1.0175010175010175E-4</v>
      </c>
      <c r="V96" s="7">
        <f t="shared" si="107"/>
        <v>1.963400639395302E-3</v>
      </c>
      <c r="W96" s="7">
        <f t="shared" si="92"/>
        <v>1.8625757981758816E-2</v>
      </c>
      <c r="X96" s="7">
        <f t="shared" si="93"/>
        <v>3.2235767626132887E-2</v>
      </c>
      <c r="Y96" s="7">
        <f t="shared" si="93"/>
        <v>1.1250710571193972E-3</v>
      </c>
      <c r="Z96" s="7">
        <f t="shared" si="94"/>
        <v>1.1992583973141957</v>
      </c>
      <c r="AA96" s="7">
        <f t="shared" si="95"/>
        <v>6.9975420533062186E-3</v>
      </c>
      <c r="AB96" s="7">
        <f t="shared" si="96"/>
        <v>2.3653960982484164E-3</v>
      </c>
      <c r="AC96" s="7">
        <f t="shared" si="96"/>
        <v>0.1136907161763859</v>
      </c>
      <c r="AD96" s="7">
        <f t="shared" si="105"/>
        <v>9.2941035982277848E-3</v>
      </c>
      <c r="AE96" s="7">
        <f t="shared" si="105"/>
        <v>1.0175010175010175E-4</v>
      </c>
      <c r="AF96" s="7">
        <f t="shared" si="105"/>
        <v>1.963400639395302E-3</v>
      </c>
      <c r="AG96" s="7">
        <f t="shared" si="97"/>
        <v>1.3856579026465203</v>
      </c>
      <c r="AH96" s="8">
        <f t="shared" si="110"/>
        <v>0.32260357387522176</v>
      </c>
      <c r="AI96" s="8">
        <f t="shared" si="110"/>
        <v>0.55833292008767088</v>
      </c>
      <c r="AJ96" s="8">
        <f t="shared" si="110"/>
        <v>1.9486559647438201E-2</v>
      </c>
      <c r="AK96" s="8">
        <f t="shared" si="110"/>
        <v>20.771506069837645</v>
      </c>
      <c r="AL96" s="8">
        <f t="shared" si="108"/>
        <v>0.12119947424150822</v>
      </c>
      <c r="AM96" s="8">
        <f t="shared" si="108"/>
        <v>4.0969351994843584E-2</v>
      </c>
      <c r="AN96" s="8">
        <f t="shared" si="108"/>
        <v>1.969156444041382</v>
      </c>
      <c r="AO96" s="8">
        <f t="shared" si="108"/>
        <v>0.16097659164750477</v>
      </c>
      <c r="AP96" s="8">
        <f t="shared" si="108"/>
        <v>1.7623415110889704E-3</v>
      </c>
      <c r="AQ96" s="8">
        <f t="shared" si="108"/>
        <v>3.4006673115700416E-2</v>
      </c>
      <c r="AR96" s="8">
        <f t="shared" si="98"/>
        <v>24.000000000000004</v>
      </c>
      <c r="AS96" s="8">
        <f t="shared" si="99"/>
        <v>0.32260357387522176</v>
      </c>
      <c r="AT96" s="8">
        <f t="shared" si="100"/>
        <v>0.37222194672511394</v>
      </c>
      <c r="AU96" s="8">
        <f t="shared" si="100"/>
        <v>1.2991039764958801E-2</v>
      </c>
      <c r="AV96" s="8">
        <f t="shared" si="101"/>
        <v>20.771506069837645</v>
      </c>
      <c r="AW96" s="8">
        <f t="shared" si="102"/>
        <v>8.0799649494338807E-2</v>
      </c>
      <c r="AX96" s="8">
        <f t="shared" si="103"/>
        <v>2.0484675997421792E-2</v>
      </c>
      <c r="AY96" s="8">
        <f t="shared" si="103"/>
        <v>0.98457822202069101</v>
      </c>
      <c r="AZ96" s="8">
        <f t="shared" si="106"/>
        <v>0.16097659164750477</v>
      </c>
      <c r="BA96" s="8">
        <f t="shared" si="106"/>
        <v>1.7623415110889704E-3</v>
      </c>
      <c r="BB96" s="8">
        <f t="shared" si="106"/>
        <v>3.4006673115700416E-2</v>
      </c>
      <c r="BC96" s="9">
        <f t="shared" si="104"/>
        <v>22.761930783989687</v>
      </c>
      <c r="BD96" s="9">
        <f t="shared" si="72"/>
        <v>4.7400425309092026E-2</v>
      </c>
      <c r="BE96" s="9" t="b">
        <f t="shared" si="73"/>
        <v>0</v>
      </c>
      <c r="BF96" s="8">
        <f t="shared" si="74"/>
        <v>0.50099805649796447</v>
      </c>
      <c r="BG96" s="8">
        <f t="shared" si="75"/>
        <v>20.270508013339683</v>
      </c>
      <c r="BH96" s="10">
        <f t="shared" si="76"/>
        <v>2.4119486320034588E-2</v>
      </c>
      <c r="BI96" s="10">
        <f t="shared" si="76"/>
        <v>0.97588051367996553</v>
      </c>
      <c r="BJ96" s="10">
        <f t="shared" si="77"/>
        <v>2.0781349413341799</v>
      </c>
      <c r="BK96" s="10">
        <f t="shared" si="78"/>
        <v>93.444177165243502</v>
      </c>
      <c r="BL96" s="8">
        <f t="shared" si="79"/>
        <v>103.20351210657769</v>
      </c>
      <c r="BM96" s="10">
        <f t="shared" si="80"/>
        <v>1.4855762785186555</v>
      </c>
      <c r="BN96" s="10">
        <f t="shared" si="81"/>
        <v>6.4286432637729964</v>
      </c>
      <c r="BO96" s="10">
        <f t="shared" si="82"/>
        <v>12.857286527545993</v>
      </c>
      <c r="BP96" s="10">
        <f t="shared" si="83"/>
        <v>0.38101327441941774</v>
      </c>
      <c r="BQ96" s="10">
        <f t="shared" si="84"/>
        <v>0.61898672558058221</v>
      </c>
      <c r="BR96" s="10">
        <f t="shared" si="85"/>
        <v>32.82810372397703</v>
      </c>
      <c r="BS96" s="10">
        <f t="shared" si="86"/>
        <v>59.270273806342665</v>
      </c>
      <c r="BT96" s="8">
        <f t="shared" si="87"/>
        <v>99.779577530319699</v>
      </c>
      <c r="BU96" s="11" t="str">
        <f t="shared" si="88"/>
        <v>Magnetite-Ulvospinel</v>
      </c>
      <c r="BV96" s="9">
        <f t="shared" si="89"/>
        <v>99.779577530319699</v>
      </c>
      <c r="BW96" s="11" t="str">
        <f t="shared" si="90"/>
        <v>YES</v>
      </c>
      <c r="BY96" s="11" t="str">
        <f t="shared" si="59"/>
        <v>Magnetite-Ulvospinel</v>
      </c>
      <c r="BZ96" s="11">
        <f t="shared" si="60"/>
        <v>208</v>
      </c>
      <c r="CA96" s="9">
        <f t="shared" si="61"/>
        <v>6.1600000000000002E-2</v>
      </c>
      <c r="CB96" s="9">
        <f t="shared" si="61"/>
        <v>4.54</v>
      </c>
      <c r="CC96" s="9">
        <f t="shared" si="62"/>
        <v>1.0955999999999999</v>
      </c>
      <c r="CD96" s="9">
        <f t="shared" si="63"/>
        <v>59.270273806342665</v>
      </c>
      <c r="CE96" s="9">
        <f t="shared" si="64"/>
        <v>0.34960000000000002</v>
      </c>
      <c r="CF96" s="9">
        <f t="shared" si="65"/>
        <v>5.7000000000000002E-2</v>
      </c>
      <c r="CG96" s="9">
        <f t="shared" si="66"/>
        <v>32.82810372397703</v>
      </c>
      <c r="CH96" s="9">
        <f t="shared" si="67"/>
        <v>0.6593</v>
      </c>
      <c r="CI96" s="9">
        <f t="shared" si="68"/>
        <v>0.75070000000000003</v>
      </c>
      <c r="CJ96" s="9">
        <f>0</f>
        <v>0</v>
      </c>
      <c r="CK96" s="9">
        <f t="shared" si="69"/>
        <v>0.1598</v>
      </c>
      <c r="CL96" s="9">
        <f t="shared" si="70"/>
        <v>7.6E-3</v>
      </c>
      <c r="CM96" s="10">
        <f t="shared" si="71"/>
        <v>0.301906446442882</v>
      </c>
      <c r="CN96" s="41">
        <f t="shared" si="91"/>
        <v>4.7400425309092026E-2</v>
      </c>
    </row>
    <row r="97" spans="1:92" s="11" customFormat="1">
      <c r="A97" s="36">
        <v>209</v>
      </c>
      <c r="B97" s="36" t="s">
        <v>146</v>
      </c>
      <c r="C97" s="36">
        <v>0.76349999999999996</v>
      </c>
      <c r="D97" s="36">
        <v>1.1182000000000001</v>
      </c>
      <c r="E97" s="36">
        <v>6.93E-2</v>
      </c>
      <c r="F97" s="36">
        <v>86.09</v>
      </c>
      <c r="G97" s="36">
        <v>0.35930000000000001</v>
      </c>
      <c r="H97" s="36">
        <v>4.7399999999999998E-2</v>
      </c>
      <c r="I97" s="36">
        <v>4.49</v>
      </c>
      <c r="J97" s="36">
        <v>0.64649999999999996</v>
      </c>
      <c r="K97" s="36">
        <v>0.01</v>
      </c>
      <c r="L97" s="36">
        <v>0.15570000000000001</v>
      </c>
      <c r="M97" s="7">
        <f t="shared" si="109"/>
        <v>1.8943341173668381E-2</v>
      </c>
      <c r="N97" s="7">
        <f t="shared" si="109"/>
        <v>1.0966908652653583E-2</v>
      </c>
      <c r="O97" s="7">
        <f t="shared" si="109"/>
        <v>4.5594984946417672E-4</v>
      </c>
      <c r="P97" s="7">
        <f t="shared" si="109"/>
        <v>1.1982840694612247</v>
      </c>
      <c r="Q97" s="7">
        <f t="shared" si="107"/>
        <v>2.3972319410306294E-3</v>
      </c>
      <c r="R97" s="7">
        <f t="shared" si="107"/>
        <v>9.1006310922869273E-4</v>
      </c>
      <c r="S97" s="7">
        <f t="shared" si="107"/>
        <v>5.6219307888983779E-2</v>
      </c>
      <c r="T97" s="7">
        <f t="shared" si="107"/>
        <v>9.1136629398669237E-3</v>
      </c>
      <c r="U97" s="7">
        <f t="shared" si="107"/>
        <v>1.3388171282908124E-4</v>
      </c>
      <c r="V97" s="7">
        <f t="shared" si="107"/>
        <v>1.9130255291229573E-3</v>
      </c>
      <c r="W97" s="7">
        <f t="shared" si="92"/>
        <v>1.8943341173668381E-2</v>
      </c>
      <c r="X97" s="7">
        <f t="shared" si="93"/>
        <v>3.2900725957960751E-2</v>
      </c>
      <c r="Y97" s="7">
        <f t="shared" si="93"/>
        <v>1.3678495483925301E-3</v>
      </c>
      <c r="Z97" s="7">
        <f t="shared" si="94"/>
        <v>1.1982840694612247</v>
      </c>
      <c r="AA97" s="7">
        <f t="shared" si="95"/>
        <v>7.1916958230918877E-3</v>
      </c>
      <c r="AB97" s="7">
        <f t="shared" si="96"/>
        <v>1.8201262184573855E-3</v>
      </c>
      <c r="AC97" s="7">
        <f t="shared" si="96"/>
        <v>0.11243861577796756</v>
      </c>
      <c r="AD97" s="7">
        <f t="shared" si="105"/>
        <v>9.1136629398669237E-3</v>
      </c>
      <c r="AE97" s="7">
        <f t="shared" si="105"/>
        <v>1.3388171282908124E-4</v>
      </c>
      <c r="AF97" s="7">
        <f t="shared" si="105"/>
        <v>1.9130255291229573E-3</v>
      </c>
      <c r="AG97" s="7">
        <f t="shared" si="97"/>
        <v>1.3841069941425821</v>
      </c>
      <c r="AH97" s="8">
        <f t="shared" si="110"/>
        <v>0.32847185231491355</v>
      </c>
      <c r="AI97" s="8">
        <f t="shared" si="110"/>
        <v>0.57048871679187285</v>
      </c>
      <c r="AJ97" s="8">
        <f t="shared" si="110"/>
        <v>2.3718100768472056E-2</v>
      </c>
      <c r="AK97" s="8">
        <f t="shared" si="110"/>
        <v>20.777886239123244</v>
      </c>
      <c r="AL97" s="8">
        <f t="shared" si="108"/>
        <v>0.12470184782291842</v>
      </c>
      <c r="AM97" s="8">
        <f t="shared" si="108"/>
        <v>3.1560442529255286E-2</v>
      </c>
      <c r="AN97" s="8">
        <f t="shared" si="108"/>
        <v>1.9496518622412482</v>
      </c>
      <c r="AO97" s="8">
        <f t="shared" si="108"/>
        <v>0.15802818097332308</v>
      </c>
      <c r="AP97" s="8">
        <f t="shared" si="108"/>
        <v>2.3214687314606188E-3</v>
      </c>
      <c r="AQ97" s="8">
        <f t="shared" si="108"/>
        <v>3.3171288703293222E-2</v>
      </c>
      <c r="AR97" s="8">
        <f t="shared" si="98"/>
        <v>23.999999999999996</v>
      </c>
      <c r="AS97" s="8">
        <f t="shared" si="99"/>
        <v>0.32847185231491355</v>
      </c>
      <c r="AT97" s="8">
        <f t="shared" si="100"/>
        <v>0.38032581119458192</v>
      </c>
      <c r="AU97" s="8">
        <f t="shared" si="100"/>
        <v>1.581206717898137E-2</v>
      </c>
      <c r="AV97" s="8">
        <f t="shared" si="101"/>
        <v>20.777886239123244</v>
      </c>
      <c r="AW97" s="8">
        <f t="shared" si="102"/>
        <v>8.3134565215278941E-2</v>
      </c>
      <c r="AX97" s="8">
        <f t="shared" si="103"/>
        <v>1.5780221264627643E-2</v>
      </c>
      <c r="AY97" s="8">
        <f t="shared" si="103"/>
        <v>0.9748259311206241</v>
      </c>
      <c r="AZ97" s="8">
        <f t="shared" si="106"/>
        <v>0.15802818097332308</v>
      </c>
      <c r="BA97" s="8">
        <f t="shared" si="106"/>
        <v>2.3214687314606188E-3</v>
      </c>
      <c r="BB97" s="8">
        <f t="shared" si="106"/>
        <v>3.3171288703293222E-2</v>
      </c>
      <c r="BC97" s="9">
        <f t="shared" si="104"/>
        <v>22.769757625820326</v>
      </c>
      <c r="BD97" s="9">
        <f t="shared" si="72"/>
        <v>4.6916511136012383E-2</v>
      </c>
      <c r="BE97" s="9" t="b">
        <f t="shared" si="73"/>
        <v>0</v>
      </c>
      <c r="BF97" s="8">
        <f t="shared" si="74"/>
        <v>0.48832589783238745</v>
      </c>
      <c r="BG97" s="8">
        <f t="shared" si="75"/>
        <v>20.289560341290859</v>
      </c>
      <c r="BH97" s="10">
        <f t="shared" si="76"/>
        <v>2.350219325548647E-2</v>
      </c>
      <c r="BI97" s="10">
        <f t="shared" si="76"/>
        <v>0.97649780674451359</v>
      </c>
      <c r="BJ97" s="10">
        <f t="shared" si="77"/>
        <v>2.0233038173648303</v>
      </c>
      <c r="BK97" s="10">
        <f t="shared" si="78"/>
        <v>93.427319271591685</v>
      </c>
      <c r="BL97" s="8">
        <f t="shared" si="79"/>
        <v>103.11052308895651</v>
      </c>
      <c r="BM97" s="10">
        <f t="shared" si="80"/>
        <v>1.4631518289530117</v>
      </c>
      <c r="BN97" s="10">
        <f t="shared" si="81"/>
        <v>6.4382448033900772</v>
      </c>
      <c r="BO97" s="10">
        <f t="shared" si="82"/>
        <v>12.876489606780154</v>
      </c>
      <c r="BP97" s="10">
        <f t="shared" si="83"/>
        <v>0.38027913626099924</v>
      </c>
      <c r="BQ97" s="10">
        <f t="shared" si="84"/>
        <v>0.6197208637390007</v>
      </c>
      <c r="BR97" s="10">
        <f t="shared" si="85"/>
        <v>32.738230840709427</v>
      </c>
      <c r="BS97" s="10">
        <f t="shared" si="86"/>
        <v>59.292359487048572</v>
      </c>
      <c r="BT97" s="8">
        <f t="shared" si="87"/>
        <v>99.690490327757999</v>
      </c>
      <c r="BU97" s="11" t="str">
        <f t="shared" si="88"/>
        <v>Magnetite-Ulvospinel</v>
      </c>
      <c r="BV97" s="9">
        <f t="shared" si="89"/>
        <v>99.690490327757999</v>
      </c>
      <c r="BW97" s="11" t="str">
        <f t="shared" si="90"/>
        <v>YES</v>
      </c>
      <c r="BY97" s="11" t="str">
        <f t="shared" si="59"/>
        <v>Magnetite-Ulvospinel</v>
      </c>
      <c r="BZ97" s="11">
        <f t="shared" si="60"/>
        <v>209</v>
      </c>
      <c r="CA97" s="9">
        <f t="shared" si="61"/>
        <v>4.7399999999999998E-2</v>
      </c>
      <c r="CB97" s="9">
        <f t="shared" si="61"/>
        <v>4.49</v>
      </c>
      <c r="CC97" s="9">
        <f t="shared" si="62"/>
        <v>1.1182000000000001</v>
      </c>
      <c r="CD97" s="9">
        <f t="shared" si="63"/>
        <v>59.292359487048572</v>
      </c>
      <c r="CE97" s="9">
        <f t="shared" si="64"/>
        <v>0.35930000000000001</v>
      </c>
      <c r="CF97" s="9">
        <f t="shared" si="65"/>
        <v>6.93E-2</v>
      </c>
      <c r="CG97" s="9">
        <f t="shared" si="66"/>
        <v>32.738230840709427</v>
      </c>
      <c r="CH97" s="9">
        <f t="shared" si="67"/>
        <v>0.64649999999999996</v>
      </c>
      <c r="CI97" s="9">
        <f t="shared" si="68"/>
        <v>0.76349999999999996</v>
      </c>
      <c r="CJ97" s="9">
        <f>0</f>
        <v>0</v>
      </c>
      <c r="CK97" s="9">
        <f t="shared" si="69"/>
        <v>0.15570000000000001</v>
      </c>
      <c r="CL97" s="9">
        <f t="shared" si="70"/>
        <v>0.01</v>
      </c>
      <c r="CM97" s="10">
        <f t="shared" si="71"/>
        <v>0.31776361849622614</v>
      </c>
      <c r="CN97" s="41">
        <f t="shared" si="91"/>
        <v>4.6916511136012383E-2</v>
      </c>
    </row>
    <row r="98" spans="1:92" s="11" customFormat="1">
      <c r="A98" s="36">
        <v>210</v>
      </c>
      <c r="B98" s="36" t="s">
        <v>147</v>
      </c>
      <c r="C98" s="36">
        <v>0.72950000000000004</v>
      </c>
      <c r="D98" s="36">
        <v>1.085</v>
      </c>
      <c r="E98" s="36">
        <v>8.1500000000000003E-2</v>
      </c>
      <c r="F98" s="36">
        <v>86.51</v>
      </c>
      <c r="G98" s="36">
        <v>0.36009999999999998</v>
      </c>
      <c r="H98" s="36">
        <v>0</v>
      </c>
      <c r="I98" s="36">
        <v>4.09</v>
      </c>
      <c r="J98" s="36">
        <v>0.48759999999999998</v>
      </c>
      <c r="K98" s="36">
        <v>1.0800000000000001E-2</v>
      </c>
      <c r="L98" s="36">
        <v>9.6799999999999997E-2</v>
      </c>
      <c r="M98" s="7">
        <f t="shared" si="109"/>
        <v>1.8099760820158593E-2</v>
      </c>
      <c r="N98" s="7">
        <f t="shared" si="109"/>
        <v>1.0641294838248199E-2</v>
      </c>
      <c r="O98" s="7">
        <f t="shared" si="109"/>
        <v>5.3621807693117463E-4</v>
      </c>
      <c r="P98" s="7">
        <f t="shared" si="109"/>
        <v>1.2041300365790515</v>
      </c>
      <c r="Q98" s="7">
        <f t="shared" si="107"/>
        <v>2.4025695017120224E-3</v>
      </c>
      <c r="R98" s="7">
        <f t="shared" si="107"/>
        <v>0</v>
      </c>
      <c r="S98" s="7">
        <f t="shared" si="107"/>
        <v>5.1210906295310388E-2</v>
      </c>
      <c r="T98" s="7">
        <f t="shared" si="107"/>
        <v>6.8736613294340483E-3</v>
      </c>
      <c r="U98" s="7">
        <f t="shared" si="107"/>
        <v>1.4459224985540774E-4</v>
      </c>
      <c r="V98" s="7">
        <f t="shared" si="107"/>
        <v>1.189344066917805E-3</v>
      </c>
      <c r="W98" s="7">
        <f t="shared" si="92"/>
        <v>1.8099760820158593E-2</v>
      </c>
      <c r="X98" s="7">
        <f t="shared" si="93"/>
        <v>3.1923884514744594E-2</v>
      </c>
      <c r="Y98" s="7">
        <f t="shared" si="93"/>
        <v>1.6086542307935238E-3</v>
      </c>
      <c r="Z98" s="7">
        <f t="shared" si="94"/>
        <v>1.2041300365790515</v>
      </c>
      <c r="AA98" s="7">
        <f t="shared" si="95"/>
        <v>7.2077085051360668E-3</v>
      </c>
      <c r="AB98" s="7">
        <f t="shared" si="96"/>
        <v>0</v>
      </c>
      <c r="AC98" s="7">
        <f t="shared" si="96"/>
        <v>0.10242181259062078</v>
      </c>
      <c r="AD98" s="7">
        <f t="shared" si="105"/>
        <v>6.8736613294340483E-3</v>
      </c>
      <c r="AE98" s="7">
        <f t="shared" si="105"/>
        <v>1.4459224985540774E-4</v>
      </c>
      <c r="AF98" s="7">
        <f t="shared" si="105"/>
        <v>1.189344066917805E-3</v>
      </c>
      <c r="AG98" s="7">
        <f t="shared" si="97"/>
        <v>1.3735994548867121</v>
      </c>
      <c r="AH98" s="8">
        <f t="shared" si="110"/>
        <v>0.31624521845754006</v>
      </c>
      <c r="AI98" s="8">
        <f t="shared" si="110"/>
        <v>0.5577850410672015</v>
      </c>
      <c r="AJ98" s="8">
        <f t="shared" si="110"/>
        <v>2.8106957528043534E-2</v>
      </c>
      <c r="AK98" s="8">
        <f t="shared" si="110"/>
        <v>21.038972296535089</v>
      </c>
      <c r="AL98" s="8">
        <f t="shared" si="108"/>
        <v>0.12593555094089098</v>
      </c>
      <c r="AM98" s="8">
        <f t="shared" si="108"/>
        <v>0</v>
      </c>
      <c r="AN98" s="8">
        <f t="shared" si="108"/>
        <v>1.7895489790927683</v>
      </c>
      <c r="AO98" s="8">
        <f t="shared" si="108"/>
        <v>0.12009896430835648</v>
      </c>
      <c r="AP98" s="8">
        <f t="shared" si="108"/>
        <v>2.5263652982564647E-3</v>
      </c>
      <c r="AQ98" s="8">
        <f t="shared" si="108"/>
        <v>2.0780626771857241E-2</v>
      </c>
      <c r="AR98" s="8">
        <f t="shared" si="98"/>
        <v>24.000000000000004</v>
      </c>
      <c r="AS98" s="8">
        <f t="shared" si="99"/>
        <v>0.31624521845754006</v>
      </c>
      <c r="AT98" s="8">
        <f t="shared" si="100"/>
        <v>0.37185669404480098</v>
      </c>
      <c r="AU98" s="8">
        <f t="shared" si="100"/>
        <v>1.8737971685362356E-2</v>
      </c>
      <c r="AV98" s="8">
        <f t="shared" si="101"/>
        <v>21.038972296535089</v>
      </c>
      <c r="AW98" s="8">
        <f t="shared" si="102"/>
        <v>8.3957033960593994E-2</v>
      </c>
      <c r="AX98" s="8">
        <f t="shared" si="103"/>
        <v>0</v>
      </c>
      <c r="AY98" s="8">
        <f t="shared" si="103"/>
        <v>0.89477448954638417</v>
      </c>
      <c r="AZ98" s="8">
        <f t="shared" si="106"/>
        <v>0.12009896430835648</v>
      </c>
      <c r="BA98" s="8">
        <f t="shared" si="106"/>
        <v>2.5263652982564647E-3</v>
      </c>
      <c r="BB98" s="8">
        <f t="shared" si="106"/>
        <v>2.0780626771857241E-2</v>
      </c>
      <c r="BC98" s="9">
        <f t="shared" si="104"/>
        <v>22.867949660608243</v>
      </c>
      <c r="BD98" s="9">
        <f t="shared" si="72"/>
        <v>4.2529381993327911E-2</v>
      </c>
      <c r="BE98" s="9" t="b">
        <f t="shared" si="73"/>
        <v>0</v>
      </c>
      <c r="BF98" s="8">
        <f t="shared" si="74"/>
        <v>0.45843030678048763</v>
      </c>
      <c r="BG98" s="8">
        <f t="shared" si="75"/>
        <v>20.5805419897546</v>
      </c>
      <c r="BH98" s="10">
        <f t="shared" si="76"/>
        <v>2.1789576996400464E-2</v>
      </c>
      <c r="BI98" s="10">
        <f t="shared" si="76"/>
        <v>0.97821042300359951</v>
      </c>
      <c r="BJ98" s="10">
        <f t="shared" si="77"/>
        <v>1.885016305958604</v>
      </c>
      <c r="BK98" s="10">
        <f t="shared" si="78"/>
        <v>94.047770745742341</v>
      </c>
      <c r="BL98" s="8">
        <f t="shared" si="79"/>
        <v>102.87408705170095</v>
      </c>
      <c r="BM98" s="10">
        <f t="shared" si="80"/>
        <v>1.3532047963268716</v>
      </c>
      <c r="BN98" s="10">
        <f t="shared" si="81"/>
        <v>6.5619225000694064</v>
      </c>
      <c r="BO98" s="10">
        <f t="shared" si="82"/>
        <v>13.123845000138813</v>
      </c>
      <c r="BP98" s="10">
        <f t="shared" si="83"/>
        <v>0.37621263932648558</v>
      </c>
      <c r="BQ98" s="10">
        <f t="shared" si="84"/>
        <v>0.62378736067351437</v>
      </c>
      <c r="BR98" s="10">
        <f t="shared" si="85"/>
        <v>32.54615542813427</v>
      </c>
      <c r="BS98" s="10">
        <f t="shared" si="86"/>
        <v>59.972588014939291</v>
      </c>
      <c r="BT98" s="8">
        <f t="shared" si="87"/>
        <v>99.460043443073573</v>
      </c>
      <c r="BU98" s="11" t="str">
        <f t="shared" si="88"/>
        <v>Magnetite-Ulvospinel</v>
      </c>
      <c r="BV98" s="9">
        <f t="shared" si="89"/>
        <v>99.460043443073573</v>
      </c>
      <c r="BW98" s="11" t="str">
        <f t="shared" si="90"/>
        <v>YES</v>
      </c>
      <c r="BY98" s="11" t="str">
        <f t="shared" si="59"/>
        <v>Magnetite-Ulvospinel</v>
      </c>
      <c r="BZ98" s="11">
        <f t="shared" si="60"/>
        <v>210</v>
      </c>
      <c r="CA98" s="9">
        <f t="shared" si="61"/>
        <v>0</v>
      </c>
      <c r="CB98" s="9">
        <f t="shared" si="61"/>
        <v>4.09</v>
      </c>
      <c r="CC98" s="9">
        <f t="shared" si="62"/>
        <v>1.085</v>
      </c>
      <c r="CD98" s="9">
        <f t="shared" si="63"/>
        <v>59.972588014939291</v>
      </c>
      <c r="CE98" s="9">
        <f t="shared" si="64"/>
        <v>0.36009999999999998</v>
      </c>
      <c r="CF98" s="9">
        <f t="shared" si="65"/>
        <v>8.1500000000000003E-2</v>
      </c>
      <c r="CG98" s="9">
        <f t="shared" si="66"/>
        <v>32.54615542813427</v>
      </c>
      <c r="CH98" s="9">
        <f t="shared" si="67"/>
        <v>0.48759999999999998</v>
      </c>
      <c r="CI98" s="9">
        <f t="shared" si="68"/>
        <v>0.72950000000000004</v>
      </c>
      <c r="CJ98" s="9">
        <f>0</f>
        <v>0</v>
      </c>
      <c r="CK98" s="9">
        <f t="shared" si="69"/>
        <v>9.6799999999999997E-2</v>
      </c>
      <c r="CL98" s="9">
        <f t="shared" si="70"/>
        <v>1.0800000000000001E-2</v>
      </c>
      <c r="CM98" s="10">
        <f t="shared" si="71"/>
        <v>0.42048470560332518</v>
      </c>
      <c r="CN98" s="41">
        <f t="shared" si="91"/>
        <v>4.2529381993327911E-2</v>
      </c>
    </row>
    <row r="99" spans="1:92" s="11" customFormat="1">
      <c r="A99" s="36">
        <v>211</v>
      </c>
      <c r="B99" s="36" t="s">
        <v>148</v>
      </c>
      <c r="C99" s="36">
        <v>0.70509999999999995</v>
      </c>
      <c r="D99" s="36">
        <v>1.1466000000000001</v>
      </c>
      <c r="E99" s="36">
        <v>5.7099999999999998E-2</v>
      </c>
      <c r="F99" s="36">
        <v>86.95</v>
      </c>
      <c r="G99" s="36">
        <v>0.35460000000000003</v>
      </c>
      <c r="H99" s="36">
        <v>2.64E-2</v>
      </c>
      <c r="I99" s="36">
        <v>4.16</v>
      </c>
      <c r="J99" s="36">
        <v>0.5171</v>
      </c>
      <c r="K99" s="36">
        <v>0</v>
      </c>
      <c r="L99" s="36">
        <v>0.13739999999999999</v>
      </c>
      <c r="M99" s="7">
        <f t="shared" si="109"/>
        <v>1.7494367860580978E-2</v>
      </c>
      <c r="N99" s="7">
        <f t="shared" si="109"/>
        <v>1.1245445771000355E-2</v>
      </c>
      <c r="O99" s="7">
        <f t="shared" si="109"/>
        <v>3.7568162199717875E-4</v>
      </c>
      <c r="P99" s="7">
        <f t="shared" si="109"/>
        <v>1.2102543830834416</v>
      </c>
      <c r="Q99" s="7">
        <f t="shared" si="107"/>
        <v>2.365873772027446E-3</v>
      </c>
      <c r="R99" s="7">
        <f t="shared" si="107"/>
        <v>5.068705924818035E-4</v>
      </c>
      <c r="S99" s="7">
        <f t="shared" si="107"/>
        <v>5.2087376574203231E-2</v>
      </c>
      <c r="T99" s="7">
        <f t="shared" si="107"/>
        <v>7.2895206592500953E-3</v>
      </c>
      <c r="U99" s="7">
        <f t="shared" si="107"/>
        <v>0</v>
      </c>
      <c r="V99" s="7">
        <f t="shared" si="107"/>
        <v>1.6881805247366366E-3</v>
      </c>
      <c r="W99" s="7">
        <f t="shared" si="92"/>
        <v>1.7494367860580978E-2</v>
      </c>
      <c r="X99" s="7">
        <f t="shared" si="93"/>
        <v>3.3736337313001068E-2</v>
      </c>
      <c r="Y99" s="7">
        <f t="shared" si="93"/>
        <v>1.1270448659915363E-3</v>
      </c>
      <c r="Z99" s="7">
        <f t="shared" si="94"/>
        <v>1.2102543830834416</v>
      </c>
      <c r="AA99" s="7">
        <f t="shared" si="95"/>
        <v>7.0976213160823375E-3</v>
      </c>
      <c r="AB99" s="7">
        <f t="shared" si="96"/>
        <v>1.013741184963607E-3</v>
      </c>
      <c r="AC99" s="7">
        <f t="shared" si="96"/>
        <v>0.10417475314840646</v>
      </c>
      <c r="AD99" s="7">
        <f t="shared" si="105"/>
        <v>7.2895206592500953E-3</v>
      </c>
      <c r="AE99" s="7">
        <f t="shared" si="105"/>
        <v>0</v>
      </c>
      <c r="AF99" s="7">
        <f t="shared" si="105"/>
        <v>1.6881805247366366E-3</v>
      </c>
      <c r="AG99" s="7">
        <f t="shared" si="97"/>
        <v>1.3838759499564541</v>
      </c>
      <c r="AH99" s="8">
        <f t="shared" si="110"/>
        <v>0.3033977349394324</v>
      </c>
      <c r="AI99" s="8">
        <f t="shared" si="110"/>
        <v>0.58507563162543808</v>
      </c>
      <c r="AJ99" s="8">
        <f t="shared" si="110"/>
        <v>1.9545882551574089E-2</v>
      </c>
      <c r="AK99" s="8">
        <f t="shared" si="110"/>
        <v>20.988951498807811</v>
      </c>
      <c r="AL99" s="8">
        <f t="shared" si="108"/>
        <v>0.1230911712797207</v>
      </c>
      <c r="AM99" s="8">
        <f t="shared" si="108"/>
        <v>1.7580902710168596E-2</v>
      </c>
      <c r="AN99" s="8">
        <f t="shared" si="108"/>
        <v>1.8066605432664884</v>
      </c>
      <c r="AO99" s="8">
        <f t="shared" si="108"/>
        <v>0.12641920385097183</v>
      </c>
      <c r="AP99" s="8">
        <f t="shared" si="108"/>
        <v>0</v>
      </c>
      <c r="AQ99" s="8">
        <f t="shared" si="108"/>
        <v>2.9277430968400155E-2</v>
      </c>
      <c r="AR99" s="8">
        <f t="shared" si="98"/>
        <v>24.000000000000007</v>
      </c>
      <c r="AS99" s="8">
        <f t="shared" si="99"/>
        <v>0.3033977349394324</v>
      </c>
      <c r="AT99" s="8">
        <f t="shared" si="100"/>
        <v>0.39005042108362536</v>
      </c>
      <c r="AU99" s="8">
        <f t="shared" si="100"/>
        <v>1.303058836771606E-2</v>
      </c>
      <c r="AV99" s="8">
        <f t="shared" si="101"/>
        <v>20.988951498807811</v>
      </c>
      <c r="AW99" s="8">
        <f t="shared" si="102"/>
        <v>8.2060780853147136E-2</v>
      </c>
      <c r="AX99" s="8">
        <f t="shared" si="103"/>
        <v>8.7904513550842982E-3</v>
      </c>
      <c r="AY99" s="8">
        <f t="shared" si="103"/>
        <v>0.9033302716332442</v>
      </c>
      <c r="AZ99" s="8">
        <f t="shared" si="106"/>
        <v>0.12641920385097183</v>
      </c>
      <c r="BA99" s="8">
        <f t="shared" si="106"/>
        <v>0</v>
      </c>
      <c r="BB99" s="8">
        <f t="shared" si="106"/>
        <v>2.9277430968400155E-2</v>
      </c>
      <c r="BC99" s="9">
        <f t="shared" si="104"/>
        <v>22.845308381859436</v>
      </c>
      <c r="BD99" s="9">
        <f t="shared" si="72"/>
        <v>4.3038370529588109E-2</v>
      </c>
      <c r="BE99" s="9" t="b">
        <f t="shared" si="73"/>
        <v>0</v>
      </c>
      <c r="BF99" s="8">
        <f t="shared" si="74"/>
        <v>0.47351333284283992</v>
      </c>
      <c r="BG99" s="8">
        <f t="shared" si="75"/>
        <v>20.515438165964973</v>
      </c>
      <c r="BH99" s="10">
        <f t="shared" si="76"/>
        <v>2.2560123256739902E-2</v>
      </c>
      <c r="BI99" s="10">
        <f t="shared" si="76"/>
        <v>0.97743987674326016</v>
      </c>
      <c r="BJ99" s="10">
        <f t="shared" si="77"/>
        <v>1.9616027171735346</v>
      </c>
      <c r="BK99" s="10">
        <f t="shared" si="78"/>
        <v>94.451649557790518</v>
      </c>
      <c r="BL99" s="8">
        <f t="shared" si="79"/>
        <v>103.51755227496406</v>
      </c>
      <c r="BM99" s="10">
        <f t="shared" si="80"/>
        <v>1.3768436044760843</v>
      </c>
      <c r="BN99" s="10">
        <f t="shared" si="81"/>
        <v>6.5373692981105762</v>
      </c>
      <c r="BO99" s="10">
        <f t="shared" si="82"/>
        <v>13.074738596221152</v>
      </c>
      <c r="BP99" s="10">
        <f t="shared" si="83"/>
        <v>0.37706566252421864</v>
      </c>
      <c r="BQ99" s="10">
        <f t="shared" si="84"/>
        <v>0.62293433747578131</v>
      </c>
      <c r="BR99" s="10">
        <f t="shared" si="85"/>
        <v>32.785859356480806</v>
      </c>
      <c r="BS99" s="10">
        <f t="shared" si="86"/>
        <v>60.19518656924145</v>
      </c>
      <c r="BT99" s="8">
        <f t="shared" si="87"/>
        <v>100.08534592572227</v>
      </c>
      <c r="BU99" s="11" t="str">
        <f t="shared" si="88"/>
        <v>Magnetite-Ulvospinel</v>
      </c>
      <c r="BV99" s="9">
        <f t="shared" si="89"/>
        <v>100.08534592572227</v>
      </c>
      <c r="BW99" s="11" t="str">
        <f t="shared" si="90"/>
        <v>YES</v>
      </c>
      <c r="BY99" s="11" t="str">
        <f t="shared" si="59"/>
        <v>Magnetite-Ulvospinel</v>
      </c>
      <c r="BZ99" s="11">
        <f t="shared" si="60"/>
        <v>211</v>
      </c>
      <c r="CA99" s="9">
        <f t="shared" si="61"/>
        <v>2.64E-2</v>
      </c>
      <c r="CB99" s="9">
        <f t="shared" si="61"/>
        <v>4.16</v>
      </c>
      <c r="CC99" s="9">
        <f t="shared" si="62"/>
        <v>1.1466000000000001</v>
      </c>
      <c r="CD99" s="9">
        <f t="shared" si="63"/>
        <v>60.19518656924145</v>
      </c>
      <c r="CE99" s="9">
        <f t="shared" si="64"/>
        <v>0.35460000000000003</v>
      </c>
      <c r="CF99" s="9">
        <f t="shared" si="65"/>
        <v>5.7099999999999998E-2</v>
      </c>
      <c r="CG99" s="9">
        <f t="shared" si="66"/>
        <v>32.785859356480806</v>
      </c>
      <c r="CH99" s="9">
        <f t="shared" si="67"/>
        <v>0.5171</v>
      </c>
      <c r="CI99" s="9">
        <f t="shared" si="68"/>
        <v>0.70509999999999995</v>
      </c>
      <c r="CJ99" s="9">
        <f>0</f>
        <v>0</v>
      </c>
      <c r="CK99" s="9">
        <f t="shared" si="69"/>
        <v>0.13739999999999999</v>
      </c>
      <c r="CL99" s="9">
        <f t="shared" si="70"/>
        <v>0</v>
      </c>
      <c r="CM99" s="10">
        <f t="shared" si="71"/>
        <v>0.38019928322517182</v>
      </c>
      <c r="CN99" s="41">
        <f t="shared" si="91"/>
        <v>4.3038370529588109E-2</v>
      </c>
    </row>
    <row r="100" spans="1:92" s="11" customFormat="1">
      <c r="A100" s="36">
        <v>212</v>
      </c>
      <c r="B100" s="36" t="s">
        <v>149</v>
      </c>
      <c r="C100" s="36">
        <v>0.69040000000000001</v>
      </c>
      <c r="D100" s="36">
        <v>1.1552</v>
      </c>
      <c r="E100" s="36">
        <v>6.8199999999999997E-2</v>
      </c>
      <c r="F100" s="36">
        <v>86.78</v>
      </c>
      <c r="G100" s="36">
        <v>0.3382</v>
      </c>
      <c r="H100" s="36">
        <v>3.6700000000000003E-2</v>
      </c>
      <c r="I100" s="36">
        <v>4.29</v>
      </c>
      <c r="J100" s="36">
        <v>0.51739999999999997</v>
      </c>
      <c r="K100" s="36">
        <v>0</v>
      </c>
      <c r="L100" s="36">
        <v>0.18290000000000001</v>
      </c>
      <c r="M100" s="7">
        <f t="shared" si="109"/>
        <v>1.7129643413622334E-2</v>
      </c>
      <c r="N100" s="7">
        <f t="shared" si="109"/>
        <v>1.1329791518105365E-2</v>
      </c>
      <c r="O100" s="7">
        <f t="shared" si="109"/>
        <v>4.4871255026633259E-4</v>
      </c>
      <c r="P100" s="7">
        <f t="shared" si="109"/>
        <v>1.2078881582976546</v>
      </c>
      <c r="Q100" s="7">
        <f t="shared" si="107"/>
        <v>2.2564537780588893E-3</v>
      </c>
      <c r="R100" s="7">
        <f t="shared" si="107"/>
        <v>7.0462692212432544E-4</v>
      </c>
      <c r="S100" s="7">
        <f t="shared" si="107"/>
        <v>5.371510709214708E-2</v>
      </c>
      <c r="T100" s="7">
        <f t="shared" si="107"/>
        <v>7.2937497371804274E-3</v>
      </c>
      <c r="U100" s="7">
        <f t="shared" si="107"/>
        <v>0</v>
      </c>
      <c r="V100" s="7">
        <f t="shared" si="107"/>
        <v>2.2472213826370512E-3</v>
      </c>
      <c r="W100" s="7">
        <f t="shared" si="92"/>
        <v>1.7129643413622334E-2</v>
      </c>
      <c r="X100" s="7">
        <f t="shared" si="93"/>
        <v>3.3989374554316096E-2</v>
      </c>
      <c r="Y100" s="7">
        <f t="shared" si="93"/>
        <v>1.3461376507989979E-3</v>
      </c>
      <c r="Z100" s="7">
        <f t="shared" si="94"/>
        <v>1.2078881582976546</v>
      </c>
      <c r="AA100" s="7">
        <f t="shared" si="95"/>
        <v>6.7693613341766679E-3</v>
      </c>
      <c r="AB100" s="7">
        <f t="shared" si="96"/>
        <v>1.4092538442486509E-3</v>
      </c>
      <c r="AC100" s="7">
        <f t="shared" si="96"/>
        <v>0.10743021418429416</v>
      </c>
      <c r="AD100" s="7">
        <f t="shared" si="105"/>
        <v>7.2937497371804274E-3</v>
      </c>
      <c r="AE100" s="7">
        <f t="shared" si="105"/>
        <v>0</v>
      </c>
      <c r="AF100" s="7">
        <f t="shared" si="105"/>
        <v>2.2472213826370512E-3</v>
      </c>
      <c r="AG100" s="7">
        <f t="shared" si="97"/>
        <v>1.3855031143989289</v>
      </c>
      <c r="AH100" s="8">
        <f t="shared" si="110"/>
        <v>0.2967235783553529</v>
      </c>
      <c r="AI100" s="8">
        <f t="shared" si="110"/>
        <v>0.5887716749431342</v>
      </c>
      <c r="AJ100" s="8">
        <f t="shared" si="110"/>
        <v>2.3318102488128861E-2</v>
      </c>
      <c r="AK100" s="8">
        <f t="shared" si="110"/>
        <v>20.923313342186248</v>
      </c>
      <c r="AL100" s="8">
        <f t="shared" si="108"/>
        <v>0.117260416329502</v>
      </c>
      <c r="AM100" s="8">
        <f t="shared" si="108"/>
        <v>2.441141554318383E-2</v>
      </c>
      <c r="AN100" s="8">
        <f t="shared" si="108"/>
        <v>1.8609305988760707</v>
      </c>
      <c r="AO100" s="8">
        <f t="shared" si="108"/>
        <v>0.12634399148808265</v>
      </c>
      <c r="AP100" s="8">
        <f t="shared" si="108"/>
        <v>0</v>
      </c>
      <c r="AQ100" s="8">
        <f t="shared" si="108"/>
        <v>3.8926879790297006E-2</v>
      </c>
      <c r="AR100" s="8">
        <f t="shared" si="98"/>
        <v>23.999999999999996</v>
      </c>
      <c r="AS100" s="8">
        <f t="shared" si="99"/>
        <v>0.2967235783553529</v>
      </c>
      <c r="AT100" s="8">
        <f t="shared" si="100"/>
        <v>0.39251444996208945</v>
      </c>
      <c r="AU100" s="8">
        <f t="shared" si="100"/>
        <v>1.5545401658752574E-2</v>
      </c>
      <c r="AV100" s="8">
        <f t="shared" si="101"/>
        <v>20.923313342186248</v>
      </c>
      <c r="AW100" s="8">
        <f t="shared" si="102"/>
        <v>7.8173610886334663E-2</v>
      </c>
      <c r="AX100" s="8">
        <f t="shared" si="103"/>
        <v>1.2205707771591915E-2</v>
      </c>
      <c r="AY100" s="8">
        <f t="shared" si="103"/>
        <v>0.93046529943803535</v>
      </c>
      <c r="AZ100" s="8">
        <f t="shared" si="106"/>
        <v>0.12634399148808265</v>
      </c>
      <c r="BA100" s="8">
        <f t="shared" si="106"/>
        <v>0</v>
      </c>
      <c r="BB100" s="8">
        <f t="shared" si="106"/>
        <v>3.8926879790297006E-2</v>
      </c>
      <c r="BC100" s="9">
        <f t="shared" si="104"/>
        <v>22.814212261536785</v>
      </c>
      <c r="BD100" s="9">
        <f t="shared" si="72"/>
        <v>4.4470265498629306E-2</v>
      </c>
      <c r="BE100" s="9" t="b">
        <f t="shared" si="73"/>
        <v>0</v>
      </c>
      <c r="BF100" s="8">
        <f t="shared" si="74"/>
        <v>0.50739772959459983</v>
      </c>
      <c r="BG100" s="8">
        <f t="shared" si="75"/>
        <v>20.415915612591647</v>
      </c>
      <c r="BH100" s="10">
        <f t="shared" si="76"/>
        <v>2.4250352766622695E-2</v>
      </c>
      <c r="BI100" s="10">
        <f t="shared" si="76"/>
        <v>0.9757496472333772</v>
      </c>
      <c r="BJ100" s="10">
        <f t="shared" si="77"/>
        <v>2.1044456130875178</v>
      </c>
      <c r="BK100" s="10">
        <f t="shared" si="78"/>
        <v>94.103972362829666</v>
      </c>
      <c r="BL100" s="8">
        <f t="shared" si="79"/>
        <v>103.48741797591718</v>
      </c>
      <c r="BM100" s="10">
        <f t="shared" si="80"/>
        <v>1.4378630290326351</v>
      </c>
      <c r="BN100" s="10">
        <f t="shared" si="81"/>
        <v>6.4951501043845381</v>
      </c>
      <c r="BO100" s="10">
        <f t="shared" si="82"/>
        <v>12.990300208769076</v>
      </c>
      <c r="BP100" s="10">
        <f t="shared" si="83"/>
        <v>0.37914707884350135</v>
      </c>
      <c r="BQ100" s="10">
        <f t="shared" si="84"/>
        <v>0.6208529211564987</v>
      </c>
      <c r="BR100" s="10">
        <f t="shared" si="85"/>
        <v>32.902383502039051</v>
      </c>
      <c r="BS100" s="10">
        <f t="shared" si="86"/>
        <v>59.876758653769052</v>
      </c>
      <c r="BT100" s="8">
        <f t="shared" si="87"/>
        <v>100.0581421558081</v>
      </c>
      <c r="BU100" s="11" t="str">
        <f t="shared" si="88"/>
        <v>Magnetite-Ulvospinel</v>
      </c>
      <c r="BV100" s="9">
        <f t="shared" si="89"/>
        <v>100.0581421558081</v>
      </c>
      <c r="BW100" s="11" t="str">
        <f t="shared" si="90"/>
        <v>YES</v>
      </c>
      <c r="BY100" s="11" t="str">
        <f t="shared" si="59"/>
        <v>Magnetite-Ulvospinel</v>
      </c>
      <c r="BZ100" s="11">
        <f t="shared" si="60"/>
        <v>212</v>
      </c>
      <c r="CA100" s="9">
        <f t="shared" si="61"/>
        <v>3.6700000000000003E-2</v>
      </c>
      <c r="CB100" s="9">
        <f t="shared" si="61"/>
        <v>4.29</v>
      </c>
      <c r="CC100" s="9">
        <f t="shared" si="62"/>
        <v>1.1552</v>
      </c>
      <c r="CD100" s="9">
        <f t="shared" si="63"/>
        <v>59.876758653769052</v>
      </c>
      <c r="CE100" s="9">
        <f t="shared" si="64"/>
        <v>0.3382</v>
      </c>
      <c r="CF100" s="9">
        <f t="shared" si="65"/>
        <v>6.8199999999999997E-2</v>
      </c>
      <c r="CG100" s="9">
        <f t="shared" si="66"/>
        <v>32.902383502039051</v>
      </c>
      <c r="CH100" s="9">
        <f t="shared" si="67"/>
        <v>0.51739999999999997</v>
      </c>
      <c r="CI100" s="9">
        <f t="shared" si="68"/>
        <v>0.69040000000000001</v>
      </c>
      <c r="CJ100" s="9">
        <f>0</f>
        <v>0</v>
      </c>
      <c r="CK100" s="9">
        <f t="shared" si="69"/>
        <v>0.18290000000000001</v>
      </c>
      <c r="CL100" s="9">
        <f t="shared" si="70"/>
        <v>0</v>
      </c>
      <c r="CM100" s="10">
        <f t="shared" si="71"/>
        <v>0.37079746464682772</v>
      </c>
      <c r="CN100" s="41">
        <f t="shared" si="91"/>
        <v>4.4470265498629306E-2</v>
      </c>
    </row>
    <row r="101" spans="1:92" s="11" customFormat="1">
      <c r="A101" s="36">
        <v>213</v>
      </c>
      <c r="B101" s="36" t="s">
        <v>150</v>
      </c>
      <c r="C101" s="36">
        <v>0.16569999999999999</v>
      </c>
      <c r="D101" s="36">
        <v>1.2074</v>
      </c>
      <c r="E101" s="36">
        <v>4.3299999999999998E-2</v>
      </c>
      <c r="F101" s="36">
        <v>84.36</v>
      </c>
      <c r="G101" s="36">
        <v>0.31480000000000002</v>
      </c>
      <c r="H101" s="36">
        <v>6.1800000000000001E-2</v>
      </c>
      <c r="I101" s="36">
        <v>4.34</v>
      </c>
      <c r="J101" s="36">
        <v>7.4300000000000005E-2</v>
      </c>
      <c r="K101" s="36">
        <v>2.0899999999999998E-2</v>
      </c>
      <c r="L101" s="36">
        <v>0.16139999999999999</v>
      </c>
      <c r="M101" s="7">
        <f t="shared" si="109"/>
        <v>4.1112136640168318E-3</v>
      </c>
      <c r="N101" s="7">
        <f t="shared" si="109"/>
        <v>1.1841750587742743E-2</v>
      </c>
      <c r="O101" s="7">
        <f t="shared" si="109"/>
        <v>2.848864138787713E-4</v>
      </c>
      <c r="P101" s="7">
        <f t="shared" si="109"/>
        <v>1.1742042525235092</v>
      </c>
      <c r="Q101" s="7">
        <f t="shared" si="107"/>
        <v>2.100330128128144E-3</v>
      </c>
      <c r="R101" s="7">
        <f t="shared" si="107"/>
        <v>1.1865379778551309E-3</v>
      </c>
      <c r="S101" s="7">
        <f t="shared" si="107"/>
        <v>5.4341157291356253E-2</v>
      </c>
      <c r="T101" s="7">
        <f t="shared" si="107"/>
        <v>1.0474016340790604E-3</v>
      </c>
      <c r="U101" s="7">
        <f t="shared" si="107"/>
        <v>2.7981277981277978E-4</v>
      </c>
      <c r="V101" s="7">
        <f t="shared" si="107"/>
        <v>1.9830592190137782E-3</v>
      </c>
      <c r="W101" s="7">
        <f t="shared" si="92"/>
        <v>4.1112136640168318E-3</v>
      </c>
      <c r="X101" s="7">
        <f t="shared" si="93"/>
        <v>3.5525251763228231E-2</v>
      </c>
      <c r="Y101" s="7">
        <f t="shared" si="93"/>
        <v>8.5465924163631384E-4</v>
      </c>
      <c r="Z101" s="7">
        <f t="shared" si="94"/>
        <v>1.1742042525235092</v>
      </c>
      <c r="AA101" s="7">
        <f t="shared" si="95"/>
        <v>6.3009903843844316E-3</v>
      </c>
      <c r="AB101" s="7">
        <f t="shared" si="96"/>
        <v>2.3730759557102619E-3</v>
      </c>
      <c r="AC101" s="7">
        <f t="shared" si="96"/>
        <v>0.10868231458271251</v>
      </c>
      <c r="AD101" s="7">
        <f t="shared" si="105"/>
        <v>1.0474016340790604E-3</v>
      </c>
      <c r="AE101" s="7">
        <f t="shared" si="105"/>
        <v>2.7981277981277978E-4</v>
      </c>
      <c r="AF101" s="7">
        <f t="shared" si="105"/>
        <v>1.9830592190137782E-3</v>
      </c>
      <c r="AG101" s="7">
        <f t="shared" si="97"/>
        <v>1.3353620317481034</v>
      </c>
      <c r="AH101" s="8">
        <f t="shared" si="110"/>
        <v>7.3889421438198016E-2</v>
      </c>
      <c r="AI101" s="8">
        <f t="shared" si="110"/>
        <v>0.63848306455242188</v>
      </c>
      <c r="AJ101" s="8">
        <f t="shared" si="110"/>
        <v>1.5360494990575549E-2</v>
      </c>
      <c r="AK101" s="8">
        <f t="shared" si="110"/>
        <v>21.103566965786055</v>
      </c>
      <c r="AL101" s="8">
        <f t="shared" si="108"/>
        <v>0.11324552116197392</v>
      </c>
      <c r="AM101" s="8">
        <f t="shared" si="108"/>
        <v>4.2650473491813189E-2</v>
      </c>
      <c r="AN101" s="8">
        <f t="shared" si="108"/>
        <v>1.9533096553378211</v>
      </c>
      <c r="AO101" s="8">
        <f t="shared" si="108"/>
        <v>1.8824587355527941E-2</v>
      </c>
      <c r="AP101" s="8">
        <f t="shared" si="108"/>
        <v>5.0289783263610839E-3</v>
      </c>
      <c r="AQ101" s="8">
        <f t="shared" si="108"/>
        <v>3.5640837559254852E-2</v>
      </c>
      <c r="AR101" s="8">
        <f t="shared" si="98"/>
        <v>24.000000000000007</v>
      </c>
      <c r="AS101" s="8">
        <f t="shared" si="99"/>
        <v>7.3889421438198016E-2</v>
      </c>
      <c r="AT101" s="8">
        <f t="shared" si="100"/>
        <v>0.42565537636828127</v>
      </c>
      <c r="AU101" s="8">
        <f t="shared" si="100"/>
        <v>1.0240329993717033E-2</v>
      </c>
      <c r="AV101" s="8">
        <f t="shared" si="101"/>
        <v>21.103566965786055</v>
      </c>
      <c r="AW101" s="8">
        <f t="shared" si="102"/>
        <v>7.549701410798261E-2</v>
      </c>
      <c r="AX101" s="8">
        <f t="shared" si="103"/>
        <v>2.1325236745906594E-2</v>
      </c>
      <c r="AY101" s="8">
        <f t="shared" si="103"/>
        <v>0.97665482766891054</v>
      </c>
      <c r="AZ101" s="8">
        <f t="shared" si="106"/>
        <v>1.8824587355527941E-2</v>
      </c>
      <c r="BA101" s="8">
        <f t="shared" si="106"/>
        <v>5.0289783263610839E-3</v>
      </c>
      <c r="BB101" s="8">
        <f t="shared" si="106"/>
        <v>3.5640837559254852E-2</v>
      </c>
      <c r="BC101" s="9">
        <f t="shared" si="104"/>
        <v>22.746323575350193</v>
      </c>
      <c r="BD101" s="9">
        <f t="shared" si="72"/>
        <v>4.6279135145840623E-2</v>
      </c>
      <c r="BE101" s="9" t="b">
        <f t="shared" si="73"/>
        <v>0</v>
      </c>
      <c r="BF101" s="8">
        <f t="shared" si="74"/>
        <v>0.88394081887518461</v>
      </c>
      <c r="BG101" s="8">
        <f t="shared" si="75"/>
        <v>20.219626146910869</v>
      </c>
      <c r="BH101" s="10">
        <f t="shared" si="76"/>
        <v>4.1885848980329474E-2</v>
      </c>
      <c r="BI101" s="10">
        <f t="shared" si="76"/>
        <v>0.95811415101967046</v>
      </c>
      <c r="BJ101" s="10">
        <f t="shared" si="77"/>
        <v>3.5334902199805942</v>
      </c>
      <c r="BK101" s="10">
        <f t="shared" si="78"/>
        <v>89.826345957748231</v>
      </c>
      <c r="BL101" s="8">
        <f t="shared" si="79"/>
        <v>99.749436177728839</v>
      </c>
      <c r="BM101" s="10">
        <f t="shared" si="80"/>
        <v>1.8605956465440951</v>
      </c>
      <c r="BN101" s="10">
        <f t="shared" si="81"/>
        <v>6.4143237730806533</v>
      </c>
      <c r="BO101" s="10">
        <f t="shared" si="82"/>
        <v>12.828647546161307</v>
      </c>
      <c r="BP101" s="10">
        <f t="shared" si="83"/>
        <v>0.39210998941744674</v>
      </c>
      <c r="BQ101" s="10">
        <f t="shared" si="84"/>
        <v>0.60789001058255332</v>
      </c>
      <c r="BR101" s="10">
        <f t="shared" si="85"/>
        <v>33.078398707255808</v>
      </c>
      <c r="BS101" s="10">
        <f t="shared" si="86"/>
        <v>56.991683440574313</v>
      </c>
      <c r="BT101" s="8">
        <f t="shared" si="87"/>
        <v>96.459682147830137</v>
      </c>
      <c r="BU101" s="11" t="str">
        <f t="shared" si="88"/>
        <v>Hematite</v>
      </c>
      <c r="BV101" s="9">
        <f t="shared" si="89"/>
        <v>99.749436177728839</v>
      </c>
      <c r="BW101" s="11" t="str">
        <f t="shared" si="90"/>
        <v>NO</v>
      </c>
      <c r="BY101" s="11" t="str">
        <f t="shared" si="59"/>
        <v/>
      </c>
      <c r="BZ101" s="11">
        <f t="shared" si="60"/>
        <v>213</v>
      </c>
      <c r="CA101" s="9">
        <f t="shared" si="61"/>
        <v>6.1800000000000001E-2</v>
      </c>
      <c r="CB101" s="9">
        <f t="shared" si="61"/>
        <v>4.34</v>
      </c>
      <c r="CC101" s="9">
        <f t="shared" si="62"/>
        <v>1.2074</v>
      </c>
      <c r="CD101" s="9">
        <f t="shared" si="63"/>
        <v>89.826345957748231</v>
      </c>
      <c r="CE101" s="9">
        <f t="shared" si="64"/>
        <v>0.31480000000000002</v>
      </c>
      <c r="CF101" s="9">
        <f t="shared" si="65"/>
        <v>4.3299999999999998E-2</v>
      </c>
      <c r="CG101" s="9">
        <f t="shared" si="66"/>
        <v>3.5334902199805942</v>
      </c>
      <c r="CH101" s="9">
        <f t="shared" si="67"/>
        <v>7.4300000000000005E-2</v>
      </c>
      <c r="CI101" s="9">
        <f t="shared" si="68"/>
        <v>0.16569999999999999</v>
      </c>
      <c r="CJ101" s="9">
        <f>0</f>
        <v>0</v>
      </c>
      <c r="CK101" s="9">
        <f t="shared" si="69"/>
        <v>0.16139999999999999</v>
      </c>
      <c r="CL101" s="9">
        <f t="shared" si="70"/>
        <v>2.0899999999999998E-2</v>
      </c>
      <c r="CM101" s="10">
        <f t="shared" si="71"/>
        <v>0.59385680097896054</v>
      </c>
      <c r="CN101" s="41">
        <f t="shared" si="91"/>
        <v>4.6279135145840623E-2</v>
      </c>
    </row>
    <row r="102" spans="1:92" s="11" customFormat="1">
      <c r="A102" s="36">
        <v>214</v>
      </c>
      <c r="B102" s="36" t="s">
        <v>151</v>
      </c>
      <c r="C102" s="36">
        <v>0.1449</v>
      </c>
      <c r="D102" s="36">
        <v>1.0892999999999999</v>
      </c>
      <c r="E102" s="36">
        <v>6.0299999999999999E-2</v>
      </c>
      <c r="F102" s="36">
        <v>85.08</v>
      </c>
      <c r="G102" s="36">
        <v>0.39079999999999998</v>
      </c>
      <c r="H102" s="36">
        <v>5.4800000000000001E-2</v>
      </c>
      <c r="I102" s="36">
        <v>4</v>
      </c>
      <c r="J102" s="36">
        <v>7.7499999999999999E-2</v>
      </c>
      <c r="K102" s="36">
        <v>0</v>
      </c>
      <c r="L102" s="36">
        <v>9.4700000000000006E-2</v>
      </c>
      <c r="M102" s="7">
        <f t="shared" si="109"/>
        <v>3.5951409771637836E-3</v>
      </c>
      <c r="N102" s="7">
        <f t="shared" si="109"/>
        <v>1.0683467711800704E-2</v>
      </c>
      <c r="O102" s="7">
        <f t="shared" si="109"/>
        <v>3.9673558329999793E-4</v>
      </c>
      <c r="P102" s="7">
        <f t="shared" si="109"/>
        <v>1.1842259104397839</v>
      </c>
      <c r="Q102" s="7">
        <f t="shared" si="107"/>
        <v>2.6073983928604784E-3</v>
      </c>
      <c r="R102" s="7">
        <f t="shared" si="107"/>
        <v>1.0521404722728346E-3</v>
      </c>
      <c r="S102" s="7">
        <f t="shared" si="107"/>
        <v>5.0084015936733874E-2</v>
      </c>
      <c r="T102" s="7">
        <f t="shared" si="107"/>
        <v>1.0925117986692755E-3</v>
      </c>
      <c r="U102" s="7">
        <f t="shared" si="107"/>
        <v>0</v>
      </c>
      <c r="V102" s="7">
        <f t="shared" si="107"/>
        <v>1.1635421811685552E-3</v>
      </c>
      <c r="W102" s="7">
        <f t="shared" si="92"/>
        <v>3.5951409771637836E-3</v>
      </c>
      <c r="X102" s="7">
        <f t="shared" si="93"/>
        <v>3.2050403135402111E-2</v>
      </c>
      <c r="Y102" s="7">
        <f t="shared" si="93"/>
        <v>1.1902067498999937E-3</v>
      </c>
      <c r="Z102" s="7">
        <f t="shared" si="94"/>
        <v>1.1842259104397839</v>
      </c>
      <c r="AA102" s="7">
        <f t="shared" si="95"/>
        <v>7.8221951785814349E-3</v>
      </c>
      <c r="AB102" s="7">
        <f t="shared" si="96"/>
        <v>2.1042809445456691E-3</v>
      </c>
      <c r="AC102" s="7">
        <f t="shared" si="96"/>
        <v>0.10016803187346775</v>
      </c>
      <c r="AD102" s="7">
        <f t="shared" si="105"/>
        <v>1.0925117986692755E-3</v>
      </c>
      <c r="AE102" s="7">
        <f t="shared" si="105"/>
        <v>0</v>
      </c>
      <c r="AF102" s="7">
        <f t="shared" si="105"/>
        <v>1.1635421811685552E-3</v>
      </c>
      <c r="AG102" s="7">
        <f t="shared" si="97"/>
        <v>1.3334122232786827</v>
      </c>
      <c r="AH102" s="8">
        <f t="shared" si="110"/>
        <v>6.4708708939064233E-2</v>
      </c>
      <c r="AI102" s="8">
        <f t="shared" si="110"/>
        <v>0.57687312432029969</v>
      </c>
      <c r="AJ102" s="8">
        <f t="shared" si="110"/>
        <v>2.1422453986031733E-2</v>
      </c>
      <c r="AK102" s="8">
        <f t="shared" si="110"/>
        <v>21.314805245050426</v>
      </c>
      <c r="AL102" s="8">
        <f t="shared" si="108"/>
        <v>0.1407911829579189</v>
      </c>
      <c r="AM102" s="8">
        <f t="shared" si="108"/>
        <v>3.7874816045196102E-2</v>
      </c>
      <c r="AN102" s="8">
        <f t="shared" si="108"/>
        <v>1.8029178996514899</v>
      </c>
      <c r="AO102" s="8">
        <f t="shared" si="108"/>
        <v>1.9664048904239406E-2</v>
      </c>
      <c r="AP102" s="8">
        <f t="shared" si="108"/>
        <v>0</v>
      </c>
      <c r="AQ102" s="8">
        <f t="shared" si="108"/>
        <v>2.0942520145331687E-2</v>
      </c>
      <c r="AR102" s="8">
        <f t="shared" si="98"/>
        <v>24</v>
      </c>
      <c r="AS102" s="8">
        <f t="shared" si="99"/>
        <v>6.4708708939064233E-2</v>
      </c>
      <c r="AT102" s="8">
        <f t="shared" si="100"/>
        <v>0.38458208288019979</v>
      </c>
      <c r="AU102" s="8">
        <f t="shared" si="100"/>
        <v>1.4281635990687823E-2</v>
      </c>
      <c r="AV102" s="8">
        <f t="shared" si="101"/>
        <v>21.314805245050426</v>
      </c>
      <c r="AW102" s="8">
        <f t="shared" si="102"/>
        <v>9.3860788638612594E-2</v>
      </c>
      <c r="AX102" s="8">
        <f t="shared" si="103"/>
        <v>1.8937408022598051E-2</v>
      </c>
      <c r="AY102" s="8">
        <f t="shared" si="103"/>
        <v>0.90145894982574493</v>
      </c>
      <c r="AZ102" s="8">
        <f t="shared" si="106"/>
        <v>1.9664048904239406E-2</v>
      </c>
      <c r="BA102" s="8">
        <f t="shared" si="106"/>
        <v>0</v>
      </c>
      <c r="BB102" s="8">
        <f t="shared" si="106"/>
        <v>2.0942520145331687E-2</v>
      </c>
      <c r="BC102" s="9">
        <f t="shared" si="104"/>
        <v>22.833241388396903</v>
      </c>
      <c r="BD102" s="9">
        <f t="shared" si="72"/>
        <v>4.2292619588212066E-2</v>
      </c>
      <c r="BE102" s="9" t="b">
        <f t="shared" si="73"/>
        <v>0</v>
      </c>
      <c r="BF102" s="8">
        <f t="shared" si="74"/>
        <v>0.81708619198244126</v>
      </c>
      <c r="BG102" s="8">
        <f t="shared" si="75"/>
        <v>20.497719053067986</v>
      </c>
      <c r="BH102" s="10">
        <f t="shared" si="76"/>
        <v>3.8334208668042102E-2</v>
      </c>
      <c r="BI102" s="10">
        <f t="shared" si="76"/>
        <v>0.96166579133195795</v>
      </c>
      <c r="BJ102" s="10">
        <f t="shared" si="77"/>
        <v>3.2614744734770222</v>
      </c>
      <c r="BK102" s="10">
        <f t="shared" si="78"/>
        <v>90.928820255889875</v>
      </c>
      <c r="BL102" s="8">
        <f t="shared" si="79"/>
        <v>100.1025947293669</v>
      </c>
      <c r="BM102" s="10">
        <f t="shared" si="80"/>
        <v>1.7185451418081861</v>
      </c>
      <c r="BN102" s="10">
        <f t="shared" si="81"/>
        <v>6.5320867010807468</v>
      </c>
      <c r="BO102" s="10">
        <f t="shared" si="82"/>
        <v>13.064173402161494</v>
      </c>
      <c r="BP102" s="10">
        <f t="shared" si="83"/>
        <v>0.38708455217083609</v>
      </c>
      <c r="BQ102" s="10">
        <f t="shared" si="84"/>
        <v>0.61291544782916396</v>
      </c>
      <c r="BR102" s="10">
        <f t="shared" si="85"/>
        <v>32.933153698694731</v>
      </c>
      <c r="BS102" s="10">
        <f t="shared" si="86"/>
        <v>57.9532713860238</v>
      </c>
      <c r="BT102" s="8">
        <f t="shared" si="87"/>
        <v>96.798725084718527</v>
      </c>
      <c r="BU102" s="11" t="str">
        <f t="shared" si="88"/>
        <v>Hematite</v>
      </c>
      <c r="BV102" s="9">
        <f t="shared" si="89"/>
        <v>100.1025947293669</v>
      </c>
      <c r="BW102" s="11" t="str">
        <f t="shared" si="90"/>
        <v>NO</v>
      </c>
      <c r="BY102" s="11" t="str">
        <f t="shared" si="59"/>
        <v/>
      </c>
      <c r="BZ102" s="11">
        <f t="shared" si="60"/>
        <v>214</v>
      </c>
      <c r="CA102" s="9">
        <f t="shared" si="61"/>
        <v>5.4800000000000001E-2</v>
      </c>
      <c r="CB102" s="9">
        <f t="shared" si="61"/>
        <v>4</v>
      </c>
      <c r="CC102" s="9">
        <f t="shared" si="62"/>
        <v>1.0892999999999999</v>
      </c>
      <c r="CD102" s="9">
        <f t="shared" si="63"/>
        <v>90.928820255889875</v>
      </c>
      <c r="CE102" s="9">
        <f t="shared" si="64"/>
        <v>0.39079999999999998</v>
      </c>
      <c r="CF102" s="9">
        <f t="shared" si="65"/>
        <v>6.0299999999999999E-2</v>
      </c>
      <c r="CG102" s="9">
        <f t="shared" si="66"/>
        <v>3.2614744734770222</v>
      </c>
      <c r="CH102" s="9">
        <f t="shared" si="67"/>
        <v>7.7499999999999999E-2</v>
      </c>
      <c r="CI102" s="9">
        <f t="shared" si="68"/>
        <v>0.1449</v>
      </c>
      <c r="CJ102" s="9">
        <f>0</f>
        <v>0</v>
      </c>
      <c r="CK102" s="9">
        <f t="shared" si="69"/>
        <v>9.4700000000000006E-2</v>
      </c>
      <c r="CL102" s="9">
        <f t="shared" si="70"/>
        <v>0</v>
      </c>
      <c r="CM102" s="10">
        <f t="shared" si="71"/>
        <v>0.51728978928506342</v>
      </c>
      <c r="CN102" s="41">
        <f t="shared" si="91"/>
        <v>4.2292619588212066E-2</v>
      </c>
    </row>
    <row r="103" spans="1:92" s="11" customFormat="1">
      <c r="A103" s="36">
        <v>215</v>
      </c>
      <c r="B103" s="36" t="s">
        <v>152</v>
      </c>
      <c r="C103" s="36">
        <v>0.73060000000000003</v>
      </c>
      <c r="D103" s="36">
        <v>1.1171</v>
      </c>
      <c r="E103" s="36">
        <v>5.1400000000000001E-2</v>
      </c>
      <c r="F103" s="36">
        <v>86.57</v>
      </c>
      <c r="G103" s="36">
        <v>0.3574</v>
      </c>
      <c r="H103" s="36">
        <v>5.67E-2</v>
      </c>
      <c r="I103" s="36">
        <v>4.3499999999999996</v>
      </c>
      <c r="J103" s="36">
        <v>0.41360000000000002</v>
      </c>
      <c r="K103" s="36">
        <v>0</v>
      </c>
      <c r="L103" s="36">
        <v>0.1469</v>
      </c>
      <c r="M103" s="7">
        <f t="shared" si="109"/>
        <v>1.8127053125713322E-2</v>
      </c>
      <c r="N103" s="7">
        <f t="shared" si="109"/>
        <v>1.095612024314015E-2</v>
      </c>
      <c r="O103" s="7">
        <f t="shared" si="109"/>
        <v>3.3817925342653223E-4</v>
      </c>
      <c r="P103" s="7">
        <f t="shared" si="109"/>
        <v>1.2049651747387409</v>
      </c>
      <c r="Q103" s="7">
        <f t="shared" si="107"/>
        <v>2.3845552344123212E-3</v>
      </c>
      <c r="R103" s="7">
        <f t="shared" si="107"/>
        <v>1.0886197952166008E-3</v>
      </c>
      <c r="S103" s="7">
        <f t="shared" si="107"/>
        <v>5.4466367331198084E-2</v>
      </c>
      <c r="T103" s="7">
        <f t="shared" si="107"/>
        <v>5.8304887732853212E-3</v>
      </c>
      <c r="U103" s="7">
        <f t="shared" si="107"/>
        <v>0</v>
      </c>
      <c r="V103" s="7">
        <f t="shared" si="107"/>
        <v>1.8049033412213386E-3</v>
      </c>
      <c r="W103" s="7">
        <f t="shared" si="92"/>
        <v>1.8127053125713322E-2</v>
      </c>
      <c r="X103" s="7">
        <f t="shared" si="93"/>
        <v>3.2868360729420454E-2</v>
      </c>
      <c r="Y103" s="7">
        <f t="shared" si="93"/>
        <v>1.0145377602795967E-3</v>
      </c>
      <c r="Z103" s="7">
        <f t="shared" si="94"/>
        <v>1.2049651747387409</v>
      </c>
      <c r="AA103" s="7">
        <f t="shared" si="95"/>
        <v>7.1536657032369635E-3</v>
      </c>
      <c r="AB103" s="7">
        <f t="shared" si="96"/>
        <v>2.1772395904332015E-3</v>
      </c>
      <c r="AC103" s="7">
        <f t="shared" si="96"/>
        <v>0.10893273466239617</v>
      </c>
      <c r="AD103" s="7">
        <f t="shared" si="105"/>
        <v>5.8304887732853212E-3</v>
      </c>
      <c r="AE103" s="7">
        <f t="shared" si="105"/>
        <v>0</v>
      </c>
      <c r="AF103" s="7">
        <f t="shared" si="105"/>
        <v>1.8049033412213386E-3</v>
      </c>
      <c r="AG103" s="7">
        <f t="shared" si="97"/>
        <v>1.3828741584247273</v>
      </c>
      <c r="AH103" s="8">
        <f t="shared" si="110"/>
        <v>0.31459787744728501</v>
      </c>
      <c r="AI103" s="8">
        <f t="shared" si="110"/>
        <v>0.57043560522143433</v>
      </c>
      <c r="AJ103" s="8">
        <f t="shared" si="110"/>
        <v>1.7607463483479132E-2</v>
      </c>
      <c r="AK103" s="8">
        <f t="shared" si="110"/>
        <v>20.912361415931333</v>
      </c>
      <c r="AL103" s="8">
        <f t="shared" si="108"/>
        <v>0.12415300107513901</v>
      </c>
      <c r="AM103" s="8">
        <f t="shared" si="108"/>
        <v>3.7786337861660982E-2</v>
      </c>
      <c r="AN103" s="8">
        <f t="shared" si="108"/>
        <v>1.8905448597547241</v>
      </c>
      <c r="AO103" s="8">
        <f t="shared" si="108"/>
        <v>0.10118905592844983</v>
      </c>
      <c r="AP103" s="8">
        <f t="shared" si="108"/>
        <v>0</v>
      </c>
      <c r="AQ103" s="8">
        <f t="shared" si="108"/>
        <v>3.132438329649357E-2</v>
      </c>
      <c r="AR103" s="8">
        <f t="shared" si="98"/>
        <v>24</v>
      </c>
      <c r="AS103" s="8">
        <f t="shared" si="99"/>
        <v>0.31459787744728501</v>
      </c>
      <c r="AT103" s="8">
        <f t="shared" si="100"/>
        <v>0.38029040348095622</v>
      </c>
      <c r="AU103" s="8">
        <f t="shared" si="100"/>
        <v>1.1738308988986089E-2</v>
      </c>
      <c r="AV103" s="8">
        <f t="shared" si="101"/>
        <v>20.912361415931333</v>
      </c>
      <c r="AW103" s="8">
        <f t="shared" si="102"/>
        <v>8.2768667383426003E-2</v>
      </c>
      <c r="AX103" s="8">
        <f t="shared" si="103"/>
        <v>1.8893168930830491E-2</v>
      </c>
      <c r="AY103" s="8">
        <f t="shared" si="103"/>
        <v>0.94527242987736204</v>
      </c>
      <c r="AZ103" s="8">
        <f t="shared" si="106"/>
        <v>0.10118905592844983</v>
      </c>
      <c r="BA103" s="8">
        <f t="shared" si="106"/>
        <v>0</v>
      </c>
      <c r="BB103" s="8">
        <f t="shared" si="106"/>
        <v>3.132438329649357E-2</v>
      </c>
      <c r="BC103" s="9">
        <f t="shared" si="104"/>
        <v>22.798435711265125</v>
      </c>
      <c r="BD103" s="9">
        <f t="shared" si="72"/>
        <v>4.5201611194288185E-2</v>
      </c>
      <c r="BE103" s="9" t="b">
        <f t="shared" si="73"/>
        <v>0</v>
      </c>
      <c r="BF103" s="8">
        <f t="shared" si="74"/>
        <v>0.52948549650162713</v>
      </c>
      <c r="BG103" s="8">
        <f t="shared" si="75"/>
        <v>20.382875919429704</v>
      </c>
      <c r="BH103" s="10">
        <f t="shared" si="76"/>
        <v>2.5319259072208725E-2</v>
      </c>
      <c r="BI103" s="10">
        <f t="shared" si="76"/>
        <v>0.97468074092779122</v>
      </c>
      <c r="BJ103" s="10">
        <f t="shared" si="77"/>
        <v>2.191888257881109</v>
      </c>
      <c r="BK103" s="10">
        <f t="shared" si="78"/>
        <v>93.773410199666415</v>
      </c>
      <c r="BL103" s="8">
        <f t="shared" si="79"/>
        <v>103.18899845754751</v>
      </c>
      <c r="BM103" s="10">
        <f t="shared" si="80"/>
        <v>1.4747579263789892</v>
      </c>
      <c r="BN103" s="10">
        <f t="shared" si="81"/>
        <v>6.4792011631841149</v>
      </c>
      <c r="BO103" s="10">
        <f t="shared" si="82"/>
        <v>12.95840232636823</v>
      </c>
      <c r="BP103" s="10">
        <f t="shared" si="83"/>
        <v>0.3803472468443313</v>
      </c>
      <c r="BQ103" s="10">
        <f t="shared" si="84"/>
        <v>0.61965275315566881</v>
      </c>
      <c r="BR103" s="10">
        <f t="shared" si="85"/>
        <v>32.926661159313753</v>
      </c>
      <c r="BS103" s="10">
        <f t="shared" si="86"/>
        <v>59.616394746558349</v>
      </c>
      <c r="BT103" s="8">
        <f t="shared" si="87"/>
        <v>99.766755905872103</v>
      </c>
      <c r="BU103" s="11" t="str">
        <f t="shared" si="88"/>
        <v>Magnetite-Ulvospinel</v>
      </c>
      <c r="BV103" s="9">
        <f t="shared" si="89"/>
        <v>99.766755905872103</v>
      </c>
      <c r="BW103" s="11" t="str">
        <f t="shared" si="90"/>
        <v>YES</v>
      </c>
      <c r="BY103" s="11" t="str">
        <f t="shared" si="59"/>
        <v>Magnetite-Ulvospinel</v>
      </c>
      <c r="BZ103" s="11">
        <f t="shared" si="60"/>
        <v>215</v>
      </c>
      <c r="CA103" s="9">
        <f t="shared" si="61"/>
        <v>5.67E-2</v>
      </c>
      <c r="CB103" s="9">
        <f t="shared" si="61"/>
        <v>4.3499999999999996</v>
      </c>
      <c r="CC103" s="9">
        <f t="shared" si="62"/>
        <v>1.1171</v>
      </c>
      <c r="CD103" s="9">
        <f t="shared" si="63"/>
        <v>59.616394746558349</v>
      </c>
      <c r="CE103" s="9">
        <f t="shared" si="64"/>
        <v>0.3574</v>
      </c>
      <c r="CF103" s="9">
        <f t="shared" si="65"/>
        <v>5.1400000000000001E-2</v>
      </c>
      <c r="CG103" s="9">
        <f t="shared" si="66"/>
        <v>32.926661159313753</v>
      </c>
      <c r="CH103" s="9">
        <f t="shared" si="67"/>
        <v>0.41360000000000002</v>
      </c>
      <c r="CI103" s="9">
        <f t="shared" si="68"/>
        <v>0.73060000000000003</v>
      </c>
      <c r="CJ103" s="9">
        <f>0</f>
        <v>0</v>
      </c>
      <c r="CK103" s="9">
        <f t="shared" si="69"/>
        <v>0.1469</v>
      </c>
      <c r="CL103" s="9">
        <f t="shared" si="70"/>
        <v>0</v>
      </c>
      <c r="CM103" s="10">
        <f t="shared" si="71"/>
        <v>0.49262224411021083</v>
      </c>
      <c r="CN103" s="41">
        <f t="shared" si="91"/>
        <v>4.5201611194288185E-2</v>
      </c>
    </row>
    <row r="104" spans="1:92">
      <c r="A104" s="36">
        <v>216</v>
      </c>
      <c r="B104" s="36" t="s">
        <v>153</v>
      </c>
      <c r="C104" s="36">
        <v>0.68859999999999999</v>
      </c>
      <c r="D104" s="36">
        <v>0.97199999999999998</v>
      </c>
      <c r="E104" s="36">
        <v>5.0999999999999997E-2</v>
      </c>
      <c r="F104" s="36">
        <v>86.83</v>
      </c>
      <c r="G104" s="36">
        <v>0.35920000000000002</v>
      </c>
      <c r="H104" s="36">
        <v>0</v>
      </c>
      <c r="I104" s="36">
        <v>4.2699999999999996</v>
      </c>
      <c r="J104" s="36">
        <v>0.4007</v>
      </c>
      <c r="K104" s="36">
        <v>0</v>
      </c>
      <c r="L104" s="36">
        <v>0.1164</v>
      </c>
      <c r="M104" s="7">
        <f t="shared" si="109"/>
        <v>1.708498327726005E-2</v>
      </c>
      <c r="N104" s="7">
        <f t="shared" si="109"/>
        <v>9.5330309518684327E-3</v>
      </c>
      <c r="O104" s="7">
        <f t="shared" si="109"/>
        <v>3.3554750826367979E-4</v>
      </c>
      <c r="P104" s="7">
        <f t="shared" si="109"/>
        <v>1.2085841067640624</v>
      </c>
      <c r="Q104" s="7">
        <f t="shared" si="107"/>
        <v>2.3965647459454555E-3</v>
      </c>
      <c r="R104" s="7">
        <f t="shared" si="107"/>
        <v>0</v>
      </c>
      <c r="S104" s="7">
        <f t="shared" si="107"/>
        <v>5.3464687012463409E-2</v>
      </c>
      <c r="T104" s="7">
        <f t="shared" si="107"/>
        <v>5.6486384222810158E-3</v>
      </c>
      <c r="U104" s="7">
        <f t="shared" si="107"/>
        <v>0</v>
      </c>
      <c r="V104" s="7">
        <f t="shared" si="107"/>
        <v>1.4301616672441377E-3</v>
      </c>
      <c r="W104" s="7">
        <f t="shared" si="92"/>
        <v>1.708498327726005E-2</v>
      </c>
      <c r="X104" s="7">
        <f t="shared" ref="X104:Y167" si="111">N104*3</f>
        <v>2.8599092855605298E-2</v>
      </c>
      <c r="Y104" s="7">
        <f t="shared" si="111"/>
        <v>1.0066425247910395E-3</v>
      </c>
      <c r="Z104" s="7">
        <f t="shared" si="94"/>
        <v>1.2085841067640624</v>
      </c>
      <c r="AA104" s="7">
        <f t="shared" si="95"/>
        <v>7.1896942378363669E-3</v>
      </c>
      <c r="AB104" s="7">
        <f t="shared" ref="AB104:AC167" si="112">R104*2</f>
        <v>0</v>
      </c>
      <c r="AC104" s="7">
        <f t="shared" si="112"/>
        <v>0.10692937402492682</v>
      </c>
      <c r="AD104" s="7">
        <f t="shared" si="105"/>
        <v>5.6486384222810158E-3</v>
      </c>
      <c r="AE104" s="7">
        <f t="shared" si="105"/>
        <v>0</v>
      </c>
      <c r="AF104" s="7">
        <f t="shared" si="105"/>
        <v>1.4301616672441377E-3</v>
      </c>
      <c r="AG104" s="7">
        <f t="shared" ref="AG104:AG167" si="113">SUM(W104:AF104)</f>
        <v>1.3764726937740071</v>
      </c>
      <c r="AH104" s="8">
        <f t="shared" si="110"/>
        <v>0.29789156044207193</v>
      </c>
      <c r="AI104" s="8">
        <f t="shared" si="110"/>
        <v>0.49865008702251706</v>
      </c>
      <c r="AJ104" s="8">
        <f t="shared" si="110"/>
        <v>1.755168896866726E-2</v>
      </c>
      <c r="AK104" s="8">
        <f t="shared" si="110"/>
        <v>21.072716293999932</v>
      </c>
      <c r="AL104" s="8">
        <f t="shared" si="108"/>
        <v>0.12535857956976151</v>
      </c>
      <c r="AM104" s="8">
        <f t="shared" si="108"/>
        <v>0</v>
      </c>
      <c r="AN104" s="8">
        <f t="shared" si="108"/>
        <v>1.8644067464658232</v>
      </c>
      <c r="AO104" s="8">
        <f t="shared" si="108"/>
        <v>9.8488929528305028E-2</v>
      </c>
      <c r="AP104" s="8">
        <f t="shared" si="108"/>
        <v>0</v>
      </c>
      <c r="AQ104" s="8">
        <f t="shared" si="108"/>
        <v>2.4936114002923105E-2</v>
      </c>
      <c r="AR104" s="8">
        <f t="shared" si="98"/>
        <v>24</v>
      </c>
      <c r="AS104" s="8">
        <f t="shared" si="99"/>
        <v>0.29789156044207193</v>
      </c>
      <c r="AT104" s="8">
        <f t="shared" ref="AT104:AU167" si="114">AI104*2/3</f>
        <v>0.33243339134834471</v>
      </c>
      <c r="AU104" s="8">
        <f t="shared" si="114"/>
        <v>1.1701125979111507E-2</v>
      </c>
      <c r="AV104" s="8">
        <f t="shared" si="101"/>
        <v>21.072716293999932</v>
      </c>
      <c r="AW104" s="8">
        <f t="shared" si="102"/>
        <v>8.3572386379841004E-2</v>
      </c>
      <c r="AX104" s="8">
        <f t="shared" ref="AX104:AY167" si="115">AM104/2</f>
        <v>0</v>
      </c>
      <c r="AY104" s="8">
        <f t="shared" si="115"/>
        <v>0.93220337323291158</v>
      </c>
      <c r="AZ104" s="8">
        <f t="shared" si="106"/>
        <v>9.8488929528305028E-2</v>
      </c>
      <c r="BA104" s="8">
        <f t="shared" si="106"/>
        <v>0</v>
      </c>
      <c r="BB104" s="8">
        <f t="shared" si="106"/>
        <v>2.4936114002923105E-2</v>
      </c>
      <c r="BC104" s="9">
        <f t="shared" si="104"/>
        <v>22.853943174913443</v>
      </c>
      <c r="BD104" s="9">
        <f t="shared" si="72"/>
        <v>4.4237456634783213E-2</v>
      </c>
      <c r="BE104" s="9" t="b">
        <f t="shared" si="73"/>
        <v>0</v>
      </c>
      <c r="BF104" s="8">
        <f t="shared" si="74"/>
        <v>0.53582288326253458</v>
      </c>
      <c r="BG104" s="8">
        <f t="shared" si="75"/>
        <v>20.536893410737399</v>
      </c>
      <c r="BH104" s="10">
        <f t="shared" ref="BH104:BI167" si="116">BF104/($BF104+$BG104)</f>
        <v>2.5427328674049499E-2</v>
      </c>
      <c r="BI104" s="10">
        <f t="shared" si="116"/>
        <v>0.9745726713259506</v>
      </c>
      <c r="BJ104" s="10">
        <f t="shared" si="77"/>
        <v>2.2078549487677179</v>
      </c>
      <c r="BK104" s="10">
        <f t="shared" si="78"/>
        <v>94.044616026928978</v>
      </c>
      <c r="BL104" s="8">
        <f t="shared" si="79"/>
        <v>103.11037097569668</v>
      </c>
      <c r="BM104" s="10">
        <f t="shared" si="80"/>
        <v>1.468026256495446</v>
      </c>
      <c r="BN104" s="10">
        <f t="shared" si="81"/>
        <v>6.5348966791681624</v>
      </c>
      <c r="BO104" s="10">
        <f t="shared" si="82"/>
        <v>13.069793358336325</v>
      </c>
      <c r="BP104" s="10">
        <f t="shared" si="83"/>
        <v>0.37977652353922187</v>
      </c>
      <c r="BQ104" s="10">
        <f t="shared" si="84"/>
        <v>0.62022347646077824</v>
      </c>
      <c r="BR104" s="10">
        <f t="shared" si="85"/>
        <v>32.975995538910631</v>
      </c>
      <c r="BS104" s="10">
        <f t="shared" si="86"/>
        <v>59.850517473758089</v>
      </c>
      <c r="BT104" s="8">
        <f t="shared" si="87"/>
        <v>99.684413012668713</v>
      </c>
      <c r="BU104" s="11" t="str">
        <f t="shared" si="88"/>
        <v>Magnetite-Ulvospinel</v>
      </c>
      <c r="BV104" s="9">
        <f t="shared" si="89"/>
        <v>99.684413012668713</v>
      </c>
      <c r="BW104" s="11" t="str">
        <f t="shared" si="90"/>
        <v>YES</v>
      </c>
      <c r="BX104" s="11"/>
      <c r="BY104" s="11" t="str">
        <f t="shared" si="59"/>
        <v>Magnetite-Ulvospinel</v>
      </c>
      <c r="BZ104" s="11">
        <f t="shared" si="60"/>
        <v>216</v>
      </c>
      <c r="CA104" s="9">
        <f t="shared" si="61"/>
        <v>0</v>
      </c>
      <c r="CB104" s="9">
        <f t="shared" si="61"/>
        <v>4.2699999999999996</v>
      </c>
      <c r="CC104" s="9">
        <f t="shared" si="62"/>
        <v>0.97199999999999998</v>
      </c>
      <c r="CD104" s="9">
        <f t="shared" si="63"/>
        <v>59.850517473758089</v>
      </c>
      <c r="CE104" s="9">
        <f t="shared" si="64"/>
        <v>0.35920000000000002</v>
      </c>
      <c r="CF104" s="9">
        <f t="shared" si="65"/>
        <v>5.0999999999999997E-2</v>
      </c>
      <c r="CG104" s="9">
        <f t="shared" si="66"/>
        <v>32.975995538910631</v>
      </c>
      <c r="CH104" s="9">
        <f t="shared" si="67"/>
        <v>0.4007</v>
      </c>
      <c r="CI104" s="9">
        <f t="shared" si="68"/>
        <v>0.68859999999999999</v>
      </c>
      <c r="CJ104" s="9">
        <f>0</f>
        <v>0</v>
      </c>
      <c r="CK104" s="9">
        <f t="shared" si="69"/>
        <v>0.1164</v>
      </c>
      <c r="CL104" s="9">
        <f t="shared" si="70"/>
        <v>0</v>
      </c>
      <c r="CM104" s="10">
        <f t="shared" si="71"/>
        <v>0.48067078225615406</v>
      </c>
      <c r="CN104" s="41">
        <f t="shared" si="91"/>
        <v>4.4237456634783213E-2</v>
      </c>
    </row>
    <row r="105" spans="1:92">
      <c r="A105" s="36">
        <v>227</v>
      </c>
      <c r="B105" s="36" t="s">
        <v>154</v>
      </c>
      <c r="C105" s="36">
        <v>0.69550000000000001</v>
      </c>
      <c r="D105" s="36">
        <v>1.0761000000000001</v>
      </c>
      <c r="E105" s="36">
        <v>6.0699999999999997E-2</v>
      </c>
      <c r="F105" s="36">
        <v>87.5</v>
      </c>
      <c r="G105" s="36">
        <v>0.35649999999999998</v>
      </c>
      <c r="H105" s="36">
        <v>4.3400000000000001E-2</v>
      </c>
      <c r="I105" s="36">
        <v>4.26</v>
      </c>
      <c r="J105" s="36">
        <v>0.65710000000000002</v>
      </c>
      <c r="K105" s="36">
        <v>1.7600000000000001E-2</v>
      </c>
      <c r="L105" s="36">
        <v>0.1401</v>
      </c>
      <c r="M105" s="7">
        <f t="shared" si="109"/>
        <v>1.7256180466648802E-2</v>
      </c>
      <c r="N105" s="7">
        <f t="shared" si="109"/>
        <v>1.0554006797639529E-2</v>
      </c>
      <c r="O105" s="7">
        <f t="shared" si="109"/>
        <v>3.9936732846285026E-4</v>
      </c>
      <c r="P105" s="7">
        <f t="shared" si="109"/>
        <v>1.217909816213929</v>
      </c>
      <c r="Q105" s="7">
        <f t="shared" si="107"/>
        <v>2.3785504786457538E-3</v>
      </c>
      <c r="R105" s="7">
        <f t="shared" si="107"/>
        <v>8.3326453461023771E-4</v>
      </c>
      <c r="S105" s="7">
        <f t="shared" si="107"/>
        <v>5.3339476972621577E-2</v>
      </c>
      <c r="T105" s="7">
        <f t="shared" si="107"/>
        <v>9.263090360072012E-3</v>
      </c>
      <c r="U105" s="7">
        <f t="shared" si="107"/>
        <v>2.35631814579183E-4</v>
      </c>
      <c r="V105" s="7">
        <f t="shared" si="107"/>
        <v>1.721354377842815E-3</v>
      </c>
      <c r="W105" s="7">
        <f t="shared" si="92"/>
        <v>1.7256180466648802E-2</v>
      </c>
      <c r="X105" s="7">
        <f t="shared" si="111"/>
        <v>3.1662020392918586E-2</v>
      </c>
      <c r="Y105" s="7">
        <f t="shared" si="111"/>
        <v>1.1981019853885507E-3</v>
      </c>
      <c r="Z105" s="7">
        <f t="shared" si="94"/>
        <v>1.217909816213929</v>
      </c>
      <c r="AA105" s="7">
        <f t="shared" si="95"/>
        <v>7.1356514359372618E-3</v>
      </c>
      <c r="AB105" s="7">
        <f t="shared" si="112"/>
        <v>1.6665290692204754E-3</v>
      </c>
      <c r="AC105" s="7">
        <f t="shared" si="112"/>
        <v>0.10667895394524315</v>
      </c>
      <c r="AD105" s="7">
        <f t="shared" si="105"/>
        <v>9.263090360072012E-3</v>
      </c>
      <c r="AE105" s="7">
        <f t="shared" si="105"/>
        <v>2.35631814579183E-4</v>
      </c>
      <c r="AF105" s="7">
        <f t="shared" si="105"/>
        <v>1.721354377842815E-3</v>
      </c>
      <c r="AG105" s="7">
        <f t="shared" si="113"/>
        <v>1.3947273300617795</v>
      </c>
      <c r="AH105" s="8">
        <f t="shared" si="110"/>
        <v>0.29693856445849282</v>
      </c>
      <c r="AI105" s="8">
        <f t="shared" si="110"/>
        <v>0.5448294251152207</v>
      </c>
      <c r="AJ105" s="8">
        <f t="shared" si="110"/>
        <v>2.0616537031687431E-2</v>
      </c>
      <c r="AK105" s="8">
        <f t="shared" si="110"/>
        <v>20.957383539504857</v>
      </c>
      <c r="AL105" s="8">
        <f t="shared" si="108"/>
        <v>0.12278789607923472</v>
      </c>
      <c r="AM105" s="8">
        <f t="shared" si="108"/>
        <v>2.8677073144841688E-2</v>
      </c>
      <c r="AN105" s="8">
        <f t="shared" si="108"/>
        <v>1.8356956514019318</v>
      </c>
      <c r="AO105" s="8">
        <f t="shared" si="108"/>
        <v>0.15939615138385571</v>
      </c>
      <c r="AP105" s="8">
        <f t="shared" si="108"/>
        <v>4.0546732167712641E-3</v>
      </c>
      <c r="AQ105" s="8">
        <f t="shared" si="108"/>
        <v>2.9620488663112111E-2</v>
      </c>
      <c r="AR105" s="8">
        <f t="shared" si="98"/>
        <v>24.000000000000004</v>
      </c>
      <c r="AS105" s="8">
        <f t="shared" si="99"/>
        <v>0.29693856445849282</v>
      </c>
      <c r="AT105" s="8">
        <f t="shared" si="114"/>
        <v>0.36321961674348047</v>
      </c>
      <c r="AU105" s="8">
        <f t="shared" si="114"/>
        <v>1.3744358021124954E-2</v>
      </c>
      <c r="AV105" s="8">
        <f t="shared" si="101"/>
        <v>20.957383539504857</v>
      </c>
      <c r="AW105" s="8">
        <f t="shared" si="102"/>
        <v>8.1858597386156487E-2</v>
      </c>
      <c r="AX105" s="8">
        <f t="shared" si="115"/>
        <v>1.4338536572420844E-2</v>
      </c>
      <c r="AY105" s="8">
        <f t="shared" si="115"/>
        <v>0.9178478257009659</v>
      </c>
      <c r="AZ105" s="8">
        <f t="shared" si="106"/>
        <v>0.15939615138385571</v>
      </c>
      <c r="BA105" s="8">
        <f t="shared" si="106"/>
        <v>4.0546732167712641E-3</v>
      </c>
      <c r="BB105" s="8">
        <f t="shared" si="106"/>
        <v>2.9620488663112111E-2</v>
      </c>
      <c r="BC105" s="9">
        <f t="shared" si="104"/>
        <v>22.838402351651236</v>
      </c>
      <c r="BD105" s="9">
        <f t="shared" si="72"/>
        <v>4.3795916793277864E-2</v>
      </c>
      <c r="BE105" s="9" t="b">
        <f t="shared" si="73"/>
        <v>0</v>
      </c>
      <c r="BF105" s="8">
        <f t="shared" si="74"/>
        <v>0.46151310985861743</v>
      </c>
      <c r="BG105" s="8">
        <f t="shared" si="75"/>
        <v>20.495870429646239</v>
      </c>
      <c r="BH105" s="10">
        <f t="shared" si="116"/>
        <v>2.2021504210612029E-2</v>
      </c>
      <c r="BI105" s="10">
        <f t="shared" si="116"/>
        <v>0.97797849578938789</v>
      </c>
      <c r="BJ105" s="10">
        <f t="shared" si="77"/>
        <v>1.9268816184285524</v>
      </c>
      <c r="BK105" s="10">
        <f t="shared" si="78"/>
        <v>95.101477935232637</v>
      </c>
      <c r="BL105" s="8">
        <f t="shared" si="79"/>
        <v>104.33535955366119</v>
      </c>
      <c r="BM105" s="10">
        <f t="shared" si="80"/>
        <v>1.3793609355595833</v>
      </c>
      <c r="BN105" s="10">
        <f t="shared" si="81"/>
        <v>6.526007534648425</v>
      </c>
      <c r="BO105" s="10">
        <f t="shared" si="82"/>
        <v>13.05201506929685</v>
      </c>
      <c r="BP105" s="10">
        <f t="shared" si="83"/>
        <v>0.37721161400259323</v>
      </c>
      <c r="BQ105" s="10">
        <f t="shared" si="84"/>
        <v>0.62278838599740671</v>
      </c>
      <c r="BR105" s="10">
        <f t="shared" si="85"/>
        <v>33.006016225226908</v>
      </c>
      <c r="BS105" s="10">
        <f t="shared" si="86"/>
        <v>60.561756934588637</v>
      </c>
      <c r="BT105" s="8">
        <f t="shared" si="87"/>
        <v>100.87477315981555</v>
      </c>
      <c r="BU105" s="11" t="str">
        <f t="shared" si="88"/>
        <v>Magnetite-Ulvospinel</v>
      </c>
      <c r="BV105" s="9">
        <f t="shared" si="89"/>
        <v>100.87477315981555</v>
      </c>
      <c r="BW105" s="11" t="str">
        <f t="shared" si="90"/>
        <v>YES</v>
      </c>
      <c r="BX105" s="11"/>
      <c r="BY105" s="11" t="str">
        <f t="shared" si="59"/>
        <v>Magnetite-Ulvospinel</v>
      </c>
      <c r="BZ105" s="11">
        <f t="shared" si="60"/>
        <v>227</v>
      </c>
      <c r="CA105" s="9">
        <f t="shared" ref="CA105:CB136" si="117">H105</f>
        <v>4.3400000000000001E-2</v>
      </c>
      <c r="CB105" s="9">
        <f t="shared" si="117"/>
        <v>4.26</v>
      </c>
      <c r="CC105" s="9">
        <f t="shared" si="62"/>
        <v>1.0761000000000001</v>
      </c>
      <c r="CD105" s="9">
        <f t="shared" si="63"/>
        <v>60.561756934588637</v>
      </c>
      <c r="CE105" s="9">
        <f t="shared" si="64"/>
        <v>0.35649999999999998</v>
      </c>
      <c r="CF105" s="9">
        <f t="shared" si="65"/>
        <v>6.0699999999999997E-2</v>
      </c>
      <c r="CG105" s="9">
        <f t="shared" si="66"/>
        <v>33.006016225226908</v>
      </c>
      <c r="CH105" s="9">
        <f t="shared" si="67"/>
        <v>0.65710000000000002</v>
      </c>
      <c r="CI105" s="9">
        <f t="shared" si="68"/>
        <v>0.69550000000000001</v>
      </c>
      <c r="CJ105" s="9">
        <f>0</f>
        <v>0</v>
      </c>
      <c r="CK105" s="9">
        <f t="shared" si="69"/>
        <v>0.1401</v>
      </c>
      <c r="CL105" s="9">
        <f t="shared" si="70"/>
        <v>1.7600000000000001E-2</v>
      </c>
      <c r="CM105" s="10">
        <f t="shared" si="71"/>
        <v>0.270188773457749</v>
      </c>
      <c r="CN105" s="41">
        <f t="shared" si="91"/>
        <v>4.3795916793277864E-2</v>
      </c>
    </row>
    <row r="106" spans="1:92">
      <c r="A106" s="36">
        <v>228</v>
      </c>
      <c r="B106" s="36" t="s">
        <v>155</v>
      </c>
      <c r="C106" s="36">
        <v>0.76</v>
      </c>
      <c r="D106" s="36">
        <v>1.0680000000000001</v>
      </c>
      <c r="E106" s="36">
        <v>5.8099999999999999E-2</v>
      </c>
      <c r="F106" s="36">
        <v>86.72</v>
      </c>
      <c r="G106" s="36">
        <v>0.33960000000000001</v>
      </c>
      <c r="H106" s="36">
        <v>4.7399999999999998E-2</v>
      </c>
      <c r="I106" s="36">
        <v>4.25</v>
      </c>
      <c r="J106" s="36">
        <v>0.65859999999999996</v>
      </c>
      <c r="K106" s="36">
        <v>1.11E-2</v>
      </c>
      <c r="L106" s="36">
        <v>0.15989999999999999</v>
      </c>
      <c r="M106" s="7">
        <f t="shared" si="109"/>
        <v>1.885650201963061E-2</v>
      </c>
      <c r="N106" s="7">
        <f t="shared" si="109"/>
        <v>1.0474564873040625E-2</v>
      </c>
      <c r="O106" s="7">
        <f t="shared" si="109"/>
        <v>3.8226098490430974E-4</v>
      </c>
      <c r="P106" s="7">
        <f t="shared" si="109"/>
        <v>1.207053020137965</v>
      </c>
      <c r="Q106" s="7">
        <f t="shared" si="107"/>
        <v>2.2657945092513271E-3</v>
      </c>
      <c r="R106" s="7">
        <f t="shared" si="107"/>
        <v>9.1006310922869273E-4</v>
      </c>
      <c r="S106" s="7">
        <f t="shared" si="107"/>
        <v>5.3214266932779745E-2</v>
      </c>
      <c r="T106" s="7">
        <f t="shared" si="107"/>
        <v>9.2842357497236756E-3</v>
      </c>
      <c r="U106" s="7">
        <f t="shared" si="107"/>
        <v>1.486087012402802E-4</v>
      </c>
      <c r="V106" s="7">
        <f t="shared" si="107"/>
        <v>1.9646293006214568E-3</v>
      </c>
      <c r="W106" s="7">
        <f t="shared" si="92"/>
        <v>1.885650201963061E-2</v>
      </c>
      <c r="X106" s="7">
        <f t="shared" si="111"/>
        <v>3.1423694619121874E-2</v>
      </c>
      <c r="Y106" s="7">
        <f t="shared" si="111"/>
        <v>1.1467829547129292E-3</v>
      </c>
      <c r="Z106" s="7">
        <f t="shared" si="94"/>
        <v>1.207053020137965</v>
      </c>
      <c r="AA106" s="7">
        <f t="shared" si="95"/>
        <v>6.7973835277539817E-3</v>
      </c>
      <c r="AB106" s="7">
        <f t="shared" si="112"/>
        <v>1.8201262184573855E-3</v>
      </c>
      <c r="AC106" s="7">
        <f t="shared" si="112"/>
        <v>0.10642853386555949</v>
      </c>
      <c r="AD106" s="7">
        <f t="shared" si="105"/>
        <v>9.2842357497236756E-3</v>
      </c>
      <c r="AE106" s="7">
        <f t="shared" si="105"/>
        <v>1.486087012402802E-4</v>
      </c>
      <c r="AF106" s="7">
        <f t="shared" si="105"/>
        <v>1.9646293006214568E-3</v>
      </c>
      <c r="AG106" s="7">
        <f t="shared" si="113"/>
        <v>1.3849235170947867</v>
      </c>
      <c r="AH106" s="8">
        <f t="shared" si="110"/>
        <v>0.32677331483292366</v>
      </c>
      <c r="AI106" s="8">
        <f t="shared" si="110"/>
        <v>0.54455618779654846</v>
      </c>
      <c r="AJ106" s="8">
        <f t="shared" si="110"/>
        <v>1.987314864206078E-2</v>
      </c>
      <c r="AK106" s="8">
        <f t="shared" si="110"/>
        <v>20.917597344351002</v>
      </c>
      <c r="AL106" s="8">
        <f t="shared" si="108"/>
        <v>0.11779510034483019</v>
      </c>
      <c r="AM106" s="8">
        <f t="shared" si="108"/>
        <v>3.1541835129360075E-2</v>
      </c>
      <c r="AN106" s="8">
        <f t="shared" si="108"/>
        <v>1.8443508116113589</v>
      </c>
      <c r="AO106" s="8">
        <f t="shared" si="108"/>
        <v>0.16089094830362238</v>
      </c>
      <c r="AP106" s="8">
        <f t="shared" si="108"/>
        <v>2.5753110447922444E-3</v>
      </c>
      <c r="AQ106" s="8">
        <f t="shared" si="108"/>
        <v>3.4045997943500772E-2</v>
      </c>
      <c r="AR106" s="8">
        <f t="shared" si="98"/>
        <v>24</v>
      </c>
      <c r="AS106" s="8">
        <f t="shared" si="99"/>
        <v>0.32677331483292366</v>
      </c>
      <c r="AT106" s="8">
        <f t="shared" si="114"/>
        <v>0.36303745853103231</v>
      </c>
      <c r="AU106" s="8">
        <f t="shared" si="114"/>
        <v>1.3248765761373854E-2</v>
      </c>
      <c r="AV106" s="8">
        <f t="shared" si="101"/>
        <v>20.917597344351002</v>
      </c>
      <c r="AW106" s="8">
        <f t="shared" si="102"/>
        <v>7.8530066896553466E-2</v>
      </c>
      <c r="AX106" s="8">
        <f t="shared" si="115"/>
        <v>1.5770917564680038E-2</v>
      </c>
      <c r="AY106" s="8">
        <f t="shared" si="115"/>
        <v>0.92217540580567947</v>
      </c>
      <c r="AZ106" s="8">
        <f t="shared" si="106"/>
        <v>0.16089094830362238</v>
      </c>
      <c r="BA106" s="8">
        <f t="shared" si="106"/>
        <v>2.5753110447922444E-3</v>
      </c>
      <c r="BB106" s="8">
        <f t="shared" si="106"/>
        <v>3.4045997943500772E-2</v>
      </c>
      <c r="BC106" s="9">
        <f t="shared" si="104"/>
        <v>22.834645531035161</v>
      </c>
      <c r="BD106" s="9">
        <f t="shared" si="72"/>
        <v>4.4086105618374082E-2</v>
      </c>
      <c r="BE106" s="9" t="b">
        <f t="shared" si="73"/>
        <v>0</v>
      </c>
      <c r="BF106" s="8">
        <f t="shared" si="74"/>
        <v>0.43451114266913338</v>
      </c>
      <c r="BG106" s="8">
        <f t="shared" si="75"/>
        <v>20.483086201681868</v>
      </c>
      <c r="BH106" s="10">
        <f t="shared" si="116"/>
        <v>2.0772516819981587E-2</v>
      </c>
      <c r="BI106" s="10">
        <f t="shared" si="116"/>
        <v>0.9792274831800184</v>
      </c>
      <c r="BJ106" s="10">
        <f t="shared" si="77"/>
        <v>1.8013926586288034</v>
      </c>
      <c r="BK106" s="10">
        <f t="shared" si="78"/>
        <v>94.374088675320237</v>
      </c>
      <c r="BL106" s="8">
        <f t="shared" si="79"/>
        <v>103.52818133394904</v>
      </c>
      <c r="BM106" s="10">
        <f t="shared" si="80"/>
        <v>1.356686548474813</v>
      </c>
      <c r="BN106" s="10">
        <f t="shared" si="81"/>
        <v>6.5203035986253965</v>
      </c>
      <c r="BO106" s="10">
        <f t="shared" si="82"/>
        <v>13.040607197250793</v>
      </c>
      <c r="BP106" s="10">
        <f t="shared" si="83"/>
        <v>0.37657241495890381</v>
      </c>
      <c r="BQ106" s="10">
        <f t="shared" si="84"/>
        <v>0.6234275850410963</v>
      </c>
      <c r="BR106" s="10">
        <f t="shared" si="85"/>
        <v>32.656359825236137</v>
      </c>
      <c r="BS106" s="10">
        <f t="shared" si="86"/>
        <v>60.083495616608459</v>
      </c>
      <c r="BT106" s="8">
        <f t="shared" si="87"/>
        <v>100.0925554418446</v>
      </c>
      <c r="BU106" s="11" t="str">
        <f t="shared" si="88"/>
        <v>Magnetite-Ulvospinel</v>
      </c>
      <c r="BV106" s="9">
        <f t="shared" si="89"/>
        <v>100.0925554418446</v>
      </c>
      <c r="BW106" s="11" t="str">
        <f t="shared" si="90"/>
        <v>YES</v>
      </c>
      <c r="BX106" s="11"/>
      <c r="BY106" s="11" t="str">
        <f t="shared" si="59"/>
        <v>Magnetite-Ulvospinel</v>
      </c>
      <c r="BZ106" s="11">
        <f t="shared" si="60"/>
        <v>228</v>
      </c>
      <c r="CA106" s="9">
        <f t="shared" si="117"/>
        <v>4.7399999999999998E-2</v>
      </c>
      <c r="CB106" s="9">
        <f t="shared" si="117"/>
        <v>4.25</v>
      </c>
      <c r="CC106" s="9">
        <f t="shared" si="62"/>
        <v>1.0680000000000001</v>
      </c>
      <c r="CD106" s="9">
        <f t="shared" si="63"/>
        <v>60.083495616608459</v>
      </c>
      <c r="CE106" s="9">
        <f t="shared" si="64"/>
        <v>0.33960000000000001</v>
      </c>
      <c r="CF106" s="9">
        <f t="shared" si="65"/>
        <v>5.8099999999999999E-2</v>
      </c>
      <c r="CG106" s="9">
        <f t="shared" si="66"/>
        <v>32.656359825236137</v>
      </c>
      <c r="CH106" s="9">
        <f t="shared" si="67"/>
        <v>0.65859999999999996</v>
      </c>
      <c r="CI106" s="9">
        <f t="shared" si="68"/>
        <v>0.76</v>
      </c>
      <c r="CJ106" s="9">
        <f>0</f>
        <v>0</v>
      </c>
      <c r="CK106" s="9">
        <f t="shared" si="69"/>
        <v>0.15989999999999999</v>
      </c>
      <c r="CL106" s="9">
        <f t="shared" si="70"/>
        <v>1.11E-2</v>
      </c>
      <c r="CM106" s="10">
        <f t="shared" si="71"/>
        <v>0.30771497222510147</v>
      </c>
      <c r="CN106" s="41">
        <f t="shared" si="91"/>
        <v>4.4086105618374082E-2</v>
      </c>
    </row>
    <row r="107" spans="1:92">
      <c r="A107" s="36">
        <v>229</v>
      </c>
      <c r="B107" s="36" t="s">
        <v>156</v>
      </c>
      <c r="C107" s="36">
        <v>0.66559999999999997</v>
      </c>
      <c r="D107" s="36">
        <v>1.0488</v>
      </c>
      <c r="E107" s="36">
        <v>5.45E-2</v>
      </c>
      <c r="F107" s="36">
        <v>87.11</v>
      </c>
      <c r="G107" s="36">
        <v>0.32729999999999998</v>
      </c>
      <c r="H107" s="36">
        <v>4.3299999999999998E-2</v>
      </c>
      <c r="I107" s="36">
        <v>4.26</v>
      </c>
      <c r="J107" s="36">
        <v>0.68479999999999996</v>
      </c>
      <c r="K107" s="36">
        <v>0</v>
      </c>
      <c r="L107" s="36">
        <v>0.16059999999999999</v>
      </c>
      <c r="M107" s="7">
        <f t="shared" si="109"/>
        <v>1.6514325979297546E-2</v>
      </c>
      <c r="N107" s="7">
        <f t="shared" si="109"/>
        <v>1.0286258088806186E-2</v>
      </c>
      <c r="O107" s="7">
        <f t="shared" si="109"/>
        <v>3.5857527843863822E-4</v>
      </c>
      <c r="P107" s="7">
        <f t="shared" si="109"/>
        <v>1.2124814181759471</v>
      </c>
      <c r="Q107" s="7">
        <f t="shared" si="107"/>
        <v>2.1837295137749095E-3</v>
      </c>
      <c r="R107" s="7">
        <f t="shared" si="107"/>
        <v>8.3134457024477623E-4</v>
      </c>
      <c r="S107" s="7">
        <f t="shared" si="107"/>
        <v>5.3339476972621577E-2</v>
      </c>
      <c r="T107" s="7">
        <f t="shared" si="107"/>
        <v>9.6535752223060618E-3</v>
      </c>
      <c r="U107" s="7">
        <f t="shared" si="107"/>
        <v>0</v>
      </c>
      <c r="V107" s="7">
        <f t="shared" si="107"/>
        <v>1.9732299292045401E-3</v>
      </c>
      <c r="W107" s="7">
        <f t="shared" si="92"/>
        <v>1.6514325979297546E-2</v>
      </c>
      <c r="X107" s="7">
        <f t="shared" si="111"/>
        <v>3.0858774266418559E-2</v>
      </c>
      <c r="Y107" s="7">
        <f t="shared" si="111"/>
        <v>1.0757258353159146E-3</v>
      </c>
      <c r="Z107" s="7">
        <f t="shared" si="94"/>
        <v>1.2124814181759471</v>
      </c>
      <c r="AA107" s="7">
        <f t="shared" si="95"/>
        <v>6.5511885413247284E-3</v>
      </c>
      <c r="AB107" s="7">
        <f t="shared" si="112"/>
        <v>1.6626891404895525E-3</v>
      </c>
      <c r="AC107" s="7">
        <f t="shared" si="112"/>
        <v>0.10667895394524315</v>
      </c>
      <c r="AD107" s="7">
        <f t="shared" si="105"/>
        <v>9.6535752223060618E-3</v>
      </c>
      <c r="AE107" s="7">
        <f t="shared" si="105"/>
        <v>0</v>
      </c>
      <c r="AF107" s="7">
        <f t="shared" si="105"/>
        <v>1.9732299292045401E-3</v>
      </c>
      <c r="AG107" s="7">
        <f t="shared" si="113"/>
        <v>1.3874498810355473</v>
      </c>
      <c r="AH107" s="8">
        <f t="shared" si="110"/>
        <v>0.28566352480229629</v>
      </c>
      <c r="AI107" s="8">
        <f t="shared" si="110"/>
        <v>0.53379267425593624</v>
      </c>
      <c r="AJ107" s="8">
        <f t="shared" si="110"/>
        <v>1.8607821731414665E-2</v>
      </c>
      <c r="AK107" s="8">
        <f t="shared" si="110"/>
        <v>20.973409154429255</v>
      </c>
      <c r="AL107" s="8">
        <f t="shared" si="108"/>
        <v>0.11332194924002822</v>
      </c>
      <c r="AM107" s="8">
        <f t="shared" si="108"/>
        <v>2.8761067276870434E-2</v>
      </c>
      <c r="AN107" s="8">
        <f t="shared" si="108"/>
        <v>1.8453242381446708</v>
      </c>
      <c r="AO107" s="8">
        <f t="shared" si="108"/>
        <v>0.16698679246159348</v>
      </c>
      <c r="AP107" s="8">
        <f t="shared" si="108"/>
        <v>0</v>
      </c>
      <c r="AQ107" s="8">
        <f t="shared" si="108"/>
        <v>3.4132777657930866E-2</v>
      </c>
      <c r="AR107" s="8">
        <f t="shared" si="98"/>
        <v>23.999999999999996</v>
      </c>
      <c r="AS107" s="8">
        <f t="shared" si="99"/>
        <v>0.28566352480229629</v>
      </c>
      <c r="AT107" s="8">
        <f t="shared" si="114"/>
        <v>0.35586178283729081</v>
      </c>
      <c r="AU107" s="8">
        <f t="shared" si="114"/>
        <v>1.2405214487609777E-2</v>
      </c>
      <c r="AV107" s="8">
        <f t="shared" si="101"/>
        <v>20.973409154429255</v>
      </c>
      <c r="AW107" s="8">
        <f t="shared" si="102"/>
        <v>7.5547966160018812E-2</v>
      </c>
      <c r="AX107" s="8">
        <f t="shared" si="115"/>
        <v>1.4380533638435217E-2</v>
      </c>
      <c r="AY107" s="8">
        <f t="shared" si="115"/>
        <v>0.92266211907233542</v>
      </c>
      <c r="AZ107" s="8">
        <f t="shared" si="106"/>
        <v>0.16698679246159348</v>
      </c>
      <c r="BA107" s="8">
        <f t="shared" si="106"/>
        <v>0</v>
      </c>
      <c r="BB107" s="8">
        <f t="shared" si="106"/>
        <v>3.4132777657930866E-2</v>
      </c>
      <c r="BC107" s="9">
        <f t="shared" si="104"/>
        <v>22.841049865546765</v>
      </c>
      <c r="BD107" s="9">
        <f t="shared" si="72"/>
        <v>4.3991995401352464E-2</v>
      </c>
      <c r="BE107" s="9" t="b">
        <f t="shared" si="73"/>
        <v>0</v>
      </c>
      <c r="BF107" s="8">
        <f t="shared" si="74"/>
        <v>0.47001180180844565</v>
      </c>
      <c r="BG107" s="8">
        <f t="shared" si="75"/>
        <v>20.503397352620809</v>
      </c>
      <c r="BH107" s="10">
        <f t="shared" si="116"/>
        <v>2.2409890464049165E-2</v>
      </c>
      <c r="BI107" s="10">
        <f t="shared" si="116"/>
        <v>0.97759010953595082</v>
      </c>
      <c r="BJ107" s="10">
        <f t="shared" si="77"/>
        <v>1.9521255583233228</v>
      </c>
      <c r="BK107" s="10">
        <f t="shared" si="78"/>
        <v>94.639997587963393</v>
      </c>
      <c r="BL107" s="8">
        <f t="shared" si="79"/>
        <v>103.83702314628671</v>
      </c>
      <c r="BM107" s="10">
        <f t="shared" si="80"/>
        <v>1.392673920880781</v>
      </c>
      <c r="BN107" s="10">
        <f t="shared" si="81"/>
        <v>6.5269117445161582</v>
      </c>
      <c r="BO107" s="10">
        <f t="shared" si="82"/>
        <v>13.053823489032316</v>
      </c>
      <c r="BP107" s="10">
        <f t="shared" si="83"/>
        <v>0.37760125724360105</v>
      </c>
      <c r="BQ107" s="10">
        <f t="shared" si="84"/>
        <v>0.62239874275639895</v>
      </c>
      <c r="BR107" s="10">
        <f t="shared" si="85"/>
        <v>32.892845518490091</v>
      </c>
      <c r="BS107" s="10">
        <f t="shared" si="86"/>
        <v>60.254103369742474</v>
      </c>
      <c r="BT107" s="8">
        <f t="shared" si="87"/>
        <v>100.39184888823257</v>
      </c>
      <c r="BU107" s="11" t="str">
        <f t="shared" si="88"/>
        <v>Magnetite-Ulvospinel</v>
      </c>
      <c r="BV107" s="9">
        <f t="shared" si="89"/>
        <v>100.39184888823257</v>
      </c>
      <c r="BW107" s="11" t="str">
        <f t="shared" si="90"/>
        <v>YES</v>
      </c>
      <c r="BX107" s="11"/>
      <c r="BY107" s="11" t="str">
        <f t="shared" si="59"/>
        <v>Magnetite-Ulvospinel</v>
      </c>
      <c r="BZ107" s="11">
        <f t="shared" si="60"/>
        <v>229</v>
      </c>
      <c r="CA107" s="9">
        <f t="shared" si="117"/>
        <v>4.3299999999999998E-2</v>
      </c>
      <c r="CB107" s="9">
        <f t="shared" si="117"/>
        <v>4.26</v>
      </c>
      <c r="CC107" s="9">
        <f t="shared" si="62"/>
        <v>1.0488</v>
      </c>
      <c r="CD107" s="9">
        <f t="shared" si="63"/>
        <v>60.254103369742474</v>
      </c>
      <c r="CE107" s="9">
        <f t="shared" si="64"/>
        <v>0.32729999999999998</v>
      </c>
      <c r="CF107" s="9">
        <f t="shared" si="65"/>
        <v>5.45E-2</v>
      </c>
      <c r="CG107" s="9">
        <f t="shared" si="66"/>
        <v>32.892845518490091</v>
      </c>
      <c r="CH107" s="9">
        <f t="shared" si="67"/>
        <v>0.68479999999999996</v>
      </c>
      <c r="CI107" s="9">
        <f t="shared" si="68"/>
        <v>0.66559999999999997</v>
      </c>
      <c r="CJ107" s="9">
        <f>0</f>
        <v>0</v>
      </c>
      <c r="CK107" s="9">
        <f t="shared" si="69"/>
        <v>0.16059999999999999</v>
      </c>
      <c r="CL107" s="9">
        <f t="shared" si="70"/>
        <v>0</v>
      </c>
      <c r="CM107" s="10">
        <f t="shared" si="71"/>
        <v>0.23317266793376984</v>
      </c>
      <c r="CN107" s="41">
        <f t="shared" si="91"/>
        <v>4.3991995401352464E-2</v>
      </c>
    </row>
    <row r="108" spans="1:92">
      <c r="A108" s="36">
        <v>230</v>
      </c>
      <c r="B108" s="36" t="s">
        <v>157</v>
      </c>
      <c r="C108" s="36">
        <v>0.67710000000000004</v>
      </c>
      <c r="D108" s="36">
        <v>1.0665</v>
      </c>
      <c r="E108" s="36">
        <v>9.3700000000000006E-2</v>
      </c>
      <c r="F108" s="36">
        <v>86.57</v>
      </c>
      <c r="G108" s="36">
        <v>0.3407</v>
      </c>
      <c r="H108" s="36">
        <v>4.7899999999999998E-2</v>
      </c>
      <c r="I108" s="36">
        <v>4.09</v>
      </c>
      <c r="J108" s="36">
        <v>0.65500000000000003</v>
      </c>
      <c r="K108" s="36">
        <v>0</v>
      </c>
      <c r="L108" s="36">
        <v>0.17219999999999999</v>
      </c>
      <c r="M108" s="7">
        <f t="shared" si="109"/>
        <v>1.6799654628278798E-2</v>
      </c>
      <c r="N108" s="7">
        <f t="shared" si="109"/>
        <v>1.0459853405522308E-2</v>
      </c>
      <c r="O108" s="7">
        <f t="shared" si="109"/>
        <v>6.1648630439817254E-4</v>
      </c>
      <c r="P108" s="7">
        <f t="shared" si="109"/>
        <v>1.2049651747387409</v>
      </c>
      <c r="Q108" s="7">
        <f t="shared" si="107"/>
        <v>2.2731336551882423E-3</v>
      </c>
      <c r="R108" s="7">
        <f t="shared" si="107"/>
        <v>9.1966293105599957E-4</v>
      </c>
      <c r="S108" s="7">
        <f t="shared" si="107"/>
        <v>5.1210906295310388E-2</v>
      </c>
      <c r="T108" s="7">
        <f t="shared" si="107"/>
        <v>9.2334868145596844E-3</v>
      </c>
      <c r="U108" s="7">
        <f t="shared" si="107"/>
        <v>0</v>
      </c>
      <c r="V108" s="7">
        <f t="shared" si="107"/>
        <v>2.1157546314384918E-3</v>
      </c>
      <c r="W108" s="7">
        <f t="shared" si="92"/>
        <v>1.6799654628278798E-2</v>
      </c>
      <c r="X108" s="7">
        <f t="shared" si="111"/>
        <v>3.1379560216566925E-2</v>
      </c>
      <c r="Y108" s="7">
        <f t="shared" si="111"/>
        <v>1.8494589131945176E-3</v>
      </c>
      <c r="Z108" s="7">
        <f t="shared" si="94"/>
        <v>1.2049651747387409</v>
      </c>
      <c r="AA108" s="7">
        <f t="shared" si="95"/>
        <v>6.8194009655647269E-3</v>
      </c>
      <c r="AB108" s="7">
        <f t="shared" si="112"/>
        <v>1.8393258621119991E-3</v>
      </c>
      <c r="AC108" s="7">
        <f t="shared" si="112"/>
        <v>0.10242181259062078</v>
      </c>
      <c r="AD108" s="7">
        <f t="shared" si="105"/>
        <v>9.2334868145596844E-3</v>
      </c>
      <c r="AE108" s="7">
        <f t="shared" si="105"/>
        <v>0</v>
      </c>
      <c r="AF108" s="7">
        <f t="shared" si="105"/>
        <v>2.1157546314384918E-3</v>
      </c>
      <c r="AG108" s="7">
        <f t="shared" si="113"/>
        <v>1.3774236293610767</v>
      </c>
      <c r="AH108" s="8">
        <f t="shared" si="110"/>
        <v>0.29271438538172395</v>
      </c>
      <c r="AI108" s="8">
        <f t="shared" si="110"/>
        <v>0.54675223304172504</v>
      </c>
      <c r="AJ108" s="8">
        <f t="shared" si="110"/>
        <v>3.2224664199537158E-2</v>
      </c>
      <c r="AK108" s="8">
        <f t="shared" si="110"/>
        <v>20.995112598107561</v>
      </c>
      <c r="AL108" s="8">
        <f t="shared" si="108"/>
        <v>0.11882010710784044</v>
      </c>
      <c r="AM108" s="8">
        <f t="shared" si="108"/>
        <v>3.2048107604458816E-2</v>
      </c>
      <c r="AN108" s="8">
        <f t="shared" si="108"/>
        <v>1.7845806110608897</v>
      </c>
      <c r="AO108" s="8">
        <f t="shared" si="108"/>
        <v>0.16088273703582692</v>
      </c>
      <c r="AP108" s="8">
        <f t="shared" si="108"/>
        <v>0</v>
      </c>
      <c r="AQ108" s="8">
        <f t="shared" si="108"/>
        <v>3.6864556460438701E-2</v>
      </c>
      <c r="AR108" s="8">
        <f t="shared" si="98"/>
        <v>24.000000000000004</v>
      </c>
      <c r="AS108" s="8">
        <f t="shared" si="99"/>
        <v>0.29271438538172395</v>
      </c>
      <c r="AT108" s="8">
        <f t="shared" si="114"/>
        <v>0.36450148869448334</v>
      </c>
      <c r="AU108" s="8">
        <f t="shared" si="114"/>
        <v>2.1483109466358105E-2</v>
      </c>
      <c r="AV108" s="8">
        <f t="shared" si="101"/>
        <v>20.995112598107561</v>
      </c>
      <c r="AW108" s="8">
        <f t="shared" si="102"/>
        <v>7.9213404738560297E-2</v>
      </c>
      <c r="AX108" s="8">
        <f t="shared" si="115"/>
        <v>1.6024053802229408E-2</v>
      </c>
      <c r="AY108" s="8">
        <f t="shared" si="115"/>
        <v>0.89229030553044486</v>
      </c>
      <c r="AZ108" s="8">
        <f t="shared" si="106"/>
        <v>0.16088273703582692</v>
      </c>
      <c r="BA108" s="8">
        <f t="shared" si="106"/>
        <v>0</v>
      </c>
      <c r="BB108" s="8">
        <f t="shared" si="106"/>
        <v>3.6864556460438701E-2</v>
      </c>
      <c r="BC108" s="9">
        <f t="shared" si="104"/>
        <v>22.85908663921763</v>
      </c>
      <c r="BD108" s="9">
        <f t="shared" si="72"/>
        <v>4.2499905697618093E-2</v>
      </c>
      <c r="BE108" s="9" t="b">
        <f t="shared" si="73"/>
        <v>0</v>
      </c>
      <c r="BF108" s="8">
        <f t="shared" si="74"/>
        <v>0.43869318311289407</v>
      </c>
      <c r="BG108" s="8">
        <f t="shared" si="75"/>
        <v>20.556419414994668</v>
      </c>
      <c r="BH108" s="10">
        <f t="shared" si="116"/>
        <v>2.0895014545072581E-2</v>
      </c>
      <c r="BI108" s="10">
        <f t="shared" si="116"/>
        <v>0.97910498545492752</v>
      </c>
      <c r="BJ108" s="10">
        <f t="shared" si="77"/>
        <v>1.808881409166933</v>
      </c>
      <c r="BK108" s="10">
        <f t="shared" si="78"/>
        <v>94.199063933700259</v>
      </c>
      <c r="BL108" s="8">
        <f t="shared" si="79"/>
        <v>103.15104534286719</v>
      </c>
      <c r="BM108" s="10">
        <f t="shared" si="80"/>
        <v>1.3309834886433387</v>
      </c>
      <c r="BN108" s="10">
        <f t="shared" si="81"/>
        <v>6.5547097031547414</v>
      </c>
      <c r="BO108" s="10">
        <f t="shared" si="82"/>
        <v>13.109419406309483</v>
      </c>
      <c r="BP108" s="10">
        <f t="shared" si="83"/>
        <v>0.37559661349512707</v>
      </c>
      <c r="BQ108" s="10">
        <f t="shared" si="84"/>
        <v>0.62440338650487281</v>
      </c>
      <c r="BR108" s="10">
        <f t="shared" si="85"/>
        <v>32.515398830273142</v>
      </c>
      <c r="BS108" s="10">
        <f t="shared" si="86"/>
        <v>60.073450140244567</v>
      </c>
      <c r="BT108" s="8">
        <f t="shared" si="87"/>
        <v>99.73194897051772</v>
      </c>
      <c r="BU108" s="11" t="str">
        <f t="shared" si="88"/>
        <v>Magnetite-Ulvospinel</v>
      </c>
      <c r="BV108" s="9">
        <f t="shared" si="89"/>
        <v>99.73194897051772</v>
      </c>
      <c r="BW108" s="11" t="str">
        <f t="shared" si="90"/>
        <v>YES</v>
      </c>
      <c r="BX108" s="11"/>
      <c r="BY108" s="11" t="str">
        <f t="shared" si="59"/>
        <v>Magnetite-Ulvospinel</v>
      </c>
      <c r="BZ108" s="11">
        <f t="shared" si="60"/>
        <v>230</v>
      </c>
      <c r="CA108" s="9">
        <f t="shared" si="117"/>
        <v>4.7899999999999998E-2</v>
      </c>
      <c r="CB108" s="9">
        <f t="shared" si="117"/>
        <v>4.09</v>
      </c>
      <c r="CC108" s="9">
        <f t="shared" si="62"/>
        <v>1.0665</v>
      </c>
      <c r="CD108" s="9">
        <f t="shared" si="63"/>
        <v>60.073450140244567</v>
      </c>
      <c r="CE108" s="9">
        <f t="shared" si="64"/>
        <v>0.3407</v>
      </c>
      <c r="CF108" s="9">
        <f t="shared" si="65"/>
        <v>9.3700000000000006E-2</v>
      </c>
      <c r="CG108" s="9">
        <f t="shared" si="66"/>
        <v>32.515398830273142</v>
      </c>
      <c r="CH108" s="9">
        <f t="shared" si="67"/>
        <v>0.65500000000000003</v>
      </c>
      <c r="CI108" s="9">
        <f t="shared" si="68"/>
        <v>0.67710000000000004</v>
      </c>
      <c r="CJ108" s="9">
        <f>0</f>
        <v>0</v>
      </c>
      <c r="CK108" s="9">
        <f t="shared" si="69"/>
        <v>0.17219999999999999</v>
      </c>
      <c r="CL108" s="9">
        <f t="shared" si="70"/>
        <v>0</v>
      </c>
      <c r="CM108" s="10">
        <f t="shared" si="71"/>
        <v>0.2599346201258404</v>
      </c>
      <c r="CN108" s="41">
        <f t="shared" si="91"/>
        <v>4.2499905697618093E-2</v>
      </c>
    </row>
    <row r="109" spans="1:92">
      <c r="A109" s="36">
        <v>231</v>
      </c>
      <c r="B109" s="36" t="s">
        <v>158</v>
      </c>
      <c r="C109" s="36">
        <v>0.65369999999999995</v>
      </c>
      <c r="D109" s="36">
        <v>1.0994999999999999</v>
      </c>
      <c r="E109" s="36">
        <v>7.4300000000000005E-2</v>
      </c>
      <c r="F109" s="36">
        <v>86.82</v>
      </c>
      <c r="G109" s="36">
        <v>0.3417</v>
      </c>
      <c r="H109" s="36">
        <v>3.61E-2</v>
      </c>
      <c r="I109" s="36">
        <v>4.2699999999999996</v>
      </c>
      <c r="J109" s="36">
        <v>0.60950000000000004</v>
      </c>
      <c r="K109" s="36">
        <v>0</v>
      </c>
      <c r="L109" s="36">
        <v>0.1295</v>
      </c>
      <c r="M109" s="7">
        <f t="shared" si="109"/>
        <v>1.6219072855569117E-2</v>
      </c>
      <c r="N109" s="7">
        <f t="shared" si="109"/>
        <v>1.0783505690925248E-2</v>
      </c>
      <c r="O109" s="7">
        <f t="shared" si="109"/>
        <v>4.888466639998316E-4</v>
      </c>
      <c r="P109" s="7">
        <f t="shared" si="109"/>
        <v>1.2084449170707807</v>
      </c>
      <c r="Q109" s="7">
        <f t="shared" si="107"/>
        <v>2.2798056060399836E-3</v>
      </c>
      <c r="R109" s="7">
        <f t="shared" si="107"/>
        <v>6.9310713593155712E-4</v>
      </c>
      <c r="S109" s="7">
        <f t="shared" si="107"/>
        <v>5.3464687012463409E-2</v>
      </c>
      <c r="T109" s="7">
        <f t="shared" si="107"/>
        <v>8.5920766617925606E-3</v>
      </c>
      <c r="U109" s="7">
        <f t="shared" si="107"/>
        <v>0</v>
      </c>
      <c r="V109" s="7">
        <f t="shared" si="107"/>
        <v>1.5911162878704107E-3</v>
      </c>
      <c r="W109" s="7">
        <f t="shared" si="92"/>
        <v>1.6219072855569117E-2</v>
      </c>
      <c r="X109" s="7">
        <f t="shared" si="111"/>
        <v>3.2350517072775746E-2</v>
      </c>
      <c r="Y109" s="7">
        <f t="shared" si="111"/>
        <v>1.4665399919994949E-3</v>
      </c>
      <c r="Z109" s="7">
        <f t="shared" si="94"/>
        <v>1.2084449170707807</v>
      </c>
      <c r="AA109" s="7">
        <f t="shared" si="95"/>
        <v>6.8394168181199512E-3</v>
      </c>
      <c r="AB109" s="7">
        <f t="shared" si="112"/>
        <v>1.3862142718631142E-3</v>
      </c>
      <c r="AC109" s="7">
        <f t="shared" si="112"/>
        <v>0.10692937402492682</v>
      </c>
      <c r="AD109" s="7">
        <f t="shared" si="105"/>
        <v>8.5920766617925606E-3</v>
      </c>
      <c r="AE109" s="7">
        <f t="shared" si="105"/>
        <v>0</v>
      </c>
      <c r="AF109" s="7">
        <f t="shared" si="105"/>
        <v>1.5911162878704107E-3</v>
      </c>
      <c r="AG109" s="7">
        <f t="shared" si="113"/>
        <v>1.3838192450556981</v>
      </c>
      <c r="AH109" s="8">
        <f t="shared" si="110"/>
        <v>0.28129233635422618</v>
      </c>
      <c r="AI109" s="8">
        <f t="shared" si="110"/>
        <v>0.56106490245795626</v>
      </c>
      <c r="AJ109" s="8">
        <f t="shared" si="110"/>
        <v>2.5434651189990654E-2</v>
      </c>
      <c r="AK109" s="8">
        <f t="shared" si="110"/>
        <v>20.958429443240899</v>
      </c>
      <c r="AL109" s="8">
        <f t="shared" si="108"/>
        <v>0.11861809569520189</v>
      </c>
      <c r="AM109" s="8">
        <f t="shared" si="108"/>
        <v>2.4041537681733626E-2</v>
      </c>
      <c r="AN109" s="8">
        <f t="shared" si="108"/>
        <v>1.8545088065276554</v>
      </c>
      <c r="AO109" s="8">
        <f t="shared" si="108"/>
        <v>0.14901501089813329</v>
      </c>
      <c r="AP109" s="8">
        <f t="shared" si="108"/>
        <v>0</v>
      </c>
      <c r="AQ109" s="8">
        <f t="shared" si="108"/>
        <v>2.7595215954199899E-2</v>
      </c>
      <c r="AR109" s="8">
        <f t="shared" si="98"/>
        <v>23.999999999999993</v>
      </c>
      <c r="AS109" s="8">
        <f t="shared" si="99"/>
        <v>0.28129233635422618</v>
      </c>
      <c r="AT109" s="8">
        <f t="shared" si="114"/>
        <v>0.37404326830530416</v>
      </c>
      <c r="AU109" s="8">
        <f t="shared" si="114"/>
        <v>1.6956434126660435E-2</v>
      </c>
      <c r="AV109" s="8">
        <f t="shared" si="101"/>
        <v>20.958429443240899</v>
      </c>
      <c r="AW109" s="8">
        <f t="shared" si="102"/>
        <v>7.9078730463467931E-2</v>
      </c>
      <c r="AX109" s="8">
        <f t="shared" si="115"/>
        <v>1.2020768840866813E-2</v>
      </c>
      <c r="AY109" s="8">
        <f t="shared" si="115"/>
        <v>0.92725440326382769</v>
      </c>
      <c r="AZ109" s="8">
        <f t="shared" si="106"/>
        <v>0.14901501089813329</v>
      </c>
      <c r="BA109" s="8">
        <f t="shared" si="106"/>
        <v>0</v>
      </c>
      <c r="BB109" s="8">
        <f t="shared" si="106"/>
        <v>2.7595215954199899E-2</v>
      </c>
      <c r="BC109" s="9">
        <f t="shared" si="104"/>
        <v>22.825685611447586</v>
      </c>
      <c r="BD109" s="9">
        <f t="shared" si="72"/>
        <v>4.4242551941928436E-2</v>
      </c>
      <c r="BE109" s="9" t="b">
        <f t="shared" si="73"/>
        <v>0</v>
      </c>
      <c r="BF109" s="8">
        <f t="shared" si="74"/>
        <v>0.49694705601146827</v>
      </c>
      <c r="BG109" s="8">
        <f t="shared" si="75"/>
        <v>20.461482387229431</v>
      </c>
      <c r="BH109" s="10">
        <f t="shared" si="116"/>
        <v>2.3711082805955859E-2</v>
      </c>
      <c r="BI109" s="10">
        <f t="shared" si="116"/>
        <v>0.9762889171940442</v>
      </c>
      <c r="BJ109" s="10">
        <f t="shared" si="77"/>
        <v>2.0585962092130874</v>
      </c>
      <c r="BK109" s="10">
        <f t="shared" si="78"/>
        <v>94.199380889978485</v>
      </c>
      <c r="BL109" s="8">
        <f t="shared" si="79"/>
        <v>103.47227709919157</v>
      </c>
      <c r="BM109" s="10">
        <f t="shared" si="80"/>
        <v>1.4242014592752961</v>
      </c>
      <c r="BN109" s="10">
        <f t="shared" si="81"/>
        <v>6.5114093279885346</v>
      </c>
      <c r="BO109" s="10">
        <f t="shared" si="82"/>
        <v>13.022818655977069</v>
      </c>
      <c r="BP109" s="10">
        <f t="shared" si="83"/>
        <v>0.37863575649858955</v>
      </c>
      <c r="BQ109" s="10">
        <f t="shared" si="84"/>
        <v>0.62136424350141051</v>
      </c>
      <c r="BR109" s="10">
        <f t="shared" si="85"/>
        <v>32.873156379207543</v>
      </c>
      <c r="BS109" s="10">
        <f t="shared" si="86"/>
        <v>59.953694049124429</v>
      </c>
      <c r="BT109" s="8">
        <f t="shared" si="87"/>
        <v>100.04115042833196</v>
      </c>
      <c r="BU109" s="11" t="str">
        <f t="shared" si="88"/>
        <v>Magnetite-Ulvospinel</v>
      </c>
      <c r="BV109" s="9">
        <f t="shared" si="89"/>
        <v>100.04115042833196</v>
      </c>
      <c r="BW109" s="11" t="str">
        <f t="shared" si="90"/>
        <v>YES</v>
      </c>
      <c r="BX109" s="11"/>
      <c r="BY109" s="11" t="str">
        <f t="shared" si="59"/>
        <v>Magnetite-Ulvospinel</v>
      </c>
      <c r="BZ109" s="11">
        <f t="shared" si="60"/>
        <v>231</v>
      </c>
      <c r="CA109" s="9">
        <f t="shared" si="117"/>
        <v>3.61E-2</v>
      </c>
      <c r="CB109" s="9">
        <f t="shared" si="117"/>
        <v>4.2699999999999996</v>
      </c>
      <c r="CC109" s="9">
        <f t="shared" si="62"/>
        <v>1.0994999999999999</v>
      </c>
      <c r="CD109" s="9">
        <f t="shared" si="63"/>
        <v>59.953694049124429</v>
      </c>
      <c r="CE109" s="9">
        <f t="shared" si="64"/>
        <v>0.3417</v>
      </c>
      <c r="CF109" s="9">
        <f t="shared" si="65"/>
        <v>7.4300000000000005E-2</v>
      </c>
      <c r="CG109" s="9">
        <f t="shared" si="66"/>
        <v>32.873156379207543</v>
      </c>
      <c r="CH109" s="9">
        <f t="shared" si="67"/>
        <v>0.60950000000000004</v>
      </c>
      <c r="CI109" s="9">
        <f t="shared" si="68"/>
        <v>0.65369999999999995</v>
      </c>
      <c r="CJ109" s="9">
        <f>0</f>
        <v>0</v>
      </c>
      <c r="CK109" s="9">
        <f t="shared" si="69"/>
        <v>0.1295</v>
      </c>
      <c r="CL109" s="9">
        <f t="shared" si="70"/>
        <v>0</v>
      </c>
      <c r="CM109" s="10">
        <f t="shared" si="71"/>
        <v>0.27592788133171636</v>
      </c>
      <c r="CN109" s="41">
        <f t="shared" si="91"/>
        <v>4.4242551941928436E-2</v>
      </c>
    </row>
    <row r="110" spans="1:92">
      <c r="A110" s="36">
        <v>232</v>
      </c>
      <c r="B110" s="36" t="s">
        <v>159</v>
      </c>
      <c r="C110" s="36">
        <v>0.67679999999999996</v>
      </c>
      <c r="D110" s="36">
        <v>1.1474</v>
      </c>
      <c r="E110" s="36">
        <v>0</v>
      </c>
      <c r="F110" s="36">
        <v>86.85</v>
      </c>
      <c r="G110" s="36">
        <v>0.27</v>
      </c>
      <c r="H110" s="36">
        <v>4.5100000000000001E-2</v>
      </c>
      <c r="I110" s="36">
        <v>4.83</v>
      </c>
      <c r="J110" s="36">
        <v>0.58899999999999997</v>
      </c>
      <c r="K110" s="36">
        <v>1.2500000000000001E-2</v>
      </c>
      <c r="L110" s="36">
        <v>0.16159999999999999</v>
      </c>
      <c r="M110" s="7">
        <f t="shared" si="109"/>
        <v>1.6792211272218416E-2</v>
      </c>
      <c r="N110" s="7">
        <f t="shared" si="109"/>
        <v>1.1253291887010124E-2</v>
      </c>
      <c r="O110" s="7">
        <f t="shared" si="109"/>
        <v>0</v>
      </c>
      <c r="P110" s="7">
        <f t="shared" si="109"/>
        <v>1.2088624861506256</v>
      </c>
      <c r="Q110" s="7">
        <f t="shared" si="107"/>
        <v>1.8014267299701365E-3</v>
      </c>
      <c r="R110" s="7">
        <f t="shared" si="107"/>
        <v>8.6590392882308106E-4</v>
      </c>
      <c r="S110" s="7">
        <f t="shared" si="107"/>
        <v>6.0476449243606158E-2</v>
      </c>
      <c r="T110" s="7">
        <f t="shared" si="107"/>
        <v>8.3030896698864931E-3</v>
      </c>
      <c r="U110" s="7">
        <f t="shared" si="107"/>
        <v>1.6735214103635155E-4</v>
      </c>
      <c r="V110" s="7">
        <f t="shared" si="107"/>
        <v>1.9855165414660878E-3</v>
      </c>
      <c r="W110" s="7">
        <f t="shared" si="92"/>
        <v>1.6792211272218416E-2</v>
      </c>
      <c r="X110" s="7">
        <f t="shared" si="111"/>
        <v>3.3759875661030371E-2</v>
      </c>
      <c r="Y110" s="7">
        <f t="shared" si="111"/>
        <v>0</v>
      </c>
      <c r="Z110" s="7">
        <f t="shared" si="94"/>
        <v>1.2088624861506256</v>
      </c>
      <c r="AA110" s="7">
        <f t="shared" si="95"/>
        <v>5.4042801899104095E-3</v>
      </c>
      <c r="AB110" s="7">
        <f t="shared" si="112"/>
        <v>1.7318078576461621E-3</v>
      </c>
      <c r="AC110" s="7">
        <f t="shared" si="112"/>
        <v>0.12095289848721232</v>
      </c>
      <c r="AD110" s="7">
        <f t="shared" si="105"/>
        <v>8.3030896698864931E-3</v>
      </c>
      <c r="AE110" s="7">
        <f t="shared" si="105"/>
        <v>1.6735214103635155E-4</v>
      </c>
      <c r="AF110" s="7">
        <f t="shared" si="105"/>
        <v>1.9855165414660878E-3</v>
      </c>
      <c r="AG110" s="7">
        <f t="shared" si="113"/>
        <v>1.3979595179710325</v>
      </c>
      <c r="AH110" s="8">
        <f t="shared" si="110"/>
        <v>0.28828665304855627</v>
      </c>
      <c r="AI110" s="8">
        <f t="shared" si="110"/>
        <v>0.57958546399161048</v>
      </c>
      <c r="AJ110" s="8">
        <f t="shared" si="110"/>
        <v>0</v>
      </c>
      <c r="AK110" s="8">
        <f t="shared" si="110"/>
        <v>20.753605018350896</v>
      </c>
      <c r="AL110" s="8">
        <f t="shared" si="108"/>
        <v>9.2780028956845242E-2</v>
      </c>
      <c r="AM110" s="8">
        <f t="shared" si="108"/>
        <v>2.973146793537489E-2</v>
      </c>
      <c r="AN110" s="8">
        <f t="shared" si="108"/>
        <v>2.0765047387826052</v>
      </c>
      <c r="AO110" s="8">
        <f t="shared" si="108"/>
        <v>0.14254643966121275</v>
      </c>
      <c r="AP110" s="8">
        <f t="shared" si="108"/>
        <v>2.8730813254891855E-3</v>
      </c>
      <c r="AQ110" s="8">
        <f t="shared" si="108"/>
        <v>3.4087107947408768E-2</v>
      </c>
      <c r="AR110" s="8">
        <f t="shared" si="98"/>
        <v>24</v>
      </c>
      <c r="AS110" s="8">
        <f t="shared" si="99"/>
        <v>0.28828665304855627</v>
      </c>
      <c r="AT110" s="8">
        <f t="shared" si="114"/>
        <v>0.38639030932774032</v>
      </c>
      <c r="AU110" s="8">
        <f t="shared" si="114"/>
        <v>0</v>
      </c>
      <c r="AV110" s="8">
        <f t="shared" si="101"/>
        <v>20.753605018350896</v>
      </c>
      <c r="AW110" s="8">
        <f t="shared" si="102"/>
        <v>6.1853352637896826E-2</v>
      </c>
      <c r="AX110" s="8">
        <f t="shared" si="115"/>
        <v>1.4865733967687445E-2</v>
      </c>
      <c r="AY110" s="8">
        <f t="shared" si="115"/>
        <v>1.0382523693913026</v>
      </c>
      <c r="AZ110" s="8">
        <f t="shared" si="106"/>
        <v>0.14254643966121275</v>
      </c>
      <c r="BA110" s="8">
        <f t="shared" si="106"/>
        <v>2.8730813254891855E-3</v>
      </c>
      <c r="BB110" s="8">
        <f t="shared" si="106"/>
        <v>3.4087107947408768E-2</v>
      </c>
      <c r="BC110" s="9">
        <f t="shared" si="104"/>
        <v>22.722760065658193</v>
      </c>
      <c r="BD110" s="9">
        <f t="shared" si="72"/>
        <v>5.0027567185231284E-2</v>
      </c>
      <c r="BE110" s="9" t="b">
        <f t="shared" si="73"/>
        <v>0</v>
      </c>
      <c r="BF110" s="8">
        <f t="shared" si="74"/>
        <v>0.60741927668153362</v>
      </c>
      <c r="BG110" s="8">
        <f t="shared" si="75"/>
        <v>20.146185741669363</v>
      </c>
      <c r="BH110" s="10">
        <f t="shared" si="116"/>
        <v>2.9268133230079166E-2</v>
      </c>
      <c r="BI110" s="10">
        <f t="shared" si="116"/>
        <v>0.97073186676992085</v>
      </c>
      <c r="BJ110" s="10">
        <f t="shared" si="77"/>
        <v>2.5419373710323754</v>
      </c>
      <c r="BK110" s="10">
        <f t="shared" si="78"/>
        <v>93.695561287359268</v>
      </c>
      <c r="BL110" s="8">
        <f t="shared" si="79"/>
        <v>103.96989865839166</v>
      </c>
      <c r="BM110" s="10">
        <f t="shared" si="80"/>
        <v>1.645671646072836</v>
      </c>
      <c r="BN110" s="10">
        <f t="shared" si="81"/>
        <v>6.369311124092687</v>
      </c>
      <c r="BO110" s="10">
        <f t="shared" si="82"/>
        <v>12.738622248185374</v>
      </c>
      <c r="BP110" s="10">
        <f t="shared" si="83"/>
        <v>0.38619713361020697</v>
      </c>
      <c r="BQ110" s="10">
        <f t="shared" si="84"/>
        <v>0.61380286638979309</v>
      </c>
      <c r="BR110" s="10">
        <f t="shared" si="85"/>
        <v>33.541221054046474</v>
      </c>
      <c r="BS110" s="10">
        <f t="shared" si="86"/>
        <v>59.244582417538581</v>
      </c>
      <c r="BT110" s="8">
        <f t="shared" si="87"/>
        <v>100.51820347158507</v>
      </c>
      <c r="BU110" s="11" t="str">
        <f t="shared" si="88"/>
        <v>Magnetite-Ulvospinel</v>
      </c>
      <c r="BV110" s="9">
        <f t="shared" si="89"/>
        <v>100.51820347158507</v>
      </c>
      <c r="BW110" s="11" t="str">
        <f t="shared" si="90"/>
        <v>YES</v>
      </c>
      <c r="BX110" s="11"/>
      <c r="BY110" s="11" t="str">
        <f t="shared" si="59"/>
        <v>Magnetite-Ulvospinel</v>
      </c>
      <c r="BZ110" s="11">
        <f t="shared" si="60"/>
        <v>232</v>
      </c>
      <c r="CA110" s="9">
        <f t="shared" si="117"/>
        <v>4.5100000000000001E-2</v>
      </c>
      <c r="CB110" s="9">
        <f t="shared" si="117"/>
        <v>4.83</v>
      </c>
      <c r="CC110" s="9">
        <f t="shared" si="62"/>
        <v>1.1474</v>
      </c>
      <c r="CD110" s="9">
        <f t="shared" si="63"/>
        <v>59.244582417538581</v>
      </c>
      <c r="CE110" s="9">
        <f t="shared" si="64"/>
        <v>0.27</v>
      </c>
      <c r="CF110" s="9">
        <f t="shared" si="65"/>
        <v>0</v>
      </c>
      <c r="CG110" s="9">
        <f t="shared" si="66"/>
        <v>33.541221054046474</v>
      </c>
      <c r="CH110" s="9">
        <f t="shared" si="67"/>
        <v>0.58899999999999997</v>
      </c>
      <c r="CI110" s="9">
        <f t="shared" si="68"/>
        <v>0.67679999999999996</v>
      </c>
      <c r="CJ110" s="9">
        <f>0</f>
        <v>0</v>
      </c>
      <c r="CK110" s="9">
        <f t="shared" si="69"/>
        <v>0.16159999999999999</v>
      </c>
      <c r="CL110" s="9">
        <f t="shared" si="70"/>
        <v>1.2500000000000001E-2</v>
      </c>
      <c r="CM110" s="10">
        <f t="shared" si="71"/>
        <v>0.3058681615640646</v>
      </c>
      <c r="CN110" s="41">
        <f t="shared" si="91"/>
        <v>5.0027567185231284E-2</v>
      </c>
    </row>
    <row r="111" spans="1:92">
      <c r="A111" s="36">
        <v>233</v>
      </c>
      <c r="B111" s="36" t="s">
        <v>160</v>
      </c>
      <c r="C111" s="36">
        <v>0.72199999999999998</v>
      </c>
      <c r="D111" s="36">
        <v>1.1039000000000001</v>
      </c>
      <c r="E111" s="36">
        <v>0.25059999999999999</v>
      </c>
      <c r="F111" s="36">
        <v>86.28</v>
      </c>
      <c r="G111" s="36">
        <v>0.371</v>
      </c>
      <c r="H111" s="36">
        <v>1.7000000000000001E-2</v>
      </c>
      <c r="I111" s="36">
        <v>4.32</v>
      </c>
      <c r="J111" s="36">
        <v>0.6331</v>
      </c>
      <c r="K111" s="36">
        <v>0</v>
      </c>
      <c r="L111" s="36">
        <v>0.22389999999999999</v>
      </c>
      <c r="M111" s="7">
        <f t="shared" si="109"/>
        <v>1.791367691864908E-2</v>
      </c>
      <c r="N111" s="7">
        <f t="shared" si="109"/>
        <v>1.0826659328978975E-2</v>
      </c>
      <c r="O111" s="7">
        <f t="shared" si="109"/>
        <v>1.6487883445270228E-3</v>
      </c>
      <c r="P111" s="7">
        <f t="shared" si="109"/>
        <v>1.2009286736335749</v>
      </c>
      <c r="Q111" s="7">
        <f t="shared" si="107"/>
        <v>2.4752937659960022E-3</v>
      </c>
      <c r="R111" s="7">
        <f t="shared" si="107"/>
        <v>3.2639394212843415E-4</v>
      </c>
      <c r="S111" s="7">
        <f t="shared" si="107"/>
        <v>5.4090737211672589E-2</v>
      </c>
      <c r="T111" s="7">
        <f t="shared" si="107"/>
        <v>8.9247641256453968E-3</v>
      </c>
      <c r="U111" s="7">
        <f t="shared" si="107"/>
        <v>0</v>
      </c>
      <c r="V111" s="7">
        <f t="shared" si="107"/>
        <v>2.7509724853605013E-3</v>
      </c>
      <c r="W111" s="7">
        <f t="shared" si="92"/>
        <v>1.791367691864908E-2</v>
      </c>
      <c r="X111" s="7">
        <f t="shared" si="111"/>
        <v>3.2479977986936928E-2</v>
      </c>
      <c r="Y111" s="7">
        <f t="shared" si="111"/>
        <v>4.9463650335810679E-3</v>
      </c>
      <c r="Z111" s="7">
        <f t="shared" si="94"/>
        <v>1.2009286736335749</v>
      </c>
      <c r="AA111" s="7">
        <f t="shared" si="95"/>
        <v>7.4258812979880063E-3</v>
      </c>
      <c r="AB111" s="7">
        <f t="shared" si="112"/>
        <v>6.527878842568683E-4</v>
      </c>
      <c r="AC111" s="7">
        <f t="shared" si="112"/>
        <v>0.10818147442334518</v>
      </c>
      <c r="AD111" s="7">
        <f t="shared" si="105"/>
        <v>8.9247641256453968E-3</v>
      </c>
      <c r="AE111" s="7">
        <f t="shared" si="105"/>
        <v>0</v>
      </c>
      <c r="AF111" s="7">
        <f t="shared" si="105"/>
        <v>2.7509724853605013E-3</v>
      </c>
      <c r="AG111" s="7">
        <f t="shared" si="113"/>
        <v>1.3842045737893378</v>
      </c>
      <c r="AH111" s="8">
        <f t="shared" si="110"/>
        <v>0.3105958860333955</v>
      </c>
      <c r="AI111" s="8">
        <f t="shared" si="110"/>
        <v>0.56315337085797079</v>
      </c>
      <c r="AJ111" s="8">
        <f t="shared" si="110"/>
        <v>8.5762439348804329E-2</v>
      </c>
      <c r="AK111" s="8">
        <f t="shared" si="110"/>
        <v>20.822274910061282</v>
      </c>
      <c r="AL111" s="8">
        <f t="shared" si="108"/>
        <v>0.12875347656439376</v>
      </c>
      <c r="AM111" s="8">
        <f t="shared" si="108"/>
        <v>1.1318348110406683E-2</v>
      </c>
      <c r="AN111" s="8">
        <f t="shared" si="108"/>
        <v>1.8757020713004982</v>
      </c>
      <c r="AO111" s="8">
        <f t="shared" si="108"/>
        <v>0.15474182290058505</v>
      </c>
      <c r="AP111" s="8">
        <f t="shared" si="108"/>
        <v>0</v>
      </c>
      <c r="AQ111" s="8">
        <f t="shared" si="108"/>
        <v>4.7697674822666881E-2</v>
      </c>
      <c r="AR111" s="8">
        <f t="shared" si="98"/>
        <v>24.000000000000007</v>
      </c>
      <c r="AS111" s="8">
        <f t="shared" si="99"/>
        <v>0.3105958860333955</v>
      </c>
      <c r="AT111" s="8">
        <f t="shared" si="114"/>
        <v>0.37543558057198051</v>
      </c>
      <c r="AU111" s="8">
        <f t="shared" si="114"/>
        <v>5.717495956586955E-2</v>
      </c>
      <c r="AV111" s="8">
        <f t="shared" si="101"/>
        <v>20.822274910061282</v>
      </c>
      <c r="AW111" s="8">
        <f t="shared" si="102"/>
        <v>8.5835651042929173E-2</v>
      </c>
      <c r="AX111" s="8">
        <f t="shared" si="115"/>
        <v>5.6591740552033414E-3</v>
      </c>
      <c r="AY111" s="8">
        <f t="shared" si="115"/>
        <v>0.93785103565024908</v>
      </c>
      <c r="AZ111" s="8">
        <f t="shared" si="106"/>
        <v>0.15474182290058505</v>
      </c>
      <c r="BA111" s="8">
        <f t="shared" si="106"/>
        <v>0</v>
      </c>
      <c r="BB111" s="8">
        <f t="shared" si="106"/>
        <v>4.7697674822666881E-2</v>
      </c>
      <c r="BC111" s="9">
        <f t="shared" si="104"/>
        <v>22.79726669470416</v>
      </c>
      <c r="BD111" s="9">
        <f t="shared" si="72"/>
        <v>4.5040757539757642E-2</v>
      </c>
      <c r="BE111" s="9" t="b">
        <f t="shared" si="73"/>
        <v>0</v>
      </c>
      <c r="BF111" s="8">
        <f t="shared" si="74"/>
        <v>0.47251332671626856</v>
      </c>
      <c r="BG111" s="8">
        <f t="shared" si="75"/>
        <v>20.349761583345014</v>
      </c>
      <c r="BH111" s="10">
        <f t="shared" si="116"/>
        <v>2.2692685057575102E-2</v>
      </c>
      <c r="BI111" s="10">
        <f t="shared" si="116"/>
        <v>0.97730731494242495</v>
      </c>
      <c r="BJ111" s="10">
        <f t="shared" si="77"/>
        <v>1.9579248667675797</v>
      </c>
      <c r="BK111" s="10">
        <f t="shared" si="78"/>
        <v>93.71113405004877</v>
      </c>
      <c r="BL111" s="8">
        <f t="shared" si="79"/>
        <v>103.31055891681635</v>
      </c>
      <c r="BM111" s="10">
        <f t="shared" si="80"/>
        <v>1.4103643623665176</v>
      </c>
      <c r="BN111" s="10">
        <f t="shared" si="81"/>
        <v>6.470636849231588</v>
      </c>
      <c r="BO111" s="10">
        <f t="shared" si="82"/>
        <v>12.941273698463176</v>
      </c>
      <c r="BP111" s="10">
        <f t="shared" si="83"/>
        <v>0.37848896173155516</v>
      </c>
      <c r="BQ111" s="10">
        <f t="shared" si="84"/>
        <v>0.62151103826844489</v>
      </c>
      <c r="BR111" s="10">
        <f t="shared" si="85"/>
        <v>32.656027618198578</v>
      </c>
      <c r="BS111" s="10">
        <f t="shared" si="86"/>
        <v>59.594871879364177</v>
      </c>
      <c r="BT111" s="8">
        <f t="shared" si="87"/>
        <v>99.892399497562735</v>
      </c>
      <c r="BU111" s="11" t="str">
        <f t="shared" si="88"/>
        <v>Magnetite-Ulvospinel</v>
      </c>
      <c r="BV111" s="9">
        <f t="shared" si="89"/>
        <v>99.892399497562735</v>
      </c>
      <c r="BW111" s="11" t="str">
        <f t="shared" si="90"/>
        <v>YES</v>
      </c>
      <c r="BX111" s="11"/>
      <c r="BY111" s="11" t="str">
        <f t="shared" si="59"/>
        <v>Magnetite-Ulvospinel</v>
      </c>
      <c r="BZ111" s="11">
        <f t="shared" si="60"/>
        <v>233</v>
      </c>
      <c r="CA111" s="9">
        <f t="shared" si="117"/>
        <v>1.7000000000000001E-2</v>
      </c>
      <c r="CB111" s="9">
        <f t="shared" si="117"/>
        <v>4.32</v>
      </c>
      <c r="CC111" s="9">
        <f t="shared" si="62"/>
        <v>1.1039000000000001</v>
      </c>
      <c r="CD111" s="9">
        <f t="shared" si="63"/>
        <v>59.594871879364177</v>
      </c>
      <c r="CE111" s="9">
        <f t="shared" si="64"/>
        <v>0.371</v>
      </c>
      <c r="CF111" s="9">
        <f t="shared" si="65"/>
        <v>0.25059999999999999</v>
      </c>
      <c r="CG111" s="9">
        <f t="shared" si="66"/>
        <v>32.656027618198578</v>
      </c>
      <c r="CH111" s="9">
        <f t="shared" si="67"/>
        <v>0.6331</v>
      </c>
      <c r="CI111" s="9">
        <f t="shared" si="68"/>
        <v>0.72199999999999998</v>
      </c>
      <c r="CJ111" s="9">
        <f>0</f>
        <v>0</v>
      </c>
      <c r="CK111" s="9">
        <f t="shared" si="69"/>
        <v>0.22389999999999999</v>
      </c>
      <c r="CL111" s="9">
        <f t="shared" si="70"/>
        <v>0</v>
      </c>
      <c r="CM111" s="10">
        <f t="shared" si="71"/>
        <v>0.30258799036836714</v>
      </c>
      <c r="CN111" s="41">
        <f t="shared" si="91"/>
        <v>4.5040757539757642E-2</v>
      </c>
    </row>
    <row r="112" spans="1:92">
      <c r="A112" s="36">
        <v>234</v>
      </c>
      <c r="B112" s="36" t="s">
        <v>161</v>
      </c>
      <c r="C112" s="36">
        <v>1.0760000000000001</v>
      </c>
      <c r="D112" s="36">
        <v>1.0146999999999999</v>
      </c>
      <c r="E112" s="36">
        <v>6.3700000000000007E-2</v>
      </c>
      <c r="F112" s="36">
        <v>87.45</v>
      </c>
      <c r="G112" s="36">
        <v>0.3367</v>
      </c>
      <c r="H112" s="36">
        <v>5.5599999999999997E-2</v>
      </c>
      <c r="I112" s="36">
        <v>4.0999999999999996</v>
      </c>
      <c r="J112" s="36">
        <v>0.2082</v>
      </c>
      <c r="K112" s="36">
        <v>0</v>
      </c>
      <c r="L112" s="36">
        <v>0.10440000000000001</v>
      </c>
      <c r="M112" s="7">
        <f t="shared" si="109"/>
        <v>2.6696837069898078E-2</v>
      </c>
      <c r="N112" s="7">
        <f t="shared" si="109"/>
        <v>9.9518173938898131E-3</v>
      </c>
      <c r="O112" s="7">
        <f t="shared" si="109"/>
        <v>4.1910541718424328E-4</v>
      </c>
      <c r="P112" s="7">
        <f t="shared" si="109"/>
        <v>1.2172138677475213</v>
      </c>
      <c r="Q112" s="7">
        <f t="shared" si="107"/>
        <v>2.2464458517812771E-3</v>
      </c>
      <c r="R112" s="7">
        <f t="shared" si="107"/>
        <v>1.0675001871965255E-3</v>
      </c>
      <c r="S112" s="7">
        <f t="shared" si="107"/>
        <v>5.133611633515222E-2</v>
      </c>
      <c r="T112" s="7">
        <f t="shared" si="107"/>
        <v>2.9349800836508794E-3</v>
      </c>
      <c r="U112" s="7">
        <f t="shared" si="107"/>
        <v>0</v>
      </c>
      <c r="V112" s="7">
        <f t="shared" si="107"/>
        <v>1.2827223201055666E-3</v>
      </c>
      <c r="W112" s="7">
        <f t="shared" si="92"/>
        <v>2.6696837069898078E-2</v>
      </c>
      <c r="X112" s="7">
        <f t="shared" si="111"/>
        <v>2.9855452181669441E-2</v>
      </c>
      <c r="Y112" s="7">
        <f t="shared" si="111"/>
        <v>1.2573162515527299E-3</v>
      </c>
      <c r="Z112" s="7">
        <f t="shared" si="94"/>
        <v>1.2172138677475213</v>
      </c>
      <c r="AA112" s="7">
        <f t="shared" si="95"/>
        <v>6.7393375553438314E-3</v>
      </c>
      <c r="AB112" s="7">
        <f t="shared" si="112"/>
        <v>2.135000374393051E-3</v>
      </c>
      <c r="AC112" s="7">
        <f t="shared" si="112"/>
        <v>0.10267223267030444</v>
      </c>
      <c r="AD112" s="7">
        <f t="shared" si="105"/>
        <v>2.9349800836508794E-3</v>
      </c>
      <c r="AE112" s="7">
        <f t="shared" si="105"/>
        <v>0</v>
      </c>
      <c r="AF112" s="7">
        <f t="shared" si="105"/>
        <v>1.2827223201055666E-3</v>
      </c>
      <c r="AG112" s="7">
        <f t="shared" si="113"/>
        <v>1.3907877462544391</v>
      </c>
      <c r="AH112" s="8">
        <f t="shared" si="110"/>
        <v>0.46069149760853295</v>
      </c>
      <c r="AI112" s="8">
        <f t="shared" si="110"/>
        <v>0.51519784689631576</v>
      </c>
      <c r="AJ112" s="8">
        <f t="shared" si="110"/>
        <v>2.1696761506946018E-2</v>
      </c>
      <c r="AK112" s="8">
        <f t="shared" si="110"/>
        <v>21.004738433031957</v>
      </c>
      <c r="AL112" s="8">
        <f t="shared" si="108"/>
        <v>0.11629675467291722</v>
      </c>
      <c r="AM112" s="8">
        <f t="shared" si="108"/>
        <v>3.6842436326771512E-2</v>
      </c>
      <c r="AN112" s="8">
        <f t="shared" si="108"/>
        <v>1.7717538788528433</v>
      </c>
      <c r="AO112" s="8">
        <f t="shared" si="108"/>
        <v>5.0647212126597549E-2</v>
      </c>
      <c r="AP112" s="8">
        <f t="shared" si="108"/>
        <v>0</v>
      </c>
      <c r="AQ112" s="8">
        <f t="shared" si="108"/>
        <v>2.213517897712448E-2</v>
      </c>
      <c r="AR112" s="8">
        <f t="shared" si="98"/>
        <v>24.000000000000007</v>
      </c>
      <c r="AS112" s="8">
        <f t="shared" si="99"/>
        <v>0.46069149760853295</v>
      </c>
      <c r="AT112" s="8">
        <f t="shared" si="114"/>
        <v>0.34346523126421052</v>
      </c>
      <c r="AU112" s="8">
        <f t="shared" si="114"/>
        <v>1.4464507671297346E-2</v>
      </c>
      <c r="AV112" s="8">
        <f t="shared" si="101"/>
        <v>21.004738433031957</v>
      </c>
      <c r="AW112" s="8">
        <f t="shared" si="102"/>
        <v>7.7531169781944811E-2</v>
      </c>
      <c r="AX112" s="8">
        <f t="shared" si="115"/>
        <v>1.8421218163385756E-2</v>
      </c>
      <c r="AY112" s="8">
        <f t="shared" si="115"/>
        <v>0.88587693942642165</v>
      </c>
      <c r="AZ112" s="8">
        <f t="shared" si="106"/>
        <v>5.0647212126597549E-2</v>
      </c>
      <c r="BA112" s="8">
        <f t="shared" si="106"/>
        <v>0</v>
      </c>
      <c r="BB112" s="8">
        <f t="shared" si="106"/>
        <v>2.213517897712448E-2</v>
      </c>
      <c r="BC112" s="9">
        <f t="shared" si="104"/>
        <v>22.877971388051471</v>
      </c>
      <c r="BD112" s="9">
        <f t="shared" si="72"/>
        <v>4.2175099787641036E-2</v>
      </c>
      <c r="BE112" s="9" t="b">
        <f t="shared" si="73"/>
        <v>0</v>
      </c>
      <c r="BF112" s="8">
        <f t="shared" si="74"/>
        <v>0.37453822969129114</v>
      </c>
      <c r="BG112" s="8">
        <f t="shared" si="75"/>
        <v>20.630200203340664</v>
      </c>
      <c r="BH112" s="10">
        <f t="shared" si="116"/>
        <v>1.7831130384480011E-2</v>
      </c>
      <c r="BI112" s="10">
        <f t="shared" si="116"/>
        <v>0.98216886961552008</v>
      </c>
      <c r="BJ112" s="10">
        <f t="shared" si="77"/>
        <v>1.5593323521227771</v>
      </c>
      <c r="BK112" s="10">
        <f t="shared" si="78"/>
        <v>95.454385543534016</v>
      </c>
      <c r="BL112" s="8">
        <f t="shared" si="79"/>
        <v>103.97301789565678</v>
      </c>
      <c r="BM112" s="10">
        <f t="shared" si="80"/>
        <v>1.2604151691177128</v>
      </c>
      <c r="BN112" s="10">
        <f t="shared" si="81"/>
        <v>6.581441087971414</v>
      </c>
      <c r="BO112" s="10">
        <f t="shared" si="82"/>
        <v>13.162882175942828</v>
      </c>
      <c r="BP112" s="10">
        <f t="shared" si="83"/>
        <v>0.37333748678141404</v>
      </c>
      <c r="BQ112" s="10">
        <f t="shared" si="84"/>
        <v>0.62666251321858601</v>
      </c>
      <c r="BR112" s="10">
        <f t="shared" si="85"/>
        <v>32.648363219034664</v>
      </c>
      <c r="BS112" s="10">
        <f t="shared" si="86"/>
        <v>60.90366635817233</v>
      </c>
      <c r="BT112" s="8">
        <f t="shared" si="87"/>
        <v>100.51132957720698</v>
      </c>
      <c r="BU112" s="11" t="str">
        <f t="shared" si="88"/>
        <v>Magnetite-Ulvospinel</v>
      </c>
      <c r="BV112" s="9">
        <f t="shared" si="89"/>
        <v>100.51132957720698</v>
      </c>
      <c r="BW112" s="11" t="str">
        <f t="shared" si="90"/>
        <v>YES</v>
      </c>
      <c r="BX112" s="11"/>
      <c r="BY112" s="11" t="str">
        <f t="shared" si="59"/>
        <v>Magnetite-Ulvospinel</v>
      </c>
      <c r="BZ112" s="11">
        <f t="shared" si="60"/>
        <v>234</v>
      </c>
      <c r="CA112" s="9">
        <f t="shared" si="117"/>
        <v>5.5599999999999997E-2</v>
      </c>
      <c r="CB112" s="9">
        <f t="shared" si="117"/>
        <v>4.0999999999999996</v>
      </c>
      <c r="CC112" s="9">
        <f t="shared" si="62"/>
        <v>1.0146999999999999</v>
      </c>
      <c r="CD112" s="9">
        <f t="shared" si="63"/>
        <v>60.90366635817233</v>
      </c>
      <c r="CE112" s="9">
        <f t="shared" si="64"/>
        <v>0.3367</v>
      </c>
      <c r="CF112" s="9">
        <f t="shared" si="65"/>
        <v>6.3700000000000007E-2</v>
      </c>
      <c r="CG112" s="9">
        <f t="shared" si="66"/>
        <v>32.648363219034664</v>
      </c>
      <c r="CH112" s="9">
        <f t="shared" si="67"/>
        <v>0.2082</v>
      </c>
      <c r="CI112" s="9">
        <f t="shared" si="68"/>
        <v>1.0760000000000001</v>
      </c>
      <c r="CJ112" s="9">
        <f>0</f>
        <v>0</v>
      </c>
      <c r="CK112" s="9">
        <f t="shared" si="69"/>
        <v>0.10440000000000001</v>
      </c>
      <c r="CL112" s="9">
        <f t="shared" si="70"/>
        <v>0</v>
      </c>
      <c r="CM112" s="10">
        <f t="shared" si="71"/>
        <v>0.95885465247605217</v>
      </c>
      <c r="CN112" s="41">
        <f t="shared" si="91"/>
        <v>4.2175099787641036E-2</v>
      </c>
    </row>
    <row r="113" spans="1:92">
      <c r="A113" s="36">
        <v>235</v>
      </c>
      <c r="B113" s="36" t="s">
        <v>162</v>
      </c>
      <c r="C113" s="36">
        <v>0.21010000000000001</v>
      </c>
      <c r="D113" s="36">
        <v>1.0470999999999999</v>
      </c>
      <c r="E113" s="36">
        <v>8.0100000000000005E-2</v>
      </c>
      <c r="F113" s="36">
        <v>85.52</v>
      </c>
      <c r="G113" s="36">
        <v>0.39739999999999998</v>
      </c>
      <c r="H113" s="36">
        <v>6.1199999999999997E-2</v>
      </c>
      <c r="I113" s="36">
        <v>4.41</v>
      </c>
      <c r="J113" s="36">
        <v>0.1113</v>
      </c>
      <c r="K113" s="36">
        <v>1.18E-2</v>
      </c>
      <c r="L113" s="36">
        <v>0.10249999999999999</v>
      </c>
      <c r="M113" s="7">
        <f t="shared" si="109"/>
        <v>5.2128303609531466E-3</v>
      </c>
      <c r="N113" s="7">
        <f t="shared" si="109"/>
        <v>1.0269585092285427E-2</v>
      </c>
      <c r="O113" s="7">
        <f t="shared" si="109"/>
        <v>5.2700696886119126E-4</v>
      </c>
      <c r="P113" s="7">
        <f t="shared" si="109"/>
        <v>1.190350256944174</v>
      </c>
      <c r="Q113" s="7">
        <f t="shared" si="107"/>
        <v>2.6514332684819709E-3</v>
      </c>
      <c r="R113" s="7">
        <f t="shared" si="107"/>
        <v>1.1750181916623627E-3</v>
      </c>
      <c r="S113" s="7">
        <f t="shared" si="107"/>
        <v>5.5217627570249096E-2</v>
      </c>
      <c r="T113" s="7">
        <f t="shared" si="107"/>
        <v>1.568987912153424E-3</v>
      </c>
      <c r="U113" s="7">
        <f t="shared" si="107"/>
        <v>1.5798042113831587E-4</v>
      </c>
      <c r="V113" s="7">
        <f t="shared" si="107"/>
        <v>1.2593777568086263E-3</v>
      </c>
      <c r="W113" s="7">
        <f t="shared" si="92"/>
        <v>5.2128303609531466E-3</v>
      </c>
      <c r="X113" s="7">
        <f t="shared" si="111"/>
        <v>3.0808755276856281E-2</v>
      </c>
      <c r="Y113" s="7">
        <f t="shared" si="111"/>
        <v>1.5810209065835737E-3</v>
      </c>
      <c r="Z113" s="7">
        <f t="shared" si="94"/>
        <v>1.190350256944174</v>
      </c>
      <c r="AA113" s="7">
        <f t="shared" si="95"/>
        <v>7.9542998054459128E-3</v>
      </c>
      <c r="AB113" s="7">
        <f t="shared" si="112"/>
        <v>2.3500363833247255E-3</v>
      </c>
      <c r="AC113" s="7">
        <f t="shared" si="112"/>
        <v>0.11043525514049819</v>
      </c>
      <c r="AD113" s="7">
        <f t="shared" si="105"/>
        <v>1.568987912153424E-3</v>
      </c>
      <c r="AE113" s="7">
        <f t="shared" si="105"/>
        <v>1.5798042113831587E-4</v>
      </c>
      <c r="AF113" s="7">
        <f t="shared" si="105"/>
        <v>1.2593777568086263E-3</v>
      </c>
      <c r="AG113" s="7">
        <f t="shared" si="113"/>
        <v>1.3516788009079359</v>
      </c>
      <c r="AH113" s="8">
        <f t="shared" si="110"/>
        <v>9.2557439370092434E-2</v>
      </c>
      <c r="AI113" s="8">
        <f t="shared" si="110"/>
        <v>0.54703094118801132</v>
      </c>
      <c r="AJ113" s="8">
        <f t="shared" si="110"/>
        <v>2.8072129068324569E-2</v>
      </c>
      <c r="AK113" s="8">
        <f t="shared" si="110"/>
        <v>21.135499164054728</v>
      </c>
      <c r="AL113" s="8">
        <f t="shared" si="108"/>
        <v>0.141234141722479</v>
      </c>
      <c r="AM113" s="8">
        <f t="shared" si="108"/>
        <v>4.1726535299590695E-2</v>
      </c>
      <c r="AN113" s="8">
        <f t="shared" si="108"/>
        <v>1.9608549912831554</v>
      </c>
      <c r="AO113" s="8">
        <f t="shared" si="108"/>
        <v>2.7858474858367583E-2</v>
      </c>
      <c r="AP113" s="8">
        <f t="shared" si="108"/>
        <v>2.8050525796311761E-3</v>
      </c>
      <c r="AQ113" s="8">
        <f t="shared" si="108"/>
        <v>2.2361130575625332E-2</v>
      </c>
      <c r="AR113" s="8">
        <f t="shared" si="98"/>
        <v>24.000000000000007</v>
      </c>
      <c r="AS113" s="8">
        <f t="shared" si="99"/>
        <v>9.2557439370092434E-2</v>
      </c>
      <c r="AT113" s="8">
        <f t="shared" si="114"/>
        <v>0.3646872941253409</v>
      </c>
      <c r="AU113" s="8">
        <f t="shared" si="114"/>
        <v>1.8714752712216381E-2</v>
      </c>
      <c r="AV113" s="8">
        <f t="shared" si="101"/>
        <v>21.135499164054728</v>
      </c>
      <c r="AW113" s="8">
        <f t="shared" si="102"/>
        <v>9.4156094481652672E-2</v>
      </c>
      <c r="AX113" s="8">
        <f t="shared" si="115"/>
        <v>2.0863267649795347E-2</v>
      </c>
      <c r="AY113" s="8">
        <f t="shared" si="115"/>
        <v>0.98042749564157772</v>
      </c>
      <c r="AZ113" s="8">
        <f t="shared" si="106"/>
        <v>2.7858474858367583E-2</v>
      </c>
      <c r="BA113" s="8">
        <f t="shared" si="106"/>
        <v>2.8050525796311761E-3</v>
      </c>
      <c r="BB113" s="8">
        <f t="shared" si="106"/>
        <v>2.2361130575625332E-2</v>
      </c>
      <c r="BC113" s="9">
        <f t="shared" si="104"/>
        <v>22.759930166049028</v>
      </c>
      <c r="BD113" s="9">
        <f t="shared" si="72"/>
        <v>4.6387714244714724E-2</v>
      </c>
      <c r="BE113" s="9" t="b">
        <f t="shared" si="73"/>
        <v>0</v>
      </c>
      <c r="BF113" s="8">
        <f t="shared" si="74"/>
        <v>0.86001158141311773</v>
      </c>
      <c r="BG113" s="8">
        <f t="shared" si="75"/>
        <v>20.27548758264161</v>
      </c>
      <c r="BH113" s="10">
        <f t="shared" si="116"/>
        <v>4.0690384207993757E-2</v>
      </c>
      <c r="BI113" s="10">
        <f t="shared" si="116"/>
        <v>0.95930961579200624</v>
      </c>
      <c r="BJ113" s="10">
        <f t="shared" si="77"/>
        <v>3.4798416574676265</v>
      </c>
      <c r="BK113" s="10">
        <f t="shared" si="78"/>
        <v>91.175131349374354</v>
      </c>
      <c r="BL113" s="8">
        <f t="shared" si="79"/>
        <v>101.08647300684198</v>
      </c>
      <c r="BM113" s="10">
        <f t="shared" si="80"/>
        <v>1.8404390770546952</v>
      </c>
      <c r="BN113" s="10">
        <f t="shared" si="81"/>
        <v>6.4316866956666772</v>
      </c>
      <c r="BO113" s="10">
        <f t="shared" si="82"/>
        <v>12.863373391333354</v>
      </c>
      <c r="BP113" s="10">
        <f t="shared" si="83"/>
        <v>0.3913853989684723</v>
      </c>
      <c r="BQ113" s="10">
        <f t="shared" si="84"/>
        <v>0.60861460103152765</v>
      </c>
      <c r="BR113" s="10">
        <f t="shared" si="85"/>
        <v>33.471279319783754</v>
      </c>
      <c r="BS113" s="10">
        <f t="shared" si="86"/>
        <v>57.844219714595077</v>
      </c>
      <c r="BT113" s="8">
        <f t="shared" si="87"/>
        <v>97.746999034378831</v>
      </c>
      <c r="BU113" s="11" t="str">
        <f t="shared" si="88"/>
        <v>Hematite</v>
      </c>
      <c r="BV113" s="9">
        <f t="shared" si="89"/>
        <v>101.08647300684198</v>
      </c>
      <c r="BW113" s="11" t="str">
        <f t="shared" si="90"/>
        <v>NO</v>
      </c>
      <c r="BX113" s="11"/>
      <c r="BY113" s="11" t="str">
        <f t="shared" si="59"/>
        <v/>
      </c>
      <c r="BZ113" s="11">
        <f t="shared" si="60"/>
        <v>235</v>
      </c>
      <c r="CA113" s="9">
        <f t="shared" si="117"/>
        <v>6.1199999999999997E-2</v>
      </c>
      <c r="CB113" s="9">
        <f t="shared" si="117"/>
        <v>4.41</v>
      </c>
      <c r="CC113" s="9">
        <f t="shared" si="62"/>
        <v>1.0470999999999999</v>
      </c>
      <c r="CD113" s="9">
        <f t="shared" si="63"/>
        <v>91.175131349374354</v>
      </c>
      <c r="CE113" s="9">
        <f t="shared" si="64"/>
        <v>0.39739999999999998</v>
      </c>
      <c r="CF113" s="9">
        <f t="shared" si="65"/>
        <v>8.0100000000000005E-2</v>
      </c>
      <c r="CG113" s="9">
        <f t="shared" si="66"/>
        <v>3.4798416574676265</v>
      </c>
      <c r="CH113" s="9">
        <f t="shared" si="67"/>
        <v>0.1113</v>
      </c>
      <c r="CI113" s="9">
        <f t="shared" si="68"/>
        <v>0.21010000000000001</v>
      </c>
      <c r="CJ113" s="9">
        <f>0</f>
        <v>0</v>
      </c>
      <c r="CK113" s="9">
        <f t="shared" si="69"/>
        <v>0.10249999999999999</v>
      </c>
      <c r="CL113" s="9">
        <f t="shared" si="70"/>
        <v>1.18E-2</v>
      </c>
      <c r="CM113" s="10">
        <f t="shared" si="71"/>
        <v>0.52145399439144346</v>
      </c>
      <c r="CN113" s="41">
        <f t="shared" si="91"/>
        <v>4.6387714244714724E-2</v>
      </c>
    </row>
    <row r="114" spans="1:92">
      <c r="A114" s="36">
        <v>236</v>
      </c>
      <c r="B114" s="36" t="s">
        <v>163</v>
      </c>
      <c r="C114" s="36">
        <v>0.21920000000000001</v>
      </c>
      <c r="D114" s="36">
        <v>1.0333000000000001</v>
      </c>
      <c r="E114" s="36">
        <v>7.2700000000000001E-2</v>
      </c>
      <c r="F114" s="36">
        <v>85.32</v>
      </c>
      <c r="G114" s="36">
        <v>0.40350000000000003</v>
      </c>
      <c r="H114" s="36">
        <v>4.6899999999999997E-2</v>
      </c>
      <c r="I114" s="36">
        <v>3.91</v>
      </c>
      <c r="J114" s="36">
        <v>0.18329999999999999</v>
      </c>
      <c r="K114" s="36">
        <v>0</v>
      </c>
      <c r="L114" s="36">
        <v>0.1323</v>
      </c>
      <c r="M114" s="7">
        <f t="shared" si="109"/>
        <v>5.4386121614513555E-3</v>
      </c>
      <c r="N114" s="7">
        <f t="shared" si="109"/>
        <v>1.0134239591116926E-2</v>
      </c>
      <c r="O114" s="7">
        <f t="shared" si="109"/>
        <v>4.7831968334842201E-4</v>
      </c>
      <c r="P114" s="7">
        <f t="shared" si="109"/>
        <v>1.1875664630785421</v>
      </c>
      <c r="Q114" s="7">
        <f t="shared" si="107"/>
        <v>2.6921321686775926E-3</v>
      </c>
      <c r="R114" s="7">
        <f t="shared" si="107"/>
        <v>9.0046328740138579E-4</v>
      </c>
      <c r="S114" s="7">
        <f t="shared" si="107"/>
        <v>4.8957125578157366E-2</v>
      </c>
      <c r="T114" s="7">
        <f t="shared" si="107"/>
        <v>2.5839666154332669E-3</v>
      </c>
      <c r="U114" s="7">
        <f t="shared" si="107"/>
        <v>0</v>
      </c>
      <c r="V114" s="7">
        <f t="shared" si="107"/>
        <v>1.625518802202744E-3</v>
      </c>
      <c r="W114" s="7">
        <f t="shared" si="92"/>
        <v>5.4386121614513555E-3</v>
      </c>
      <c r="X114" s="7">
        <f t="shared" si="111"/>
        <v>3.0402718773350778E-2</v>
      </c>
      <c r="Y114" s="7">
        <f t="shared" si="111"/>
        <v>1.4349590500452661E-3</v>
      </c>
      <c r="Z114" s="7">
        <f t="shared" si="94"/>
        <v>1.1875664630785421</v>
      </c>
      <c r="AA114" s="7">
        <f t="shared" si="95"/>
        <v>8.0763965060327778E-3</v>
      </c>
      <c r="AB114" s="7">
        <f t="shared" si="112"/>
        <v>1.8009265748027716E-3</v>
      </c>
      <c r="AC114" s="7">
        <f t="shared" si="112"/>
        <v>9.7914251156314733E-2</v>
      </c>
      <c r="AD114" s="7">
        <f t="shared" si="105"/>
        <v>2.5839666154332669E-3</v>
      </c>
      <c r="AE114" s="7">
        <f t="shared" si="105"/>
        <v>0</v>
      </c>
      <c r="AF114" s="7">
        <f t="shared" si="105"/>
        <v>1.625518802202744E-3</v>
      </c>
      <c r="AG114" s="7">
        <f t="shared" si="113"/>
        <v>1.3368438127181757</v>
      </c>
      <c r="AH114" s="8">
        <f t="shared" si="110"/>
        <v>9.7637951893150055E-2</v>
      </c>
      <c r="AI114" s="8">
        <f t="shared" si="110"/>
        <v>0.54581189187449364</v>
      </c>
      <c r="AJ114" s="8">
        <f t="shared" si="110"/>
        <v>2.5761436656584643E-2</v>
      </c>
      <c r="AK114" s="8">
        <f t="shared" si="110"/>
        <v>21.320063602593432</v>
      </c>
      <c r="AL114" s="8">
        <f t="shared" si="108"/>
        <v>0.14499338987900851</v>
      </c>
      <c r="AM114" s="8">
        <f t="shared" si="108"/>
        <v>3.2331553906348773E-2</v>
      </c>
      <c r="AN114" s="8">
        <f t="shared" si="108"/>
        <v>1.7578284055288906</v>
      </c>
      <c r="AO114" s="8">
        <f t="shared" si="108"/>
        <v>4.6389262665100899E-2</v>
      </c>
      <c r="AP114" s="8">
        <f t="shared" si="108"/>
        <v>0</v>
      </c>
      <c r="AQ114" s="8">
        <f t="shared" si="108"/>
        <v>2.9182505002991098E-2</v>
      </c>
      <c r="AR114" s="8">
        <f t="shared" si="98"/>
        <v>24.000000000000004</v>
      </c>
      <c r="AS114" s="8">
        <f t="shared" si="99"/>
        <v>9.7637951893150055E-2</v>
      </c>
      <c r="AT114" s="8">
        <f t="shared" si="114"/>
        <v>0.36387459458299576</v>
      </c>
      <c r="AU114" s="8">
        <f t="shared" si="114"/>
        <v>1.7174291104389762E-2</v>
      </c>
      <c r="AV114" s="8">
        <f t="shared" si="101"/>
        <v>21.320063602593432</v>
      </c>
      <c r="AW114" s="8">
        <f t="shared" si="102"/>
        <v>9.6662259919339008E-2</v>
      </c>
      <c r="AX114" s="8">
        <f t="shared" si="115"/>
        <v>1.6165776953174386E-2</v>
      </c>
      <c r="AY114" s="8">
        <f t="shared" si="115"/>
        <v>0.87891420276444532</v>
      </c>
      <c r="AZ114" s="8">
        <f t="shared" si="106"/>
        <v>4.6389262665100899E-2</v>
      </c>
      <c r="BA114" s="8">
        <f t="shared" si="106"/>
        <v>0</v>
      </c>
      <c r="BB114" s="8">
        <f t="shared" si="106"/>
        <v>2.9182505002991098E-2</v>
      </c>
      <c r="BC114" s="9">
        <f t="shared" si="104"/>
        <v>22.866064447479019</v>
      </c>
      <c r="BD114" s="9">
        <f t="shared" si="72"/>
        <v>4.1224745814432362E-2</v>
      </c>
      <c r="BE114" s="9" t="b">
        <f t="shared" si="73"/>
        <v>0</v>
      </c>
      <c r="BF114" s="8">
        <f t="shared" si="74"/>
        <v>0.73488698820619436</v>
      </c>
      <c r="BG114" s="8">
        <f t="shared" si="75"/>
        <v>20.585176614387237</v>
      </c>
      <c r="BH114" s="10">
        <f t="shared" si="116"/>
        <v>3.4469268099031405E-2</v>
      </c>
      <c r="BI114" s="10">
        <f t="shared" si="116"/>
        <v>0.9655307319009685</v>
      </c>
      <c r="BJ114" s="10">
        <f t="shared" si="77"/>
        <v>2.9409179542093593</v>
      </c>
      <c r="BK114" s="10">
        <f t="shared" si="78"/>
        <v>91.5517933864339</v>
      </c>
      <c r="BL114" s="8">
        <f t="shared" si="79"/>
        <v>100.49391134064324</v>
      </c>
      <c r="BM114" s="10">
        <f t="shared" si="80"/>
        <v>1.6138011909706398</v>
      </c>
      <c r="BN114" s="10">
        <f t="shared" si="81"/>
        <v>6.5687541372075975</v>
      </c>
      <c r="BO114" s="10">
        <f t="shared" si="82"/>
        <v>13.137508274415195</v>
      </c>
      <c r="BP114" s="10">
        <f t="shared" si="83"/>
        <v>0.3837960092756425</v>
      </c>
      <c r="BQ114" s="10">
        <f t="shared" si="84"/>
        <v>0.6162039907243575</v>
      </c>
      <c r="BR114" s="10">
        <f t="shared" si="85"/>
        <v>32.745475511397821</v>
      </c>
      <c r="BS114" s="10">
        <f t="shared" si="86"/>
        <v>58.428570504039314</v>
      </c>
      <c r="BT114" s="8">
        <f t="shared" si="87"/>
        <v>97.175246015437125</v>
      </c>
      <c r="BU114" s="11" t="str">
        <f t="shared" si="88"/>
        <v>Hematite</v>
      </c>
      <c r="BV114" s="9">
        <f t="shared" si="89"/>
        <v>100.49391134064324</v>
      </c>
      <c r="BW114" s="11" t="str">
        <f t="shared" si="90"/>
        <v>NO</v>
      </c>
      <c r="BX114" s="11"/>
      <c r="BY114" s="11" t="str">
        <f t="shared" si="59"/>
        <v/>
      </c>
      <c r="BZ114" s="11">
        <f t="shared" si="60"/>
        <v>236</v>
      </c>
      <c r="CA114" s="9">
        <f t="shared" si="117"/>
        <v>4.6899999999999997E-2</v>
      </c>
      <c r="CB114" s="9">
        <f t="shared" si="117"/>
        <v>3.91</v>
      </c>
      <c r="CC114" s="9">
        <f t="shared" si="62"/>
        <v>1.0333000000000001</v>
      </c>
      <c r="CD114" s="9">
        <f t="shared" si="63"/>
        <v>91.5517933864339</v>
      </c>
      <c r="CE114" s="9">
        <f t="shared" si="64"/>
        <v>0.40350000000000003</v>
      </c>
      <c r="CF114" s="9">
        <f t="shared" si="65"/>
        <v>7.2700000000000001E-2</v>
      </c>
      <c r="CG114" s="9">
        <f t="shared" si="66"/>
        <v>2.9409179542093593</v>
      </c>
      <c r="CH114" s="9">
        <f t="shared" si="67"/>
        <v>0.18329999999999999</v>
      </c>
      <c r="CI114" s="9">
        <f t="shared" si="68"/>
        <v>0.21920000000000001</v>
      </c>
      <c r="CJ114" s="9">
        <f>0</f>
        <v>0</v>
      </c>
      <c r="CK114" s="9">
        <f t="shared" si="69"/>
        <v>0.1323</v>
      </c>
      <c r="CL114" s="9">
        <f t="shared" si="70"/>
        <v>0</v>
      </c>
      <c r="CM114" s="10">
        <f t="shared" si="71"/>
        <v>0.32320119117031409</v>
      </c>
      <c r="CN114" s="41">
        <f t="shared" si="91"/>
        <v>4.1224745814432362E-2</v>
      </c>
    </row>
    <row r="115" spans="1:92">
      <c r="A115" s="36">
        <v>237</v>
      </c>
      <c r="B115" s="36" t="s">
        <v>164</v>
      </c>
      <c r="C115" s="36">
        <v>1.1939</v>
      </c>
      <c r="D115" s="36">
        <v>1.0472999999999999</v>
      </c>
      <c r="E115" s="36">
        <v>6.5600000000000006E-2</v>
      </c>
      <c r="F115" s="36">
        <v>86.61</v>
      </c>
      <c r="G115" s="36">
        <v>0.36599999999999999</v>
      </c>
      <c r="H115" s="36">
        <v>5.1900000000000002E-2</v>
      </c>
      <c r="I115" s="36">
        <v>4.3</v>
      </c>
      <c r="J115" s="36">
        <v>0.6986</v>
      </c>
      <c r="K115" s="36">
        <v>0.01</v>
      </c>
      <c r="L115" s="36">
        <v>0.14749999999999999</v>
      </c>
      <c r="M115" s="7">
        <f t="shared" si="109"/>
        <v>2.9622076001627612E-2</v>
      </c>
      <c r="N115" s="7">
        <f t="shared" si="109"/>
        <v>1.027154662128787E-2</v>
      </c>
      <c r="O115" s="7">
        <f t="shared" si="109"/>
        <v>4.3160620670779212E-4</v>
      </c>
      <c r="P115" s="7">
        <f t="shared" si="109"/>
        <v>1.2055219335118674</v>
      </c>
      <c r="Q115" s="7">
        <f t="shared" si="107"/>
        <v>2.4419340117372958E-3</v>
      </c>
      <c r="R115" s="7">
        <f t="shared" si="107"/>
        <v>9.964615056744547E-4</v>
      </c>
      <c r="S115" s="7">
        <f t="shared" si="107"/>
        <v>5.3840317131988912E-2</v>
      </c>
      <c r="T115" s="7">
        <f t="shared" si="107"/>
        <v>9.8481128071013658E-3</v>
      </c>
      <c r="U115" s="7">
        <f t="shared" si="107"/>
        <v>1.3388171282908124E-4</v>
      </c>
      <c r="V115" s="7">
        <f t="shared" si="107"/>
        <v>1.812275308578267E-3</v>
      </c>
      <c r="W115" s="7">
        <f t="shared" si="92"/>
        <v>2.9622076001627612E-2</v>
      </c>
      <c r="X115" s="7">
        <f t="shared" si="111"/>
        <v>3.081463986386361E-2</v>
      </c>
      <c r="Y115" s="7">
        <f t="shared" si="111"/>
        <v>1.2948186201233764E-3</v>
      </c>
      <c r="Z115" s="7">
        <f t="shared" si="94"/>
        <v>1.2055219335118674</v>
      </c>
      <c r="AA115" s="7">
        <f t="shared" si="95"/>
        <v>7.3258020352118874E-3</v>
      </c>
      <c r="AB115" s="7">
        <f t="shared" si="112"/>
        <v>1.9929230113489094E-3</v>
      </c>
      <c r="AC115" s="7">
        <f t="shared" si="112"/>
        <v>0.10768063426397782</v>
      </c>
      <c r="AD115" s="7">
        <f t="shared" si="105"/>
        <v>9.8481128071013658E-3</v>
      </c>
      <c r="AE115" s="7">
        <f t="shared" si="105"/>
        <v>1.3388171282908124E-4</v>
      </c>
      <c r="AF115" s="7">
        <f t="shared" si="105"/>
        <v>1.812275308578267E-3</v>
      </c>
      <c r="AG115" s="7">
        <f t="shared" si="113"/>
        <v>1.3960470971365293</v>
      </c>
      <c r="AH115" s="8">
        <f t="shared" si="110"/>
        <v>0.50924487110590355</v>
      </c>
      <c r="AI115" s="8">
        <f t="shared" si="110"/>
        <v>0.5297467100140395</v>
      </c>
      <c r="AJ115" s="8">
        <f t="shared" si="110"/>
        <v>2.2259741055084135E-2</v>
      </c>
      <c r="AK115" s="8">
        <f t="shared" si="110"/>
        <v>20.724606256930102</v>
      </c>
      <c r="AL115" s="8">
        <f t="shared" si="108"/>
        <v>0.1259407717731823</v>
      </c>
      <c r="AM115" s="8">
        <f t="shared" si="108"/>
        <v>3.4261130853306863E-2</v>
      </c>
      <c r="AN115" s="8">
        <f t="shared" si="108"/>
        <v>1.8511805422870538</v>
      </c>
      <c r="AO115" s="8">
        <f t="shared" si="108"/>
        <v>0.16930281783130846</v>
      </c>
      <c r="AP115" s="8">
        <f t="shared" si="108"/>
        <v>2.3016136880256786E-3</v>
      </c>
      <c r="AQ115" s="8">
        <f t="shared" si="108"/>
        <v>3.1155544461996587E-2</v>
      </c>
      <c r="AR115" s="8">
        <f t="shared" si="98"/>
        <v>24.000000000000004</v>
      </c>
      <c r="AS115" s="8">
        <f t="shared" si="99"/>
        <v>0.50924487110590355</v>
      </c>
      <c r="AT115" s="8">
        <f t="shared" si="114"/>
        <v>0.35316447334269302</v>
      </c>
      <c r="AU115" s="8">
        <f t="shared" si="114"/>
        <v>1.483982737005609E-2</v>
      </c>
      <c r="AV115" s="8">
        <f t="shared" si="101"/>
        <v>20.724606256930102</v>
      </c>
      <c r="AW115" s="8">
        <f t="shared" si="102"/>
        <v>8.3960514515454873E-2</v>
      </c>
      <c r="AX115" s="8">
        <f t="shared" si="115"/>
        <v>1.7130565426653432E-2</v>
      </c>
      <c r="AY115" s="8">
        <f t="shared" si="115"/>
        <v>0.92559027114352688</v>
      </c>
      <c r="AZ115" s="8">
        <f t="shared" si="106"/>
        <v>0.16930281783130846</v>
      </c>
      <c r="BA115" s="8">
        <f t="shared" si="106"/>
        <v>2.3016136880256786E-3</v>
      </c>
      <c r="BB115" s="8">
        <f t="shared" si="106"/>
        <v>3.1155544461996587E-2</v>
      </c>
      <c r="BC115" s="9">
        <f t="shared" si="104"/>
        <v>22.831296755815721</v>
      </c>
      <c r="BD115" s="9">
        <f t="shared" si="72"/>
        <v>4.466141646642955E-2</v>
      </c>
      <c r="BE115" s="9" t="b">
        <f t="shared" si="73"/>
        <v>0</v>
      </c>
      <c r="BF115" s="8">
        <f t="shared" si="74"/>
        <v>0.24704258220631486</v>
      </c>
      <c r="BG115" s="8">
        <f t="shared" si="75"/>
        <v>20.477563674723786</v>
      </c>
      <c r="BH115" s="10">
        <f t="shared" si="116"/>
        <v>1.1920254558453013E-2</v>
      </c>
      <c r="BI115" s="10">
        <f t="shared" si="116"/>
        <v>0.98807974544154697</v>
      </c>
      <c r="BJ115" s="10">
        <f t="shared" si="77"/>
        <v>1.0324132473076153</v>
      </c>
      <c r="BK115" s="10">
        <f t="shared" si="78"/>
        <v>95.10644384865968</v>
      </c>
      <c r="BL115" s="8">
        <f t="shared" si="79"/>
        <v>104.01965709596729</v>
      </c>
      <c r="BM115" s="10">
        <f t="shared" si="80"/>
        <v>1.1726328533498416</v>
      </c>
      <c r="BN115" s="10">
        <f t="shared" si="81"/>
        <v>6.5173244678600861</v>
      </c>
      <c r="BO115" s="10">
        <f t="shared" si="82"/>
        <v>13.034648935720172</v>
      </c>
      <c r="BP115" s="10">
        <f t="shared" si="83"/>
        <v>0.37105444734992166</v>
      </c>
      <c r="BQ115" s="10">
        <f t="shared" si="84"/>
        <v>0.62894555265007823</v>
      </c>
      <c r="BR115" s="10">
        <f t="shared" si="85"/>
        <v>32.137025684976713</v>
      </c>
      <c r="BS115" s="10">
        <f t="shared" si="86"/>
        <v>60.538408122360963</v>
      </c>
      <c r="BT115" s="8">
        <f t="shared" si="87"/>
        <v>100.55623380733766</v>
      </c>
      <c r="BU115" s="11" t="str">
        <f t="shared" si="88"/>
        <v>Magnetite-Ulvospinel</v>
      </c>
      <c r="BV115" s="9">
        <f t="shared" si="89"/>
        <v>100.55623380733766</v>
      </c>
      <c r="BW115" s="11" t="str">
        <f t="shared" si="90"/>
        <v>YES</v>
      </c>
      <c r="BX115" s="11"/>
      <c r="BY115" s="11" t="str">
        <f t="shared" si="59"/>
        <v>Magnetite-Ulvospinel</v>
      </c>
      <c r="BZ115" s="11">
        <f t="shared" si="60"/>
        <v>237</v>
      </c>
      <c r="CA115" s="9">
        <f t="shared" si="117"/>
        <v>5.1900000000000002E-2</v>
      </c>
      <c r="CB115" s="9">
        <f t="shared" si="117"/>
        <v>4.3</v>
      </c>
      <c r="CC115" s="9">
        <f t="shared" si="62"/>
        <v>1.0472999999999999</v>
      </c>
      <c r="CD115" s="9">
        <f t="shared" si="63"/>
        <v>60.538408122360963</v>
      </c>
      <c r="CE115" s="9">
        <f t="shared" si="64"/>
        <v>0.36599999999999999</v>
      </c>
      <c r="CF115" s="9">
        <f t="shared" si="65"/>
        <v>6.5600000000000006E-2</v>
      </c>
      <c r="CG115" s="9">
        <f t="shared" si="66"/>
        <v>32.137025684976713</v>
      </c>
      <c r="CH115" s="9">
        <f t="shared" si="67"/>
        <v>0.6986</v>
      </c>
      <c r="CI115" s="9">
        <f t="shared" si="68"/>
        <v>1.1939</v>
      </c>
      <c r="CJ115" s="9">
        <f>0</f>
        <v>0</v>
      </c>
      <c r="CK115" s="9">
        <f t="shared" si="69"/>
        <v>0.14749999999999999</v>
      </c>
      <c r="CL115" s="9">
        <f t="shared" si="70"/>
        <v>0.01</v>
      </c>
      <c r="CM115" s="10">
        <f t="shared" si="71"/>
        <v>0.47826247721648968</v>
      </c>
      <c r="CN115" s="41">
        <f t="shared" si="91"/>
        <v>4.466141646642955E-2</v>
      </c>
    </row>
    <row r="116" spans="1:92">
      <c r="A116" s="36">
        <v>238</v>
      </c>
      <c r="B116" s="36" t="s">
        <v>165</v>
      </c>
      <c r="C116" s="36">
        <v>0.80220000000000002</v>
      </c>
      <c r="D116" s="36">
        <v>1.0959000000000001</v>
      </c>
      <c r="E116" s="36">
        <v>7.1400000000000005E-2</v>
      </c>
      <c r="F116" s="36">
        <v>86.42</v>
      </c>
      <c r="G116" s="36">
        <v>0.3493</v>
      </c>
      <c r="H116" s="36">
        <v>6.3500000000000001E-2</v>
      </c>
      <c r="I116" s="36">
        <v>4.2300000000000004</v>
      </c>
      <c r="J116" s="36">
        <v>0.54269999999999996</v>
      </c>
      <c r="K116" s="36">
        <v>1.4500000000000001E-2</v>
      </c>
      <c r="L116" s="36">
        <v>0.111</v>
      </c>
      <c r="M116" s="7">
        <f t="shared" si="109"/>
        <v>1.990353410545747E-2</v>
      </c>
      <c r="N116" s="7">
        <f t="shared" si="109"/>
        <v>1.0748198168881293E-2</v>
      </c>
      <c r="O116" s="7">
        <f t="shared" si="109"/>
        <v>4.6976651156915177E-4</v>
      </c>
      <c r="P116" s="7">
        <f t="shared" si="109"/>
        <v>1.2028773293395172</v>
      </c>
      <c r="Q116" s="7">
        <f t="shared" si="107"/>
        <v>2.3305124325132169E-3</v>
      </c>
      <c r="R116" s="7">
        <f t="shared" si="107"/>
        <v>1.2191773720679744E-3</v>
      </c>
      <c r="S116" s="7">
        <f t="shared" si="107"/>
        <v>5.2963846853096082E-2</v>
      </c>
      <c r="T116" s="7">
        <f t="shared" si="107"/>
        <v>7.6504019759718166E-3</v>
      </c>
      <c r="U116" s="7">
        <f t="shared" si="107"/>
        <v>1.9412848360216781E-4</v>
      </c>
      <c r="V116" s="7">
        <f t="shared" si="107"/>
        <v>1.3638139610317806E-3</v>
      </c>
      <c r="W116" s="7">
        <f t="shared" si="92"/>
        <v>1.990353410545747E-2</v>
      </c>
      <c r="X116" s="7">
        <f t="shared" si="111"/>
        <v>3.2244594506643881E-2</v>
      </c>
      <c r="Y116" s="7">
        <f t="shared" si="111"/>
        <v>1.4092995347074553E-3</v>
      </c>
      <c r="Z116" s="7">
        <f t="shared" si="94"/>
        <v>1.2028773293395172</v>
      </c>
      <c r="AA116" s="7">
        <f t="shared" si="95"/>
        <v>6.9915372975396508E-3</v>
      </c>
      <c r="AB116" s="7">
        <f t="shared" si="112"/>
        <v>2.4383547441359488E-3</v>
      </c>
      <c r="AC116" s="7">
        <f t="shared" si="112"/>
        <v>0.10592769370619216</v>
      </c>
      <c r="AD116" s="7">
        <f t="shared" si="105"/>
        <v>7.6504019759718166E-3</v>
      </c>
      <c r="AE116" s="7">
        <f t="shared" si="105"/>
        <v>1.9412848360216781E-4</v>
      </c>
      <c r="AF116" s="7">
        <f t="shared" si="105"/>
        <v>1.3638139610317806E-3</v>
      </c>
      <c r="AG116" s="7">
        <f t="shared" si="113"/>
        <v>1.3810006876547993</v>
      </c>
      <c r="AH116" s="8">
        <f t="shared" si="110"/>
        <v>0.34589759643217743</v>
      </c>
      <c r="AI116" s="8">
        <f t="shared" si="110"/>
        <v>0.56036921275805551</v>
      </c>
      <c r="AJ116" s="8">
        <f t="shared" si="110"/>
        <v>2.4491797241909492E-2</v>
      </c>
      <c r="AK116" s="8">
        <f t="shared" si="110"/>
        <v>20.904447160829104</v>
      </c>
      <c r="AL116" s="8">
        <f t="shared" si="108"/>
        <v>0.12150384618989764</v>
      </c>
      <c r="AM116" s="8">
        <f t="shared" si="108"/>
        <v>4.2375441505855933E-2</v>
      </c>
      <c r="AN116" s="8">
        <f t="shared" si="108"/>
        <v>1.840885867526872</v>
      </c>
      <c r="AO116" s="8">
        <f t="shared" si="108"/>
        <v>0.13295405937496493</v>
      </c>
      <c r="AP116" s="8">
        <f t="shared" si="108"/>
        <v>3.3737011488126291E-3</v>
      </c>
      <c r="AQ116" s="8">
        <f t="shared" si="108"/>
        <v>2.3701316992352176E-2</v>
      </c>
      <c r="AR116" s="8">
        <f t="shared" si="98"/>
        <v>24.000000000000004</v>
      </c>
      <c r="AS116" s="8">
        <f t="shared" si="99"/>
        <v>0.34589759643217743</v>
      </c>
      <c r="AT116" s="8">
        <f t="shared" si="114"/>
        <v>0.37357947517203699</v>
      </c>
      <c r="AU116" s="8">
        <f t="shared" si="114"/>
        <v>1.6327864827939662E-2</v>
      </c>
      <c r="AV116" s="8">
        <f t="shared" si="101"/>
        <v>20.904447160829104</v>
      </c>
      <c r="AW116" s="8">
        <f t="shared" si="102"/>
        <v>8.1002564126598425E-2</v>
      </c>
      <c r="AX116" s="8">
        <f t="shared" si="115"/>
        <v>2.1187720752927967E-2</v>
      </c>
      <c r="AY116" s="8">
        <f t="shared" si="115"/>
        <v>0.920442933763436</v>
      </c>
      <c r="AZ116" s="8">
        <f t="shared" si="106"/>
        <v>0.13295405937496493</v>
      </c>
      <c r="BA116" s="8">
        <f t="shared" si="106"/>
        <v>3.3737011488126291E-3</v>
      </c>
      <c r="BB116" s="8">
        <f t="shared" si="106"/>
        <v>2.3701316992352176E-2</v>
      </c>
      <c r="BC116" s="9">
        <f t="shared" si="104"/>
        <v>22.822914393420348</v>
      </c>
      <c r="BD116" s="9">
        <f t="shared" si="72"/>
        <v>4.4030962726829166E-2</v>
      </c>
      <c r="BE116" s="9" t="b">
        <f t="shared" si="73"/>
        <v>0</v>
      </c>
      <c r="BF116" s="8">
        <f t="shared" si="74"/>
        <v>0.4415912779562936</v>
      </c>
      <c r="BG116" s="8">
        <f t="shared" si="75"/>
        <v>20.462855882872809</v>
      </c>
      <c r="BH116" s="10">
        <f t="shared" si="116"/>
        <v>2.1124274397638716E-2</v>
      </c>
      <c r="BI116" s="10">
        <f t="shared" si="116"/>
        <v>0.97887572560236125</v>
      </c>
      <c r="BJ116" s="10">
        <f t="shared" si="77"/>
        <v>1.8255597934439378</v>
      </c>
      <c r="BK116" s="10">
        <f t="shared" si="78"/>
        <v>94.013826314873299</v>
      </c>
      <c r="BL116" s="8">
        <f t="shared" si="79"/>
        <v>103.11988610831725</v>
      </c>
      <c r="BM116" s="10">
        <f t="shared" si="80"/>
        <v>1.3620342117197295</v>
      </c>
      <c r="BN116" s="10">
        <f t="shared" si="81"/>
        <v>6.514137649703124</v>
      </c>
      <c r="BO116" s="10">
        <f t="shared" si="82"/>
        <v>13.028275299406248</v>
      </c>
      <c r="BP116" s="10">
        <f t="shared" si="83"/>
        <v>0.37677015808297859</v>
      </c>
      <c r="BQ116" s="10">
        <f t="shared" si="84"/>
        <v>0.62322984191702147</v>
      </c>
      <c r="BR116" s="10">
        <f t="shared" si="85"/>
        <v>32.56047706153101</v>
      </c>
      <c r="BS116" s="10">
        <f t="shared" si="86"/>
        <v>59.856650420233343</v>
      </c>
      <c r="BT116" s="8">
        <f t="shared" si="87"/>
        <v>99.697627481764357</v>
      </c>
      <c r="BU116" s="11" t="str">
        <f t="shared" si="88"/>
        <v>Magnetite-Ulvospinel</v>
      </c>
      <c r="BV116" s="9">
        <f t="shared" si="89"/>
        <v>99.697627481764357</v>
      </c>
      <c r="BW116" s="11" t="str">
        <f t="shared" si="90"/>
        <v>YES</v>
      </c>
      <c r="BX116" s="11"/>
      <c r="BY116" s="11" t="str">
        <f t="shared" si="59"/>
        <v>Magnetite-Ulvospinel</v>
      </c>
      <c r="BZ116" s="11">
        <f t="shared" si="60"/>
        <v>238</v>
      </c>
      <c r="CA116" s="9">
        <f t="shared" si="117"/>
        <v>6.3500000000000001E-2</v>
      </c>
      <c r="CB116" s="9">
        <f t="shared" si="117"/>
        <v>4.2300000000000004</v>
      </c>
      <c r="CC116" s="9">
        <f t="shared" si="62"/>
        <v>1.0959000000000001</v>
      </c>
      <c r="CD116" s="9">
        <f t="shared" si="63"/>
        <v>59.856650420233343</v>
      </c>
      <c r="CE116" s="9">
        <f t="shared" si="64"/>
        <v>0.3493</v>
      </c>
      <c r="CF116" s="9">
        <f t="shared" si="65"/>
        <v>7.1400000000000005E-2</v>
      </c>
      <c r="CG116" s="9">
        <f t="shared" si="66"/>
        <v>32.56047706153101</v>
      </c>
      <c r="CH116" s="9">
        <f t="shared" si="67"/>
        <v>0.54269999999999996</v>
      </c>
      <c r="CI116" s="9">
        <f t="shared" si="68"/>
        <v>0.80220000000000002</v>
      </c>
      <c r="CJ116" s="9">
        <f>0</f>
        <v>0</v>
      </c>
      <c r="CK116" s="9">
        <f t="shared" si="69"/>
        <v>0.111</v>
      </c>
      <c r="CL116" s="9">
        <f t="shared" si="70"/>
        <v>1.4500000000000001E-2</v>
      </c>
      <c r="CM116" s="10">
        <f t="shared" si="71"/>
        <v>0.41524594238635104</v>
      </c>
      <c r="CN116" s="41">
        <f t="shared" si="91"/>
        <v>4.4030962726829166E-2</v>
      </c>
    </row>
    <row r="117" spans="1:92">
      <c r="A117" s="36">
        <v>239</v>
      </c>
      <c r="B117" s="36" t="s">
        <v>166</v>
      </c>
      <c r="C117" s="36">
        <v>0.70520000000000005</v>
      </c>
      <c r="D117" s="36">
        <v>1.0809</v>
      </c>
      <c r="E117" s="36">
        <v>5.3800000000000001E-2</v>
      </c>
      <c r="F117" s="36">
        <v>87.53</v>
      </c>
      <c r="G117" s="36">
        <v>0.3528</v>
      </c>
      <c r="H117" s="36">
        <v>2.8500000000000001E-2</v>
      </c>
      <c r="I117" s="36">
        <v>4.2</v>
      </c>
      <c r="J117" s="36">
        <v>0.65900000000000003</v>
      </c>
      <c r="K117" s="36">
        <v>9.4000000000000004E-3</v>
      </c>
      <c r="L117" s="36">
        <v>0.18279999999999999</v>
      </c>
      <c r="M117" s="7">
        <f t="shared" si="109"/>
        <v>1.7496848979267773E-2</v>
      </c>
      <c r="N117" s="7">
        <f t="shared" si="109"/>
        <v>1.0601083493698137E-2</v>
      </c>
      <c r="O117" s="7">
        <f t="shared" si="109"/>
        <v>3.5396972440364659E-4</v>
      </c>
      <c r="P117" s="7">
        <f t="shared" si="109"/>
        <v>1.2183273852937739</v>
      </c>
      <c r="Q117" s="7">
        <f t="shared" si="107"/>
        <v>2.3538642604943112E-3</v>
      </c>
      <c r="R117" s="7">
        <f t="shared" si="107"/>
        <v>5.4718984415649244E-4</v>
      </c>
      <c r="S117" s="7">
        <f t="shared" si="107"/>
        <v>5.2588216733570572E-2</v>
      </c>
      <c r="T117" s="7">
        <f t="shared" si="107"/>
        <v>9.2898745202974527E-3</v>
      </c>
      <c r="U117" s="7">
        <f t="shared" si="107"/>
        <v>1.2584881005933636E-4</v>
      </c>
      <c r="V117" s="7">
        <f t="shared" si="107"/>
        <v>2.2459927214108963E-3</v>
      </c>
      <c r="W117" s="7">
        <f t="shared" si="92"/>
        <v>1.7496848979267773E-2</v>
      </c>
      <c r="X117" s="7">
        <f t="shared" si="111"/>
        <v>3.1803250481094412E-2</v>
      </c>
      <c r="Y117" s="7">
        <f t="shared" si="111"/>
        <v>1.0619091732109397E-3</v>
      </c>
      <c r="Z117" s="7">
        <f t="shared" si="94"/>
        <v>1.2183273852937739</v>
      </c>
      <c r="AA117" s="7">
        <f t="shared" si="95"/>
        <v>7.0615927814829341E-3</v>
      </c>
      <c r="AB117" s="7">
        <f t="shared" si="112"/>
        <v>1.0943796883129849E-3</v>
      </c>
      <c r="AC117" s="7">
        <f t="shared" si="112"/>
        <v>0.10517643346714114</v>
      </c>
      <c r="AD117" s="7">
        <f t="shared" si="105"/>
        <v>9.2898745202974527E-3</v>
      </c>
      <c r="AE117" s="7">
        <f t="shared" si="105"/>
        <v>1.2584881005933636E-4</v>
      </c>
      <c r="AF117" s="7">
        <f t="shared" si="105"/>
        <v>2.2459927214108963E-3</v>
      </c>
      <c r="AG117" s="7">
        <f t="shared" si="113"/>
        <v>1.3936835159160519</v>
      </c>
      <c r="AH117" s="8">
        <f t="shared" si="110"/>
        <v>0.301305404495952</v>
      </c>
      <c r="AI117" s="8">
        <f t="shared" si="110"/>
        <v>0.54766954106117283</v>
      </c>
      <c r="AJ117" s="8">
        <f t="shared" si="110"/>
        <v>1.8286662550005855E-2</v>
      </c>
      <c r="AK117" s="8">
        <f t="shared" si="110"/>
        <v>20.9802705658261</v>
      </c>
      <c r="AL117" s="8">
        <f t="shared" si="108"/>
        <v>0.1216045284457529</v>
      </c>
      <c r="AM117" s="8">
        <f t="shared" si="108"/>
        <v>1.8845822756429664E-2</v>
      </c>
      <c r="AN117" s="8">
        <f t="shared" si="108"/>
        <v>1.8111962826454455</v>
      </c>
      <c r="AO117" s="8">
        <f t="shared" si="108"/>
        <v>0.15997677086723081</v>
      </c>
      <c r="AP117" s="8">
        <f t="shared" si="108"/>
        <v>2.1671860267636284E-3</v>
      </c>
      <c r="AQ117" s="8">
        <f t="shared" si="108"/>
        <v>3.8677235325145651E-2</v>
      </c>
      <c r="AR117" s="8">
        <f t="shared" si="98"/>
        <v>24.000000000000004</v>
      </c>
      <c r="AS117" s="8">
        <f t="shared" si="99"/>
        <v>0.301305404495952</v>
      </c>
      <c r="AT117" s="8">
        <f t="shared" si="114"/>
        <v>0.36511302737411522</v>
      </c>
      <c r="AU117" s="8">
        <f t="shared" si="114"/>
        <v>1.219110836667057E-2</v>
      </c>
      <c r="AV117" s="8">
        <f t="shared" si="101"/>
        <v>20.9802705658261</v>
      </c>
      <c r="AW117" s="8">
        <f t="shared" si="102"/>
        <v>8.1069685630501931E-2</v>
      </c>
      <c r="AX117" s="8">
        <f t="shared" si="115"/>
        <v>9.4229113782148318E-3</v>
      </c>
      <c r="AY117" s="8">
        <f t="shared" si="115"/>
        <v>0.90559814132272276</v>
      </c>
      <c r="AZ117" s="8">
        <f t="shared" si="106"/>
        <v>0.15997677086723081</v>
      </c>
      <c r="BA117" s="8">
        <f t="shared" si="106"/>
        <v>2.1671860267636284E-3</v>
      </c>
      <c r="BB117" s="8">
        <f t="shared" si="106"/>
        <v>3.8677235325145651E-2</v>
      </c>
      <c r="BC117" s="9">
        <f t="shared" si="104"/>
        <v>22.855792036613423</v>
      </c>
      <c r="BD117" s="9">
        <f t="shared" si="72"/>
        <v>4.3164273715221496E-2</v>
      </c>
      <c r="BE117" s="9" t="b">
        <f t="shared" si="73"/>
        <v>0</v>
      </c>
      <c r="BF117" s="8">
        <f t="shared" si="74"/>
        <v>0.44431596595953993</v>
      </c>
      <c r="BG117" s="8">
        <f t="shared" si="75"/>
        <v>20.53595459986656</v>
      </c>
      <c r="BH117" s="10">
        <f t="shared" si="116"/>
        <v>2.1177799617287489E-2</v>
      </c>
      <c r="BI117" s="10">
        <f t="shared" si="116"/>
        <v>0.9788222003827125</v>
      </c>
      <c r="BJ117" s="10">
        <f t="shared" si="77"/>
        <v>1.8536928005011739</v>
      </c>
      <c r="BK117" s="10">
        <f t="shared" si="78"/>
        <v>95.216156578209365</v>
      </c>
      <c r="BL117" s="8">
        <f t="shared" si="79"/>
        <v>104.34224937871055</v>
      </c>
      <c r="BM117" s="10">
        <f t="shared" si="80"/>
        <v>1.3499141072822627</v>
      </c>
      <c r="BN117" s="10">
        <f t="shared" si="81"/>
        <v>6.5434521528479452</v>
      </c>
      <c r="BO117" s="10">
        <f t="shared" si="82"/>
        <v>13.08690430569589</v>
      </c>
      <c r="BP117" s="10">
        <f t="shared" si="83"/>
        <v>0.37622804888833933</v>
      </c>
      <c r="BQ117" s="10">
        <f t="shared" si="84"/>
        <v>0.62377195111166073</v>
      </c>
      <c r="BR117" s="10">
        <f t="shared" si="85"/>
        <v>32.931241119196343</v>
      </c>
      <c r="BS117" s="10">
        <f t="shared" si="86"/>
        <v>60.678198495008331</v>
      </c>
      <c r="BT117" s="8">
        <f t="shared" si="87"/>
        <v>100.88183961420468</v>
      </c>
      <c r="BU117" s="11" t="str">
        <f t="shared" si="88"/>
        <v>Magnetite-Ulvospinel</v>
      </c>
      <c r="BV117" s="9">
        <f t="shared" si="89"/>
        <v>100.88183961420468</v>
      </c>
      <c r="BW117" s="11" t="str">
        <f t="shared" si="90"/>
        <v>YES</v>
      </c>
      <c r="BX117" s="11"/>
      <c r="BY117" s="11" t="str">
        <f t="shared" si="59"/>
        <v>Magnetite-Ulvospinel</v>
      </c>
      <c r="BZ117" s="11">
        <f t="shared" si="60"/>
        <v>239</v>
      </c>
      <c r="CA117" s="9">
        <f t="shared" si="117"/>
        <v>2.8500000000000001E-2</v>
      </c>
      <c r="CB117" s="9">
        <f t="shared" si="117"/>
        <v>4.2</v>
      </c>
      <c r="CC117" s="9">
        <f t="shared" si="62"/>
        <v>1.0809</v>
      </c>
      <c r="CD117" s="9">
        <f t="shared" si="63"/>
        <v>60.678198495008331</v>
      </c>
      <c r="CE117" s="9">
        <f t="shared" si="64"/>
        <v>0.3528</v>
      </c>
      <c r="CF117" s="9">
        <f t="shared" si="65"/>
        <v>5.3800000000000001E-2</v>
      </c>
      <c r="CG117" s="9">
        <f t="shared" si="66"/>
        <v>32.931241119196343</v>
      </c>
      <c r="CH117" s="9">
        <f t="shared" si="67"/>
        <v>0.65900000000000003</v>
      </c>
      <c r="CI117" s="9">
        <f t="shared" si="68"/>
        <v>0.70520000000000005</v>
      </c>
      <c r="CJ117" s="9">
        <f>0</f>
        <v>0</v>
      </c>
      <c r="CK117" s="9">
        <f t="shared" si="69"/>
        <v>0.18279999999999999</v>
      </c>
      <c r="CL117" s="9">
        <f t="shared" si="70"/>
        <v>9.4000000000000004E-3</v>
      </c>
      <c r="CM117" s="10">
        <f t="shared" si="71"/>
        <v>0.2749499953534737</v>
      </c>
      <c r="CN117" s="41">
        <f t="shared" si="91"/>
        <v>4.3164273715221496E-2</v>
      </c>
    </row>
    <row r="118" spans="1:92">
      <c r="A118" s="36">
        <v>240</v>
      </c>
      <c r="B118" s="36" t="s">
        <v>167</v>
      </c>
      <c r="C118" s="36">
        <v>0.72940000000000005</v>
      </c>
      <c r="D118" s="36">
        <v>1.179</v>
      </c>
      <c r="E118" s="36">
        <v>0.24929999999999999</v>
      </c>
      <c r="F118" s="36">
        <v>86.98</v>
      </c>
      <c r="G118" s="36">
        <v>0.33860000000000001</v>
      </c>
      <c r="H118" s="36">
        <v>5.3900000000000003E-2</v>
      </c>
      <c r="I118" s="36">
        <v>4.16</v>
      </c>
      <c r="J118" s="36">
        <v>0.56320000000000003</v>
      </c>
      <c r="K118" s="36">
        <v>1.06E-2</v>
      </c>
      <c r="L118" s="36">
        <v>0.1371</v>
      </c>
      <c r="M118" s="7">
        <f t="shared" si="109"/>
        <v>1.8097279701471802E-2</v>
      </c>
      <c r="N118" s="7">
        <f t="shared" si="109"/>
        <v>1.1563213469395971E-2</v>
      </c>
      <c r="O118" s="7">
        <f t="shared" si="109"/>
        <v>1.6402351727477526E-3</v>
      </c>
      <c r="P118" s="7">
        <f t="shared" si="109"/>
        <v>1.2106719521632865</v>
      </c>
      <c r="Q118" s="7">
        <f t="shared" si="107"/>
        <v>2.2591225583995858E-3</v>
      </c>
      <c r="R118" s="7">
        <f t="shared" si="107"/>
        <v>1.0348607929836823E-3</v>
      </c>
      <c r="S118" s="7">
        <f t="shared" si="107"/>
        <v>5.2087376574203231E-2</v>
      </c>
      <c r="T118" s="7">
        <f t="shared" si="107"/>
        <v>7.9393889678778841E-3</v>
      </c>
      <c r="U118" s="7">
        <f t="shared" si="107"/>
        <v>1.419146155988261E-4</v>
      </c>
      <c r="V118" s="7">
        <f t="shared" si="107"/>
        <v>1.6844945410581724E-3</v>
      </c>
      <c r="W118" s="7">
        <f t="shared" si="92"/>
        <v>1.8097279701471802E-2</v>
      </c>
      <c r="X118" s="7">
        <f t="shared" si="111"/>
        <v>3.4689640408187915E-2</v>
      </c>
      <c r="Y118" s="7">
        <f t="shared" si="111"/>
        <v>4.9207055182432582E-3</v>
      </c>
      <c r="Z118" s="7">
        <f t="shared" si="94"/>
        <v>1.2106719521632865</v>
      </c>
      <c r="AA118" s="7">
        <f t="shared" si="95"/>
        <v>6.7773676751987574E-3</v>
      </c>
      <c r="AB118" s="7">
        <f t="shared" si="112"/>
        <v>2.0697215859673645E-3</v>
      </c>
      <c r="AC118" s="7">
        <f t="shared" si="112"/>
        <v>0.10417475314840646</v>
      </c>
      <c r="AD118" s="7">
        <f t="shared" ref="AD118:AF181" si="118">T118</f>
        <v>7.9393889678778841E-3</v>
      </c>
      <c r="AE118" s="7">
        <f t="shared" si="118"/>
        <v>1.419146155988261E-4</v>
      </c>
      <c r="AF118" s="7">
        <f t="shared" si="118"/>
        <v>1.6844945410581724E-3</v>
      </c>
      <c r="AG118" s="7">
        <f t="shared" si="113"/>
        <v>1.3911672183252968</v>
      </c>
      <c r="AH118" s="8">
        <f t="shared" si="110"/>
        <v>0.3122088467252559</v>
      </c>
      <c r="AI118" s="8">
        <f t="shared" si="110"/>
        <v>0.5984552818882154</v>
      </c>
      <c r="AJ118" s="8">
        <f t="shared" si="110"/>
        <v>8.4890537156277049E-2</v>
      </c>
      <c r="AK118" s="8">
        <f t="shared" si="110"/>
        <v>20.886149751930596</v>
      </c>
      <c r="AL118" s="8">
        <f t="shared" si="108"/>
        <v>0.11692111635621946</v>
      </c>
      <c r="AM118" s="8">
        <f t="shared" si="108"/>
        <v>3.5706216627943592E-2</v>
      </c>
      <c r="AN118" s="8">
        <f t="shared" si="108"/>
        <v>1.7971916263032115</v>
      </c>
      <c r="AO118" s="8">
        <f t="shared" si="108"/>
        <v>0.136967959508455</v>
      </c>
      <c r="AP118" s="8">
        <f t="shared" si="108"/>
        <v>2.4482684248928392E-3</v>
      </c>
      <c r="AQ118" s="8">
        <f t="shared" si="108"/>
        <v>2.9060395078934993E-2</v>
      </c>
      <c r="AR118" s="8">
        <f t="shared" si="98"/>
        <v>24</v>
      </c>
      <c r="AS118" s="8">
        <f t="shared" si="99"/>
        <v>0.3122088467252559</v>
      </c>
      <c r="AT118" s="8">
        <f t="shared" si="114"/>
        <v>0.39897018792547695</v>
      </c>
      <c r="AU118" s="8">
        <f t="shared" si="114"/>
        <v>5.659369143751803E-2</v>
      </c>
      <c r="AV118" s="8">
        <f t="shared" si="101"/>
        <v>20.886149751930596</v>
      </c>
      <c r="AW118" s="8">
        <f t="shared" si="102"/>
        <v>7.7947410904146308E-2</v>
      </c>
      <c r="AX118" s="8">
        <f t="shared" si="115"/>
        <v>1.7853108313971796E-2</v>
      </c>
      <c r="AY118" s="8">
        <f t="shared" si="115"/>
        <v>0.89859581315160575</v>
      </c>
      <c r="AZ118" s="8">
        <f t="shared" ref="AZ118:BB181" si="119">AO118</f>
        <v>0.136967959508455</v>
      </c>
      <c r="BA118" s="8">
        <f t="shared" si="119"/>
        <v>2.4482684248928392E-3</v>
      </c>
      <c r="BB118" s="8">
        <f t="shared" si="119"/>
        <v>2.9060395078934993E-2</v>
      </c>
      <c r="BC118" s="9">
        <f t="shared" si="104"/>
        <v>22.816795433400852</v>
      </c>
      <c r="BD118" s="9">
        <f t="shared" si="72"/>
        <v>4.3023526299697468E-2</v>
      </c>
      <c r="BE118" s="9" t="b">
        <f t="shared" si="73"/>
        <v>0</v>
      </c>
      <c r="BF118" s="8">
        <f t="shared" si="74"/>
        <v>0.44941900691789494</v>
      </c>
      <c r="BG118" s="8">
        <f t="shared" si="75"/>
        <v>20.436730745012699</v>
      </c>
      <c r="BH118" s="10">
        <f t="shared" si="116"/>
        <v>2.1517561266951715E-2</v>
      </c>
      <c r="BI118" s="10">
        <f t="shared" si="116"/>
        <v>0.97848243873304819</v>
      </c>
      <c r="BJ118" s="10">
        <f t="shared" si="77"/>
        <v>1.8715974789994605</v>
      </c>
      <c r="BK118" s="10">
        <f t="shared" si="78"/>
        <v>94.585017088694727</v>
      </c>
      <c r="BL118" s="8">
        <f t="shared" si="79"/>
        <v>103.87771456769418</v>
      </c>
      <c r="BM118" s="10">
        <f t="shared" si="80"/>
        <v>1.3480148200695006</v>
      </c>
      <c r="BN118" s="10">
        <f t="shared" si="81"/>
        <v>6.5127116439536978</v>
      </c>
      <c r="BO118" s="10">
        <f t="shared" si="82"/>
        <v>13.025423287907396</v>
      </c>
      <c r="BP118" s="10">
        <f t="shared" si="83"/>
        <v>0.37636072504443274</v>
      </c>
      <c r="BQ118" s="10">
        <f t="shared" si="84"/>
        <v>0.62363927495556715</v>
      </c>
      <c r="BR118" s="10">
        <f t="shared" si="85"/>
        <v>32.735855864364765</v>
      </c>
      <c r="BS118" s="10">
        <f t="shared" si="86"/>
        <v>60.28409825651093</v>
      </c>
      <c r="BT118" s="8">
        <f t="shared" si="87"/>
        <v>100.44105412087569</v>
      </c>
      <c r="BU118" s="11" t="str">
        <f t="shared" si="88"/>
        <v>Magnetite-Ulvospinel</v>
      </c>
      <c r="BV118" s="9">
        <f t="shared" si="89"/>
        <v>100.44105412087569</v>
      </c>
      <c r="BW118" s="11" t="str">
        <f t="shared" si="90"/>
        <v>YES</v>
      </c>
      <c r="BX118" s="11"/>
      <c r="BY118" s="11" t="str">
        <f t="shared" si="59"/>
        <v>Magnetite-Ulvospinel</v>
      </c>
      <c r="BZ118" s="11">
        <f t="shared" si="60"/>
        <v>240</v>
      </c>
      <c r="CA118" s="9">
        <f t="shared" si="117"/>
        <v>5.3900000000000003E-2</v>
      </c>
      <c r="CB118" s="9">
        <f t="shared" si="117"/>
        <v>4.16</v>
      </c>
      <c r="CC118" s="9">
        <f t="shared" si="62"/>
        <v>1.179</v>
      </c>
      <c r="CD118" s="9">
        <f t="shared" si="63"/>
        <v>60.28409825651093</v>
      </c>
      <c r="CE118" s="9">
        <f t="shared" si="64"/>
        <v>0.33860000000000001</v>
      </c>
      <c r="CF118" s="9">
        <f t="shared" si="65"/>
        <v>0.24929999999999999</v>
      </c>
      <c r="CG118" s="9">
        <f t="shared" si="66"/>
        <v>32.735855864364765</v>
      </c>
      <c r="CH118" s="9">
        <f t="shared" si="67"/>
        <v>0.56320000000000003</v>
      </c>
      <c r="CI118" s="9">
        <f t="shared" si="68"/>
        <v>0.72940000000000005</v>
      </c>
      <c r="CJ118" s="9">
        <f>0</f>
        <v>0</v>
      </c>
      <c r="CK118" s="9">
        <f t="shared" si="69"/>
        <v>0.1371</v>
      </c>
      <c r="CL118" s="9">
        <f t="shared" si="70"/>
        <v>1.06E-2</v>
      </c>
      <c r="CM118" s="10">
        <f t="shared" si="71"/>
        <v>0.35782621916390572</v>
      </c>
      <c r="CN118" s="41">
        <f t="shared" si="91"/>
        <v>4.3023526299697468E-2</v>
      </c>
    </row>
    <row r="119" spans="1:92">
      <c r="A119" s="36">
        <v>241</v>
      </c>
      <c r="B119" s="36" t="s">
        <v>168</v>
      </c>
      <c r="C119" s="36">
        <v>0.87780000000000002</v>
      </c>
      <c r="D119" s="36">
        <v>1.2020999999999999</v>
      </c>
      <c r="E119" s="36">
        <v>3.4099999999999998E-2</v>
      </c>
      <c r="F119" s="36">
        <v>86.46</v>
      </c>
      <c r="G119" s="36">
        <v>0.36909999999999998</v>
      </c>
      <c r="H119" s="36">
        <v>4.7800000000000002E-2</v>
      </c>
      <c r="I119" s="36">
        <v>4.0999999999999996</v>
      </c>
      <c r="J119" s="36">
        <v>0.66239999999999999</v>
      </c>
      <c r="K119" s="36">
        <v>0.01</v>
      </c>
      <c r="L119" s="36">
        <v>0.15529999999999999</v>
      </c>
      <c r="M119" s="7">
        <f t="shared" si="109"/>
        <v>2.1779259832673356E-2</v>
      </c>
      <c r="N119" s="7">
        <f t="shared" si="109"/>
        <v>1.1789770069178028E-2</v>
      </c>
      <c r="O119" s="7">
        <f t="shared" si="109"/>
        <v>2.243562751331663E-4</v>
      </c>
      <c r="P119" s="7">
        <f t="shared" si="109"/>
        <v>1.2034340881126435</v>
      </c>
      <c r="Q119" s="7">
        <f t="shared" si="107"/>
        <v>2.4626170593776936E-3</v>
      </c>
      <c r="R119" s="7">
        <f t="shared" si="107"/>
        <v>9.1774296669053831E-4</v>
      </c>
      <c r="S119" s="7">
        <f t="shared" si="107"/>
        <v>5.133611633515222E-2</v>
      </c>
      <c r="T119" s="7">
        <f t="shared" si="107"/>
        <v>9.3378040701745553E-3</v>
      </c>
      <c r="U119" s="7">
        <f t="shared" si="107"/>
        <v>1.3388171282908124E-4</v>
      </c>
      <c r="V119" s="7">
        <f t="shared" si="107"/>
        <v>1.9081108842183381E-3</v>
      </c>
      <c r="W119" s="7">
        <f t="shared" si="92"/>
        <v>2.1779259832673356E-2</v>
      </c>
      <c r="X119" s="7">
        <f t="shared" si="111"/>
        <v>3.5369310207534081E-2</v>
      </c>
      <c r="Y119" s="7">
        <f t="shared" si="111"/>
        <v>6.7306882539949894E-4</v>
      </c>
      <c r="Z119" s="7">
        <f t="shared" si="94"/>
        <v>1.2034340881126435</v>
      </c>
      <c r="AA119" s="7">
        <f t="shared" si="95"/>
        <v>7.3878511781330803E-3</v>
      </c>
      <c r="AB119" s="7">
        <f t="shared" si="112"/>
        <v>1.8354859333810766E-3</v>
      </c>
      <c r="AC119" s="7">
        <f t="shared" si="112"/>
        <v>0.10267223267030444</v>
      </c>
      <c r="AD119" s="7">
        <f t="shared" si="118"/>
        <v>9.3378040701745553E-3</v>
      </c>
      <c r="AE119" s="7">
        <f t="shared" si="118"/>
        <v>1.3388171282908124E-4</v>
      </c>
      <c r="AF119" s="7">
        <f t="shared" si="118"/>
        <v>1.9081108842183381E-3</v>
      </c>
      <c r="AG119" s="7">
        <f t="shared" si="113"/>
        <v>1.3845310934272912</v>
      </c>
      <c r="AH119" s="8">
        <f t="shared" si="110"/>
        <v>0.37753015332451278</v>
      </c>
      <c r="AI119" s="8">
        <f t="shared" si="110"/>
        <v>0.61310536759382361</v>
      </c>
      <c r="AJ119" s="8">
        <f t="shared" si="110"/>
        <v>1.1667236572925897E-2</v>
      </c>
      <c r="AK119" s="8">
        <f t="shared" si="110"/>
        <v>20.860794135874137</v>
      </c>
      <c r="AL119" s="8">
        <f t="shared" si="108"/>
        <v>0.12806388322871226</v>
      </c>
      <c r="AM119" s="8">
        <f t="shared" si="108"/>
        <v>3.1817026436076361E-2</v>
      </c>
      <c r="AN119" s="8">
        <f t="shared" si="108"/>
        <v>1.7797603793697037</v>
      </c>
      <c r="AO119" s="8">
        <f t="shared" si="108"/>
        <v>0.16186512440788195</v>
      </c>
      <c r="AP119" s="8">
        <f t="shared" si="108"/>
        <v>2.3207576363951767E-3</v>
      </c>
      <c r="AQ119" s="8">
        <f t="shared" si="108"/>
        <v>3.3075935555827239E-2</v>
      </c>
      <c r="AR119" s="8">
        <f t="shared" si="98"/>
        <v>23.999999999999996</v>
      </c>
      <c r="AS119" s="8">
        <f t="shared" si="99"/>
        <v>0.37753015332451278</v>
      </c>
      <c r="AT119" s="8">
        <f t="shared" si="114"/>
        <v>0.40873691172921572</v>
      </c>
      <c r="AU119" s="8">
        <f t="shared" si="114"/>
        <v>7.778157715283931E-3</v>
      </c>
      <c r="AV119" s="8">
        <f t="shared" si="101"/>
        <v>20.860794135874137</v>
      </c>
      <c r="AW119" s="8">
        <f t="shared" si="102"/>
        <v>8.5375922152474845E-2</v>
      </c>
      <c r="AX119" s="8">
        <f t="shared" si="115"/>
        <v>1.590851321803818E-2</v>
      </c>
      <c r="AY119" s="8">
        <f t="shared" si="115"/>
        <v>0.88988018968485183</v>
      </c>
      <c r="AZ119" s="8">
        <f t="shared" si="119"/>
        <v>0.16186512440788195</v>
      </c>
      <c r="BA119" s="8">
        <f t="shared" si="119"/>
        <v>2.3207576363951767E-3</v>
      </c>
      <c r="BB119" s="8">
        <f t="shared" si="119"/>
        <v>3.3075935555827239E-2</v>
      </c>
      <c r="BC119" s="9">
        <f t="shared" si="104"/>
        <v>22.843265801298617</v>
      </c>
      <c r="BD119" s="9">
        <f t="shared" si="72"/>
        <v>4.265802077757587E-2</v>
      </c>
      <c r="BE119" s="9" t="b">
        <f t="shared" si="73"/>
        <v>0</v>
      </c>
      <c r="BF119" s="8">
        <f t="shared" si="74"/>
        <v>0.35048491195245712</v>
      </c>
      <c r="BG119" s="8">
        <f t="shared" si="75"/>
        <v>20.510309223921681</v>
      </c>
      <c r="BH119" s="10">
        <f t="shared" si="116"/>
        <v>1.680112989321586E-2</v>
      </c>
      <c r="BI119" s="10">
        <f t="shared" si="116"/>
        <v>0.9831988701067842</v>
      </c>
      <c r="BJ119" s="10">
        <f t="shared" si="77"/>
        <v>1.4526256905674433</v>
      </c>
      <c r="BK119" s="10">
        <f t="shared" si="78"/>
        <v>94.472739630364572</v>
      </c>
      <c r="BL119" s="8">
        <f t="shared" si="79"/>
        <v>103.38396532093201</v>
      </c>
      <c r="BM119" s="10">
        <f t="shared" si="80"/>
        <v>1.240365101637309</v>
      </c>
      <c r="BN119" s="10">
        <f t="shared" si="81"/>
        <v>6.5401430114122761</v>
      </c>
      <c r="BO119" s="10">
        <f t="shared" si="82"/>
        <v>13.080286022824552</v>
      </c>
      <c r="BP119" s="10">
        <f t="shared" si="83"/>
        <v>0.37297276711386118</v>
      </c>
      <c r="BQ119" s="10">
        <f t="shared" si="84"/>
        <v>0.62702723288613882</v>
      </c>
      <c r="BR119" s="10">
        <f t="shared" si="85"/>
        <v>32.247225444664437</v>
      </c>
      <c r="BS119" s="10">
        <f t="shared" si="86"/>
        <v>60.249235749392696</v>
      </c>
      <c r="BT119" s="8">
        <f t="shared" si="87"/>
        <v>99.955061194057123</v>
      </c>
      <c r="BU119" s="11" t="str">
        <f t="shared" si="88"/>
        <v>Magnetite-Ulvospinel</v>
      </c>
      <c r="BV119" s="9">
        <f t="shared" si="89"/>
        <v>99.955061194057123</v>
      </c>
      <c r="BW119" s="11" t="str">
        <f t="shared" si="90"/>
        <v>YES</v>
      </c>
      <c r="BX119" s="11"/>
      <c r="BY119" s="11" t="str">
        <f t="shared" si="59"/>
        <v>Magnetite-Ulvospinel</v>
      </c>
      <c r="BZ119" s="11">
        <f t="shared" si="60"/>
        <v>241</v>
      </c>
      <c r="CA119" s="9">
        <f t="shared" si="117"/>
        <v>4.7800000000000002E-2</v>
      </c>
      <c r="CB119" s="9">
        <f t="shared" si="117"/>
        <v>4.0999999999999996</v>
      </c>
      <c r="CC119" s="9">
        <f t="shared" si="62"/>
        <v>1.2020999999999999</v>
      </c>
      <c r="CD119" s="9">
        <f t="shared" si="63"/>
        <v>60.249235749392696</v>
      </c>
      <c r="CE119" s="9">
        <f t="shared" si="64"/>
        <v>0.36909999999999998</v>
      </c>
      <c r="CF119" s="9">
        <f t="shared" si="65"/>
        <v>3.4099999999999998E-2</v>
      </c>
      <c r="CG119" s="9">
        <f t="shared" si="66"/>
        <v>32.247225444664437</v>
      </c>
      <c r="CH119" s="9">
        <f t="shared" si="67"/>
        <v>0.66239999999999999</v>
      </c>
      <c r="CI119" s="9">
        <f t="shared" si="68"/>
        <v>0.87780000000000002</v>
      </c>
      <c r="CJ119" s="9">
        <f>0</f>
        <v>0</v>
      </c>
      <c r="CK119" s="9">
        <f t="shared" si="69"/>
        <v>0.15529999999999999</v>
      </c>
      <c r="CL119" s="9">
        <f t="shared" si="70"/>
        <v>0.01</v>
      </c>
      <c r="CM119" s="10">
        <f t="shared" si="71"/>
        <v>0.36779835905232988</v>
      </c>
      <c r="CN119" s="41">
        <f t="shared" si="91"/>
        <v>4.265802077757587E-2</v>
      </c>
    </row>
    <row r="120" spans="1:92">
      <c r="A120" s="36">
        <v>242</v>
      </c>
      <c r="B120" s="36" t="s">
        <v>169</v>
      </c>
      <c r="C120" s="36">
        <v>0.74019999999999997</v>
      </c>
      <c r="D120" s="36">
        <v>1.1404000000000001</v>
      </c>
      <c r="E120" s="36">
        <v>7.8100000000000003E-2</v>
      </c>
      <c r="F120" s="36">
        <v>86.41</v>
      </c>
      <c r="G120" s="36">
        <v>0.34870000000000001</v>
      </c>
      <c r="H120" s="36">
        <v>1.9E-2</v>
      </c>
      <c r="I120" s="36">
        <v>4.29</v>
      </c>
      <c r="J120" s="36">
        <v>0.54039999999999999</v>
      </c>
      <c r="K120" s="36">
        <v>0</v>
      </c>
      <c r="L120" s="36">
        <v>0.19350000000000001</v>
      </c>
      <c r="M120" s="7">
        <f t="shared" si="109"/>
        <v>1.8365240519645498E-2</v>
      </c>
      <c r="N120" s="7">
        <f t="shared" si="109"/>
        <v>1.1184638371924653E-2</v>
      </c>
      <c r="O120" s="7">
        <f t="shared" si="109"/>
        <v>5.1384824304692928E-4</v>
      </c>
      <c r="P120" s="7">
        <f t="shared" si="109"/>
        <v>1.2027381396462355</v>
      </c>
      <c r="Q120" s="7">
        <f t="shared" si="107"/>
        <v>2.3265092620021722E-3</v>
      </c>
      <c r="R120" s="7">
        <f t="shared" si="107"/>
        <v>3.6479322943766166E-4</v>
      </c>
      <c r="S120" s="7">
        <f t="shared" si="107"/>
        <v>5.371510709214708E-2</v>
      </c>
      <c r="T120" s="7">
        <f t="shared" si="107"/>
        <v>7.6179790451725996E-3</v>
      </c>
      <c r="U120" s="7">
        <f t="shared" si="107"/>
        <v>0</v>
      </c>
      <c r="V120" s="7">
        <f t="shared" si="107"/>
        <v>2.3774594726094556E-3</v>
      </c>
      <c r="W120" s="7">
        <f t="shared" si="92"/>
        <v>1.8365240519645498E-2</v>
      </c>
      <c r="X120" s="7">
        <f t="shared" si="111"/>
        <v>3.3553915115773957E-2</v>
      </c>
      <c r="Y120" s="7">
        <f t="shared" si="111"/>
        <v>1.5415447291407878E-3</v>
      </c>
      <c r="Z120" s="7">
        <f t="shared" si="94"/>
        <v>1.2027381396462355</v>
      </c>
      <c r="AA120" s="7">
        <f t="shared" si="95"/>
        <v>6.9795277860065161E-3</v>
      </c>
      <c r="AB120" s="7">
        <f t="shared" si="112"/>
        <v>7.2958645887532332E-4</v>
      </c>
      <c r="AC120" s="7">
        <f t="shared" si="112"/>
        <v>0.10743021418429416</v>
      </c>
      <c r="AD120" s="7">
        <f t="shared" si="118"/>
        <v>7.6179790451725996E-3</v>
      </c>
      <c r="AE120" s="7">
        <f t="shared" si="118"/>
        <v>0</v>
      </c>
      <c r="AF120" s="7">
        <f t="shared" si="118"/>
        <v>2.3774594726094556E-3</v>
      </c>
      <c r="AG120" s="7">
        <f t="shared" si="113"/>
        <v>1.3813336069577538</v>
      </c>
      <c r="AH120" s="8">
        <f t="shared" si="110"/>
        <v>0.31908712728870298</v>
      </c>
      <c r="AI120" s="8">
        <f t="shared" si="110"/>
        <v>0.58298296568064589</v>
      </c>
      <c r="AJ120" s="8">
        <f t="shared" si="110"/>
        <v>2.6783590374566488E-2</v>
      </c>
      <c r="AK120" s="8">
        <f t="shared" si="110"/>
        <v>20.896990564852356</v>
      </c>
      <c r="AL120" s="8">
        <f t="shared" si="108"/>
        <v>0.12126590276267665</v>
      </c>
      <c r="AM120" s="8">
        <f t="shared" si="108"/>
        <v>1.267621009494724E-2</v>
      </c>
      <c r="AN120" s="8">
        <f t="shared" si="108"/>
        <v>1.8665477531539667</v>
      </c>
      <c r="AO120" s="8">
        <f t="shared" si="108"/>
        <v>0.13235868306050275</v>
      </c>
      <c r="AP120" s="8">
        <f t="shared" si="108"/>
        <v>0</v>
      </c>
      <c r="AQ120" s="8">
        <f t="shared" si="108"/>
        <v>4.1307202731636725E-2</v>
      </c>
      <c r="AR120" s="8">
        <f t="shared" si="98"/>
        <v>24.000000000000004</v>
      </c>
      <c r="AS120" s="8">
        <f t="shared" si="99"/>
        <v>0.31908712728870298</v>
      </c>
      <c r="AT120" s="8">
        <f t="shared" si="114"/>
        <v>0.38865531045376395</v>
      </c>
      <c r="AU120" s="8">
        <f t="shared" si="114"/>
        <v>1.785572691637766E-2</v>
      </c>
      <c r="AV120" s="8">
        <f t="shared" si="101"/>
        <v>20.896990564852356</v>
      </c>
      <c r="AW120" s="8">
        <f t="shared" si="102"/>
        <v>8.0843935175117773E-2</v>
      </c>
      <c r="AX120" s="8">
        <f t="shared" si="115"/>
        <v>6.3381050474736198E-3</v>
      </c>
      <c r="AY120" s="8">
        <f t="shared" si="115"/>
        <v>0.93327387657698335</v>
      </c>
      <c r="AZ120" s="8">
        <f t="shared" si="119"/>
        <v>0.13235868306050275</v>
      </c>
      <c r="BA120" s="8">
        <f t="shared" si="119"/>
        <v>0</v>
      </c>
      <c r="BB120" s="8">
        <f t="shared" si="119"/>
        <v>4.1307202731636725E-2</v>
      </c>
      <c r="BC120" s="9">
        <f t="shared" si="104"/>
        <v>22.816710532102913</v>
      </c>
      <c r="BD120" s="9">
        <f t="shared" si="72"/>
        <v>4.466068325391797E-2</v>
      </c>
      <c r="BE120" s="9" t="b">
        <f t="shared" si="73"/>
        <v>0</v>
      </c>
      <c r="BF120" s="8">
        <f t="shared" si="74"/>
        <v>0.48182806622777768</v>
      </c>
      <c r="BG120" s="8">
        <f t="shared" si="75"/>
        <v>20.415162498624579</v>
      </c>
      <c r="BH120" s="10">
        <f t="shared" si="116"/>
        <v>2.3057294529203035E-2</v>
      </c>
      <c r="BI120" s="10">
        <f t="shared" si="116"/>
        <v>0.97694270547079698</v>
      </c>
      <c r="BJ120" s="10">
        <f t="shared" si="77"/>
        <v>1.9923808202684341</v>
      </c>
      <c r="BK120" s="10">
        <f t="shared" si="78"/>
        <v>93.817316694807189</v>
      </c>
      <c r="BL120" s="8">
        <f t="shared" si="79"/>
        <v>103.15999751507564</v>
      </c>
      <c r="BM120" s="10">
        <f t="shared" si="80"/>
        <v>1.4151019428047609</v>
      </c>
      <c r="BN120" s="10">
        <f t="shared" si="81"/>
        <v>6.4939628740158648</v>
      </c>
      <c r="BO120" s="10">
        <f t="shared" si="82"/>
        <v>12.98792574803173</v>
      </c>
      <c r="BP120" s="10">
        <f t="shared" si="83"/>
        <v>0.37847865185541402</v>
      </c>
      <c r="BQ120" s="10">
        <f t="shared" si="84"/>
        <v>0.62152134814458604</v>
      </c>
      <c r="BR120" s="10">
        <f t="shared" si="85"/>
        <v>32.704340306826325</v>
      </c>
      <c r="BS120" s="10">
        <f t="shared" si="86"/>
        <v>59.685654875087394</v>
      </c>
      <c r="BT120" s="8">
        <f t="shared" si="87"/>
        <v>99.740295181913737</v>
      </c>
      <c r="BU120" s="11" t="str">
        <f t="shared" si="88"/>
        <v>Magnetite-Ulvospinel</v>
      </c>
      <c r="BV120" s="9">
        <f t="shared" si="89"/>
        <v>99.740295181913737</v>
      </c>
      <c r="BW120" s="11" t="str">
        <f t="shared" si="90"/>
        <v>YES</v>
      </c>
      <c r="BX120" s="11"/>
      <c r="BY120" s="11" t="str">
        <f t="shared" si="59"/>
        <v>Magnetite-Ulvospinel</v>
      </c>
      <c r="BZ120" s="11">
        <f t="shared" si="60"/>
        <v>242</v>
      </c>
      <c r="CA120" s="9">
        <f t="shared" si="117"/>
        <v>1.9E-2</v>
      </c>
      <c r="CB120" s="9">
        <f t="shared" si="117"/>
        <v>4.29</v>
      </c>
      <c r="CC120" s="9">
        <f t="shared" si="62"/>
        <v>1.1404000000000001</v>
      </c>
      <c r="CD120" s="9">
        <f t="shared" si="63"/>
        <v>59.685654875087394</v>
      </c>
      <c r="CE120" s="9">
        <f t="shared" si="64"/>
        <v>0.34870000000000001</v>
      </c>
      <c r="CF120" s="9">
        <f t="shared" si="65"/>
        <v>7.8100000000000003E-2</v>
      </c>
      <c r="CG120" s="9">
        <f t="shared" si="66"/>
        <v>32.704340306826325</v>
      </c>
      <c r="CH120" s="9">
        <f t="shared" si="67"/>
        <v>0.54039999999999999</v>
      </c>
      <c r="CI120" s="9">
        <f t="shared" si="68"/>
        <v>0.74019999999999997</v>
      </c>
      <c r="CJ120" s="9">
        <f>0</f>
        <v>0</v>
      </c>
      <c r="CK120" s="9">
        <f t="shared" si="69"/>
        <v>0.19350000000000001</v>
      </c>
      <c r="CL120" s="9">
        <f t="shared" si="70"/>
        <v>0</v>
      </c>
      <c r="CM120" s="10">
        <f t="shared" si="71"/>
        <v>0.38215684672929912</v>
      </c>
      <c r="CN120" s="41">
        <f t="shared" si="91"/>
        <v>4.466068325391797E-2</v>
      </c>
    </row>
    <row r="121" spans="1:92">
      <c r="A121" s="36">
        <v>243</v>
      </c>
      <c r="B121" s="36" t="s">
        <v>170</v>
      </c>
      <c r="C121" s="36">
        <v>0.81810000000000005</v>
      </c>
      <c r="D121" s="36">
        <v>1.175</v>
      </c>
      <c r="E121" s="36">
        <v>5.2699999999999997E-2</v>
      </c>
      <c r="F121" s="36">
        <v>86.7</v>
      </c>
      <c r="G121" s="36">
        <v>0.372</v>
      </c>
      <c r="H121" s="36">
        <v>2.7799999999999998E-2</v>
      </c>
      <c r="I121" s="36">
        <v>4.4400000000000004</v>
      </c>
      <c r="J121" s="36">
        <v>0.62619999999999998</v>
      </c>
      <c r="K121" s="36">
        <v>0</v>
      </c>
      <c r="L121" s="36">
        <v>0.1603</v>
      </c>
      <c r="M121" s="7">
        <f t="shared" si="109"/>
        <v>2.0298031976657634E-2</v>
      </c>
      <c r="N121" s="7">
        <f t="shared" si="109"/>
        <v>1.1523982889347129E-2</v>
      </c>
      <c r="O121" s="7">
        <f t="shared" si="109"/>
        <v>3.4673242520580247E-4</v>
      </c>
      <c r="P121" s="7">
        <f t="shared" si="109"/>
        <v>1.2067746407514017</v>
      </c>
      <c r="Q121" s="7">
        <f t="shared" si="109"/>
        <v>2.4819657168477431E-3</v>
      </c>
      <c r="R121" s="7">
        <f t="shared" si="109"/>
        <v>5.3375009359826276E-4</v>
      </c>
      <c r="S121" s="7">
        <f t="shared" si="109"/>
        <v>5.5593257689774606E-2</v>
      </c>
      <c r="T121" s="7">
        <f t="shared" si="109"/>
        <v>8.8274953332477465E-3</v>
      </c>
      <c r="U121" s="7">
        <f t="shared" si="109"/>
        <v>0</v>
      </c>
      <c r="V121" s="7">
        <f t="shared" si="109"/>
        <v>1.9695439455260761E-3</v>
      </c>
      <c r="W121" s="7">
        <f t="shared" si="92"/>
        <v>2.0298031976657634E-2</v>
      </c>
      <c r="X121" s="7">
        <f t="shared" si="111"/>
        <v>3.4571948668041391E-2</v>
      </c>
      <c r="Y121" s="7">
        <f t="shared" si="111"/>
        <v>1.0401972756174075E-3</v>
      </c>
      <c r="Z121" s="7">
        <f t="shared" si="94"/>
        <v>1.2067746407514017</v>
      </c>
      <c r="AA121" s="7">
        <f t="shared" si="95"/>
        <v>7.4458971505432289E-3</v>
      </c>
      <c r="AB121" s="7">
        <f t="shared" si="112"/>
        <v>1.0675001871965255E-3</v>
      </c>
      <c r="AC121" s="7">
        <f t="shared" si="112"/>
        <v>0.11118651537954921</v>
      </c>
      <c r="AD121" s="7">
        <f t="shared" si="118"/>
        <v>8.8274953332477465E-3</v>
      </c>
      <c r="AE121" s="7">
        <f t="shared" si="118"/>
        <v>0</v>
      </c>
      <c r="AF121" s="7">
        <f t="shared" si="118"/>
        <v>1.9695439455260761E-3</v>
      </c>
      <c r="AG121" s="7">
        <f t="shared" si="113"/>
        <v>1.3931817706677809</v>
      </c>
      <c r="AH121" s="8">
        <f t="shared" si="110"/>
        <v>0.34966920878262769</v>
      </c>
      <c r="AI121" s="8">
        <f t="shared" si="110"/>
        <v>0.59556246392406365</v>
      </c>
      <c r="AJ121" s="8">
        <f t="shared" si="110"/>
        <v>1.7919222846887857E-2</v>
      </c>
      <c r="AK121" s="8">
        <f t="shared" si="110"/>
        <v>20.788810180994023</v>
      </c>
      <c r="AL121" s="8">
        <f t="shared" si="110"/>
        <v>0.12826864044264816</v>
      </c>
      <c r="AM121" s="8">
        <f t="shared" si="110"/>
        <v>1.8389563395188852E-2</v>
      </c>
      <c r="AN121" s="8">
        <f t="shared" si="110"/>
        <v>1.9153827772453016</v>
      </c>
      <c r="AO121" s="8">
        <f t="shared" si="110"/>
        <v>0.15206909281937925</v>
      </c>
      <c r="AP121" s="8">
        <f t="shared" si="110"/>
        <v>0</v>
      </c>
      <c r="AQ121" s="8">
        <f t="shared" si="110"/>
        <v>3.3928849549882345E-2</v>
      </c>
      <c r="AR121" s="8">
        <f t="shared" si="98"/>
        <v>24</v>
      </c>
      <c r="AS121" s="8">
        <f t="shared" si="99"/>
        <v>0.34966920878262769</v>
      </c>
      <c r="AT121" s="8">
        <f t="shared" si="114"/>
        <v>0.39704164261604241</v>
      </c>
      <c r="AU121" s="8">
        <f t="shared" si="114"/>
        <v>1.1946148564591905E-2</v>
      </c>
      <c r="AV121" s="8">
        <f t="shared" si="101"/>
        <v>20.788810180994023</v>
      </c>
      <c r="AW121" s="8">
        <f t="shared" si="102"/>
        <v>8.5512426961765434E-2</v>
      </c>
      <c r="AX121" s="8">
        <f t="shared" si="115"/>
        <v>9.1947816975944258E-3</v>
      </c>
      <c r="AY121" s="8">
        <f t="shared" si="115"/>
        <v>0.9576913886226508</v>
      </c>
      <c r="AZ121" s="8">
        <f t="shared" si="119"/>
        <v>0.15206909281937925</v>
      </c>
      <c r="BA121" s="8">
        <f t="shared" si="119"/>
        <v>0</v>
      </c>
      <c r="BB121" s="8">
        <f t="shared" si="119"/>
        <v>3.3928849549882345E-2</v>
      </c>
      <c r="BC121" s="9">
        <f t="shared" si="104"/>
        <v>22.785863720608553</v>
      </c>
      <c r="BD121" s="9">
        <f t="shared" si="72"/>
        <v>4.6067638324881685E-2</v>
      </c>
      <c r="BE121" s="9" t="b">
        <f t="shared" si="73"/>
        <v>0</v>
      </c>
      <c r="BF121" s="8">
        <f t="shared" si="74"/>
        <v>0.45595308702064391</v>
      </c>
      <c r="BG121" s="8">
        <f t="shared" si="75"/>
        <v>20.332857093973381</v>
      </c>
      <c r="BH121" s="10">
        <f t="shared" si="116"/>
        <v>2.193262062864448E-2</v>
      </c>
      <c r="BI121" s="10">
        <f t="shared" si="116"/>
        <v>0.97806737937135557</v>
      </c>
      <c r="BJ121" s="10">
        <f t="shared" si="77"/>
        <v>1.9015582085034763</v>
      </c>
      <c r="BK121" s="10">
        <f t="shared" si="78"/>
        <v>94.240542982395667</v>
      </c>
      <c r="BL121" s="8">
        <f t="shared" si="79"/>
        <v>103.81420119089914</v>
      </c>
      <c r="BM121" s="10">
        <f t="shared" si="80"/>
        <v>1.4136444756432947</v>
      </c>
      <c r="BN121" s="10">
        <f t="shared" si="81"/>
        <v>6.4583885684502427</v>
      </c>
      <c r="BO121" s="10">
        <f t="shared" si="82"/>
        <v>12.916777136900485</v>
      </c>
      <c r="BP121" s="10">
        <f t="shared" si="83"/>
        <v>0.37866683930235079</v>
      </c>
      <c r="BQ121" s="10">
        <f t="shared" si="84"/>
        <v>0.62133316069764921</v>
      </c>
      <c r="BR121" s="10">
        <f t="shared" si="85"/>
        <v>32.830414967513811</v>
      </c>
      <c r="BS121" s="10">
        <f t="shared" si="86"/>
        <v>59.867832904058361</v>
      </c>
      <c r="BT121" s="8">
        <f t="shared" si="87"/>
        <v>100.37034787157216</v>
      </c>
      <c r="BU121" s="11" t="str">
        <f t="shared" si="88"/>
        <v>Magnetite-Ulvospinel</v>
      </c>
      <c r="BV121" s="9">
        <f t="shared" si="89"/>
        <v>100.37034787157216</v>
      </c>
      <c r="BW121" s="11" t="str">
        <f t="shared" si="90"/>
        <v>YES</v>
      </c>
      <c r="BX121" s="11"/>
      <c r="BY121" s="11" t="str">
        <f t="shared" si="59"/>
        <v>Magnetite-Ulvospinel</v>
      </c>
      <c r="BZ121" s="11">
        <f t="shared" si="60"/>
        <v>243</v>
      </c>
      <c r="CA121" s="9">
        <f t="shared" si="117"/>
        <v>2.7799999999999998E-2</v>
      </c>
      <c r="CB121" s="9">
        <f t="shared" si="117"/>
        <v>4.4400000000000004</v>
      </c>
      <c r="CC121" s="9">
        <f t="shared" si="62"/>
        <v>1.175</v>
      </c>
      <c r="CD121" s="9">
        <f t="shared" si="63"/>
        <v>59.867832904058361</v>
      </c>
      <c r="CE121" s="9">
        <f t="shared" si="64"/>
        <v>0.372</v>
      </c>
      <c r="CF121" s="9">
        <f t="shared" si="65"/>
        <v>5.2699999999999997E-2</v>
      </c>
      <c r="CG121" s="9">
        <f t="shared" si="66"/>
        <v>32.830414967513811</v>
      </c>
      <c r="CH121" s="9">
        <f t="shared" si="67"/>
        <v>0.62619999999999998</v>
      </c>
      <c r="CI121" s="9">
        <f t="shared" si="68"/>
        <v>0.81810000000000005</v>
      </c>
      <c r="CJ121" s="9">
        <f>0</f>
        <v>0</v>
      </c>
      <c r="CK121" s="9">
        <f t="shared" si="69"/>
        <v>0.1603</v>
      </c>
      <c r="CL121" s="9">
        <f t="shared" si="70"/>
        <v>0</v>
      </c>
      <c r="CM121" s="10">
        <f t="shared" si="71"/>
        <v>0.36161643570059493</v>
      </c>
      <c r="CN121" s="41">
        <f t="shared" si="91"/>
        <v>4.6067638324881685E-2</v>
      </c>
    </row>
    <row r="122" spans="1:92">
      <c r="A122" s="36">
        <v>244</v>
      </c>
      <c r="B122" s="36" t="s">
        <v>171</v>
      </c>
      <c r="C122" s="36">
        <v>0.82599999999999996</v>
      </c>
      <c r="D122" s="36">
        <v>1.1371</v>
      </c>
      <c r="E122" s="36">
        <v>4.3700000000000003E-2</v>
      </c>
      <c r="F122" s="36">
        <v>86.71</v>
      </c>
      <c r="G122" s="36">
        <v>0.3624</v>
      </c>
      <c r="H122" s="36">
        <v>4.7300000000000002E-2</v>
      </c>
      <c r="I122" s="36">
        <v>4.49</v>
      </c>
      <c r="J122" s="36">
        <v>0.59389999999999998</v>
      </c>
      <c r="K122" s="36">
        <v>1.2E-2</v>
      </c>
      <c r="L122" s="36">
        <v>0.14649999999999999</v>
      </c>
      <c r="M122" s="7">
        <f t="shared" si="109"/>
        <v>2.0494040352914321E-2</v>
      </c>
      <c r="N122" s="7">
        <f t="shared" si="109"/>
        <v>1.1152273143384357E-2</v>
      </c>
      <c r="O122" s="7">
        <f t="shared" si="109"/>
        <v>2.8751815904162374E-4</v>
      </c>
      <c r="P122" s="7">
        <f t="shared" si="109"/>
        <v>1.2069138304446834</v>
      </c>
      <c r="Q122" s="7">
        <f t="shared" si="109"/>
        <v>2.4179149886710272E-3</v>
      </c>
      <c r="R122" s="7">
        <f t="shared" si="109"/>
        <v>9.0814314486323136E-4</v>
      </c>
      <c r="S122" s="7">
        <f t="shared" si="109"/>
        <v>5.6219307888983779E-2</v>
      </c>
      <c r="T122" s="7">
        <f t="shared" si="109"/>
        <v>8.372164609415261E-3</v>
      </c>
      <c r="U122" s="7">
        <f t="shared" si="109"/>
        <v>1.6065805539489748E-4</v>
      </c>
      <c r="V122" s="7">
        <f t="shared" si="109"/>
        <v>1.7999886963167193E-3</v>
      </c>
      <c r="W122" s="7">
        <f t="shared" si="92"/>
        <v>2.0494040352914321E-2</v>
      </c>
      <c r="X122" s="7">
        <f t="shared" si="111"/>
        <v>3.3456819430153072E-2</v>
      </c>
      <c r="Y122" s="7">
        <f t="shared" si="111"/>
        <v>8.6255447712487126E-4</v>
      </c>
      <c r="Z122" s="7">
        <f t="shared" si="94"/>
        <v>1.2069138304446834</v>
      </c>
      <c r="AA122" s="7">
        <f t="shared" si="95"/>
        <v>7.2537449660130815E-3</v>
      </c>
      <c r="AB122" s="7">
        <f t="shared" si="112"/>
        <v>1.8162862897264627E-3</v>
      </c>
      <c r="AC122" s="7">
        <f t="shared" si="112"/>
        <v>0.11243861577796756</v>
      </c>
      <c r="AD122" s="7">
        <f t="shared" si="118"/>
        <v>8.372164609415261E-3</v>
      </c>
      <c r="AE122" s="7">
        <f t="shared" si="118"/>
        <v>1.6065805539489748E-4</v>
      </c>
      <c r="AF122" s="7">
        <f t="shared" si="118"/>
        <v>1.7999886963167193E-3</v>
      </c>
      <c r="AG122" s="7">
        <f t="shared" si="113"/>
        <v>1.3935687030997095</v>
      </c>
      <c r="AH122" s="8">
        <f t="shared" si="110"/>
        <v>0.35294777170003039</v>
      </c>
      <c r="AI122" s="8">
        <f t="shared" si="110"/>
        <v>0.57619237898902631</v>
      </c>
      <c r="AJ122" s="8">
        <f t="shared" si="110"/>
        <v>1.4854888320146017E-2</v>
      </c>
      <c r="AK122" s="8">
        <f t="shared" si="110"/>
        <v>20.785435168171897</v>
      </c>
      <c r="AL122" s="8">
        <f t="shared" si="110"/>
        <v>0.12492378653243755</v>
      </c>
      <c r="AM122" s="8">
        <f t="shared" si="110"/>
        <v>3.1280030081384649E-2</v>
      </c>
      <c r="AN122" s="8">
        <f t="shared" si="110"/>
        <v>1.9364145970477802</v>
      </c>
      <c r="AO122" s="8">
        <f t="shared" si="110"/>
        <v>0.14418517736444145</v>
      </c>
      <c r="AP122" s="8">
        <f t="shared" si="110"/>
        <v>2.7668483949884306E-3</v>
      </c>
      <c r="AQ122" s="8">
        <f t="shared" si="110"/>
        <v>3.0999353397871431E-2</v>
      </c>
      <c r="AR122" s="8">
        <f t="shared" si="98"/>
        <v>24</v>
      </c>
      <c r="AS122" s="8">
        <f t="shared" si="99"/>
        <v>0.35294777170003039</v>
      </c>
      <c r="AT122" s="8">
        <f t="shared" si="114"/>
        <v>0.38412825265935086</v>
      </c>
      <c r="AU122" s="8">
        <f t="shared" si="114"/>
        <v>9.9032588800973455E-3</v>
      </c>
      <c r="AV122" s="8">
        <f t="shared" si="101"/>
        <v>20.785435168171897</v>
      </c>
      <c r="AW122" s="8">
        <f t="shared" si="102"/>
        <v>8.3282524354958365E-2</v>
      </c>
      <c r="AX122" s="8">
        <f t="shared" si="115"/>
        <v>1.5640015040692325E-2</v>
      </c>
      <c r="AY122" s="8">
        <f t="shared" si="115"/>
        <v>0.96820729852389009</v>
      </c>
      <c r="AZ122" s="8">
        <f t="shared" si="119"/>
        <v>0.14418517736444145</v>
      </c>
      <c r="BA122" s="8">
        <f t="shared" si="119"/>
        <v>2.7668483949884306E-3</v>
      </c>
      <c r="BB122" s="8">
        <f t="shared" si="119"/>
        <v>3.0999353397871431E-2</v>
      </c>
      <c r="BC122" s="9">
        <f t="shared" si="104"/>
        <v>22.777495668488218</v>
      </c>
      <c r="BD122" s="9">
        <f t="shared" si="72"/>
        <v>4.6581045366155066E-2</v>
      </c>
      <c r="BE122" s="9" t="b">
        <f t="shared" si="73"/>
        <v>0</v>
      </c>
      <c r="BF122" s="8">
        <f t="shared" si="74"/>
        <v>0.47107434945941817</v>
      </c>
      <c r="BG122" s="8">
        <f t="shared" si="75"/>
        <v>20.31436081871248</v>
      </c>
      <c r="BH122" s="10">
        <f t="shared" si="116"/>
        <v>2.2663675099800652E-2</v>
      </c>
      <c r="BI122" s="10">
        <f t="shared" si="116"/>
        <v>0.97733632490019939</v>
      </c>
      <c r="BJ122" s="10">
        <f t="shared" si="77"/>
        <v>1.9651672679037144</v>
      </c>
      <c r="BK122" s="10">
        <f t="shared" si="78"/>
        <v>94.180964684022285</v>
      </c>
      <c r="BL122" s="8">
        <f t="shared" si="79"/>
        <v>103.805031951926</v>
      </c>
      <c r="BM122" s="10">
        <f t="shared" si="80"/>
        <v>1.4392816479833084</v>
      </c>
      <c r="BN122" s="10">
        <f t="shared" si="81"/>
        <v>6.4487178400628631</v>
      </c>
      <c r="BO122" s="10">
        <f t="shared" si="82"/>
        <v>12.897435680125726</v>
      </c>
      <c r="BP122" s="10">
        <f t="shared" si="83"/>
        <v>0.37949648031063715</v>
      </c>
      <c r="BQ122" s="10">
        <f t="shared" si="84"/>
        <v>0.6205035196893629</v>
      </c>
      <c r="BR122" s="10">
        <f t="shared" si="85"/>
        <v>32.90613980773535</v>
      </c>
      <c r="BS122" s="10">
        <f t="shared" si="86"/>
        <v>59.79478976200231</v>
      </c>
      <c r="BT122" s="8">
        <f t="shared" si="87"/>
        <v>100.35982956973767</v>
      </c>
      <c r="BU122" s="11" t="str">
        <f t="shared" si="88"/>
        <v>Magnetite-Ulvospinel</v>
      </c>
      <c r="BV122" s="9">
        <f t="shared" si="89"/>
        <v>100.35982956973767</v>
      </c>
      <c r="BW122" s="11" t="str">
        <f t="shared" si="90"/>
        <v>YES</v>
      </c>
      <c r="BX122" s="11"/>
      <c r="BY122" s="11" t="str">
        <f t="shared" si="59"/>
        <v>Magnetite-Ulvospinel</v>
      </c>
      <c r="BZ122" s="11">
        <f t="shared" si="60"/>
        <v>244</v>
      </c>
      <c r="CA122" s="9">
        <f t="shared" si="117"/>
        <v>4.7300000000000002E-2</v>
      </c>
      <c r="CB122" s="9">
        <f t="shared" si="117"/>
        <v>4.49</v>
      </c>
      <c r="CC122" s="9">
        <f t="shared" si="62"/>
        <v>1.1371</v>
      </c>
      <c r="CD122" s="9">
        <f t="shared" si="63"/>
        <v>59.79478976200231</v>
      </c>
      <c r="CE122" s="9">
        <f t="shared" si="64"/>
        <v>0.3624</v>
      </c>
      <c r="CF122" s="9">
        <f t="shared" si="65"/>
        <v>4.3700000000000003E-2</v>
      </c>
      <c r="CG122" s="9">
        <f t="shared" si="66"/>
        <v>32.90613980773535</v>
      </c>
      <c r="CH122" s="9">
        <f t="shared" si="67"/>
        <v>0.59389999999999998</v>
      </c>
      <c r="CI122" s="9">
        <f t="shared" si="68"/>
        <v>0.82599999999999996</v>
      </c>
      <c r="CJ122" s="9">
        <f>0</f>
        <v>0</v>
      </c>
      <c r="CK122" s="9">
        <f t="shared" si="69"/>
        <v>0.14649999999999999</v>
      </c>
      <c r="CL122" s="9">
        <f t="shared" si="70"/>
        <v>1.2E-2</v>
      </c>
      <c r="CM122" s="10">
        <f t="shared" si="71"/>
        <v>0.38878982836355963</v>
      </c>
      <c r="CN122" s="41">
        <f t="shared" si="91"/>
        <v>4.6581045366155066E-2</v>
      </c>
    </row>
    <row r="123" spans="1:92">
      <c r="A123" s="36">
        <v>245</v>
      </c>
      <c r="B123" s="36" t="s">
        <v>172</v>
      </c>
      <c r="C123" s="36">
        <v>0.69679999999999997</v>
      </c>
      <c r="D123" s="36">
        <v>1.2083999999999999</v>
      </c>
      <c r="E123" s="36">
        <v>0</v>
      </c>
      <c r="F123" s="36">
        <v>86.46</v>
      </c>
      <c r="G123" s="36">
        <v>0.33260000000000001</v>
      </c>
      <c r="H123" s="36">
        <v>3.4799999999999998E-2</v>
      </c>
      <c r="I123" s="36">
        <v>4.51</v>
      </c>
      <c r="J123" s="36">
        <v>0.58889999999999998</v>
      </c>
      <c r="K123" s="36">
        <v>0</v>
      </c>
      <c r="L123" s="36">
        <v>0.17430000000000001</v>
      </c>
      <c r="M123" s="7">
        <f t="shared" si="109"/>
        <v>1.7288435009577118E-2</v>
      </c>
      <c r="N123" s="7">
        <f t="shared" si="109"/>
        <v>1.1851558232754952E-2</v>
      </c>
      <c r="O123" s="7">
        <f t="shared" si="109"/>
        <v>0</v>
      </c>
      <c r="P123" s="7">
        <f t="shared" si="109"/>
        <v>1.2034340881126435</v>
      </c>
      <c r="Q123" s="7">
        <f t="shared" si="109"/>
        <v>2.2190908532891381E-3</v>
      </c>
      <c r="R123" s="7">
        <f t="shared" si="109"/>
        <v>6.6814759918055913E-4</v>
      </c>
      <c r="S123" s="7">
        <f t="shared" si="109"/>
        <v>5.6469727968667442E-2</v>
      </c>
      <c r="T123" s="7">
        <f t="shared" si="109"/>
        <v>8.3016799772430497E-3</v>
      </c>
      <c r="U123" s="7">
        <f t="shared" si="109"/>
        <v>0</v>
      </c>
      <c r="V123" s="7">
        <f t="shared" si="109"/>
        <v>2.141556517187742E-3</v>
      </c>
      <c r="W123" s="7">
        <f t="shared" si="92"/>
        <v>1.7288435009577118E-2</v>
      </c>
      <c r="X123" s="7">
        <f t="shared" si="111"/>
        <v>3.5554674698264857E-2</v>
      </c>
      <c r="Y123" s="7">
        <f t="shared" si="111"/>
        <v>0</v>
      </c>
      <c r="Z123" s="7">
        <f t="shared" si="94"/>
        <v>1.2034340881126435</v>
      </c>
      <c r="AA123" s="7">
        <f t="shared" si="95"/>
        <v>6.6572725598674143E-3</v>
      </c>
      <c r="AB123" s="7">
        <f t="shared" si="112"/>
        <v>1.3362951983611183E-3</v>
      </c>
      <c r="AC123" s="7">
        <f t="shared" si="112"/>
        <v>0.11293945593733488</v>
      </c>
      <c r="AD123" s="7">
        <f t="shared" si="118"/>
        <v>8.3016799772430497E-3</v>
      </c>
      <c r="AE123" s="7">
        <f t="shared" si="118"/>
        <v>0</v>
      </c>
      <c r="AF123" s="7">
        <f t="shared" si="118"/>
        <v>2.141556517187742E-3</v>
      </c>
      <c r="AG123" s="7">
        <f t="shared" si="113"/>
        <v>1.3876534580104798</v>
      </c>
      <c r="AH123" s="8">
        <f t="shared" si="110"/>
        <v>0.2990101295353218</v>
      </c>
      <c r="AI123" s="8">
        <f t="shared" si="110"/>
        <v>0.61493176688492224</v>
      </c>
      <c r="AJ123" s="8">
        <f t="shared" si="110"/>
        <v>0</v>
      </c>
      <c r="AK123" s="8">
        <f t="shared" si="110"/>
        <v>20.813855179745691</v>
      </c>
      <c r="AL123" s="8">
        <f t="shared" si="110"/>
        <v>0.11514008812105832</v>
      </c>
      <c r="AM123" s="8">
        <f t="shared" si="110"/>
        <v>2.3111739156149336E-2</v>
      </c>
      <c r="AN123" s="8">
        <f t="shared" si="110"/>
        <v>1.9533313067819031</v>
      </c>
      <c r="AO123" s="8">
        <f t="shared" si="110"/>
        <v>0.14358074654999958</v>
      </c>
      <c r="AP123" s="8">
        <f t="shared" si="110"/>
        <v>0</v>
      </c>
      <c r="AQ123" s="8">
        <f t="shared" si="110"/>
        <v>3.7039043224953105E-2</v>
      </c>
      <c r="AR123" s="8">
        <f t="shared" si="98"/>
        <v>24</v>
      </c>
      <c r="AS123" s="8">
        <f t="shared" si="99"/>
        <v>0.2990101295353218</v>
      </c>
      <c r="AT123" s="8">
        <f t="shared" si="114"/>
        <v>0.40995451125661481</v>
      </c>
      <c r="AU123" s="8">
        <f t="shared" si="114"/>
        <v>0</v>
      </c>
      <c r="AV123" s="8">
        <f t="shared" si="101"/>
        <v>20.813855179745691</v>
      </c>
      <c r="AW123" s="8">
        <f t="shared" si="102"/>
        <v>7.6760058747372212E-2</v>
      </c>
      <c r="AX123" s="8">
        <f t="shared" si="115"/>
        <v>1.1555869578074668E-2</v>
      </c>
      <c r="AY123" s="8">
        <f t="shared" si="115"/>
        <v>0.97666565339095157</v>
      </c>
      <c r="AZ123" s="8">
        <f t="shared" si="119"/>
        <v>0.14358074654999958</v>
      </c>
      <c r="BA123" s="8">
        <f t="shared" si="119"/>
        <v>0</v>
      </c>
      <c r="BB123" s="8">
        <f t="shared" si="119"/>
        <v>3.7039043224953105E-2</v>
      </c>
      <c r="BC123" s="9">
        <f t="shared" si="104"/>
        <v>22.768421192028981</v>
      </c>
      <c r="BD123" s="9">
        <f t="shared" si="72"/>
        <v>4.6923822855333461E-2</v>
      </c>
      <c r="BE123" s="9" t="b">
        <f t="shared" si="73"/>
        <v>0</v>
      </c>
      <c r="BF123" s="8">
        <f t="shared" si="74"/>
        <v>0.53407477730563024</v>
      </c>
      <c r="BG123" s="8">
        <f t="shared" si="75"/>
        <v>20.279780402440061</v>
      </c>
      <c r="BH123" s="10">
        <f t="shared" si="116"/>
        <v>2.5659579769986451E-2</v>
      </c>
      <c r="BI123" s="10">
        <f t="shared" si="116"/>
        <v>0.97434042023001355</v>
      </c>
      <c r="BJ123" s="10">
        <f t="shared" si="77"/>
        <v>2.2185272669130285</v>
      </c>
      <c r="BK123" s="10">
        <f t="shared" si="78"/>
        <v>93.621556767790793</v>
      </c>
      <c r="BL123" s="8">
        <f t="shared" si="79"/>
        <v>103.38588403470382</v>
      </c>
      <c r="BM123" s="10">
        <f t="shared" si="80"/>
        <v>1.5107404306965817</v>
      </c>
      <c r="BN123" s="10">
        <f t="shared" si="81"/>
        <v>6.434371583016369</v>
      </c>
      <c r="BO123" s="10">
        <f t="shared" si="82"/>
        <v>12.868743166032738</v>
      </c>
      <c r="BP123" s="10">
        <f t="shared" si="83"/>
        <v>0.38172226841687995</v>
      </c>
      <c r="BQ123" s="10">
        <f t="shared" si="84"/>
        <v>0.61827773158312016</v>
      </c>
      <c r="BR123" s="10">
        <f t="shared" si="85"/>
        <v>33.00370732732344</v>
      </c>
      <c r="BS123" s="10">
        <f t="shared" si="86"/>
        <v>59.408521440591819</v>
      </c>
      <c r="BT123" s="8">
        <f t="shared" si="87"/>
        <v>99.958028767915252</v>
      </c>
      <c r="BU123" s="11" t="str">
        <f t="shared" si="88"/>
        <v>Magnetite-Ulvospinel</v>
      </c>
      <c r="BV123" s="9">
        <f t="shared" si="89"/>
        <v>99.958028767915252</v>
      </c>
      <c r="BW123" s="11" t="str">
        <f t="shared" si="90"/>
        <v>YES</v>
      </c>
      <c r="BX123" s="11"/>
      <c r="BY123" s="11" t="str">
        <f t="shared" si="59"/>
        <v>Magnetite-Ulvospinel</v>
      </c>
      <c r="BZ123" s="11">
        <f t="shared" si="60"/>
        <v>245</v>
      </c>
      <c r="CA123" s="9">
        <f t="shared" si="117"/>
        <v>3.4799999999999998E-2</v>
      </c>
      <c r="CB123" s="9">
        <f t="shared" si="117"/>
        <v>4.51</v>
      </c>
      <c r="CC123" s="9">
        <f t="shared" si="62"/>
        <v>1.2083999999999999</v>
      </c>
      <c r="CD123" s="9">
        <f t="shared" si="63"/>
        <v>59.408521440591819</v>
      </c>
      <c r="CE123" s="9">
        <f t="shared" si="64"/>
        <v>0.33260000000000001</v>
      </c>
      <c r="CF123" s="9">
        <f t="shared" si="65"/>
        <v>0</v>
      </c>
      <c r="CG123" s="9">
        <f t="shared" si="66"/>
        <v>33.00370732732344</v>
      </c>
      <c r="CH123" s="9">
        <f t="shared" si="67"/>
        <v>0.58889999999999998</v>
      </c>
      <c r="CI123" s="9">
        <f t="shared" si="68"/>
        <v>0.69679999999999997</v>
      </c>
      <c r="CJ123" s="9">
        <f>0</f>
        <v>0</v>
      </c>
      <c r="CK123" s="9">
        <f t="shared" si="69"/>
        <v>0.17430000000000001</v>
      </c>
      <c r="CL123" s="9">
        <f t="shared" si="70"/>
        <v>0</v>
      </c>
      <c r="CM123" s="10">
        <f t="shared" si="71"/>
        <v>0.31858969400013726</v>
      </c>
      <c r="CN123" s="41">
        <f t="shared" si="91"/>
        <v>4.6923822855333461E-2</v>
      </c>
    </row>
    <row r="124" spans="1:92">
      <c r="A124" s="36">
        <v>246</v>
      </c>
      <c r="B124" s="36" t="s">
        <v>173</v>
      </c>
      <c r="C124" s="36">
        <v>0.74109999999999998</v>
      </c>
      <c r="D124" s="36">
        <v>1.4051</v>
      </c>
      <c r="E124" s="36">
        <v>8.9999999999999993E-3</v>
      </c>
      <c r="F124" s="36">
        <v>86.56</v>
      </c>
      <c r="G124" s="36">
        <v>0.32640000000000002</v>
      </c>
      <c r="H124" s="36">
        <v>5.45E-2</v>
      </c>
      <c r="I124" s="36">
        <v>4.51</v>
      </c>
      <c r="J124" s="36">
        <v>0.64690000000000003</v>
      </c>
      <c r="K124" s="36">
        <v>0</v>
      </c>
      <c r="L124" s="36">
        <v>0.1429</v>
      </c>
      <c r="M124" s="7">
        <f t="shared" si="109"/>
        <v>1.8387570587826637E-2</v>
      </c>
      <c r="N124" s="7">
        <f t="shared" si="109"/>
        <v>1.3780722006656724E-2</v>
      </c>
      <c r="O124" s="7">
        <f t="shared" si="109"/>
        <v>5.921426616417879E-5</v>
      </c>
      <c r="P124" s="7">
        <f t="shared" si="109"/>
        <v>1.2048259850454595</v>
      </c>
      <c r="Q124" s="7">
        <f t="shared" si="109"/>
        <v>2.1777247580083425E-3</v>
      </c>
      <c r="R124" s="7">
        <f t="shared" si="109"/>
        <v>1.0463805791764505E-3</v>
      </c>
      <c r="S124" s="7">
        <f t="shared" si="109"/>
        <v>5.6469727968667442E-2</v>
      </c>
      <c r="T124" s="7">
        <f t="shared" si="109"/>
        <v>9.1193017104407009E-3</v>
      </c>
      <c r="U124" s="7">
        <f t="shared" si="109"/>
        <v>0</v>
      </c>
      <c r="V124" s="7">
        <f t="shared" si="109"/>
        <v>1.7557568921751482E-3</v>
      </c>
      <c r="W124" s="7">
        <f t="shared" si="92"/>
        <v>1.8387570587826637E-2</v>
      </c>
      <c r="X124" s="7">
        <f t="shared" si="111"/>
        <v>4.1342166019970171E-2</v>
      </c>
      <c r="Y124" s="7">
        <f t="shared" si="111"/>
        <v>1.7764279849253638E-4</v>
      </c>
      <c r="Z124" s="7">
        <f t="shared" si="94"/>
        <v>1.2048259850454595</v>
      </c>
      <c r="AA124" s="7">
        <f t="shared" si="95"/>
        <v>6.5331742740250276E-3</v>
      </c>
      <c r="AB124" s="7">
        <f t="shared" si="112"/>
        <v>2.0927611583529009E-3</v>
      </c>
      <c r="AC124" s="7">
        <f t="shared" si="112"/>
        <v>0.11293945593733488</v>
      </c>
      <c r="AD124" s="7">
        <f t="shared" si="118"/>
        <v>9.1193017104407009E-3</v>
      </c>
      <c r="AE124" s="7">
        <f t="shared" si="118"/>
        <v>0</v>
      </c>
      <c r="AF124" s="7">
        <f t="shared" si="118"/>
        <v>1.7557568921751482E-3</v>
      </c>
      <c r="AG124" s="7">
        <f t="shared" si="113"/>
        <v>1.3971738144240777</v>
      </c>
      <c r="AH124" s="8">
        <f t="shared" si="110"/>
        <v>0.31585310972188962</v>
      </c>
      <c r="AI124" s="8">
        <f t="shared" si="110"/>
        <v>0.71015644169389114</v>
      </c>
      <c r="AJ124" s="8">
        <f t="shared" si="110"/>
        <v>3.0514651218096866E-3</v>
      </c>
      <c r="AK124" s="8">
        <f t="shared" si="110"/>
        <v>20.695938717553393</v>
      </c>
      <c r="AL124" s="8">
        <f t="shared" si="110"/>
        <v>0.11222381994128115</v>
      </c>
      <c r="AM124" s="8">
        <f t="shared" si="110"/>
        <v>3.5948474901222764E-2</v>
      </c>
      <c r="AN124" s="8">
        <f t="shared" si="110"/>
        <v>1.940021287625791</v>
      </c>
      <c r="AO124" s="8">
        <f t="shared" si="110"/>
        <v>0.15664711061078207</v>
      </c>
      <c r="AP124" s="8">
        <f t="shared" si="110"/>
        <v>0</v>
      </c>
      <c r="AQ124" s="8">
        <f t="shared" si="110"/>
        <v>3.0159572829936785E-2</v>
      </c>
      <c r="AR124" s="8">
        <f t="shared" si="98"/>
        <v>23.999999999999993</v>
      </c>
      <c r="AS124" s="8">
        <f t="shared" si="99"/>
        <v>0.31585310972188962</v>
      </c>
      <c r="AT124" s="8">
        <f t="shared" si="114"/>
        <v>0.47343762779592741</v>
      </c>
      <c r="AU124" s="8">
        <f t="shared" si="114"/>
        <v>2.0343100812064579E-3</v>
      </c>
      <c r="AV124" s="8">
        <f t="shared" si="101"/>
        <v>20.695938717553393</v>
      </c>
      <c r="AW124" s="8">
        <f t="shared" si="102"/>
        <v>7.4815879960854106E-2</v>
      </c>
      <c r="AX124" s="8">
        <f t="shared" si="115"/>
        <v>1.7974237450611382E-2</v>
      </c>
      <c r="AY124" s="8">
        <f t="shared" si="115"/>
        <v>0.97001064381289548</v>
      </c>
      <c r="AZ124" s="8">
        <f t="shared" si="119"/>
        <v>0.15664711061078207</v>
      </c>
      <c r="BA124" s="8">
        <f t="shared" si="119"/>
        <v>0</v>
      </c>
      <c r="BB124" s="8">
        <f t="shared" si="119"/>
        <v>3.0159572829936785E-2</v>
      </c>
      <c r="BC124" s="9">
        <f t="shared" si="104"/>
        <v>22.736871209817497</v>
      </c>
      <c r="BD124" s="9">
        <f t="shared" si="72"/>
        <v>4.6869613263310198E-2</v>
      </c>
      <c r="BE124" s="9" t="b">
        <f t="shared" si="73"/>
        <v>0</v>
      </c>
      <c r="BF124" s="8">
        <f t="shared" si="74"/>
        <v>0.49751042348022378</v>
      </c>
      <c r="BG124" s="8">
        <f t="shared" si="75"/>
        <v>20.198428294073167</v>
      </c>
      <c r="BH124" s="10">
        <f t="shared" si="116"/>
        <v>2.4039036366988134E-2</v>
      </c>
      <c r="BI124" s="10">
        <f t="shared" si="116"/>
        <v>0.97596096363301177</v>
      </c>
      <c r="BJ124" s="10">
        <f t="shared" si="77"/>
        <v>2.0808189879264929</v>
      </c>
      <c r="BK124" s="10">
        <f t="shared" si="78"/>
        <v>93.885733288135157</v>
      </c>
      <c r="BL124" s="8">
        <f t="shared" si="79"/>
        <v>103.80245227606167</v>
      </c>
      <c r="BM124" s="10">
        <f t="shared" si="80"/>
        <v>1.4675210672931194</v>
      </c>
      <c r="BN124" s="10">
        <f t="shared" si="81"/>
        <v>6.4094725500867575</v>
      </c>
      <c r="BO124" s="10">
        <f t="shared" si="82"/>
        <v>12.818945100173515</v>
      </c>
      <c r="BP124" s="10">
        <f t="shared" si="83"/>
        <v>0.38060576642019889</v>
      </c>
      <c r="BQ124" s="10">
        <f t="shared" si="84"/>
        <v>0.61939423357980106</v>
      </c>
      <c r="BR124" s="10">
        <f t="shared" si="85"/>
        <v>32.945235141332418</v>
      </c>
      <c r="BS124" s="10">
        <f t="shared" si="86"/>
        <v>59.584639120821386</v>
      </c>
      <c r="BT124" s="8">
        <f t="shared" si="87"/>
        <v>100.36577426215383</v>
      </c>
      <c r="BU124" s="11" t="str">
        <f t="shared" si="88"/>
        <v>Magnetite-Ulvospinel</v>
      </c>
      <c r="BV124" s="9">
        <f t="shared" si="89"/>
        <v>100.36577426215383</v>
      </c>
      <c r="BW124" s="11" t="str">
        <f t="shared" si="90"/>
        <v>YES</v>
      </c>
      <c r="BX124" s="11"/>
      <c r="BY124" s="11" t="str">
        <f t="shared" si="59"/>
        <v>Magnetite-Ulvospinel</v>
      </c>
      <c r="BZ124" s="11">
        <f t="shared" si="60"/>
        <v>246</v>
      </c>
      <c r="CA124" s="9">
        <f t="shared" si="117"/>
        <v>5.45E-2</v>
      </c>
      <c r="CB124" s="9">
        <f t="shared" si="117"/>
        <v>4.51</v>
      </c>
      <c r="CC124" s="9">
        <f t="shared" si="62"/>
        <v>1.4051</v>
      </c>
      <c r="CD124" s="9">
        <f t="shared" si="63"/>
        <v>59.584639120821386</v>
      </c>
      <c r="CE124" s="9">
        <f t="shared" si="64"/>
        <v>0.32640000000000002</v>
      </c>
      <c r="CF124" s="9">
        <f t="shared" si="65"/>
        <v>8.9999999999999993E-3</v>
      </c>
      <c r="CG124" s="9">
        <f t="shared" si="66"/>
        <v>32.945235141332418</v>
      </c>
      <c r="CH124" s="9">
        <f t="shared" si="67"/>
        <v>0.64690000000000003</v>
      </c>
      <c r="CI124" s="9">
        <f t="shared" si="68"/>
        <v>0.74109999999999998</v>
      </c>
      <c r="CJ124" s="9">
        <f>0</f>
        <v>0</v>
      </c>
      <c r="CK124" s="9">
        <f t="shared" si="69"/>
        <v>0.1429</v>
      </c>
      <c r="CL124" s="9">
        <f t="shared" si="70"/>
        <v>0</v>
      </c>
      <c r="CM124" s="10">
        <f t="shared" si="71"/>
        <v>0.30456276844647734</v>
      </c>
      <c r="CN124" s="41">
        <f t="shared" si="91"/>
        <v>4.6869613263310198E-2</v>
      </c>
    </row>
    <row r="125" spans="1:92">
      <c r="A125" s="36">
        <v>247</v>
      </c>
      <c r="B125" s="36" t="s">
        <v>174</v>
      </c>
      <c r="C125" s="36">
        <v>0.69699999999999995</v>
      </c>
      <c r="D125" s="36">
        <v>1.2964</v>
      </c>
      <c r="E125" s="36">
        <v>7.7999999999999996E-3</v>
      </c>
      <c r="F125" s="36">
        <v>86.36</v>
      </c>
      <c r="G125" s="36">
        <v>0.33260000000000001</v>
      </c>
      <c r="H125" s="36">
        <v>7.4999999999999997E-2</v>
      </c>
      <c r="I125" s="36">
        <v>4.4800000000000004</v>
      </c>
      <c r="J125" s="36">
        <v>0.6774</v>
      </c>
      <c r="K125" s="36">
        <v>1.29E-2</v>
      </c>
      <c r="L125" s="36">
        <v>0.17530000000000001</v>
      </c>
      <c r="M125" s="7">
        <f t="shared" ref="M125:V150" si="120">C125/C$4</f>
        <v>1.7293397246950705E-2</v>
      </c>
      <c r="N125" s="7">
        <f t="shared" si="120"/>
        <v>1.2714630993829461E-2</v>
      </c>
      <c r="O125" s="7">
        <f t="shared" si="120"/>
        <v>5.1319030675621617E-5</v>
      </c>
      <c r="P125" s="7">
        <f t="shared" si="120"/>
        <v>1.2020421911798276</v>
      </c>
      <c r="Q125" s="7">
        <f t="shared" si="120"/>
        <v>2.2190908532891381E-3</v>
      </c>
      <c r="R125" s="7">
        <f t="shared" si="120"/>
        <v>1.4399732740960328E-3</v>
      </c>
      <c r="S125" s="7">
        <f t="shared" si="120"/>
        <v>5.6094097849141947E-2</v>
      </c>
      <c r="T125" s="7">
        <f t="shared" si="120"/>
        <v>9.5492579666911909E-3</v>
      </c>
      <c r="U125" s="7">
        <f t="shared" si="120"/>
        <v>1.727074095495148E-4</v>
      </c>
      <c r="V125" s="7">
        <f t="shared" si="120"/>
        <v>2.1538431294492897E-3</v>
      </c>
      <c r="W125" s="7">
        <f t="shared" si="92"/>
        <v>1.7293397246950705E-2</v>
      </c>
      <c r="X125" s="7">
        <f t="shared" si="111"/>
        <v>3.8143892981488382E-2</v>
      </c>
      <c r="Y125" s="7">
        <f t="shared" si="111"/>
        <v>1.5395709202686484E-4</v>
      </c>
      <c r="Z125" s="7">
        <f t="shared" si="94"/>
        <v>1.2020421911798276</v>
      </c>
      <c r="AA125" s="7">
        <f t="shared" si="95"/>
        <v>6.6572725598674143E-3</v>
      </c>
      <c r="AB125" s="7">
        <f t="shared" si="112"/>
        <v>2.8799465481920655E-3</v>
      </c>
      <c r="AC125" s="7">
        <f t="shared" si="112"/>
        <v>0.11218819569828389</v>
      </c>
      <c r="AD125" s="7">
        <f t="shared" si="118"/>
        <v>9.5492579666911909E-3</v>
      </c>
      <c r="AE125" s="7">
        <f t="shared" si="118"/>
        <v>1.727074095495148E-4</v>
      </c>
      <c r="AF125" s="7">
        <f t="shared" si="118"/>
        <v>2.1538431294492897E-3</v>
      </c>
      <c r="AG125" s="7">
        <f t="shared" si="113"/>
        <v>1.391234661812327</v>
      </c>
      <c r="AH125" s="8">
        <f t="shared" ref="AH125:AQ150" si="121">W125*$AH$2/$AG125</f>
        <v>0.29832604471351554</v>
      </c>
      <c r="AI125" s="8">
        <f t="shared" si="121"/>
        <v>0.65801511181671013</v>
      </c>
      <c r="AJ125" s="8">
        <f t="shared" si="121"/>
        <v>2.6558928626975193E-3</v>
      </c>
      <c r="AK125" s="8">
        <f t="shared" si="121"/>
        <v>20.736266411544811</v>
      </c>
      <c r="AL125" s="8">
        <f t="shared" si="121"/>
        <v>0.11484370381390842</v>
      </c>
      <c r="AM125" s="8">
        <f t="shared" si="121"/>
        <v>4.9681566348102862E-2</v>
      </c>
      <c r="AN125" s="8">
        <f t="shared" si="121"/>
        <v>1.9353433109920786</v>
      </c>
      <c r="AO125" s="8">
        <f t="shared" si="121"/>
        <v>0.16473295087547532</v>
      </c>
      <c r="AP125" s="8">
        <f t="shared" si="121"/>
        <v>2.9793520410056453E-3</v>
      </c>
      <c r="AQ125" s="8">
        <f t="shared" si="121"/>
        <v>3.7155654991692599E-2</v>
      </c>
      <c r="AR125" s="8">
        <f t="shared" si="98"/>
        <v>23.999999999999996</v>
      </c>
      <c r="AS125" s="8">
        <f t="shared" si="99"/>
        <v>0.29832604471351554</v>
      </c>
      <c r="AT125" s="8">
        <f t="shared" si="114"/>
        <v>0.43867674121114009</v>
      </c>
      <c r="AU125" s="8">
        <f t="shared" si="114"/>
        <v>1.7705952417983461E-3</v>
      </c>
      <c r="AV125" s="8">
        <f t="shared" si="101"/>
        <v>20.736266411544811</v>
      </c>
      <c r="AW125" s="8">
        <f t="shared" si="102"/>
        <v>7.6562469209272274E-2</v>
      </c>
      <c r="AX125" s="8">
        <f t="shared" si="115"/>
        <v>2.4840783174051431E-2</v>
      </c>
      <c r="AY125" s="8">
        <f t="shared" si="115"/>
        <v>0.96767165549603928</v>
      </c>
      <c r="AZ125" s="8">
        <f t="shared" si="119"/>
        <v>0.16473295087547532</v>
      </c>
      <c r="BA125" s="8">
        <f t="shared" si="119"/>
        <v>2.9793520410056453E-3</v>
      </c>
      <c r="BB125" s="8">
        <f t="shared" si="119"/>
        <v>3.7155654991692599E-2</v>
      </c>
      <c r="BC125" s="9">
        <f t="shared" si="104"/>
        <v>22.748982658498804</v>
      </c>
      <c r="BD125" s="9">
        <f t="shared" si="72"/>
        <v>4.6665664700241936E-2</v>
      </c>
      <c r="BE125" s="9" t="b">
        <f t="shared" si="73"/>
        <v>0</v>
      </c>
      <c r="BF125" s="8">
        <f t="shared" si="74"/>
        <v>0.5046126599070484</v>
      </c>
      <c r="BG125" s="8">
        <f t="shared" si="75"/>
        <v>20.231653751637761</v>
      </c>
      <c r="BH125" s="10">
        <f t="shared" si="116"/>
        <v>2.4334788620679944E-2</v>
      </c>
      <c r="BI125" s="10">
        <f t="shared" si="116"/>
        <v>0.97566521137931994</v>
      </c>
      <c r="BJ125" s="10">
        <f t="shared" si="77"/>
        <v>2.1015523452819198</v>
      </c>
      <c r="BK125" s="10">
        <f t="shared" si="78"/>
        <v>93.640421805848135</v>
      </c>
      <c r="BL125" s="8">
        <f t="shared" si="79"/>
        <v>103.49637415113008</v>
      </c>
      <c r="BM125" s="10">
        <f t="shared" si="80"/>
        <v>1.4722843154030876</v>
      </c>
      <c r="BN125" s="10">
        <f t="shared" si="81"/>
        <v>6.4213273653805745</v>
      </c>
      <c r="BO125" s="10">
        <f t="shared" si="82"/>
        <v>12.842654730761149</v>
      </c>
      <c r="BP125" s="10">
        <f t="shared" si="83"/>
        <v>0.38066696888061458</v>
      </c>
      <c r="BQ125" s="10">
        <f t="shared" si="84"/>
        <v>0.61933303111938542</v>
      </c>
      <c r="BR125" s="10">
        <f t="shared" si="85"/>
        <v>32.874399432529877</v>
      </c>
      <c r="BS125" s="10">
        <f t="shared" si="86"/>
        <v>59.441092698514311</v>
      </c>
      <c r="BT125" s="8">
        <f t="shared" si="87"/>
        <v>100.06989213104421</v>
      </c>
      <c r="BU125" s="11" t="str">
        <f t="shared" si="88"/>
        <v>Magnetite-Ulvospinel</v>
      </c>
      <c r="BV125" s="9">
        <f t="shared" si="89"/>
        <v>100.06989213104421</v>
      </c>
      <c r="BW125" s="11" t="str">
        <f t="shared" si="90"/>
        <v>YES</v>
      </c>
      <c r="BX125" s="11"/>
      <c r="BY125" s="11" t="str">
        <f t="shared" si="59"/>
        <v>Magnetite-Ulvospinel</v>
      </c>
      <c r="BZ125" s="11">
        <f t="shared" si="60"/>
        <v>247</v>
      </c>
      <c r="CA125" s="9">
        <f t="shared" si="117"/>
        <v>7.4999999999999997E-2</v>
      </c>
      <c r="CB125" s="9">
        <f t="shared" si="117"/>
        <v>4.4800000000000004</v>
      </c>
      <c r="CC125" s="9">
        <f t="shared" si="62"/>
        <v>1.2964</v>
      </c>
      <c r="CD125" s="9">
        <f t="shared" si="63"/>
        <v>59.441092698514311</v>
      </c>
      <c r="CE125" s="9">
        <f t="shared" si="64"/>
        <v>0.33260000000000001</v>
      </c>
      <c r="CF125" s="9">
        <f t="shared" si="65"/>
        <v>7.7999999999999996E-3</v>
      </c>
      <c r="CG125" s="9">
        <f t="shared" si="66"/>
        <v>32.874399432529877</v>
      </c>
      <c r="CH125" s="9">
        <f t="shared" si="67"/>
        <v>0.6774</v>
      </c>
      <c r="CI125" s="9">
        <f t="shared" si="68"/>
        <v>0.69699999999999995</v>
      </c>
      <c r="CJ125" s="9">
        <f>0</f>
        <v>0</v>
      </c>
      <c r="CK125" s="9">
        <f t="shared" si="69"/>
        <v>0.17530000000000001</v>
      </c>
      <c r="CL125" s="9">
        <f t="shared" si="70"/>
        <v>1.29E-2</v>
      </c>
      <c r="CM125" s="10">
        <f t="shared" si="71"/>
        <v>0.257910692109597</v>
      </c>
      <c r="CN125" s="41">
        <f t="shared" si="91"/>
        <v>4.6665664700241936E-2</v>
      </c>
    </row>
    <row r="126" spans="1:92">
      <c r="A126" s="36">
        <v>248</v>
      </c>
      <c r="B126" s="36" t="s">
        <v>175</v>
      </c>
      <c r="C126" s="36">
        <v>0.66010000000000002</v>
      </c>
      <c r="D126" s="36">
        <v>1.4576</v>
      </c>
      <c r="E126" s="36">
        <v>0</v>
      </c>
      <c r="F126" s="36">
        <v>86.87</v>
      </c>
      <c r="G126" s="36">
        <v>0.34560000000000002</v>
      </c>
      <c r="H126" s="36">
        <v>5.3199999999999997E-2</v>
      </c>
      <c r="I126" s="36">
        <v>4.8499999999999996</v>
      </c>
      <c r="J126" s="36">
        <v>0.69699999999999995</v>
      </c>
      <c r="K126" s="36">
        <v>0</v>
      </c>
      <c r="L126" s="36">
        <v>0.15820000000000001</v>
      </c>
      <c r="M126" s="7">
        <f t="shared" si="120"/>
        <v>1.6377864451523904E-2</v>
      </c>
      <c r="N126" s="7">
        <f t="shared" si="120"/>
        <v>1.4295623369797766E-2</v>
      </c>
      <c r="O126" s="7">
        <f t="shared" si="120"/>
        <v>0</v>
      </c>
      <c r="P126" s="7">
        <f t="shared" si="120"/>
        <v>1.2091408655371889</v>
      </c>
      <c r="Q126" s="7">
        <f t="shared" si="120"/>
        <v>2.3058262143617744E-3</v>
      </c>
      <c r="R126" s="7">
        <f t="shared" si="120"/>
        <v>1.0214210424254525E-3</v>
      </c>
      <c r="S126" s="7">
        <f t="shared" si="120"/>
        <v>6.0726869323289821E-2</v>
      </c>
      <c r="T126" s="7">
        <f t="shared" si="120"/>
        <v>9.8255577248062571E-3</v>
      </c>
      <c r="U126" s="7">
        <f t="shared" si="120"/>
        <v>0</v>
      </c>
      <c r="V126" s="7">
        <f t="shared" si="120"/>
        <v>1.9437420597768261E-3</v>
      </c>
      <c r="W126" s="7">
        <f t="shared" si="92"/>
        <v>1.6377864451523904E-2</v>
      </c>
      <c r="X126" s="7">
        <f t="shared" si="111"/>
        <v>4.2886870109393294E-2</v>
      </c>
      <c r="Y126" s="7">
        <f t="shared" si="111"/>
        <v>0</v>
      </c>
      <c r="Z126" s="7">
        <f t="shared" si="94"/>
        <v>1.2091408655371889</v>
      </c>
      <c r="AA126" s="7">
        <f t="shared" si="95"/>
        <v>6.9174786430853232E-3</v>
      </c>
      <c r="AB126" s="7">
        <f t="shared" si="112"/>
        <v>2.042842084850905E-3</v>
      </c>
      <c r="AC126" s="7">
        <f t="shared" si="112"/>
        <v>0.12145373864657964</v>
      </c>
      <c r="AD126" s="7">
        <f t="shared" si="118"/>
        <v>9.8255577248062571E-3</v>
      </c>
      <c r="AE126" s="7">
        <f t="shared" si="118"/>
        <v>0</v>
      </c>
      <c r="AF126" s="7">
        <f t="shared" si="118"/>
        <v>1.9437420597768261E-3</v>
      </c>
      <c r="AG126" s="7">
        <f t="shared" si="113"/>
        <v>1.410588959257205</v>
      </c>
      <c r="AH126" s="8">
        <f t="shared" si="121"/>
        <v>0.27865576591749153</v>
      </c>
      <c r="AI126" s="8">
        <f t="shared" si="121"/>
        <v>0.7296844880789688</v>
      </c>
      <c r="AJ126" s="8">
        <f t="shared" si="121"/>
        <v>0</v>
      </c>
      <c r="AK126" s="8">
        <f t="shared" si="121"/>
        <v>20.572527937673428</v>
      </c>
      <c r="AL126" s="8">
        <f t="shared" si="121"/>
        <v>0.11769515587409045</v>
      </c>
      <c r="AM126" s="8">
        <f t="shared" si="121"/>
        <v>3.4757262003694708E-2</v>
      </c>
      <c r="AN126" s="8">
        <f t="shared" si="121"/>
        <v>2.0664345260811121</v>
      </c>
      <c r="AO126" s="8">
        <f t="shared" si="121"/>
        <v>0.1671737070163416</v>
      </c>
      <c r="AP126" s="8">
        <f t="shared" si="121"/>
        <v>0</v>
      </c>
      <c r="AQ126" s="8">
        <f t="shared" si="121"/>
        <v>3.3071157354874606E-2</v>
      </c>
      <c r="AR126" s="8">
        <f t="shared" si="98"/>
        <v>24.000000000000004</v>
      </c>
      <c r="AS126" s="8">
        <f t="shared" si="99"/>
        <v>0.27865576591749153</v>
      </c>
      <c r="AT126" s="8">
        <f t="shared" si="114"/>
        <v>0.48645632538597922</v>
      </c>
      <c r="AU126" s="8">
        <f t="shared" si="114"/>
        <v>0</v>
      </c>
      <c r="AV126" s="8">
        <f t="shared" si="101"/>
        <v>20.572527937673428</v>
      </c>
      <c r="AW126" s="8">
        <f t="shared" si="102"/>
        <v>7.8463437249393628E-2</v>
      </c>
      <c r="AX126" s="8">
        <f t="shared" si="115"/>
        <v>1.7378631001847354E-2</v>
      </c>
      <c r="AY126" s="8">
        <f t="shared" si="115"/>
        <v>1.0332172630405561</v>
      </c>
      <c r="AZ126" s="8">
        <f t="shared" si="119"/>
        <v>0.1671737070163416</v>
      </c>
      <c r="BA126" s="8">
        <f t="shared" si="119"/>
        <v>0</v>
      </c>
      <c r="BB126" s="8">
        <f t="shared" si="119"/>
        <v>3.3071157354874606E-2</v>
      </c>
      <c r="BC126" s="9">
        <f t="shared" si="104"/>
        <v>22.666944224639913</v>
      </c>
      <c r="BD126" s="9">
        <f t="shared" si="72"/>
        <v>5.0223155179120092E-2</v>
      </c>
      <c r="BE126" s="9" t="b">
        <f t="shared" si="73"/>
        <v>0</v>
      </c>
      <c r="BF126" s="8">
        <f t="shared" si="74"/>
        <v>0.58738779010672293</v>
      </c>
      <c r="BG126" s="8">
        <f t="shared" si="75"/>
        <v>19.985140147566703</v>
      </c>
      <c r="BH126" s="10">
        <f t="shared" si="116"/>
        <v>2.8552047268389873E-2</v>
      </c>
      <c r="BI126" s="10">
        <f t="shared" si="116"/>
        <v>0.97144795273161</v>
      </c>
      <c r="BJ126" s="10">
        <f t="shared" si="77"/>
        <v>2.4803163462050284</v>
      </c>
      <c r="BK126" s="10">
        <f t="shared" si="78"/>
        <v>93.786270615691294</v>
      </c>
      <c r="BL126" s="8">
        <f t="shared" si="79"/>
        <v>104.48828696189632</v>
      </c>
      <c r="BM126" s="10">
        <f t="shared" si="80"/>
        <v>1.6206050531472789</v>
      </c>
      <c r="BN126" s="10">
        <f t="shared" si="81"/>
        <v>6.3173076281753824</v>
      </c>
      <c r="BO126" s="10">
        <f t="shared" si="82"/>
        <v>12.634615256350765</v>
      </c>
      <c r="BP126" s="10">
        <f t="shared" si="83"/>
        <v>0.38585013496500659</v>
      </c>
      <c r="BQ126" s="10">
        <f t="shared" si="84"/>
        <v>0.61414986503499325</v>
      </c>
      <c r="BR126" s="10">
        <f t="shared" si="85"/>
        <v>33.518801224410126</v>
      </c>
      <c r="BS126" s="10">
        <f t="shared" si="86"/>
        <v>59.291725592503731</v>
      </c>
      <c r="BT126" s="8">
        <f t="shared" si="87"/>
        <v>101.03222681691386</v>
      </c>
      <c r="BU126" s="11" t="str">
        <f t="shared" si="88"/>
        <v>Magnetite-Ulvospinel</v>
      </c>
      <c r="BV126" s="9">
        <f t="shared" si="89"/>
        <v>101.03222681691386</v>
      </c>
      <c r="BW126" s="11" t="str">
        <f t="shared" si="90"/>
        <v>YES</v>
      </c>
      <c r="BX126" s="11"/>
      <c r="BY126" s="11" t="str">
        <f t="shared" si="59"/>
        <v>Magnetite-Ulvospinel</v>
      </c>
      <c r="BZ126" s="11">
        <f t="shared" si="60"/>
        <v>248</v>
      </c>
      <c r="CA126" s="9">
        <f t="shared" si="117"/>
        <v>5.3199999999999997E-2</v>
      </c>
      <c r="CB126" s="9">
        <f t="shared" si="117"/>
        <v>4.8499999999999996</v>
      </c>
      <c r="CC126" s="9">
        <f t="shared" si="62"/>
        <v>1.4576</v>
      </c>
      <c r="CD126" s="9">
        <f t="shared" si="63"/>
        <v>59.291725592503731</v>
      </c>
      <c r="CE126" s="9">
        <f t="shared" si="64"/>
        <v>0.34560000000000002</v>
      </c>
      <c r="CF126" s="9">
        <f t="shared" si="65"/>
        <v>0</v>
      </c>
      <c r="CG126" s="9">
        <f t="shared" si="66"/>
        <v>33.518801224410126</v>
      </c>
      <c r="CH126" s="9">
        <f t="shared" si="67"/>
        <v>0.69699999999999995</v>
      </c>
      <c r="CI126" s="9">
        <f t="shared" si="68"/>
        <v>0.66010000000000002</v>
      </c>
      <c r="CJ126" s="9">
        <f>0</f>
        <v>0</v>
      </c>
      <c r="CK126" s="9">
        <f t="shared" si="69"/>
        <v>0.15820000000000001</v>
      </c>
      <c r="CL126" s="9">
        <f t="shared" si="70"/>
        <v>0</v>
      </c>
      <c r="CM126" s="10">
        <f t="shared" si="71"/>
        <v>0.22190006097377493</v>
      </c>
      <c r="CN126" s="41">
        <f t="shared" si="91"/>
        <v>5.0223155179120092E-2</v>
      </c>
    </row>
    <row r="127" spans="1:92">
      <c r="A127" s="36">
        <v>249</v>
      </c>
      <c r="B127" s="36" t="s">
        <v>176</v>
      </c>
      <c r="C127" s="36">
        <v>0.71340000000000003</v>
      </c>
      <c r="D127" s="36">
        <v>1.4134</v>
      </c>
      <c r="E127" s="36">
        <v>8.3999999999999995E-3</v>
      </c>
      <c r="F127" s="36">
        <v>86.14</v>
      </c>
      <c r="G127" s="36">
        <v>0.3382</v>
      </c>
      <c r="H127" s="36">
        <v>3.0800000000000001E-2</v>
      </c>
      <c r="I127" s="36">
        <v>5.07</v>
      </c>
      <c r="J127" s="36">
        <v>0.67400000000000004</v>
      </c>
      <c r="K127" s="36">
        <v>1.2500000000000001E-2</v>
      </c>
      <c r="L127" s="36">
        <v>0.15440000000000001</v>
      </c>
      <c r="M127" s="7">
        <f t="shared" si="120"/>
        <v>1.7700300711584838E-2</v>
      </c>
      <c r="N127" s="7">
        <f t="shared" si="120"/>
        <v>1.3862125460258069E-2</v>
      </c>
      <c r="O127" s="7">
        <f t="shared" si="120"/>
        <v>5.52666484199002E-5</v>
      </c>
      <c r="P127" s="7">
        <f t="shared" si="120"/>
        <v>1.1989800179276326</v>
      </c>
      <c r="Q127" s="7">
        <f t="shared" si="120"/>
        <v>2.2564537780588893E-3</v>
      </c>
      <c r="R127" s="7">
        <f t="shared" si="120"/>
        <v>5.9134902456210411E-4</v>
      </c>
      <c r="S127" s="7">
        <f t="shared" si="120"/>
        <v>6.3481490199810184E-2</v>
      </c>
      <c r="T127" s="7">
        <f t="shared" si="120"/>
        <v>9.5013284168140866E-3</v>
      </c>
      <c r="U127" s="7">
        <f t="shared" si="120"/>
        <v>1.6735214103635155E-4</v>
      </c>
      <c r="V127" s="7">
        <f t="shared" si="120"/>
        <v>1.8970529331829454E-3</v>
      </c>
      <c r="W127" s="7">
        <f t="shared" si="92"/>
        <v>1.7700300711584838E-2</v>
      </c>
      <c r="X127" s="7">
        <f t="shared" si="111"/>
        <v>4.1586376380774205E-2</v>
      </c>
      <c r="Y127" s="7">
        <f t="shared" si="111"/>
        <v>1.6579994525970059E-4</v>
      </c>
      <c r="Z127" s="7">
        <f t="shared" si="94"/>
        <v>1.1989800179276326</v>
      </c>
      <c r="AA127" s="7">
        <f t="shared" si="95"/>
        <v>6.7693613341766679E-3</v>
      </c>
      <c r="AB127" s="7">
        <f t="shared" si="112"/>
        <v>1.1826980491242082E-3</v>
      </c>
      <c r="AC127" s="7">
        <f t="shared" si="112"/>
        <v>0.12696298039962037</v>
      </c>
      <c r="AD127" s="7">
        <f t="shared" si="118"/>
        <v>9.5013284168140866E-3</v>
      </c>
      <c r="AE127" s="7">
        <f t="shared" si="118"/>
        <v>1.6735214103635155E-4</v>
      </c>
      <c r="AF127" s="7">
        <f t="shared" si="118"/>
        <v>1.8970529331829454E-3</v>
      </c>
      <c r="AG127" s="7">
        <f t="shared" si="113"/>
        <v>1.4049132682392063</v>
      </c>
      <c r="AH127" s="8">
        <f t="shared" si="121"/>
        <v>0.30237255685573522</v>
      </c>
      <c r="AI127" s="8">
        <f t="shared" si="121"/>
        <v>0.71041612012781208</v>
      </c>
      <c r="AJ127" s="8">
        <f t="shared" si="121"/>
        <v>2.8323447263189343E-3</v>
      </c>
      <c r="AK127" s="8">
        <f t="shared" si="121"/>
        <v>20.482061833132143</v>
      </c>
      <c r="AL127" s="8">
        <f t="shared" si="121"/>
        <v>0.11564035709041232</v>
      </c>
      <c r="AM127" s="8">
        <f t="shared" si="121"/>
        <v>2.0203918505628415E-2</v>
      </c>
      <c r="AN127" s="8">
        <f t="shared" si="121"/>
        <v>2.1688965422113693</v>
      </c>
      <c r="AO127" s="8">
        <f t="shared" si="121"/>
        <v>0.16231029143125186</v>
      </c>
      <c r="AP127" s="8">
        <f t="shared" si="121"/>
        <v>2.8588607394293463E-3</v>
      </c>
      <c r="AQ127" s="8">
        <f t="shared" si="121"/>
        <v>3.2407175179897788E-2</v>
      </c>
      <c r="AR127" s="8">
        <f t="shared" si="98"/>
        <v>23.999999999999996</v>
      </c>
      <c r="AS127" s="8">
        <f t="shared" si="99"/>
        <v>0.30237255685573522</v>
      </c>
      <c r="AT127" s="8">
        <f t="shared" si="114"/>
        <v>0.4736107467518747</v>
      </c>
      <c r="AU127" s="8">
        <f t="shared" si="114"/>
        <v>1.8882298175459562E-3</v>
      </c>
      <c r="AV127" s="8">
        <f t="shared" si="101"/>
        <v>20.482061833132143</v>
      </c>
      <c r="AW127" s="8">
        <f t="shared" si="102"/>
        <v>7.7093571393608215E-2</v>
      </c>
      <c r="AX127" s="8">
        <f t="shared" si="115"/>
        <v>1.0101959252814208E-2</v>
      </c>
      <c r="AY127" s="8">
        <f t="shared" si="115"/>
        <v>1.0844482711056846</v>
      </c>
      <c r="AZ127" s="8">
        <f t="shared" si="119"/>
        <v>0.16231029143125186</v>
      </c>
      <c r="BA127" s="8">
        <f t="shared" si="119"/>
        <v>2.8588607394293463E-3</v>
      </c>
      <c r="BB127" s="8">
        <f t="shared" si="119"/>
        <v>3.2407175179897788E-2</v>
      </c>
      <c r="BC127" s="9">
        <f t="shared" si="104"/>
        <v>22.629153495659985</v>
      </c>
      <c r="BD127" s="9">
        <f t="shared" si="72"/>
        <v>5.2946245350722558E-2</v>
      </c>
      <c r="BE127" s="9" t="b">
        <f t="shared" si="73"/>
        <v>0</v>
      </c>
      <c r="BF127" s="8">
        <f t="shared" si="74"/>
        <v>0.61976542281869762</v>
      </c>
      <c r="BG127" s="8">
        <f t="shared" si="75"/>
        <v>19.862296410313444</v>
      </c>
      <c r="BH127" s="10">
        <f t="shared" si="116"/>
        <v>3.0258937204073577E-2</v>
      </c>
      <c r="BI127" s="10">
        <f t="shared" si="116"/>
        <v>0.96974106279592642</v>
      </c>
      <c r="BJ127" s="10">
        <f t="shared" si="77"/>
        <v>2.6065048507588982</v>
      </c>
      <c r="BK127" s="10">
        <f t="shared" si="78"/>
        <v>92.834747594043819</v>
      </c>
      <c r="BL127" s="8">
        <f t="shared" si="79"/>
        <v>103.8563524448027</v>
      </c>
      <c r="BM127" s="10">
        <f t="shared" si="80"/>
        <v>1.7042136939243822</v>
      </c>
      <c r="BN127" s="10">
        <f t="shared" si="81"/>
        <v>6.2592827130692541</v>
      </c>
      <c r="BO127" s="10">
        <f t="shared" si="82"/>
        <v>12.518565426138508</v>
      </c>
      <c r="BP127" s="10">
        <f t="shared" si="83"/>
        <v>0.3888034550365308</v>
      </c>
      <c r="BQ127" s="10">
        <f t="shared" si="84"/>
        <v>0.61119654496346931</v>
      </c>
      <c r="BR127" s="10">
        <f t="shared" si="85"/>
        <v>33.491529616846762</v>
      </c>
      <c r="BS127" s="10">
        <f t="shared" si="86"/>
        <v>58.510750094920787</v>
      </c>
      <c r="BT127" s="8">
        <f t="shared" si="87"/>
        <v>100.41737971176755</v>
      </c>
      <c r="BU127" s="11" t="str">
        <f t="shared" si="88"/>
        <v>Magnetite-Ulvospinel</v>
      </c>
      <c r="BV127" s="9">
        <f t="shared" si="89"/>
        <v>100.41737971176755</v>
      </c>
      <c r="BW127" s="11" t="str">
        <f t="shared" si="90"/>
        <v>YES</v>
      </c>
      <c r="BX127" s="11"/>
      <c r="BY127" s="11" t="str">
        <f t="shared" si="59"/>
        <v>Magnetite-Ulvospinel</v>
      </c>
      <c r="BZ127" s="11">
        <f t="shared" si="60"/>
        <v>249</v>
      </c>
      <c r="CA127" s="9">
        <f t="shared" si="117"/>
        <v>3.0800000000000001E-2</v>
      </c>
      <c r="CB127" s="9">
        <f t="shared" si="117"/>
        <v>5.07</v>
      </c>
      <c r="CC127" s="9">
        <f t="shared" si="62"/>
        <v>1.4134</v>
      </c>
      <c r="CD127" s="9">
        <f t="shared" si="63"/>
        <v>58.510750094920787</v>
      </c>
      <c r="CE127" s="9">
        <f t="shared" si="64"/>
        <v>0.3382</v>
      </c>
      <c r="CF127" s="9">
        <f t="shared" si="65"/>
        <v>8.3999999999999995E-3</v>
      </c>
      <c r="CG127" s="9">
        <f t="shared" si="66"/>
        <v>33.491529616846762</v>
      </c>
      <c r="CH127" s="9">
        <f t="shared" si="67"/>
        <v>0.67400000000000004</v>
      </c>
      <c r="CI127" s="9">
        <f t="shared" si="68"/>
        <v>0.71340000000000003</v>
      </c>
      <c r="CJ127" s="9">
        <f>0</f>
        <v>0</v>
      </c>
      <c r="CK127" s="9">
        <f t="shared" si="69"/>
        <v>0.15440000000000001</v>
      </c>
      <c r="CL127" s="9">
        <f t="shared" si="70"/>
        <v>1.2500000000000001E-2</v>
      </c>
      <c r="CM127" s="10">
        <f t="shared" si="71"/>
        <v>0.27019631478721451</v>
      </c>
      <c r="CN127" s="41">
        <f t="shared" si="91"/>
        <v>5.2946245350722558E-2</v>
      </c>
    </row>
    <row r="128" spans="1:92">
      <c r="A128" s="36">
        <v>250</v>
      </c>
      <c r="B128" s="36" t="s">
        <v>177</v>
      </c>
      <c r="C128" s="36">
        <v>1.6424000000000001</v>
      </c>
      <c r="D128" s="36">
        <v>0.15740000000000001</v>
      </c>
      <c r="E128" s="36">
        <v>0</v>
      </c>
      <c r="F128" s="36">
        <v>54.36</v>
      </c>
      <c r="G128" s="36">
        <v>0.12740000000000001</v>
      </c>
      <c r="H128" s="36">
        <v>3.9800000000000002E-2</v>
      </c>
      <c r="I128" s="36">
        <v>39.020000000000003</v>
      </c>
      <c r="J128" s="36">
        <v>1.1408</v>
      </c>
      <c r="K128" s="36">
        <v>0</v>
      </c>
      <c r="L128" s="36">
        <v>5.67E-2</v>
      </c>
      <c r="M128" s="7">
        <f t="shared" si="120"/>
        <v>4.0749893311896469E-2</v>
      </c>
      <c r="N128" s="7">
        <f t="shared" si="120"/>
        <v>1.5437233249219048E-3</v>
      </c>
      <c r="O128" s="7">
        <f t="shared" si="120"/>
        <v>0</v>
      </c>
      <c r="P128" s="7">
        <f t="shared" si="120"/>
        <v>0.75663517267873359</v>
      </c>
      <c r="Q128" s="7">
        <f t="shared" si="120"/>
        <v>8.5000653851183478E-4</v>
      </c>
      <c r="R128" s="7">
        <f t="shared" si="120"/>
        <v>7.6414581745362815E-4</v>
      </c>
      <c r="S128" s="7">
        <f t="shared" si="120"/>
        <v>0.48856957546283897</v>
      </c>
      <c r="T128" s="7">
        <f t="shared" si="120"/>
        <v>1.6081773676411736E-2</v>
      </c>
      <c r="U128" s="7">
        <f t="shared" si="120"/>
        <v>0</v>
      </c>
      <c r="V128" s="7">
        <f t="shared" si="120"/>
        <v>6.966509152297474E-4</v>
      </c>
      <c r="W128" s="7">
        <f t="shared" si="92"/>
        <v>4.0749893311896469E-2</v>
      </c>
      <c r="X128" s="7">
        <f t="shared" si="111"/>
        <v>4.6311699747657144E-3</v>
      </c>
      <c r="Y128" s="7">
        <f t="shared" si="111"/>
        <v>0</v>
      </c>
      <c r="Z128" s="7">
        <f t="shared" si="94"/>
        <v>0.75663517267873359</v>
      </c>
      <c r="AA128" s="7">
        <f t="shared" si="95"/>
        <v>2.5500196155355042E-3</v>
      </c>
      <c r="AB128" s="7">
        <f t="shared" si="112"/>
        <v>1.5282916349072563E-3</v>
      </c>
      <c r="AC128" s="7">
        <f t="shared" si="112"/>
        <v>0.97713915092567794</v>
      </c>
      <c r="AD128" s="7">
        <f t="shared" si="118"/>
        <v>1.6081773676411736E-2</v>
      </c>
      <c r="AE128" s="7">
        <f t="shared" si="118"/>
        <v>0</v>
      </c>
      <c r="AF128" s="7">
        <f t="shared" si="118"/>
        <v>6.966509152297474E-4</v>
      </c>
      <c r="AG128" s="7">
        <f t="shared" si="113"/>
        <v>1.800012122733158</v>
      </c>
      <c r="AH128" s="8">
        <f t="shared" si="121"/>
        <v>0.54332825159005782</v>
      </c>
      <c r="AI128" s="8">
        <f t="shared" si="121"/>
        <v>6.1748517129767269E-2</v>
      </c>
      <c r="AJ128" s="8">
        <f t="shared" si="121"/>
        <v>0</v>
      </c>
      <c r="AK128" s="8">
        <f t="shared" si="121"/>
        <v>10.088401025164437</v>
      </c>
      <c r="AL128" s="8">
        <f t="shared" si="121"/>
        <v>3.4000032555294483E-2</v>
      </c>
      <c r="AM128" s="8">
        <f t="shared" si="121"/>
        <v>2.0377084562119705E-2</v>
      </c>
      <c r="AN128" s="8">
        <f t="shared" si="121"/>
        <v>13.028434267768986</v>
      </c>
      <c r="AO128" s="8">
        <f t="shared" si="121"/>
        <v>0.21442220491706016</v>
      </c>
      <c r="AP128" s="8">
        <f t="shared" si="121"/>
        <v>0</v>
      </c>
      <c r="AQ128" s="8">
        <f t="shared" si="121"/>
        <v>9.2886163122760969E-3</v>
      </c>
      <c r="AR128" s="8">
        <f t="shared" si="98"/>
        <v>23.999999999999996</v>
      </c>
      <c r="AS128" s="8">
        <f t="shared" si="99"/>
        <v>0.54332825159005782</v>
      </c>
      <c r="AT128" s="8">
        <f t="shared" si="114"/>
        <v>4.116567808651151E-2</v>
      </c>
      <c r="AU128" s="8">
        <f t="shared" si="114"/>
        <v>0</v>
      </c>
      <c r="AV128" s="8">
        <f t="shared" si="101"/>
        <v>10.088401025164437</v>
      </c>
      <c r="AW128" s="8">
        <f t="shared" si="102"/>
        <v>2.2666688370196322E-2</v>
      </c>
      <c r="AX128" s="8">
        <f t="shared" si="115"/>
        <v>1.0188542281059853E-2</v>
      </c>
      <c r="AY128" s="8">
        <f t="shared" si="115"/>
        <v>6.5142171338844932</v>
      </c>
      <c r="AZ128" s="8">
        <f t="shared" si="119"/>
        <v>0.21442220491706016</v>
      </c>
      <c r="BA128" s="8">
        <f t="shared" si="119"/>
        <v>0</v>
      </c>
      <c r="BB128" s="8">
        <f t="shared" si="119"/>
        <v>9.2886163122760969E-3</v>
      </c>
      <c r="BC128" s="9">
        <f t="shared" si="104"/>
        <v>17.443678140606092</v>
      </c>
      <c r="BD128" s="9">
        <f t="shared" si="72"/>
        <v>0.64571353950298715</v>
      </c>
      <c r="BE128" s="9" t="b">
        <f t="shared" si="73"/>
        <v>1</v>
      </c>
      <c r="BF128" s="8">
        <f t="shared" si="74"/>
        <v>5.7564666773773752</v>
      </c>
      <c r="BG128" s="8">
        <f t="shared" si="75"/>
        <v>4.3319343477870618</v>
      </c>
      <c r="BH128" s="10">
        <f t="shared" si="116"/>
        <v>0.5706024832893225</v>
      </c>
      <c r="BI128" s="10">
        <f t="shared" si="116"/>
        <v>0.42939751671067744</v>
      </c>
      <c r="BJ128" s="10">
        <f t="shared" si="77"/>
        <v>31.017950991607574</v>
      </c>
      <c r="BK128" s="10">
        <f t="shared" si="78"/>
        <v>25.94112965284679</v>
      </c>
      <c r="BL128" s="8">
        <f t="shared" si="79"/>
        <v>99.143580644454374</v>
      </c>
      <c r="BM128" s="10">
        <f t="shared" si="80"/>
        <v>12.270683811261868</v>
      </c>
      <c r="BN128" s="10">
        <f t="shared" si="81"/>
        <v>0</v>
      </c>
      <c r="BO128" s="10">
        <f t="shared" si="82"/>
        <v>0</v>
      </c>
      <c r="BP128" s="10">
        <f t="shared" si="83"/>
        <v>1</v>
      </c>
      <c r="BQ128" s="10">
        <f t="shared" si="84"/>
        <v>0</v>
      </c>
      <c r="BR128" s="10">
        <f t="shared" si="85"/>
        <v>54.36</v>
      </c>
      <c r="BS128" s="10">
        <f t="shared" si="86"/>
        <v>0</v>
      </c>
      <c r="BT128" s="8">
        <f t="shared" si="87"/>
        <v>96.544500000000014</v>
      </c>
      <c r="BU128" s="11" t="str">
        <f t="shared" si="88"/>
        <v>Hematite-Ilmenite</v>
      </c>
      <c r="BV128" s="9">
        <f t="shared" si="89"/>
        <v>99.143580644454374</v>
      </c>
      <c r="BW128" s="11" t="str">
        <f t="shared" si="90"/>
        <v>YES</v>
      </c>
      <c r="BX128" s="11"/>
      <c r="BY128" s="11" t="str">
        <f t="shared" si="59"/>
        <v>Hematite-Ilmenite</v>
      </c>
      <c r="BZ128" s="11">
        <f t="shared" si="60"/>
        <v>250</v>
      </c>
      <c r="CA128" s="9">
        <f t="shared" si="117"/>
        <v>3.9800000000000002E-2</v>
      </c>
      <c r="CB128" s="9">
        <f t="shared" si="117"/>
        <v>39.020000000000003</v>
      </c>
      <c r="CC128" s="9">
        <f t="shared" si="62"/>
        <v>0.15740000000000001</v>
      </c>
      <c r="CD128" s="9">
        <f t="shared" si="63"/>
        <v>25.94112965284679</v>
      </c>
      <c r="CE128" s="9">
        <f t="shared" si="64"/>
        <v>0.12740000000000001</v>
      </c>
      <c r="CF128" s="9">
        <f t="shared" si="65"/>
        <v>0</v>
      </c>
      <c r="CG128" s="9">
        <f t="shared" si="66"/>
        <v>31.017950991607574</v>
      </c>
      <c r="CH128" s="9">
        <f t="shared" si="67"/>
        <v>1.1408</v>
      </c>
      <c r="CI128" s="9">
        <f t="shared" si="68"/>
        <v>1.6424000000000001</v>
      </c>
      <c r="CJ128" s="9">
        <f>0</f>
        <v>0</v>
      </c>
      <c r="CK128" s="9">
        <f t="shared" si="69"/>
        <v>5.67E-2</v>
      </c>
      <c r="CL128" s="9">
        <f t="shared" si="70"/>
        <v>0</v>
      </c>
      <c r="CM128" s="10">
        <f t="shared" si="71"/>
        <v>0.40379253017494432</v>
      </c>
      <c r="CN128" s="41">
        <f t="shared" si="91"/>
        <v>0.64571353950298715</v>
      </c>
    </row>
    <row r="129" spans="1:92">
      <c r="A129" s="36">
        <v>251</v>
      </c>
      <c r="B129" s="36" t="s">
        <v>178</v>
      </c>
      <c r="C129" s="36">
        <v>1.2699</v>
      </c>
      <c r="D129" s="36">
        <v>0.14649999999999999</v>
      </c>
      <c r="E129" s="36">
        <v>0</v>
      </c>
      <c r="F129" s="36">
        <v>55.89</v>
      </c>
      <c r="G129" s="36">
        <v>0.14360000000000001</v>
      </c>
      <c r="H129" s="36">
        <v>0</v>
      </c>
      <c r="I129" s="36">
        <v>38.94</v>
      </c>
      <c r="J129" s="36">
        <v>0.87970000000000004</v>
      </c>
      <c r="K129" s="36">
        <v>8.3000000000000001E-3</v>
      </c>
      <c r="L129" s="36">
        <v>6.13E-2</v>
      </c>
      <c r="M129" s="7">
        <f t="shared" si="120"/>
        <v>3.1507726203590672E-2</v>
      </c>
      <c r="N129" s="7">
        <f t="shared" si="120"/>
        <v>1.4368199942888121E-3</v>
      </c>
      <c r="O129" s="7">
        <f t="shared" si="120"/>
        <v>0</v>
      </c>
      <c r="P129" s="7">
        <f t="shared" si="120"/>
        <v>0.77793119575081715</v>
      </c>
      <c r="Q129" s="7">
        <f t="shared" si="120"/>
        <v>9.5809214231004289E-4</v>
      </c>
      <c r="R129" s="7">
        <f t="shared" si="120"/>
        <v>0</v>
      </c>
      <c r="S129" s="7">
        <f t="shared" si="120"/>
        <v>0.48756789514410426</v>
      </c>
      <c r="T129" s="7">
        <f t="shared" si="120"/>
        <v>1.240106618437886E-2</v>
      </c>
      <c r="U129" s="7">
        <f t="shared" si="120"/>
        <v>1.1112182164813744E-4</v>
      </c>
      <c r="V129" s="7">
        <f t="shared" si="120"/>
        <v>7.5316933163286628E-4</v>
      </c>
      <c r="W129" s="7">
        <f t="shared" si="92"/>
        <v>3.1507726203590672E-2</v>
      </c>
      <c r="X129" s="7">
        <f t="shared" si="111"/>
        <v>4.3104599828664367E-3</v>
      </c>
      <c r="Y129" s="7">
        <f t="shared" si="111"/>
        <v>0</v>
      </c>
      <c r="Z129" s="7">
        <f t="shared" si="94"/>
        <v>0.77793119575081715</v>
      </c>
      <c r="AA129" s="7">
        <f t="shared" si="95"/>
        <v>2.8742764269301287E-3</v>
      </c>
      <c r="AB129" s="7">
        <f t="shared" si="112"/>
        <v>0</v>
      </c>
      <c r="AC129" s="7">
        <f t="shared" si="112"/>
        <v>0.97513579028820851</v>
      </c>
      <c r="AD129" s="7">
        <f t="shared" si="118"/>
        <v>1.240106618437886E-2</v>
      </c>
      <c r="AE129" s="7">
        <f t="shared" si="118"/>
        <v>1.1112182164813744E-4</v>
      </c>
      <c r="AF129" s="7">
        <f t="shared" si="118"/>
        <v>7.5316933163286628E-4</v>
      </c>
      <c r="AG129" s="7">
        <f t="shared" si="113"/>
        <v>1.8050248059900726</v>
      </c>
      <c r="AH129" s="8">
        <f t="shared" si="121"/>
        <v>0.41893353840719183</v>
      </c>
      <c r="AI129" s="8">
        <f t="shared" si="121"/>
        <v>5.7312807694102928E-2</v>
      </c>
      <c r="AJ129" s="8">
        <f t="shared" si="121"/>
        <v>0</v>
      </c>
      <c r="AK129" s="8">
        <f t="shared" si="121"/>
        <v>10.34354133863482</v>
      </c>
      <c r="AL129" s="8">
        <f t="shared" si="121"/>
        <v>3.8217000684644599E-2</v>
      </c>
      <c r="AM129" s="8">
        <f t="shared" si="121"/>
        <v>0</v>
      </c>
      <c r="AN129" s="8">
        <f t="shared" si="121"/>
        <v>12.965616255938434</v>
      </c>
      <c r="AO129" s="8">
        <f t="shared" si="121"/>
        <v>0.16488725663902568</v>
      </c>
      <c r="AP129" s="8">
        <f t="shared" si="121"/>
        <v>1.4774997610586666E-3</v>
      </c>
      <c r="AQ129" s="8">
        <f t="shared" si="121"/>
        <v>1.0014302240724002E-2</v>
      </c>
      <c r="AR129" s="8">
        <f t="shared" si="98"/>
        <v>24.000000000000004</v>
      </c>
      <c r="AS129" s="8">
        <f t="shared" si="99"/>
        <v>0.41893353840719183</v>
      </c>
      <c r="AT129" s="8">
        <f t="shared" si="114"/>
        <v>3.8208538462735288E-2</v>
      </c>
      <c r="AU129" s="8">
        <f t="shared" si="114"/>
        <v>0</v>
      </c>
      <c r="AV129" s="8">
        <f t="shared" si="101"/>
        <v>10.34354133863482</v>
      </c>
      <c r="AW129" s="8">
        <f t="shared" si="102"/>
        <v>2.5478000456429731E-2</v>
      </c>
      <c r="AX129" s="8">
        <f t="shared" si="115"/>
        <v>0</v>
      </c>
      <c r="AY129" s="8">
        <f t="shared" si="115"/>
        <v>6.4828081279692169</v>
      </c>
      <c r="AZ129" s="8">
        <f t="shared" si="119"/>
        <v>0.16488725663902568</v>
      </c>
      <c r="BA129" s="8">
        <f t="shared" si="119"/>
        <v>1.4774997610586666E-3</v>
      </c>
      <c r="BB129" s="8">
        <f t="shared" si="119"/>
        <v>1.0014302240724002E-2</v>
      </c>
      <c r="BC129" s="9">
        <f t="shared" si="104"/>
        <v>17.4853486025712</v>
      </c>
      <c r="BD129" s="9">
        <f t="shared" si="72"/>
        <v>0.62674938067437957</v>
      </c>
      <c r="BE129" s="9" t="b">
        <f t="shared" si="73"/>
        <v>1</v>
      </c>
      <c r="BF129" s="8">
        <f t="shared" si="74"/>
        <v>5.8989873329229994</v>
      </c>
      <c r="BG129" s="8">
        <f t="shared" si="75"/>
        <v>4.4445540057118205</v>
      </c>
      <c r="BH129" s="10">
        <f t="shared" si="116"/>
        <v>0.57030635251481199</v>
      </c>
      <c r="BI129" s="10">
        <f t="shared" si="116"/>
        <v>0.42969364748518807</v>
      </c>
      <c r="BJ129" s="10">
        <f t="shared" si="77"/>
        <v>31.874422042052842</v>
      </c>
      <c r="BK129" s="10">
        <f t="shared" si="78"/>
        <v>26.689654420276725</v>
      </c>
      <c r="BL129" s="8">
        <f t="shared" si="79"/>
        <v>100.01337646232957</v>
      </c>
      <c r="BM129" s="10">
        <f t="shared" si="80"/>
        <v>12.381795460892217</v>
      </c>
      <c r="BN129" s="10">
        <f t="shared" si="81"/>
        <v>0</v>
      </c>
      <c r="BO129" s="10">
        <f t="shared" si="82"/>
        <v>0</v>
      </c>
      <c r="BP129" s="10">
        <f t="shared" si="83"/>
        <v>1</v>
      </c>
      <c r="BQ129" s="10">
        <f t="shared" si="84"/>
        <v>0</v>
      </c>
      <c r="BR129" s="10">
        <f t="shared" si="85"/>
        <v>55.89</v>
      </c>
      <c r="BS129" s="10">
        <f t="shared" si="86"/>
        <v>0</v>
      </c>
      <c r="BT129" s="8">
        <f t="shared" si="87"/>
        <v>97.339300000000009</v>
      </c>
      <c r="BU129" s="11" t="str">
        <f t="shared" si="88"/>
        <v>Hematite-Ilmenite</v>
      </c>
      <c r="BV129" s="9">
        <f t="shared" si="89"/>
        <v>100.01337646232957</v>
      </c>
      <c r="BW129" s="11" t="str">
        <f t="shared" si="90"/>
        <v>YES</v>
      </c>
      <c r="BX129" s="11"/>
      <c r="BY129" s="11" t="str">
        <f t="shared" si="59"/>
        <v>Hematite-Ilmenite</v>
      </c>
      <c r="BZ129" s="11">
        <f t="shared" si="60"/>
        <v>251</v>
      </c>
      <c r="CA129" s="9">
        <f t="shared" si="117"/>
        <v>0</v>
      </c>
      <c r="CB129" s="9">
        <f t="shared" si="117"/>
        <v>38.94</v>
      </c>
      <c r="CC129" s="9">
        <f t="shared" si="62"/>
        <v>0.14649999999999999</v>
      </c>
      <c r="CD129" s="9">
        <f t="shared" si="63"/>
        <v>26.689654420276725</v>
      </c>
      <c r="CE129" s="9">
        <f t="shared" si="64"/>
        <v>0.14360000000000001</v>
      </c>
      <c r="CF129" s="9">
        <f t="shared" si="65"/>
        <v>0</v>
      </c>
      <c r="CG129" s="9">
        <f t="shared" si="66"/>
        <v>31.874422042052842</v>
      </c>
      <c r="CH129" s="9">
        <f t="shared" si="67"/>
        <v>0.87970000000000004</v>
      </c>
      <c r="CI129" s="9">
        <f t="shared" si="68"/>
        <v>1.2699</v>
      </c>
      <c r="CJ129" s="9">
        <f>0</f>
        <v>0</v>
      </c>
      <c r="CK129" s="9">
        <f t="shared" si="69"/>
        <v>6.13E-2</v>
      </c>
      <c r="CL129" s="9">
        <f t="shared" si="70"/>
        <v>8.3000000000000001E-3</v>
      </c>
      <c r="CM129" s="10">
        <f t="shared" si="71"/>
        <v>0.40495803754308968</v>
      </c>
      <c r="CN129" s="41">
        <f t="shared" si="91"/>
        <v>0.62674938067437957</v>
      </c>
    </row>
    <row r="130" spans="1:92">
      <c r="A130" s="36">
        <v>252</v>
      </c>
      <c r="B130" s="36" t="s">
        <v>179</v>
      </c>
      <c r="C130" s="36">
        <v>1.2266999999999999</v>
      </c>
      <c r="D130" s="36">
        <v>0.188</v>
      </c>
      <c r="E130" s="36">
        <v>0</v>
      </c>
      <c r="F130" s="36">
        <v>56.69</v>
      </c>
      <c r="G130" s="36">
        <v>0.16070000000000001</v>
      </c>
      <c r="H130" s="36">
        <v>1.6299999999999999E-2</v>
      </c>
      <c r="I130" s="36">
        <v>37.340000000000003</v>
      </c>
      <c r="J130" s="36">
        <v>0.78849999999999998</v>
      </c>
      <c r="K130" s="36">
        <v>0</v>
      </c>
      <c r="L130" s="36">
        <v>3.3000000000000002E-2</v>
      </c>
      <c r="M130" s="7">
        <f t="shared" si="120"/>
        <v>3.0435882930895879E-2</v>
      </c>
      <c r="N130" s="7">
        <f t="shared" si="120"/>
        <v>1.8438372622955406E-3</v>
      </c>
      <c r="O130" s="7">
        <f t="shared" si="120"/>
        <v>0</v>
      </c>
      <c r="P130" s="7">
        <f t="shared" si="120"/>
        <v>0.78906637121334444</v>
      </c>
      <c r="Q130" s="7">
        <f t="shared" si="120"/>
        <v>1.0721825018748183E-3</v>
      </c>
      <c r="R130" s="7">
        <f t="shared" si="120"/>
        <v>3.1295419157020441E-4</v>
      </c>
      <c r="S130" s="7">
        <f t="shared" si="120"/>
        <v>0.46753428876941078</v>
      </c>
      <c r="T130" s="7">
        <f t="shared" si="120"/>
        <v>1.1115426493557725E-2</v>
      </c>
      <c r="U130" s="7">
        <f t="shared" si="120"/>
        <v>0</v>
      </c>
      <c r="V130" s="7">
        <f t="shared" si="120"/>
        <v>4.0545820463106994E-4</v>
      </c>
      <c r="W130" s="7">
        <f t="shared" si="92"/>
        <v>3.0435882930895879E-2</v>
      </c>
      <c r="X130" s="7">
        <f t="shared" si="111"/>
        <v>5.5315117868866221E-3</v>
      </c>
      <c r="Y130" s="7">
        <f t="shared" si="111"/>
        <v>0</v>
      </c>
      <c r="Z130" s="7">
        <f t="shared" si="94"/>
        <v>0.78906637121334444</v>
      </c>
      <c r="AA130" s="7">
        <f t="shared" si="95"/>
        <v>3.2165475056244548E-3</v>
      </c>
      <c r="AB130" s="7">
        <f t="shared" si="112"/>
        <v>6.2590838314040883E-4</v>
      </c>
      <c r="AC130" s="7">
        <f t="shared" si="112"/>
        <v>0.93506857753882155</v>
      </c>
      <c r="AD130" s="7">
        <f t="shared" si="118"/>
        <v>1.1115426493557725E-2</v>
      </c>
      <c r="AE130" s="7">
        <f t="shared" si="118"/>
        <v>0</v>
      </c>
      <c r="AF130" s="7">
        <f t="shared" si="118"/>
        <v>4.0545820463106994E-4</v>
      </c>
      <c r="AG130" s="7">
        <f t="shared" si="113"/>
        <v>1.7754656840569023</v>
      </c>
      <c r="AH130" s="8">
        <f t="shared" si="121"/>
        <v>0.41141949230604802</v>
      </c>
      <c r="AI130" s="8">
        <f t="shared" si="121"/>
        <v>7.4772654902534402E-2</v>
      </c>
      <c r="AJ130" s="8">
        <f t="shared" si="121"/>
        <v>0</v>
      </c>
      <c r="AK130" s="8">
        <f t="shared" si="121"/>
        <v>10.666268055290294</v>
      </c>
      <c r="AL130" s="8">
        <f t="shared" si="121"/>
        <v>4.3479939279137764E-2</v>
      </c>
      <c r="AM130" s="8">
        <f t="shared" si="121"/>
        <v>8.4607668457130115E-3</v>
      </c>
      <c r="AN130" s="8">
        <f t="shared" si="121"/>
        <v>12.639864607043839</v>
      </c>
      <c r="AO130" s="8">
        <f t="shared" si="121"/>
        <v>0.15025367048256372</v>
      </c>
      <c r="AP130" s="8">
        <f t="shared" si="121"/>
        <v>0</v>
      </c>
      <c r="AQ130" s="8">
        <f t="shared" si="121"/>
        <v>5.4808138498687016E-3</v>
      </c>
      <c r="AR130" s="8">
        <f t="shared" si="98"/>
        <v>23.999999999999996</v>
      </c>
      <c r="AS130" s="8">
        <f t="shared" si="99"/>
        <v>0.41141949230604802</v>
      </c>
      <c r="AT130" s="8">
        <f t="shared" si="114"/>
        <v>4.9848436601689604E-2</v>
      </c>
      <c r="AU130" s="8">
        <f t="shared" si="114"/>
        <v>0</v>
      </c>
      <c r="AV130" s="8">
        <f t="shared" si="101"/>
        <v>10.666268055290294</v>
      </c>
      <c r="AW130" s="8">
        <f t="shared" si="102"/>
        <v>2.8986626186091841E-2</v>
      </c>
      <c r="AX130" s="8">
        <f t="shared" si="115"/>
        <v>4.2303834228565058E-3</v>
      </c>
      <c r="AY130" s="8">
        <f t="shared" si="115"/>
        <v>6.3199323035219193</v>
      </c>
      <c r="AZ130" s="8">
        <f t="shared" si="119"/>
        <v>0.15025367048256372</v>
      </c>
      <c r="BA130" s="8">
        <f t="shared" si="119"/>
        <v>0</v>
      </c>
      <c r="BB130" s="8">
        <f t="shared" si="119"/>
        <v>5.4808138498687016E-3</v>
      </c>
      <c r="BC130" s="9">
        <f t="shared" si="104"/>
        <v>17.636419781661328</v>
      </c>
      <c r="BD130" s="9">
        <f t="shared" si="72"/>
        <v>0.59251579566175783</v>
      </c>
      <c r="BE130" s="9" t="b">
        <f t="shared" si="73"/>
        <v>1</v>
      </c>
      <c r="BF130" s="8">
        <f t="shared" si="74"/>
        <v>5.7582591407333075</v>
      </c>
      <c r="BG130" s="8">
        <f t="shared" si="75"/>
        <v>4.9080089145569863</v>
      </c>
      <c r="BH130" s="10">
        <f t="shared" si="116"/>
        <v>0.53985696879962675</v>
      </c>
      <c r="BI130" s="10">
        <f t="shared" si="116"/>
        <v>0.46014303120037325</v>
      </c>
      <c r="BJ130" s="10">
        <f t="shared" si="77"/>
        <v>30.604491561250843</v>
      </c>
      <c r="BK130" s="10">
        <f t="shared" si="78"/>
        <v>28.990066648678695</v>
      </c>
      <c r="BL130" s="8">
        <f t="shared" si="79"/>
        <v>99.347758209929552</v>
      </c>
      <c r="BM130" s="10">
        <f t="shared" si="80"/>
        <v>12.078191444255227</v>
      </c>
      <c r="BN130" s="10">
        <f t="shared" si="81"/>
        <v>0</v>
      </c>
      <c r="BO130" s="10">
        <f t="shared" si="82"/>
        <v>0</v>
      </c>
      <c r="BP130" s="10">
        <f t="shared" si="83"/>
        <v>1</v>
      </c>
      <c r="BQ130" s="10">
        <f t="shared" si="84"/>
        <v>0</v>
      </c>
      <c r="BR130" s="10">
        <f t="shared" si="85"/>
        <v>56.69</v>
      </c>
      <c r="BS130" s="10">
        <f t="shared" si="86"/>
        <v>0</v>
      </c>
      <c r="BT130" s="8">
        <f t="shared" si="87"/>
        <v>96.443200000000004</v>
      </c>
      <c r="BU130" s="11" t="str">
        <f t="shared" si="88"/>
        <v>Hematite-Ilmenite</v>
      </c>
      <c r="BV130" s="9">
        <f t="shared" si="89"/>
        <v>99.347758209929552</v>
      </c>
      <c r="BW130" s="11" t="str">
        <f t="shared" si="90"/>
        <v>YES</v>
      </c>
      <c r="BX130" s="11"/>
      <c r="BY130" s="11" t="str">
        <f t="shared" si="59"/>
        <v>Hematite-Ilmenite</v>
      </c>
      <c r="BZ130" s="11">
        <f t="shared" si="60"/>
        <v>252</v>
      </c>
      <c r="CA130" s="9">
        <f t="shared" si="117"/>
        <v>1.6299999999999999E-2</v>
      </c>
      <c r="CB130" s="9">
        <f t="shared" si="117"/>
        <v>37.340000000000003</v>
      </c>
      <c r="CC130" s="9">
        <f t="shared" si="62"/>
        <v>0.188</v>
      </c>
      <c r="CD130" s="9">
        <f t="shared" si="63"/>
        <v>28.990066648678695</v>
      </c>
      <c r="CE130" s="9">
        <f t="shared" si="64"/>
        <v>0.16070000000000001</v>
      </c>
      <c r="CF130" s="9">
        <f t="shared" si="65"/>
        <v>0</v>
      </c>
      <c r="CG130" s="9">
        <f t="shared" si="66"/>
        <v>30.604491561250843</v>
      </c>
      <c r="CH130" s="9">
        <f t="shared" si="67"/>
        <v>0.78849999999999998</v>
      </c>
      <c r="CI130" s="9">
        <f t="shared" si="68"/>
        <v>1.2266999999999999</v>
      </c>
      <c r="CJ130" s="9">
        <f>0</f>
        <v>0</v>
      </c>
      <c r="CK130" s="9">
        <f t="shared" si="69"/>
        <v>3.3000000000000002E-2</v>
      </c>
      <c r="CL130" s="9">
        <f t="shared" si="70"/>
        <v>0</v>
      </c>
      <c r="CM130" s="10">
        <f t="shared" si="71"/>
        <v>0.43745977392927582</v>
      </c>
      <c r="CN130" s="41">
        <f t="shared" si="91"/>
        <v>0.59251579566175783</v>
      </c>
    </row>
    <row r="131" spans="1:92">
      <c r="A131" s="36">
        <v>253</v>
      </c>
      <c r="B131" s="36" t="s">
        <v>180</v>
      </c>
      <c r="C131" s="36">
        <v>0.68400000000000005</v>
      </c>
      <c r="D131" s="36">
        <v>1.1061000000000001</v>
      </c>
      <c r="E131" s="36">
        <v>1.1299999999999999E-2</v>
      </c>
      <c r="F131" s="36">
        <v>86.36</v>
      </c>
      <c r="G131" s="36">
        <v>0.33310000000000001</v>
      </c>
      <c r="H131" s="36">
        <v>6.08E-2</v>
      </c>
      <c r="I131" s="36">
        <v>4.68</v>
      </c>
      <c r="J131" s="36">
        <v>0.63370000000000004</v>
      </c>
      <c r="K131" s="36">
        <v>7.7000000000000002E-3</v>
      </c>
      <c r="L131" s="36">
        <v>0.16700000000000001</v>
      </c>
      <c r="M131" s="7">
        <f t="shared" si="120"/>
        <v>1.697085181766755E-2</v>
      </c>
      <c r="N131" s="7">
        <f t="shared" si="120"/>
        <v>1.0848236148005837E-2</v>
      </c>
      <c r="O131" s="7">
        <f t="shared" si="120"/>
        <v>7.4346800850580034E-5</v>
      </c>
      <c r="P131" s="7">
        <f t="shared" si="120"/>
        <v>1.2020421911798276</v>
      </c>
      <c r="Q131" s="7">
        <f t="shared" si="120"/>
        <v>2.2224268287150089E-3</v>
      </c>
      <c r="R131" s="7">
        <f t="shared" si="120"/>
        <v>1.1673383342005173E-3</v>
      </c>
      <c r="S131" s="7">
        <f t="shared" si="120"/>
        <v>5.8598298645978632E-2</v>
      </c>
      <c r="T131" s="7">
        <f t="shared" si="120"/>
        <v>8.9332222815060643E-3</v>
      </c>
      <c r="U131" s="7">
        <f t="shared" si="120"/>
        <v>1.0308891887839256E-4</v>
      </c>
      <c r="V131" s="7">
        <f t="shared" si="120"/>
        <v>2.0518642476784451E-3</v>
      </c>
      <c r="W131" s="7">
        <f t="shared" si="92"/>
        <v>1.697085181766755E-2</v>
      </c>
      <c r="X131" s="7">
        <f t="shared" si="111"/>
        <v>3.2544708444017509E-2</v>
      </c>
      <c r="Y131" s="7">
        <f t="shared" si="111"/>
        <v>2.230404025517401E-4</v>
      </c>
      <c r="Z131" s="7">
        <f t="shared" si="94"/>
        <v>1.2020421911798276</v>
      </c>
      <c r="AA131" s="7">
        <f t="shared" si="95"/>
        <v>6.6672804861450264E-3</v>
      </c>
      <c r="AB131" s="7">
        <f t="shared" si="112"/>
        <v>2.3346766684010345E-3</v>
      </c>
      <c r="AC131" s="7">
        <f t="shared" si="112"/>
        <v>0.11719659729195726</v>
      </c>
      <c r="AD131" s="7">
        <f t="shared" si="118"/>
        <v>8.9332222815060643E-3</v>
      </c>
      <c r="AE131" s="7">
        <f t="shared" si="118"/>
        <v>1.0308891887839256E-4</v>
      </c>
      <c r="AF131" s="7">
        <f t="shared" si="118"/>
        <v>2.0518642476784451E-3</v>
      </c>
      <c r="AG131" s="7">
        <f t="shared" si="113"/>
        <v>1.3890675217386306</v>
      </c>
      <c r="AH131" s="8">
        <f t="shared" si="121"/>
        <v>0.29321860690704388</v>
      </c>
      <c r="AI131" s="8">
        <f t="shared" si="121"/>
        <v>0.56230024130057255</v>
      </c>
      <c r="AJ131" s="8">
        <f t="shared" si="121"/>
        <v>3.8536425173498418E-3</v>
      </c>
      <c r="AK131" s="8">
        <f t="shared" si="121"/>
        <v>20.768617894259673</v>
      </c>
      <c r="AL131" s="8">
        <f t="shared" si="121"/>
        <v>0.11519579081886366</v>
      </c>
      <c r="AM131" s="8">
        <f t="shared" si="121"/>
        <v>4.0338024728626513E-2</v>
      </c>
      <c r="AN131" s="8">
        <f t="shared" si="121"/>
        <v>2.0248967677873764</v>
      </c>
      <c r="AO131" s="8">
        <f t="shared" si="121"/>
        <v>0.15434622968348902</v>
      </c>
      <c r="AP131" s="8">
        <f t="shared" si="121"/>
        <v>1.7811474347803223E-3</v>
      </c>
      <c r="AQ131" s="8">
        <f t="shared" si="121"/>
        <v>3.5451654562224127E-2</v>
      </c>
      <c r="AR131" s="8">
        <f t="shared" si="98"/>
        <v>23.999999999999996</v>
      </c>
      <c r="AS131" s="8">
        <f t="shared" si="99"/>
        <v>0.29321860690704388</v>
      </c>
      <c r="AT131" s="8">
        <f t="shared" si="114"/>
        <v>0.37486682753371503</v>
      </c>
      <c r="AU131" s="8">
        <f t="shared" si="114"/>
        <v>2.569095011566561E-3</v>
      </c>
      <c r="AV131" s="8">
        <f t="shared" si="101"/>
        <v>20.768617894259673</v>
      </c>
      <c r="AW131" s="8">
        <f t="shared" si="102"/>
        <v>7.6797193879242442E-2</v>
      </c>
      <c r="AX131" s="8">
        <f t="shared" si="115"/>
        <v>2.0169012364313257E-2</v>
      </c>
      <c r="AY131" s="8">
        <f t="shared" si="115"/>
        <v>1.0124483838936882</v>
      </c>
      <c r="AZ131" s="8">
        <f t="shared" si="119"/>
        <v>0.15434622968348902</v>
      </c>
      <c r="BA131" s="8">
        <f t="shared" si="119"/>
        <v>1.7811474347803223E-3</v>
      </c>
      <c r="BB131" s="8">
        <f t="shared" si="119"/>
        <v>3.5451654562224127E-2</v>
      </c>
      <c r="BC131" s="9">
        <f t="shared" si="104"/>
        <v>22.740266045529737</v>
      </c>
      <c r="BD131" s="9">
        <f t="shared" si="72"/>
        <v>4.8748953302931303E-2</v>
      </c>
      <c r="BE131" s="9" t="b">
        <f t="shared" si="73"/>
        <v>0</v>
      </c>
      <c r="BF131" s="8">
        <f t="shared" si="74"/>
        <v>0.56488354730315526</v>
      </c>
      <c r="BG131" s="8">
        <f t="shared" si="75"/>
        <v>20.203734346956519</v>
      </c>
      <c r="BH131" s="10">
        <f t="shared" si="116"/>
        <v>2.7198899328745696E-2</v>
      </c>
      <c r="BI131" s="10">
        <f t="shared" si="116"/>
        <v>0.97280110067125436</v>
      </c>
      <c r="BJ131" s="10">
        <f t="shared" si="77"/>
        <v>2.3488969460304783</v>
      </c>
      <c r="BK131" s="10">
        <f t="shared" si="78"/>
        <v>93.365535982643721</v>
      </c>
      <c r="BL131" s="8">
        <f t="shared" si="79"/>
        <v>103.39813292867422</v>
      </c>
      <c r="BM131" s="10">
        <f t="shared" si="80"/>
        <v>1.5773319311968435</v>
      </c>
      <c r="BN131" s="10">
        <f t="shared" si="81"/>
        <v>6.3970953210209425</v>
      </c>
      <c r="BO131" s="10">
        <f t="shared" si="82"/>
        <v>12.794190642041885</v>
      </c>
      <c r="BP131" s="10">
        <f t="shared" si="83"/>
        <v>0.38396523508778468</v>
      </c>
      <c r="BQ131" s="10">
        <f t="shared" si="84"/>
        <v>0.61603476491221532</v>
      </c>
      <c r="BR131" s="10">
        <f t="shared" si="85"/>
        <v>33.159237702181088</v>
      </c>
      <c r="BS131" s="10">
        <f t="shared" si="86"/>
        <v>59.124538377149555</v>
      </c>
      <c r="BT131" s="8">
        <f t="shared" si="87"/>
        <v>99.967476079330652</v>
      </c>
      <c r="BU131" s="11" t="str">
        <f t="shared" si="88"/>
        <v>Magnetite-Ulvospinel</v>
      </c>
      <c r="BV131" s="9">
        <f t="shared" si="89"/>
        <v>99.967476079330652</v>
      </c>
      <c r="BW131" s="11" t="str">
        <f t="shared" si="90"/>
        <v>YES</v>
      </c>
      <c r="BX131" s="11"/>
      <c r="BY131" s="11" t="str">
        <f t="shared" si="59"/>
        <v>Magnetite-Ulvospinel</v>
      </c>
      <c r="BZ131" s="11">
        <f t="shared" si="60"/>
        <v>253</v>
      </c>
      <c r="CA131" s="9">
        <f t="shared" si="117"/>
        <v>6.08E-2</v>
      </c>
      <c r="CB131" s="9">
        <f t="shared" si="117"/>
        <v>4.68</v>
      </c>
      <c r="CC131" s="9">
        <f t="shared" si="62"/>
        <v>1.1061000000000001</v>
      </c>
      <c r="CD131" s="9">
        <f t="shared" si="63"/>
        <v>59.124538377149555</v>
      </c>
      <c r="CE131" s="9">
        <f t="shared" si="64"/>
        <v>0.33310000000000001</v>
      </c>
      <c r="CF131" s="9">
        <f t="shared" si="65"/>
        <v>1.1299999999999999E-2</v>
      </c>
      <c r="CG131" s="9">
        <f t="shared" si="66"/>
        <v>33.159237702181088</v>
      </c>
      <c r="CH131" s="9">
        <f t="shared" si="67"/>
        <v>0.63370000000000004</v>
      </c>
      <c r="CI131" s="9">
        <f t="shared" si="68"/>
        <v>0.68400000000000005</v>
      </c>
      <c r="CJ131" s="9">
        <f>0</f>
        <v>0</v>
      </c>
      <c r="CK131" s="9">
        <f t="shared" si="69"/>
        <v>0.16700000000000001</v>
      </c>
      <c r="CL131" s="9">
        <f t="shared" si="70"/>
        <v>7.7000000000000002E-3</v>
      </c>
      <c r="CM131" s="10">
        <f t="shared" si="71"/>
        <v>0.27869550091507561</v>
      </c>
      <c r="CN131" s="41">
        <f t="shared" si="91"/>
        <v>4.8748953302931303E-2</v>
      </c>
    </row>
    <row r="132" spans="1:92">
      <c r="A132" s="36">
        <v>254</v>
      </c>
      <c r="B132" s="36" t="s">
        <v>181</v>
      </c>
      <c r="C132" s="36">
        <v>1.4710000000000001</v>
      </c>
      <c r="D132" s="36">
        <v>0.125</v>
      </c>
      <c r="E132" s="36">
        <v>0</v>
      </c>
      <c r="F132" s="36">
        <v>55.84</v>
      </c>
      <c r="G132" s="36">
        <v>0.12559999999999999</v>
      </c>
      <c r="H132" s="36">
        <v>8.8900000000000007E-2</v>
      </c>
      <c r="I132" s="36">
        <v>37.85</v>
      </c>
      <c r="J132" s="36">
        <v>0.89770000000000005</v>
      </c>
      <c r="K132" s="36">
        <v>0</v>
      </c>
      <c r="L132" s="36">
        <v>6.6799999999999998E-2</v>
      </c>
      <c r="M132" s="7">
        <f t="shared" si="120"/>
        <v>3.6497255882732407E-2</v>
      </c>
      <c r="N132" s="7">
        <f t="shared" si="120"/>
        <v>1.2259556265262902E-3</v>
      </c>
      <c r="O132" s="7">
        <f t="shared" si="120"/>
        <v>0</v>
      </c>
      <c r="P132" s="7">
        <f t="shared" si="120"/>
        <v>0.77723524728440918</v>
      </c>
      <c r="Q132" s="7">
        <f t="shared" si="120"/>
        <v>8.3799702697870035E-4</v>
      </c>
      <c r="R132" s="7">
        <f t="shared" si="120"/>
        <v>1.7068483208951643E-3</v>
      </c>
      <c r="S132" s="7">
        <f t="shared" si="120"/>
        <v>0.47392000080134433</v>
      </c>
      <c r="T132" s="7">
        <f t="shared" si="120"/>
        <v>1.2654810860198821E-2</v>
      </c>
      <c r="U132" s="7">
        <f t="shared" si="120"/>
        <v>0</v>
      </c>
      <c r="V132" s="7">
        <f t="shared" si="120"/>
        <v>8.2074569907137783E-4</v>
      </c>
      <c r="W132" s="7">
        <f t="shared" si="92"/>
        <v>3.6497255882732407E-2</v>
      </c>
      <c r="X132" s="7">
        <f t="shared" si="111"/>
        <v>3.6778668795788708E-3</v>
      </c>
      <c r="Y132" s="7">
        <f t="shared" si="111"/>
        <v>0</v>
      </c>
      <c r="Z132" s="7">
        <f t="shared" si="94"/>
        <v>0.77723524728440918</v>
      </c>
      <c r="AA132" s="7">
        <f t="shared" si="95"/>
        <v>2.5139910809361008E-3</v>
      </c>
      <c r="AB132" s="7">
        <f t="shared" si="112"/>
        <v>3.4136966417903287E-3</v>
      </c>
      <c r="AC132" s="7">
        <f t="shared" si="112"/>
        <v>0.94784000160268866</v>
      </c>
      <c r="AD132" s="7">
        <f t="shared" si="118"/>
        <v>1.2654810860198821E-2</v>
      </c>
      <c r="AE132" s="7">
        <f t="shared" si="118"/>
        <v>0</v>
      </c>
      <c r="AF132" s="7">
        <f t="shared" si="118"/>
        <v>8.2074569907137783E-4</v>
      </c>
      <c r="AG132" s="7">
        <f t="shared" si="113"/>
        <v>1.7846536159314059</v>
      </c>
      <c r="AH132" s="8">
        <f t="shared" si="121"/>
        <v>0.49081465073457969</v>
      </c>
      <c r="AI132" s="8">
        <f t="shared" si="121"/>
        <v>4.9459908814756558E-2</v>
      </c>
      <c r="AJ132" s="8">
        <f t="shared" si="121"/>
        <v>0</v>
      </c>
      <c r="AK132" s="8">
        <f t="shared" si="121"/>
        <v>10.452250099574943</v>
      </c>
      <c r="AL132" s="8">
        <f t="shared" si="121"/>
        <v>3.3808121309286863E-2</v>
      </c>
      <c r="AM132" s="8">
        <f t="shared" si="121"/>
        <v>4.5907350687886574E-2</v>
      </c>
      <c r="AN132" s="8">
        <f t="shared" si="121"/>
        <v>12.74654074908106</v>
      </c>
      <c r="AO132" s="8">
        <f t="shared" si="121"/>
        <v>0.17018174167442765</v>
      </c>
      <c r="AP132" s="8">
        <f t="shared" si="121"/>
        <v>0</v>
      </c>
      <c r="AQ132" s="8">
        <f t="shared" si="121"/>
        <v>1.1037378123055429E-2</v>
      </c>
      <c r="AR132" s="8">
        <f t="shared" si="98"/>
        <v>23.999999999999996</v>
      </c>
      <c r="AS132" s="8">
        <f t="shared" si="99"/>
        <v>0.49081465073457969</v>
      </c>
      <c r="AT132" s="8">
        <f t="shared" si="114"/>
        <v>3.2973272543171041E-2</v>
      </c>
      <c r="AU132" s="8">
        <f t="shared" si="114"/>
        <v>0</v>
      </c>
      <c r="AV132" s="8">
        <f t="shared" si="101"/>
        <v>10.452250099574943</v>
      </c>
      <c r="AW132" s="8">
        <f t="shared" si="102"/>
        <v>2.2538747539524576E-2</v>
      </c>
      <c r="AX132" s="8">
        <f t="shared" si="115"/>
        <v>2.2953675343943287E-2</v>
      </c>
      <c r="AY132" s="8">
        <f t="shared" si="115"/>
        <v>6.3732703745405299</v>
      </c>
      <c r="AZ132" s="8">
        <f t="shared" si="119"/>
        <v>0.17018174167442765</v>
      </c>
      <c r="BA132" s="8">
        <f t="shared" si="119"/>
        <v>0</v>
      </c>
      <c r="BB132" s="8">
        <f t="shared" si="119"/>
        <v>1.1037378123055429E-2</v>
      </c>
      <c r="BC132" s="9">
        <f t="shared" si="104"/>
        <v>17.576019940074175</v>
      </c>
      <c r="BD132" s="9">
        <f t="shared" si="72"/>
        <v>0.60975104057256613</v>
      </c>
      <c r="BE132" s="9" t="b">
        <f t="shared" si="73"/>
        <v>1</v>
      </c>
      <c r="BF132" s="8">
        <f t="shared" si="74"/>
        <v>5.7122739821315225</v>
      </c>
      <c r="BG132" s="8">
        <f t="shared" si="75"/>
        <v>4.7399761174434207</v>
      </c>
      <c r="BH132" s="10">
        <f t="shared" si="116"/>
        <v>0.54651141406995429</v>
      </c>
      <c r="BI132" s="10">
        <f t="shared" si="116"/>
        <v>0.45348858593004576</v>
      </c>
      <c r="BJ132" s="10">
        <f t="shared" si="77"/>
        <v>30.517197361666248</v>
      </c>
      <c r="BK132" s="10">
        <f t="shared" si="78"/>
        <v>28.142435403947761</v>
      </c>
      <c r="BL132" s="8">
        <f t="shared" si="79"/>
        <v>99.284632765614006</v>
      </c>
      <c r="BM132" s="10">
        <f t="shared" si="80"/>
        <v>12.085544356672052</v>
      </c>
      <c r="BN132" s="10">
        <f t="shared" si="81"/>
        <v>0</v>
      </c>
      <c r="BO132" s="10">
        <f t="shared" si="82"/>
        <v>0</v>
      </c>
      <c r="BP132" s="10">
        <f t="shared" si="83"/>
        <v>1</v>
      </c>
      <c r="BQ132" s="10">
        <f t="shared" si="84"/>
        <v>0</v>
      </c>
      <c r="BR132" s="10">
        <f t="shared" si="85"/>
        <v>55.84</v>
      </c>
      <c r="BS132" s="10">
        <f t="shared" si="86"/>
        <v>0</v>
      </c>
      <c r="BT132" s="8">
        <f t="shared" si="87"/>
        <v>96.465000000000018</v>
      </c>
      <c r="BU132" s="11" t="str">
        <f t="shared" si="88"/>
        <v>Hematite-Ilmenite</v>
      </c>
      <c r="BV132" s="9">
        <f t="shared" si="89"/>
        <v>99.284632765614006</v>
      </c>
      <c r="BW132" s="11" t="str">
        <f t="shared" si="90"/>
        <v>YES</v>
      </c>
      <c r="BX132" s="11"/>
      <c r="BY132" s="11" t="str">
        <f t="shared" si="59"/>
        <v>Hematite-Ilmenite</v>
      </c>
      <c r="BZ132" s="11">
        <f t="shared" si="60"/>
        <v>254</v>
      </c>
      <c r="CA132" s="9">
        <f t="shared" si="117"/>
        <v>8.8900000000000007E-2</v>
      </c>
      <c r="CB132" s="9">
        <f t="shared" si="117"/>
        <v>37.85</v>
      </c>
      <c r="CC132" s="9">
        <f t="shared" si="62"/>
        <v>0.125</v>
      </c>
      <c r="CD132" s="9">
        <f t="shared" si="63"/>
        <v>28.142435403947761</v>
      </c>
      <c r="CE132" s="9">
        <f t="shared" si="64"/>
        <v>0.12559999999999999</v>
      </c>
      <c r="CF132" s="9">
        <f t="shared" si="65"/>
        <v>0</v>
      </c>
      <c r="CG132" s="9">
        <f t="shared" si="66"/>
        <v>30.517197361666248</v>
      </c>
      <c r="CH132" s="9">
        <f t="shared" si="67"/>
        <v>0.89770000000000005</v>
      </c>
      <c r="CI132" s="9">
        <f t="shared" si="68"/>
        <v>1.4710000000000001</v>
      </c>
      <c r="CJ132" s="9">
        <f>0</f>
        <v>0</v>
      </c>
      <c r="CK132" s="9">
        <f t="shared" si="69"/>
        <v>6.6799999999999998E-2</v>
      </c>
      <c r="CL132" s="9">
        <f t="shared" si="70"/>
        <v>0</v>
      </c>
      <c r="CM132" s="10">
        <f t="shared" si="71"/>
        <v>0.46000455386428418</v>
      </c>
      <c r="CN132" s="41">
        <f t="shared" si="91"/>
        <v>0.60975104057256613</v>
      </c>
    </row>
    <row r="133" spans="1:92">
      <c r="A133" s="36">
        <v>255</v>
      </c>
      <c r="B133" s="36" t="s">
        <v>182</v>
      </c>
      <c r="C133" s="36">
        <v>1.3439000000000001</v>
      </c>
      <c r="D133" s="36">
        <v>0.15140000000000001</v>
      </c>
      <c r="E133" s="36">
        <v>0</v>
      </c>
      <c r="F133" s="36">
        <v>55.96</v>
      </c>
      <c r="G133" s="36">
        <v>0.1043</v>
      </c>
      <c r="H133" s="36">
        <v>2.0199999999999999E-2</v>
      </c>
      <c r="I133" s="36">
        <v>38.1</v>
      </c>
      <c r="J133" s="36">
        <v>0.92920000000000003</v>
      </c>
      <c r="K133" s="36">
        <v>7.0000000000000001E-3</v>
      </c>
      <c r="L133" s="36">
        <v>2.0299999999999999E-2</v>
      </c>
      <c r="M133" s="7">
        <f t="shared" si="120"/>
        <v>3.3343754031817864E-2</v>
      </c>
      <c r="N133" s="7">
        <f t="shared" si="120"/>
        <v>1.4848774548486428E-3</v>
      </c>
      <c r="O133" s="7">
        <f t="shared" si="120"/>
        <v>0</v>
      </c>
      <c r="P133" s="7">
        <f t="shared" si="120"/>
        <v>0.77890552360378829</v>
      </c>
      <c r="Q133" s="7">
        <f t="shared" si="120"/>
        <v>6.958844738366119E-4</v>
      </c>
      <c r="R133" s="7">
        <f t="shared" si="120"/>
        <v>3.8783280182319818E-4</v>
      </c>
      <c r="S133" s="7">
        <f t="shared" si="120"/>
        <v>0.47705025179739019</v>
      </c>
      <c r="T133" s="7">
        <f t="shared" si="120"/>
        <v>1.3098864042883752E-2</v>
      </c>
      <c r="U133" s="7">
        <f t="shared" si="120"/>
        <v>9.3717198980356874E-5</v>
      </c>
      <c r="V133" s="7">
        <f t="shared" si="120"/>
        <v>2.4941822890941573E-4</v>
      </c>
      <c r="W133" s="7">
        <f t="shared" si="92"/>
        <v>3.3343754031817864E-2</v>
      </c>
      <c r="X133" s="7">
        <f t="shared" si="111"/>
        <v>4.4546323645459282E-3</v>
      </c>
      <c r="Y133" s="7">
        <f t="shared" si="111"/>
        <v>0</v>
      </c>
      <c r="Z133" s="7">
        <f t="shared" si="94"/>
        <v>0.77890552360378829</v>
      </c>
      <c r="AA133" s="7">
        <f t="shared" si="95"/>
        <v>2.0876534215098358E-3</v>
      </c>
      <c r="AB133" s="7">
        <f t="shared" si="112"/>
        <v>7.7566560364639636E-4</v>
      </c>
      <c r="AC133" s="7">
        <f t="shared" si="112"/>
        <v>0.95410050359478038</v>
      </c>
      <c r="AD133" s="7">
        <f t="shared" si="118"/>
        <v>1.3098864042883752E-2</v>
      </c>
      <c r="AE133" s="7">
        <f t="shared" si="118"/>
        <v>9.3717198980356874E-5</v>
      </c>
      <c r="AF133" s="7">
        <f t="shared" si="118"/>
        <v>2.4941822890941573E-4</v>
      </c>
      <c r="AG133" s="7">
        <f t="shared" si="113"/>
        <v>1.7871097320908622</v>
      </c>
      <c r="AH133" s="8">
        <f t="shared" si="121"/>
        <v>0.44779012860467238</v>
      </c>
      <c r="AI133" s="8">
        <f t="shared" si="121"/>
        <v>5.9823509899428258E-2</v>
      </c>
      <c r="AJ133" s="8">
        <f t="shared" si="121"/>
        <v>0</v>
      </c>
      <c r="AK133" s="8">
        <f t="shared" si="121"/>
        <v>10.460316023582861</v>
      </c>
      <c r="AL133" s="8">
        <f t="shared" si="121"/>
        <v>2.8036153134041928E-2</v>
      </c>
      <c r="AM133" s="8">
        <f t="shared" si="121"/>
        <v>1.0416805500652391E-2</v>
      </c>
      <c r="AN133" s="8">
        <f t="shared" si="121"/>
        <v>12.813097973275713</v>
      </c>
      <c r="AO133" s="8">
        <f t="shared" si="121"/>
        <v>0.17591126688197473</v>
      </c>
      <c r="AP133" s="8">
        <f t="shared" si="121"/>
        <v>1.2585756403984531E-3</v>
      </c>
      <c r="AQ133" s="8">
        <f t="shared" si="121"/>
        <v>3.3495634802584297E-3</v>
      </c>
      <c r="AR133" s="8">
        <f t="shared" si="98"/>
        <v>24.000000000000004</v>
      </c>
      <c r="AS133" s="8">
        <f t="shared" si="99"/>
        <v>0.44779012860467238</v>
      </c>
      <c r="AT133" s="8">
        <f t="shared" si="114"/>
        <v>3.988233993295217E-2</v>
      </c>
      <c r="AU133" s="8">
        <f t="shared" si="114"/>
        <v>0</v>
      </c>
      <c r="AV133" s="8">
        <f t="shared" si="101"/>
        <v>10.460316023582861</v>
      </c>
      <c r="AW133" s="8">
        <f t="shared" si="102"/>
        <v>1.8690768756027952E-2</v>
      </c>
      <c r="AX133" s="8">
        <f t="shared" si="115"/>
        <v>5.2084027503261953E-3</v>
      </c>
      <c r="AY133" s="8">
        <f t="shared" si="115"/>
        <v>6.4065489866378567</v>
      </c>
      <c r="AZ133" s="8">
        <f t="shared" si="119"/>
        <v>0.17591126688197473</v>
      </c>
      <c r="BA133" s="8">
        <f t="shared" si="119"/>
        <v>1.2585756403984531E-3</v>
      </c>
      <c r="BB133" s="8">
        <f t="shared" si="119"/>
        <v>3.3495634802584297E-3</v>
      </c>
      <c r="BC133" s="9">
        <f t="shared" si="104"/>
        <v>17.558956056267331</v>
      </c>
      <c r="BD133" s="9">
        <f t="shared" si="72"/>
        <v>0.61246227859600455</v>
      </c>
      <c r="BE133" s="9" t="b">
        <f t="shared" si="73"/>
        <v>1</v>
      </c>
      <c r="BF133" s="8">
        <f t="shared" si="74"/>
        <v>5.7828475911512101</v>
      </c>
      <c r="BG133" s="8">
        <f t="shared" si="75"/>
        <v>4.6774684324316507</v>
      </c>
      <c r="BH133" s="10">
        <f t="shared" si="116"/>
        <v>0.55283679557230747</v>
      </c>
      <c r="BI133" s="10">
        <f t="shared" si="116"/>
        <v>0.44716320442769253</v>
      </c>
      <c r="BJ133" s="10">
        <f t="shared" si="77"/>
        <v>30.936747080226329</v>
      </c>
      <c r="BK133" s="10">
        <f t="shared" si="78"/>
        <v>27.80953154945551</v>
      </c>
      <c r="BL133" s="8">
        <f t="shared" si="79"/>
        <v>99.422578629681851</v>
      </c>
      <c r="BM133" s="10">
        <f t="shared" si="80"/>
        <v>12.189396577789065</v>
      </c>
      <c r="BN133" s="10">
        <f t="shared" si="81"/>
        <v>0</v>
      </c>
      <c r="BO133" s="10">
        <f t="shared" si="82"/>
        <v>0</v>
      </c>
      <c r="BP133" s="10">
        <f t="shared" si="83"/>
        <v>1</v>
      </c>
      <c r="BQ133" s="10">
        <f t="shared" si="84"/>
        <v>0</v>
      </c>
      <c r="BR133" s="10">
        <f t="shared" si="85"/>
        <v>55.96</v>
      </c>
      <c r="BS133" s="10">
        <f t="shared" si="86"/>
        <v>0</v>
      </c>
      <c r="BT133" s="8">
        <f t="shared" si="87"/>
        <v>96.636300000000006</v>
      </c>
      <c r="BU133" s="11" t="str">
        <f t="shared" si="88"/>
        <v>Hematite-Ilmenite</v>
      </c>
      <c r="BV133" s="9">
        <f t="shared" si="89"/>
        <v>99.422578629681851</v>
      </c>
      <c r="BW133" s="11" t="str">
        <f t="shared" si="90"/>
        <v>YES</v>
      </c>
      <c r="BX133" s="11"/>
      <c r="BY133" s="11" t="str">
        <f t="shared" si="59"/>
        <v>Hematite-Ilmenite</v>
      </c>
      <c r="BZ133" s="11">
        <f t="shared" si="60"/>
        <v>255</v>
      </c>
      <c r="CA133" s="9">
        <f t="shared" si="117"/>
        <v>2.0199999999999999E-2</v>
      </c>
      <c r="CB133" s="9">
        <f t="shared" si="117"/>
        <v>38.1</v>
      </c>
      <c r="CC133" s="9">
        <f t="shared" si="62"/>
        <v>0.15140000000000001</v>
      </c>
      <c r="CD133" s="9">
        <f t="shared" si="63"/>
        <v>27.80953154945551</v>
      </c>
      <c r="CE133" s="9">
        <f t="shared" si="64"/>
        <v>0.1043</v>
      </c>
      <c r="CF133" s="9">
        <f t="shared" si="65"/>
        <v>0</v>
      </c>
      <c r="CG133" s="9">
        <f t="shared" si="66"/>
        <v>30.936747080226329</v>
      </c>
      <c r="CH133" s="9">
        <f t="shared" si="67"/>
        <v>0.92920000000000003</v>
      </c>
      <c r="CI133" s="9">
        <f t="shared" si="68"/>
        <v>1.3439000000000001</v>
      </c>
      <c r="CJ133" s="9">
        <f>0</f>
        <v>0</v>
      </c>
      <c r="CK133" s="9">
        <f t="shared" si="69"/>
        <v>2.0299999999999999E-2</v>
      </c>
      <c r="CL133" s="9">
        <f t="shared" si="70"/>
        <v>7.0000000000000001E-3</v>
      </c>
      <c r="CM133" s="10">
        <f t="shared" si="71"/>
        <v>0.40578085913008355</v>
      </c>
      <c r="CN133" s="41">
        <f t="shared" si="91"/>
        <v>0.61246227859600455</v>
      </c>
    </row>
    <row r="134" spans="1:92">
      <c r="A134" s="36">
        <v>256</v>
      </c>
      <c r="B134" s="36" t="s">
        <v>183</v>
      </c>
      <c r="C134" s="36">
        <v>0.67749999999999999</v>
      </c>
      <c r="D134" s="36">
        <v>1.0656000000000001</v>
      </c>
      <c r="E134" s="36">
        <v>2.1000000000000001E-2</v>
      </c>
      <c r="F134" s="36">
        <v>86.87</v>
      </c>
      <c r="G134" s="36">
        <v>0.3382</v>
      </c>
      <c r="H134" s="36">
        <v>5.6399999999999999E-2</v>
      </c>
      <c r="I134" s="36">
        <v>4.47</v>
      </c>
      <c r="J134" s="36">
        <v>0.61370000000000002</v>
      </c>
      <c r="K134" s="36">
        <v>0</v>
      </c>
      <c r="L134" s="36">
        <v>0.16880000000000001</v>
      </c>
      <c r="M134" s="7">
        <f t="shared" si="120"/>
        <v>1.6809579103025971E-2</v>
      </c>
      <c r="N134" s="7">
        <f t="shared" si="120"/>
        <v>1.045102652501132E-2</v>
      </c>
      <c r="O134" s="7">
        <f t="shared" si="120"/>
        <v>1.3816662104975053E-4</v>
      </c>
      <c r="P134" s="7">
        <f t="shared" si="120"/>
        <v>1.2091408655371889</v>
      </c>
      <c r="Q134" s="7">
        <f t="shared" si="120"/>
        <v>2.2564537780588893E-3</v>
      </c>
      <c r="R134" s="7">
        <f t="shared" si="120"/>
        <v>1.0828599021202167E-3</v>
      </c>
      <c r="S134" s="7">
        <f t="shared" si="120"/>
        <v>5.5968887809300101E-2</v>
      </c>
      <c r="T134" s="7">
        <f t="shared" si="120"/>
        <v>8.6512837528172175E-3</v>
      </c>
      <c r="U134" s="7">
        <f t="shared" si="120"/>
        <v>0</v>
      </c>
      <c r="V134" s="7">
        <f t="shared" si="120"/>
        <v>2.0739801497492304E-3</v>
      </c>
      <c r="W134" s="7">
        <f t="shared" si="92"/>
        <v>1.6809579103025971E-2</v>
      </c>
      <c r="X134" s="7">
        <f t="shared" si="111"/>
        <v>3.1353079575033957E-2</v>
      </c>
      <c r="Y134" s="7">
        <f t="shared" si="111"/>
        <v>4.1449986314925159E-4</v>
      </c>
      <c r="Z134" s="7">
        <f t="shared" si="94"/>
        <v>1.2091408655371889</v>
      </c>
      <c r="AA134" s="7">
        <f t="shared" si="95"/>
        <v>6.7693613341766679E-3</v>
      </c>
      <c r="AB134" s="7">
        <f t="shared" si="112"/>
        <v>2.1657198042404333E-3</v>
      </c>
      <c r="AC134" s="7">
        <f t="shared" si="112"/>
        <v>0.1119377756186002</v>
      </c>
      <c r="AD134" s="7">
        <f t="shared" si="118"/>
        <v>8.6512837528172175E-3</v>
      </c>
      <c r="AE134" s="7">
        <f t="shared" si="118"/>
        <v>0</v>
      </c>
      <c r="AF134" s="7">
        <f t="shared" si="118"/>
        <v>2.0739801497492304E-3</v>
      </c>
      <c r="AG134" s="7">
        <f t="shared" si="113"/>
        <v>1.3893161447379816</v>
      </c>
      <c r="AH134" s="8">
        <f t="shared" si="121"/>
        <v>0.29038019892060513</v>
      </c>
      <c r="AI134" s="8">
        <f t="shared" si="121"/>
        <v>0.54161460129201044</v>
      </c>
      <c r="AJ134" s="8">
        <f t="shared" si="121"/>
        <v>7.1603549366787093E-3</v>
      </c>
      <c r="AK134" s="8">
        <f t="shared" si="121"/>
        <v>20.887528646955619</v>
      </c>
      <c r="AL134" s="8">
        <f t="shared" si="121"/>
        <v>0.11693859071282879</v>
      </c>
      <c r="AM134" s="8">
        <f t="shared" si="121"/>
        <v>3.7412129340491519E-2</v>
      </c>
      <c r="AN134" s="8">
        <f t="shared" si="121"/>
        <v>1.9336899128549805</v>
      </c>
      <c r="AO134" s="8">
        <f t="shared" si="121"/>
        <v>0.14944820936113962</v>
      </c>
      <c r="AP134" s="8">
        <f t="shared" si="121"/>
        <v>0</v>
      </c>
      <c r="AQ134" s="8">
        <f t="shared" si="121"/>
        <v>3.5827355625647726E-2</v>
      </c>
      <c r="AR134" s="8">
        <f t="shared" si="98"/>
        <v>24.000000000000004</v>
      </c>
      <c r="AS134" s="8">
        <f t="shared" si="99"/>
        <v>0.29038019892060513</v>
      </c>
      <c r="AT134" s="8">
        <f t="shared" si="114"/>
        <v>0.3610764008613403</v>
      </c>
      <c r="AU134" s="8">
        <f t="shared" si="114"/>
        <v>4.7735699577858065E-3</v>
      </c>
      <c r="AV134" s="8">
        <f t="shared" si="101"/>
        <v>20.887528646955619</v>
      </c>
      <c r="AW134" s="8">
        <f t="shared" si="102"/>
        <v>7.7959060475219194E-2</v>
      </c>
      <c r="AX134" s="8">
        <f t="shared" si="115"/>
        <v>1.870606467024576E-2</v>
      </c>
      <c r="AY134" s="8">
        <f t="shared" si="115"/>
        <v>0.96684495642749024</v>
      </c>
      <c r="AZ134" s="8">
        <f t="shared" si="119"/>
        <v>0.14944820936113962</v>
      </c>
      <c r="BA134" s="8">
        <f t="shared" si="119"/>
        <v>0</v>
      </c>
      <c r="BB134" s="8">
        <f t="shared" si="119"/>
        <v>3.5827355625647726E-2</v>
      </c>
      <c r="BC134" s="9">
        <f t="shared" si="104"/>
        <v>22.792544463255094</v>
      </c>
      <c r="BD134" s="9">
        <f t="shared" si="72"/>
        <v>4.6288145082611726E-2</v>
      </c>
      <c r="BE134" s="9" t="b">
        <f t="shared" si="73"/>
        <v>0</v>
      </c>
      <c r="BF134" s="8">
        <f t="shared" si="74"/>
        <v>0.52701654814574561</v>
      </c>
      <c r="BG134" s="8">
        <f t="shared" si="75"/>
        <v>20.360512098809874</v>
      </c>
      <c r="BH134" s="10">
        <f t="shared" si="116"/>
        <v>2.5231158604422016E-2</v>
      </c>
      <c r="BI134" s="10">
        <f t="shared" si="116"/>
        <v>0.97476884139557796</v>
      </c>
      <c r="BJ134" s="10">
        <f t="shared" si="77"/>
        <v>2.1918307479661405</v>
      </c>
      <c r="BK134" s="10">
        <f t="shared" si="78"/>
        <v>94.106878386851548</v>
      </c>
      <c r="BL134" s="8">
        <f t="shared" si="79"/>
        <v>103.70990913481768</v>
      </c>
      <c r="BM134" s="10">
        <f t="shared" si="80"/>
        <v>1.4938615045732357</v>
      </c>
      <c r="BN134" s="10">
        <f t="shared" si="81"/>
        <v>6.464555714127461</v>
      </c>
      <c r="BO134" s="10">
        <f t="shared" si="82"/>
        <v>12.929111428254922</v>
      </c>
      <c r="BP134" s="10">
        <f t="shared" si="83"/>
        <v>0.38101286912468912</v>
      </c>
      <c r="BQ134" s="10">
        <f t="shared" si="84"/>
        <v>0.61898713087531088</v>
      </c>
      <c r="BR134" s="10">
        <f t="shared" si="85"/>
        <v>33.098587940861748</v>
      </c>
      <c r="BS134" s="10">
        <f t="shared" si="86"/>
        <v>59.758728607811342</v>
      </c>
      <c r="BT134" s="8">
        <f t="shared" si="87"/>
        <v>100.26851654867308</v>
      </c>
      <c r="BU134" s="11" t="str">
        <f t="shared" si="88"/>
        <v>Magnetite-Ulvospinel</v>
      </c>
      <c r="BV134" s="9">
        <f t="shared" si="89"/>
        <v>100.26851654867308</v>
      </c>
      <c r="BW134" s="11" t="str">
        <f t="shared" si="90"/>
        <v>YES</v>
      </c>
      <c r="BX134" s="11"/>
      <c r="BY134" s="11" t="str">
        <f t="shared" si="59"/>
        <v>Magnetite-Ulvospinel</v>
      </c>
      <c r="BZ134" s="11">
        <f t="shared" si="60"/>
        <v>256</v>
      </c>
      <c r="CA134" s="9">
        <f t="shared" si="117"/>
        <v>5.6399999999999999E-2</v>
      </c>
      <c r="CB134" s="9">
        <f t="shared" si="117"/>
        <v>4.47</v>
      </c>
      <c r="CC134" s="9">
        <f t="shared" si="62"/>
        <v>1.0656000000000001</v>
      </c>
      <c r="CD134" s="9">
        <f t="shared" si="63"/>
        <v>59.758728607811342</v>
      </c>
      <c r="CE134" s="9">
        <f t="shared" si="64"/>
        <v>0.3382</v>
      </c>
      <c r="CF134" s="9">
        <f t="shared" si="65"/>
        <v>2.1000000000000001E-2</v>
      </c>
      <c r="CG134" s="9">
        <f t="shared" si="66"/>
        <v>33.098587940861748</v>
      </c>
      <c r="CH134" s="9">
        <f t="shared" si="67"/>
        <v>0.61370000000000002</v>
      </c>
      <c r="CI134" s="9">
        <f t="shared" si="68"/>
        <v>0.67749999999999999</v>
      </c>
      <c r="CJ134" s="9">
        <f>0</f>
        <v>0</v>
      </c>
      <c r="CK134" s="9">
        <f t="shared" si="69"/>
        <v>0.16880000000000001</v>
      </c>
      <c r="CL134" s="9">
        <f t="shared" si="70"/>
        <v>0</v>
      </c>
      <c r="CM134" s="10">
        <f t="shared" si="71"/>
        <v>0.28847628258271057</v>
      </c>
      <c r="CN134" s="41">
        <f t="shared" si="91"/>
        <v>4.6288145082611726E-2</v>
      </c>
    </row>
    <row r="135" spans="1:92">
      <c r="A135" s="36">
        <v>257</v>
      </c>
      <c r="B135" s="36" t="s">
        <v>184</v>
      </c>
      <c r="C135" s="36">
        <v>1.77</v>
      </c>
      <c r="D135" s="36">
        <v>0.12330000000000001</v>
      </c>
      <c r="E135" s="36">
        <v>0</v>
      </c>
      <c r="F135" s="36">
        <v>54.97</v>
      </c>
      <c r="G135" s="36">
        <v>0.13519999999999999</v>
      </c>
      <c r="H135" s="36">
        <v>2.9100000000000001E-2</v>
      </c>
      <c r="I135" s="36">
        <v>37.08</v>
      </c>
      <c r="J135" s="36">
        <v>1.2553000000000001</v>
      </c>
      <c r="K135" s="36">
        <v>1.37E-2</v>
      </c>
      <c r="L135" s="36">
        <v>8.5999999999999993E-2</v>
      </c>
      <c r="M135" s="7">
        <f t="shared" si="120"/>
        <v>4.3915800756244974E-2</v>
      </c>
      <c r="N135" s="7">
        <f t="shared" si="120"/>
        <v>1.2092826300055329E-3</v>
      </c>
      <c r="O135" s="7">
        <f t="shared" si="120"/>
        <v>0</v>
      </c>
      <c r="P135" s="7">
        <f t="shared" si="120"/>
        <v>0.76512574396891064</v>
      </c>
      <c r="Q135" s="7">
        <f t="shared" si="120"/>
        <v>9.0204775515541629E-4</v>
      </c>
      <c r="R135" s="7">
        <f t="shared" si="120"/>
        <v>5.5870963034926075E-4</v>
      </c>
      <c r="S135" s="7">
        <f t="shared" si="120"/>
        <v>0.46427882773352303</v>
      </c>
      <c r="T135" s="7">
        <f t="shared" si="120"/>
        <v>1.7695871753155377E-2</v>
      </c>
      <c r="U135" s="7">
        <f t="shared" si="120"/>
        <v>1.8341794657584129E-4</v>
      </c>
      <c r="V135" s="7">
        <f t="shared" si="120"/>
        <v>1.0566486544930913E-3</v>
      </c>
      <c r="W135" s="7">
        <f t="shared" si="92"/>
        <v>4.3915800756244974E-2</v>
      </c>
      <c r="X135" s="7">
        <f t="shared" si="111"/>
        <v>3.6278478900165986E-3</v>
      </c>
      <c r="Y135" s="7">
        <f t="shared" si="111"/>
        <v>0</v>
      </c>
      <c r="Z135" s="7">
        <f t="shared" si="94"/>
        <v>0.76512574396891064</v>
      </c>
      <c r="AA135" s="7">
        <f t="shared" si="95"/>
        <v>2.7061432654662491E-3</v>
      </c>
      <c r="AB135" s="7">
        <f t="shared" si="112"/>
        <v>1.1174192606985215E-3</v>
      </c>
      <c r="AC135" s="7">
        <f t="shared" si="112"/>
        <v>0.92855765546704605</v>
      </c>
      <c r="AD135" s="7">
        <f t="shared" si="118"/>
        <v>1.7695871753155377E-2</v>
      </c>
      <c r="AE135" s="7">
        <f t="shared" si="118"/>
        <v>1.8341794657584129E-4</v>
      </c>
      <c r="AF135" s="7">
        <f t="shared" si="118"/>
        <v>1.0566486544930913E-3</v>
      </c>
      <c r="AG135" s="7">
        <f t="shared" si="113"/>
        <v>1.7639865489626074</v>
      </c>
      <c r="AH135" s="8">
        <f t="shared" si="121"/>
        <v>0.59749844394772733</v>
      </c>
      <c r="AI135" s="8">
        <f t="shared" si="121"/>
        <v>4.935885107037969E-2</v>
      </c>
      <c r="AJ135" s="8">
        <f t="shared" si="121"/>
        <v>0</v>
      </c>
      <c r="AK135" s="8">
        <f t="shared" si="121"/>
        <v>10.40995344667059</v>
      </c>
      <c r="AL135" s="8">
        <f t="shared" si="121"/>
        <v>3.6818556473338912E-2</v>
      </c>
      <c r="AM135" s="8">
        <f t="shared" si="121"/>
        <v>1.5203099067017318E-2</v>
      </c>
      <c r="AN135" s="8">
        <f t="shared" si="121"/>
        <v>12.633533823891707</v>
      </c>
      <c r="AO135" s="8">
        <f t="shared" si="121"/>
        <v>0.24076199579044055</v>
      </c>
      <c r="AP135" s="8">
        <f t="shared" si="121"/>
        <v>2.4955012952955938E-3</v>
      </c>
      <c r="AQ135" s="8">
        <f t="shared" si="121"/>
        <v>1.437628179350236E-2</v>
      </c>
      <c r="AR135" s="8">
        <f t="shared" si="98"/>
        <v>24</v>
      </c>
      <c r="AS135" s="8">
        <f t="shared" si="99"/>
        <v>0.59749844394772733</v>
      </c>
      <c r="AT135" s="8">
        <f t="shared" si="114"/>
        <v>3.2905900713586463E-2</v>
      </c>
      <c r="AU135" s="8">
        <f t="shared" si="114"/>
        <v>0</v>
      </c>
      <c r="AV135" s="8">
        <f t="shared" si="101"/>
        <v>10.40995344667059</v>
      </c>
      <c r="AW135" s="8">
        <f t="shared" si="102"/>
        <v>2.4545704315559275E-2</v>
      </c>
      <c r="AX135" s="8">
        <f t="shared" si="115"/>
        <v>7.6015495335086591E-3</v>
      </c>
      <c r="AY135" s="8">
        <f t="shared" si="115"/>
        <v>6.3167669119458534</v>
      </c>
      <c r="AZ135" s="8">
        <f t="shared" si="119"/>
        <v>0.24076199579044055</v>
      </c>
      <c r="BA135" s="8">
        <f t="shared" si="119"/>
        <v>2.4955012952955938E-3</v>
      </c>
      <c r="BB135" s="8">
        <f t="shared" si="119"/>
        <v>1.437628179350236E-2</v>
      </c>
      <c r="BC135" s="9">
        <f t="shared" si="104"/>
        <v>17.646905736006062</v>
      </c>
      <c r="BD135" s="9">
        <f t="shared" si="72"/>
        <v>0.60680068785188868</v>
      </c>
      <c r="BE135" s="9" t="b">
        <f t="shared" si="73"/>
        <v>1</v>
      </c>
      <c r="BF135" s="8">
        <f t="shared" si="74"/>
        <v>5.4785064722076857</v>
      </c>
      <c r="BG135" s="8">
        <f t="shared" si="75"/>
        <v>4.9314469744629044</v>
      </c>
      <c r="BH135" s="10">
        <f t="shared" si="116"/>
        <v>0.52627578982688661</v>
      </c>
      <c r="BI135" s="10">
        <f t="shared" si="116"/>
        <v>0.47372421017311334</v>
      </c>
      <c r="BJ135" s="10">
        <f t="shared" si="77"/>
        <v>28.929380166783954</v>
      </c>
      <c r="BK135" s="10">
        <f t="shared" si="78"/>
        <v>28.940179805597719</v>
      </c>
      <c r="BL135" s="8">
        <f t="shared" si="79"/>
        <v>98.362159972381676</v>
      </c>
      <c r="BM135" s="10">
        <f t="shared" si="80"/>
        <v>11.795273384153537</v>
      </c>
      <c r="BN135" s="10">
        <f t="shared" si="81"/>
        <v>0</v>
      </c>
      <c r="BO135" s="10">
        <f t="shared" si="82"/>
        <v>0</v>
      </c>
      <c r="BP135" s="10">
        <f t="shared" si="83"/>
        <v>1</v>
      </c>
      <c r="BQ135" s="10">
        <f t="shared" si="84"/>
        <v>0</v>
      </c>
      <c r="BR135" s="10">
        <f t="shared" si="85"/>
        <v>54.97</v>
      </c>
      <c r="BS135" s="10">
        <f t="shared" si="86"/>
        <v>0</v>
      </c>
      <c r="BT135" s="8">
        <f t="shared" si="87"/>
        <v>95.462599999999995</v>
      </c>
      <c r="BU135" s="11" t="str">
        <f t="shared" si="88"/>
        <v>Hematite-Ilmenite</v>
      </c>
      <c r="BV135" s="9">
        <f t="shared" si="89"/>
        <v>98.362159972381676</v>
      </c>
      <c r="BW135" s="11" t="str">
        <f t="shared" si="90"/>
        <v>NO</v>
      </c>
      <c r="BX135" s="11"/>
      <c r="BY135" s="11" t="str">
        <f t="shared" si="59"/>
        <v/>
      </c>
      <c r="BZ135" s="11">
        <f t="shared" si="60"/>
        <v>257</v>
      </c>
      <c r="CA135" s="9">
        <f t="shared" si="117"/>
        <v>2.9100000000000001E-2</v>
      </c>
      <c r="CB135" s="9">
        <f t="shared" si="117"/>
        <v>37.08</v>
      </c>
      <c r="CC135" s="9">
        <f t="shared" si="62"/>
        <v>0.12330000000000001</v>
      </c>
      <c r="CD135" s="9">
        <f t="shared" si="63"/>
        <v>28.940179805597719</v>
      </c>
      <c r="CE135" s="9">
        <f t="shared" si="64"/>
        <v>0.13519999999999999</v>
      </c>
      <c r="CF135" s="9">
        <f t="shared" si="65"/>
        <v>0</v>
      </c>
      <c r="CG135" s="9">
        <f t="shared" si="66"/>
        <v>28.929380166783954</v>
      </c>
      <c r="CH135" s="9">
        <f t="shared" si="67"/>
        <v>1.2553000000000001</v>
      </c>
      <c r="CI135" s="9">
        <f t="shared" si="68"/>
        <v>1.77</v>
      </c>
      <c r="CJ135" s="9">
        <f>0</f>
        <v>0</v>
      </c>
      <c r="CK135" s="9">
        <f t="shared" si="69"/>
        <v>8.5999999999999993E-2</v>
      </c>
      <c r="CL135" s="9">
        <f t="shared" si="70"/>
        <v>1.37E-2</v>
      </c>
      <c r="CM135" s="10">
        <f t="shared" si="71"/>
        <v>0.39474884385718773</v>
      </c>
      <c r="CN135" s="41">
        <f t="shared" si="91"/>
        <v>0.60680068785188868</v>
      </c>
    </row>
    <row r="136" spans="1:92">
      <c r="A136" s="36">
        <v>258</v>
      </c>
      <c r="B136" s="36" t="s">
        <v>185</v>
      </c>
      <c r="C136" s="36">
        <v>0.70450000000000002</v>
      </c>
      <c r="D136" s="36">
        <v>1.6738999999999999</v>
      </c>
      <c r="E136" s="36">
        <v>0</v>
      </c>
      <c r="F136" s="36">
        <v>86.06</v>
      </c>
      <c r="G136" s="36">
        <v>0.36009999999999998</v>
      </c>
      <c r="H136" s="36">
        <v>2.75E-2</v>
      </c>
      <c r="I136" s="36">
        <v>4.51</v>
      </c>
      <c r="J136" s="36">
        <v>0.66059999999999997</v>
      </c>
      <c r="K136" s="36">
        <v>0</v>
      </c>
      <c r="L136" s="36">
        <v>0.19020000000000001</v>
      </c>
      <c r="M136" s="7">
        <f t="shared" si="120"/>
        <v>1.7479481148460218E-2</v>
      </c>
      <c r="N136" s="7">
        <f t="shared" si="120"/>
        <v>1.6417016985938858E-2</v>
      </c>
      <c r="O136" s="7">
        <f t="shared" si="120"/>
        <v>0</v>
      </c>
      <c r="P136" s="7">
        <f t="shared" si="120"/>
        <v>1.19786650038138</v>
      </c>
      <c r="Q136" s="7">
        <f t="shared" si="120"/>
        <v>2.4025695017120224E-3</v>
      </c>
      <c r="R136" s="7">
        <f t="shared" si="120"/>
        <v>5.2799020050187865E-4</v>
      </c>
      <c r="S136" s="7">
        <f t="shared" si="120"/>
        <v>5.6469727968667442E-2</v>
      </c>
      <c r="T136" s="7">
        <f t="shared" si="120"/>
        <v>9.3124296025925597E-3</v>
      </c>
      <c r="U136" s="7">
        <f t="shared" si="120"/>
        <v>0</v>
      </c>
      <c r="V136" s="7">
        <f t="shared" si="120"/>
        <v>2.3369136521463486E-3</v>
      </c>
      <c r="W136" s="7">
        <f t="shared" si="92"/>
        <v>1.7479481148460218E-2</v>
      </c>
      <c r="X136" s="7">
        <f t="shared" si="111"/>
        <v>4.9251050957816574E-2</v>
      </c>
      <c r="Y136" s="7">
        <f t="shared" si="111"/>
        <v>0</v>
      </c>
      <c r="Z136" s="7">
        <f t="shared" si="94"/>
        <v>1.19786650038138</v>
      </c>
      <c r="AA136" s="7">
        <f t="shared" si="95"/>
        <v>7.2077085051360668E-3</v>
      </c>
      <c r="AB136" s="7">
        <f t="shared" si="112"/>
        <v>1.0559804010037573E-3</v>
      </c>
      <c r="AC136" s="7">
        <f t="shared" si="112"/>
        <v>0.11293945593733488</v>
      </c>
      <c r="AD136" s="7">
        <f t="shared" si="118"/>
        <v>9.3124296025925597E-3</v>
      </c>
      <c r="AE136" s="7">
        <f t="shared" si="118"/>
        <v>0</v>
      </c>
      <c r="AF136" s="7">
        <f t="shared" si="118"/>
        <v>2.3369136521463486E-3</v>
      </c>
      <c r="AG136" s="7">
        <f t="shared" si="113"/>
        <v>1.3974495205858704</v>
      </c>
      <c r="AH136" s="8">
        <f t="shared" si="121"/>
        <v>0.30019513505372974</v>
      </c>
      <c r="AI136" s="8">
        <f t="shared" si="121"/>
        <v>0.84584466599698183</v>
      </c>
      <c r="AJ136" s="8">
        <f t="shared" si="121"/>
        <v>0</v>
      </c>
      <c r="AK136" s="8">
        <f t="shared" si="121"/>
        <v>20.572332370975658</v>
      </c>
      <c r="AL136" s="8">
        <f t="shared" si="121"/>
        <v>0.12378622739141443</v>
      </c>
      <c r="AM136" s="8">
        <f t="shared" si="121"/>
        <v>1.8135559997519687E-2</v>
      </c>
      <c r="AN136" s="8">
        <f t="shared" si="121"/>
        <v>1.9396385361810138</v>
      </c>
      <c r="AO136" s="8">
        <f t="shared" si="121"/>
        <v>0.15993301165434687</v>
      </c>
      <c r="AP136" s="8">
        <f t="shared" si="121"/>
        <v>0</v>
      </c>
      <c r="AQ136" s="8">
        <f t="shared" si="121"/>
        <v>4.0134492749332909E-2</v>
      </c>
      <c r="AR136" s="8">
        <f t="shared" si="98"/>
        <v>23.999999999999996</v>
      </c>
      <c r="AS136" s="8">
        <f t="shared" si="99"/>
        <v>0.30019513505372974</v>
      </c>
      <c r="AT136" s="8">
        <f t="shared" si="114"/>
        <v>0.56389644399798788</v>
      </c>
      <c r="AU136" s="8">
        <f t="shared" si="114"/>
        <v>0</v>
      </c>
      <c r="AV136" s="8">
        <f t="shared" si="101"/>
        <v>20.572332370975658</v>
      </c>
      <c r="AW136" s="8">
        <f t="shared" si="102"/>
        <v>8.2524151594276285E-2</v>
      </c>
      <c r="AX136" s="8">
        <f t="shared" si="115"/>
        <v>9.0677799987598437E-3</v>
      </c>
      <c r="AY136" s="8">
        <f t="shared" si="115"/>
        <v>0.96981926809050689</v>
      </c>
      <c r="AZ136" s="8">
        <f t="shared" si="119"/>
        <v>0.15993301165434687</v>
      </c>
      <c r="BA136" s="8">
        <f t="shared" si="119"/>
        <v>0</v>
      </c>
      <c r="BB136" s="8">
        <f t="shared" si="119"/>
        <v>4.0134492749332909E-2</v>
      </c>
      <c r="BC136" s="9">
        <f t="shared" si="104"/>
        <v>22.697902654114596</v>
      </c>
      <c r="BD136" s="9">
        <f t="shared" si="72"/>
        <v>4.71419210326764E-2</v>
      </c>
      <c r="BE136" s="9" t="b">
        <f t="shared" si="73"/>
        <v>0</v>
      </c>
      <c r="BF136" s="8">
        <f t="shared" si="74"/>
        <v>0.50969112138243022</v>
      </c>
      <c r="BG136" s="8">
        <f t="shared" si="75"/>
        <v>20.062641249593227</v>
      </c>
      <c r="BH136" s="10">
        <f t="shared" si="116"/>
        <v>2.4775563226925337E-2</v>
      </c>
      <c r="BI136" s="10">
        <f t="shared" si="116"/>
        <v>0.97522443677307458</v>
      </c>
      <c r="BJ136" s="10">
        <f t="shared" si="77"/>
        <v>2.1321849713091945</v>
      </c>
      <c r="BK136" s="10">
        <f t="shared" si="78"/>
        <v>93.272974037395969</v>
      </c>
      <c r="BL136" s="8">
        <f t="shared" si="79"/>
        <v>103.53195900870519</v>
      </c>
      <c r="BM136" s="10">
        <f t="shared" si="80"/>
        <v>1.4795103894729371</v>
      </c>
      <c r="BN136" s="10">
        <f t="shared" si="81"/>
        <v>6.3642739938342396</v>
      </c>
      <c r="BO136" s="10">
        <f t="shared" si="82"/>
        <v>12.728547987668479</v>
      </c>
      <c r="BP136" s="10">
        <f t="shared" si="83"/>
        <v>0.38127832283973451</v>
      </c>
      <c r="BQ136" s="10">
        <f t="shared" si="84"/>
        <v>0.61872167716026549</v>
      </c>
      <c r="BR136" s="10">
        <f t="shared" si="85"/>
        <v>32.812812463587555</v>
      </c>
      <c r="BS136" s="10">
        <f t="shared" si="86"/>
        <v>59.176132953661941</v>
      </c>
      <c r="BT136" s="8">
        <f t="shared" si="87"/>
        <v>100.11574541724951</v>
      </c>
      <c r="BU136" s="11" t="str">
        <f t="shared" si="88"/>
        <v>Magnetite-Ulvospinel</v>
      </c>
      <c r="BV136" s="9">
        <f t="shared" si="89"/>
        <v>100.11574541724951</v>
      </c>
      <c r="BW136" s="11" t="str">
        <f t="shared" si="90"/>
        <v>YES</v>
      </c>
      <c r="BX136" s="11"/>
      <c r="BY136" s="11" t="str">
        <f t="shared" si="59"/>
        <v>Magnetite-Ulvospinel</v>
      </c>
      <c r="BZ136" s="11">
        <f t="shared" si="60"/>
        <v>258</v>
      </c>
      <c r="CA136" s="9">
        <f t="shared" si="117"/>
        <v>2.75E-2</v>
      </c>
      <c r="CB136" s="9">
        <f t="shared" si="117"/>
        <v>4.51</v>
      </c>
      <c r="CC136" s="9">
        <f t="shared" si="62"/>
        <v>1.6738999999999999</v>
      </c>
      <c r="CD136" s="9">
        <f t="shared" si="63"/>
        <v>59.176132953661941</v>
      </c>
      <c r="CE136" s="9">
        <f t="shared" si="64"/>
        <v>0.36009999999999998</v>
      </c>
      <c r="CF136" s="9">
        <f t="shared" si="65"/>
        <v>0</v>
      </c>
      <c r="CG136" s="9">
        <f t="shared" si="66"/>
        <v>32.812812463587555</v>
      </c>
      <c r="CH136" s="9">
        <f t="shared" si="67"/>
        <v>0.66059999999999997</v>
      </c>
      <c r="CI136" s="9">
        <f t="shared" si="68"/>
        <v>0.70450000000000002</v>
      </c>
      <c r="CJ136" s="9">
        <f>0</f>
        <v>0</v>
      </c>
      <c r="CK136" s="9">
        <f t="shared" si="69"/>
        <v>0.19020000000000001</v>
      </c>
      <c r="CL136" s="9">
        <f t="shared" si="70"/>
        <v>0</v>
      </c>
      <c r="CM136" s="10">
        <f t="shared" si="71"/>
        <v>0.2734655344101789</v>
      </c>
      <c r="CN136" s="41">
        <f t="shared" si="91"/>
        <v>4.71419210326764E-2</v>
      </c>
    </row>
    <row r="137" spans="1:92">
      <c r="A137" s="36">
        <v>259</v>
      </c>
      <c r="B137" s="36" t="s">
        <v>186</v>
      </c>
      <c r="C137" s="36">
        <v>0.75119999999999998</v>
      </c>
      <c r="D137" s="36">
        <v>1.1336999999999999</v>
      </c>
      <c r="E137" s="36">
        <v>6.8699999999999997E-2</v>
      </c>
      <c r="F137" s="36">
        <v>87.44</v>
      </c>
      <c r="G137" s="36">
        <v>0.34689999999999999</v>
      </c>
      <c r="H137" s="36">
        <v>6.5299999999999997E-2</v>
      </c>
      <c r="I137" s="36">
        <v>4.25</v>
      </c>
      <c r="J137" s="36">
        <v>0.61899999999999999</v>
      </c>
      <c r="K137" s="36">
        <v>1.0999999999999999E-2</v>
      </c>
      <c r="L137" s="36">
        <v>0.18609999999999999</v>
      </c>
      <c r="M137" s="7">
        <f t="shared" si="120"/>
        <v>1.8638163575192782E-2</v>
      </c>
      <c r="N137" s="7">
        <f t="shared" si="120"/>
        <v>1.1118927150342841E-2</v>
      </c>
      <c r="O137" s="7">
        <f t="shared" si="120"/>
        <v>4.5200223171989811E-4</v>
      </c>
      <c r="P137" s="7">
        <f t="shared" si="120"/>
        <v>1.2170746780542396</v>
      </c>
      <c r="Q137" s="7">
        <f t="shared" si="120"/>
        <v>2.3144997504690379E-3</v>
      </c>
      <c r="R137" s="7">
        <f t="shared" si="120"/>
        <v>1.2537367306462792E-3</v>
      </c>
      <c r="S137" s="7">
        <f t="shared" si="120"/>
        <v>5.3214266932779745E-2</v>
      </c>
      <c r="T137" s="7">
        <f t="shared" si="120"/>
        <v>8.7259974629197625E-3</v>
      </c>
      <c r="U137" s="7">
        <f t="shared" si="120"/>
        <v>1.4726988411198935E-4</v>
      </c>
      <c r="V137" s="7">
        <f t="shared" si="120"/>
        <v>2.2865385418740034E-3</v>
      </c>
      <c r="W137" s="7">
        <f t="shared" si="92"/>
        <v>1.8638163575192782E-2</v>
      </c>
      <c r="X137" s="7">
        <f t="shared" si="111"/>
        <v>3.3356781451028522E-2</v>
      </c>
      <c r="Y137" s="7">
        <f t="shared" si="111"/>
        <v>1.3560066951596944E-3</v>
      </c>
      <c r="Z137" s="7">
        <f t="shared" si="94"/>
        <v>1.2170746780542396</v>
      </c>
      <c r="AA137" s="7">
        <f t="shared" si="95"/>
        <v>6.9434992514071136E-3</v>
      </c>
      <c r="AB137" s="7">
        <f t="shared" si="112"/>
        <v>2.5074734612925585E-3</v>
      </c>
      <c r="AC137" s="7">
        <f t="shared" si="112"/>
        <v>0.10642853386555949</v>
      </c>
      <c r="AD137" s="7">
        <f t="shared" si="118"/>
        <v>8.7259974629197625E-3</v>
      </c>
      <c r="AE137" s="7">
        <f t="shared" si="118"/>
        <v>1.4726988411198935E-4</v>
      </c>
      <c r="AF137" s="7">
        <f t="shared" si="118"/>
        <v>2.2865385418740034E-3</v>
      </c>
      <c r="AG137" s="7">
        <f t="shared" si="113"/>
        <v>1.3974649422427856</v>
      </c>
      <c r="AH137" s="8">
        <f t="shared" si="121"/>
        <v>0.32009098209414205</v>
      </c>
      <c r="AI137" s="8">
        <f t="shared" si="121"/>
        <v>0.5728678628172702</v>
      </c>
      <c r="AJ137" s="8">
        <f t="shared" si="121"/>
        <v>2.3287997931170052E-2</v>
      </c>
      <c r="AK137" s="8">
        <f t="shared" si="121"/>
        <v>20.90198572453852</v>
      </c>
      <c r="AL137" s="8">
        <f t="shared" si="121"/>
        <v>0.11924734352643188</v>
      </c>
      <c r="AM137" s="8">
        <f t="shared" si="121"/>
        <v>4.3063236330236516E-2</v>
      </c>
      <c r="AN137" s="8">
        <f t="shared" si="121"/>
        <v>1.8277988488742098</v>
      </c>
      <c r="AO137" s="8">
        <f t="shared" si="121"/>
        <v>0.14985988755751589</v>
      </c>
      <c r="AP137" s="8">
        <f t="shared" si="121"/>
        <v>2.5292063592058894E-3</v>
      </c>
      <c r="AQ137" s="8">
        <f t="shared" si="121"/>
        <v>3.9268909971297269E-2</v>
      </c>
      <c r="AR137" s="8">
        <f t="shared" si="98"/>
        <v>24</v>
      </c>
      <c r="AS137" s="8">
        <f t="shared" si="99"/>
        <v>0.32009098209414205</v>
      </c>
      <c r="AT137" s="8">
        <f t="shared" si="114"/>
        <v>0.3819119085448468</v>
      </c>
      <c r="AU137" s="8">
        <f t="shared" si="114"/>
        <v>1.5525331954113368E-2</v>
      </c>
      <c r="AV137" s="8">
        <f t="shared" si="101"/>
        <v>20.90198572453852</v>
      </c>
      <c r="AW137" s="8">
        <f t="shared" si="102"/>
        <v>7.9498229017621255E-2</v>
      </c>
      <c r="AX137" s="8">
        <f t="shared" si="115"/>
        <v>2.1531618165118258E-2</v>
      </c>
      <c r="AY137" s="8">
        <f t="shared" si="115"/>
        <v>0.91389942443710492</v>
      </c>
      <c r="AZ137" s="8">
        <f t="shared" si="119"/>
        <v>0.14985988755751589</v>
      </c>
      <c r="BA137" s="8">
        <f t="shared" si="119"/>
        <v>2.5292063592058894E-3</v>
      </c>
      <c r="BB137" s="8">
        <f t="shared" si="119"/>
        <v>3.9268909971297269E-2</v>
      </c>
      <c r="BC137" s="9">
        <f t="shared" si="104"/>
        <v>22.826101222639483</v>
      </c>
      <c r="BD137" s="9">
        <f t="shared" si="72"/>
        <v>4.3723091024993145E-2</v>
      </c>
      <c r="BE137" s="9" t="b">
        <f t="shared" si="73"/>
        <v>0</v>
      </c>
      <c r="BF137" s="8">
        <f t="shared" si="74"/>
        <v>0.44394855478544692</v>
      </c>
      <c r="BG137" s="8">
        <f t="shared" si="75"/>
        <v>20.458037169753073</v>
      </c>
      <c r="BH137" s="10">
        <f t="shared" si="116"/>
        <v>2.1239539660782566E-2</v>
      </c>
      <c r="BI137" s="10">
        <f t="shared" si="116"/>
        <v>0.97876046033921749</v>
      </c>
      <c r="BJ137" s="10">
        <f t="shared" si="77"/>
        <v>1.8571853479388278</v>
      </c>
      <c r="BK137" s="10">
        <f t="shared" si="78"/>
        <v>95.11225386196611</v>
      </c>
      <c r="BL137" s="8">
        <f t="shared" si="79"/>
        <v>104.40133920990493</v>
      </c>
      <c r="BM137" s="10">
        <f t="shared" si="80"/>
        <v>1.357847979222552</v>
      </c>
      <c r="BN137" s="10">
        <f t="shared" si="81"/>
        <v>6.5147125817719891</v>
      </c>
      <c r="BO137" s="10">
        <f t="shared" si="82"/>
        <v>13.029425163543978</v>
      </c>
      <c r="BP137" s="10">
        <f t="shared" si="83"/>
        <v>0.37664175379051718</v>
      </c>
      <c r="BQ137" s="10">
        <f t="shared" si="84"/>
        <v>0.62335824620948288</v>
      </c>
      <c r="BR137" s="10">
        <f t="shared" si="85"/>
        <v>32.933554951442822</v>
      </c>
      <c r="BS137" s="10">
        <f t="shared" si="86"/>
        <v>60.575605741039041</v>
      </c>
      <c r="BT137" s="8">
        <f t="shared" si="87"/>
        <v>100.94106069248186</v>
      </c>
      <c r="BU137" s="11" t="str">
        <f t="shared" si="88"/>
        <v>Magnetite-Ulvospinel</v>
      </c>
      <c r="BV137" s="9">
        <f t="shared" si="89"/>
        <v>100.94106069248186</v>
      </c>
      <c r="BW137" s="11" t="str">
        <f t="shared" si="90"/>
        <v>YES</v>
      </c>
      <c r="BX137" s="11"/>
      <c r="BY137" s="11" t="str">
        <f t="shared" ref="BY137:BY185" si="122">IF(BW137="YES", BU137, "")</f>
        <v>Magnetite-Ulvospinel</v>
      </c>
      <c r="BZ137" s="11">
        <f t="shared" ref="BZ137:BZ185" si="123">A137</f>
        <v>259</v>
      </c>
      <c r="CA137" s="9">
        <f t="shared" ref="CA137:CB168" si="124">H137</f>
        <v>6.5299999999999997E-2</v>
      </c>
      <c r="CB137" s="9">
        <f t="shared" si="124"/>
        <v>4.25</v>
      </c>
      <c r="CC137" s="9">
        <f t="shared" ref="CC137:CC185" si="125">D137</f>
        <v>1.1336999999999999</v>
      </c>
      <c r="CD137" s="9">
        <f t="shared" ref="CD137:CD185" si="126">IF(BY137="Magnetite-Ulvospinel", BS137, BK137)</f>
        <v>60.575605741039041</v>
      </c>
      <c r="CE137" s="9">
        <f t="shared" ref="CE137:CE185" si="127">G137</f>
        <v>0.34689999999999999</v>
      </c>
      <c r="CF137" s="9">
        <f t="shared" ref="CF137:CF185" si="128">E137</f>
        <v>6.8699999999999997E-2</v>
      </c>
      <c r="CG137" s="9">
        <f t="shared" ref="CG137:CG185" si="129">IF(BY137="Magnetite-Ulvospinel", BR137, BJ137)</f>
        <v>32.933554951442822</v>
      </c>
      <c r="CH137" s="9">
        <f t="shared" ref="CH137:CH185" si="130">J137</f>
        <v>0.61899999999999999</v>
      </c>
      <c r="CI137" s="9">
        <f t="shared" ref="CI137:CI185" si="131">C137</f>
        <v>0.75119999999999998</v>
      </c>
      <c r="CJ137" s="9">
        <f>0</f>
        <v>0</v>
      </c>
      <c r="CK137" s="9">
        <f t="shared" ref="CK137:CK185" si="132">L137</f>
        <v>0.18609999999999999</v>
      </c>
      <c r="CL137" s="9">
        <f t="shared" ref="CL137:CL185" si="133">K137</f>
        <v>1.0999999999999999E-2</v>
      </c>
      <c r="CM137" s="10">
        <f t="shared" ref="CM137:CM185" si="134">LOG10(AS137/AZ137)</f>
        <v>0.32958803655813557</v>
      </c>
      <c r="CN137" s="41">
        <f t="shared" si="91"/>
        <v>4.3723091024993145E-2</v>
      </c>
    </row>
    <row r="138" spans="1:92">
      <c r="A138" s="36">
        <v>260</v>
      </c>
      <c r="B138" s="36" t="s">
        <v>187</v>
      </c>
      <c r="C138" s="36">
        <v>0.67220000000000002</v>
      </c>
      <c r="D138" s="36">
        <v>1.1092</v>
      </c>
      <c r="E138" s="36">
        <v>9.0899999999999995E-2</v>
      </c>
      <c r="F138" s="36">
        <v>87.19</v>
      </c>
      <c r="G138" s="36">
        <v>0.36180000000000001</v>
      </c>
      <c r="H138" s="36">
        <v>1.4200000000000001E-2</v>
      </c>
      <c r="I138" s="36">
        <v>4.18</v>
      </c>
      <c r="J138" s="36">
        <v>0.66210000000000002</v>
      </c>
      <c r="K138" s="36">
        <v>1.18E-2</v>
      </c>
      <c r="L138" s="36">
        <v>0.1331</v>
      </c>
      <c r="M138" s="7">
        <f t="shared" si="120"/>
        <v>1.6678079812625916E-2</v>
      </c>
      <c r="N138" s="7">
        <f t="shared" si="120"/>
        <v>1.0878639847543689E-2</v>
      </c>
      <c r="O138" s="7">
        <f t="shared" si="120"/>
        <v>5.980640882582058E-4</v>
      </c>
      <c r="P138" s="7">
        <f t="shared" si="120"/>
        <v>1.2135949357221998</v>
      </c>
      <c r="Q138" s="7">
        <f t="shared" si="120"/>
        <v>2.4139118181599828E-3</v>
      </c>
      <c r="R138" s="7">
        <f t="shared" si="120"/>
        <v>2.7263493989551554E-4</v>
      </c>
      <c r="S138" s="7">
        <f t="shared" si="120"/>
        <v>5.2337796653886895E-2</v>
      </c>
      <c r="T138" s="7">
        <f t="shared" si="120"/>
        <v>9.3335749922442233E-3</v>
      </c>
      <c r="U138" s="7">
        <f t="shared" si="120"/>
        <v>1.5798042113831587E-4</v>
      </c>
      <c r="V138" s="7">
        <f t="shared" si="120"/>
        <v>1.635348092011982E-3</v>
      </c>
      <c r="W138" s="7">
        <f t="shared" si="92"/>
        <v>1.6678079812625916E-2</v>
      </c>
      <c r="X138" s="7">
        <f t="shared" si="111"/>
        <v>3.2635919542631064E-2</v>
      </c>
      <c r="Y138" s="7">
        <f t="shared" si="111"/>
        <v>1.7941922647746174E-3</v>
      </c>
      <c r="Z138" s="7">
        <f t="shared" si="94"/>
        <v>1.2135949357221998</v>
      </c>
      <c r="AA138" s="7">
        <f t="shared" si="95"/>
        <v>7.2417354544799485E-3</v>
      </c>
      <c r="AB138" s="7">
        <f t="shared" si="112"/>
        <v>5.4526987979103107E-4</v>
      </c>
      <c r="AC138" s="7">
        <f t="shared" si="112"/>
        <v>0.10467559330777379</v>
      </c>
      <c r="AD138" s="7">
        <f t="shared" si="118"/>
        <v>9.3335749922442233E-3</v>
      </c>
      <c r="AE138" s="7">
        <f t="shared" si="118"/>
        <v>1.5798042113831587E-4</v>
      </c>
      <c r="AF138" s="7">
        <f t="shared" si="118"/>
        <v>1.635348092011982E-3</v>
      </c>
      <c r="AG138" s="7">
        <f t="shared" si="113"/>
        <v>1.3882926294896707</v>
      </c>
      <c r="AH138" s="8">
        <f t="shared" si="121"/>
        <v>0.28832099731751848</v>
      </c>
      <c r="AI138" s="8">
        <f t="shared" si="121"/>
        <v>0.56419090066844824</v>
      </c>
      <c r="AJ138" s="8">
        <f t="shared" si="121"/>
        <v>3.1016958125333907E-2</v>
      </c>
      <c r="AK138" s="8">
        <f t="shared" si="121"/>
        <v>20.979927314055875</v>
      </c>
      <c r="AL138" s="8">
        <f t="shared" si="121"/>
        <v>0.12519093396858799</v>
      </c>
      <c r="AM138" s="8">
        <f t="shared" si="121"/>
        <v>9.4263103015934536E-3</v>
      </c>
      <c r="AN138" s="8">
        <f t="shared" si="121"/>
        <v>1.8095711134835084</v>
      </c>
      <c r="AO138" s="8">
        <f t="shared" si="121"/>
        <v>0.16135344599229398</v>
      </c>
      <c r="AP138" s="8">
        <f t="shared" si="121"/>
        <v>2.7310741458832985E-3</v>
      </c>
      <c r="AQ138" s="8">
        <f t="shared" si="121"/>
        <v>2.827095194095719E-2</v>
      </c>
      <c r="AR138" s="8">
        <f t="shared" si="98"/>
        <v>24</v>
      </c>
      <c r="AS138" s="8">
        <f t="shared" si="99"/>
        <v>0.28832099731751848</v>
      </c>
      <c r="AT138" s="8">
        <f t="shared" si="114"/>
        <v>0.37612726711229882</v>
      </c>
      <c r="AU138" s="8">
        <f t="shared" si="114"/>
        <v>2.0677972083555939E-2</v>
      </c>
      <c r="AV138" s="8">
        <f t="shared" si="101"/>
        <v>20.979927314055875</v>
      </c>
      <c r="AW138" s="8">
        <f t="shared" si="102"/>
        <v>8.3460622645725333E-2</v>
      </c>
      <c r="AX138" s="8">
        <f t="shared" si="115"/>
        <v>4.7131551507967268E-3</v>
      </c>
      <c r="AY138" s="8">
        <f t="shared" si="115"/>
        <v>0.9047855567417542</v>
      </c>
      <c r="AZ138" s="8">
        <f t="shared" si="119"/>
        <v>0.16135344599229398</v>
      </c>
      <c r="BA138" s="8">
        <f t="shared" si="119"/>
        <v>2.7310741458832985E-3</v>
      </c>
      <c r="BB138" s="8">
        <f t="shared" si="119"/>
        <v>2.827095194095719E-2</v>
      </c>
      <c r="BC138" s="9">
        <f t="shared" si="104"/>
        <v>22.850368357186657</v>
      </c>
      <c r="BD138" s="9">
        <f t="shared" ref="BD138:BD185" si="135">AY138/AV138</f>
        <v>4.3126248399134211E-2</v>
      </c>
      <c r="BE138" s="9" t="b">
        <f t="shared" ref="BE138:BE185" si="136">IF(BD138&gt;=0.5, TRUE, FALSE)</f>
        <v>0</v>
      </c>
      <c r="BF138" s="8">
        <f t="shared" ref="BF138:BF185" si="137">IF((AY138-AS138-AZ138)&gt;0, AY138-AS138-AZ138, 0)</f>
        <v>0.45511111343194177</v>
      </c>
      <c r="BG138" s="8">
        <f t="shared" ref="BG138:BG185" si="138">IF((AV138-BF138)&gt;0, AV138-BF138, 0)</f>
        <v>20.524816200623931</v>
      </c>
      <c r="BH138" s="10">
        <f t="shared" si="116"/>
        <v>2.1692692573202197E-2</v>
      </c>
      <c r="BI138" s="10">
        <f t="shared" si="116"/>
        <v>0.97830730742679772</v>
      </c>
      <c r="BJ138" s="10">
        <f t="shared" ref="BJ138:BJ185" si="139">BH138*$P138*$F$4</f>
        <v>1.8913858654574995</v>
      </c>
      <c r="BK138" s="10">
        <f t="shared" ref="BK138:BK185" si="140">BI138*$P138*$M$4/2</f>
        <v>94.796408304889809</v>
      </c>
      <c r="BL138" s="8">
        <f t="shared" ref="BL138:BL185" si="141">SUM(BK138, BJ138, $C138:$E138, $G138:$L138)</f>
        <v>103.9230941703473</v>
      </c>
      <c r="BM138" s="10">
        <f t="shared" ref="BM138:BM185" si="142">IF(2*AY138-AS138-AZ138&gt;0, 2*AY138-AS138-AZ138, 0)</f>
        <v>1.3598966701736959</v>
      </c>
      <c r="BN138" s="10">
        <f t="shared" ref="BN138:BN185" si="143">IF(((AV138-BM138)/3)&gt;0, (AV138-BM138)/3, 0)</f>
        <v>6.5400102146273928</v>
      </c>
      <c r="BO138" s="10">
        <f t="shared" ref="BO138:BO185" si="144">IF((2*(AV138-BM138)/3)&gt;0, 2*(AV138-BM138)/3, 0)</f>
        <v>13.080020429254786</v>
      </c>
      <c r="BP138" s="10">
        <f t="shared" ref="BP138:BP185" si="145">(BM138+BN138)/(BM138+BN138+BO138)</f>
        <v>0.37654596064822426</v>
      </c>
      <c r="BQ138" s="10">
        <f t="shared" ref="BQ138:BQ185" si="146">BO138/(BM138+BN138+BO138)</f>
        <v>0.62345403935177568</v>
      </c>
      <c r="BR138" s="10">
        <f t="shared" ref="BR138:BR185" si="147">BP138*$P138*$F$4</f>
        <v>32.831042308918676</v>
      </c>
      <c r="BS138" s="10">
        <f t="shared" ref="BS138:BS185" si="148">BQ138*$P138*$M$4/2</f>
        <v>60.411696023384799</v>
      </c>
      <c r="BT138" s="8">
        <f t="shared" ref="BT138:BT185" si="149">SUM(BS138, BR138, $C138:$E138, $G138:$L138)</f>
        <v>100.47803833230347</v>
      </c>
      <c r="BU138" s="11" t="str">
        <f t="shared" ref="BU138:BU185" si="150">IF(ABS(100-BT138)&lt;ABS(100-BL138), "Magnetite-Ulvospinel", IF(BD138&gt;0.1, "Hematite-Ilmenite", "Hematite"))</f>
        <v>Magnetite-Ulvospinel</v>
      </c>
      <c r="BV138" s="9">
        <f t="shared" ref="BV138:BV185" si="151">IF(BU138="Magnetite-Ulvospinel", BT138, BL138)</f>
        <v>100.47803833230347</v>
      </c>
      <c r="BW138" s="11" t="str">
        <f t="shared" ref="BW138:BW185" si="152">IF(ABS(100-BV138)&gt;$BW$5, "NO", IF(BU138="Hematite", "NO", "YES"))</f>
        <v>YES</v>
      </c>
      <c r="BX138" s="11"/>
      <c r="BY138" s="11" t="str">
        <f t="shared" si="122"/>
        <v>Magnetite-Ulvospinel</v>
      </c>
      <c r="BZ138" s="11">
        <f t="shared" si="123"/>
        <v>260</v>
      </c>
      <c r="CA138" s="9">
        <f t="shared" si="124"/>
        <v>1.4200000000000001E-2</v>
      </c>
      <c r="CB138" s="9">
        <f t="shared" si="124"/>
        <v>4.18</v>
      </c>
      <c r="CC138" s="9">
        <f t="shared" si="125"/>
        <v>1.1092</v>
      </c>
      <c r="CD138" s="9">
        <f t="shared" si="126"/>
        <v>60.411696023384799</v>
      </c>
      <c r="CE138" s="9">
        <f t="shared" si="127"/>
        <v>0.36180000000000001</v>
      </c>
      <c r="CF138" s="9">
        <f t="shared" si="128"/>
        <v>9.0899999999999995E-2</v>
      </c>
      <c r="CG138" s="9">
        <f t="shared" si="129"/>
        <v>32.831042308918676</v>
      </c>
      <c r="CH138" s="9">
        <f t="shared" si="130"/>
        <v>0.66210000000000002</v>
      </c>
      <c r="CI138" s="9">
        <f t="shared" si="131"/>
        <v>0.67220000000000002</v>
      </c>
      <c r="CJ138" s="9">
        <f>0</f>
        <v>0</v>
      </c>
      <c r="CK138" s="9">
        <f t="shared" si="132"/>
        <v>0.1331</v>
      </c>
      <c r="CL138" s="9">
        <f t="shared" si="133"/>
        <v>1.18E-2</v>
      </c>
      <c r="CM138" s="10">
        <f t="shared" si="134"/>
        <v>0.25209802657234021</v>
      </c>
      <c r="CN138" s="41">
        <f t="shared" ref="CN138:CN185" si="153">BD138</f>
        <v>4.3126248399134211E-2</v>
      </c>
    </row>
    <row r="139" spans="1:92">
      <c r="A139" s="36">
        <v>261</v>
      </c>
      <c r="B139" s="36" t="s">
        <v>188</v>
      </c>
      <c r="C139" s="36">
        <v>0.74760000000000004</v>
      </c>
      <c r="D139" s="36">
        <v>1.2095</v>
      </c>
      <c r="E139" s="36">
        <v>6.8500000000000005E-2</v>
      </c>
      <c r="F139" s="36">
        <v>86.29</v>
      </c>
      <c r="G139" s="36">
        <v>0.37140000000000001</v>
      </c>
      <c r="H139" s="36">
        <v>2.5600000000000001E-2</v>
      </c>
      <c r="I139" s="36">
        <v>4.33</v>
      </c>
      <c r="J139" s="36">
        <v>0.61819999999999997</v>
      </c>
      <c r="K139" s="36">
        <v>8.3000000000000001E-3</v>
      </c>
      <c r="L139" s="36">
        <v>0.1174</v>
      </c>
      <c r="M139" s="7">
        <f t="shared" si="120"/>
        <v>1.8548843302468216E-2</v>
      </c>
      <c r="N139" s="7">
        <f t="shared" si="120"/>
        <v>1.1862346642268385E-2</v>
      </c>
      <c r="O139" s="7">
        <f t="shared" si="120"/>
        <v>4.5068635913847195E-4</v>
      </c>
      <c r="P139" s="7">
        <f t="shared" si="120"/>
        <v>1.2010678633268566</v>
      </c>
      <c r="Q139" s="7">
        <f>G139/G$4</f>
        <v>2.4779625463366988E-3</v>
      </c>
      <c r="R139" s="7">
        <f t="shared" si="120"/>
        <v>4.9151087755811256E-4</v>
      </c>
      <c r="S139" s="7">
        <f t="shared" si="120"/>
        <v>5.4215947251514421E-2</v>
      </c>
      <c r="T139" s="7">
        <f t="shared" si="120"/>
        <v>8.7147199217722082E-3</v>
      </c>
      <c r="U139" s="7">
        <f t="shared" si="120"/>
        <v>1.1112182164813744E-4</v>
      </c>
      <c r="V139" s="7">
        <f t="shared" si="120"/>
        <v>1.4424482795056851E-3</v>
      </c>
      <c r="W139" s="7">
        <f t="shared" ref="W139:W185" si="154">M139</f>
        <v>1.8548843302468216E-2</v>
      </c>
      <c r="X139" s="7">
        <f t="shared" si="111"/>
        <v>3.5587039926805154E-2</v>
      </c>
      <c r="Y139" s="7">
        <f t="shared" si="111"/>
        <v>1.3520590774154157E-3</v>
      </c>
      <c r="Z139" s="7">
        <f t="shared" ref="Z139:Z185" si="155">P139</f>
        <v>1.2010678633268566</v>
      </c>
      <c r="AA139" s="7">
        <f t="shared" ref="AA139:AA185" si="156">Q139*3</f>
        <v>7.4338876390100967E-3</v>
      </c>
      <c r="AB139" s="7">
        <f t="shared" si="112"/>
        <v>9.8302175511622513E-4</v>
      </c>
      <c r="AC139" s="7">
        <f t="shared" si="112"/>
        <v>0.10843189450302884</v>
      </c>
      <c r="AD139" s="7">
        <f t="shared" si="118"/>
        <v>8.7147199217722082E-3</v>
      </c>
      <c r="AE139" s="7">
        <f t="shared" si="118"/>
        <v>1.1112182164813744E-4</v>
      </c>
      <c r="AF139" s="7">
        <f t="shared" si="118"/>
        <v>1.4424482795056851E-3</v>
      </c>
      <c r="AG139" s="7">
        <f t="shared" si="113"/>
        <v>1.3836728995536267</v>
      </c>
      <c r="AH139" s="8">
        <f t="shared" si="121"/>
        <v>0.32173228181519631</v>
      </c>
      <c r="AI139" s="8">
        <f t="shared" si="121"/>
        <v>0.61726218567903812</v>
      </c>
      <c r="AJ139" s="8">
        <f t="shared" si="121"/>
        <v>2.3451653832663899E-2</v>
      </c>
      <c r="AK139" s="8">
        <f t="shared" si="121"/>
        <v>20.832690102656283</v>
      </c>
      <c r="AL139" s="8">
        <f>AA139*$AH$2/$AG139</f>
        <v>0.12894182099960078</v>
      </c>
      <c r="AM139" s="8">
        <f t="shared" si="121"/>
        <v>1.7050649854022836E-2</v>
      </c>
      <c r="AN139" s="8">
        <f t="shared" si="121"/>
        <v>1.8807663783197721</v>
      </c>
      <c r="AO139" s="8">
        <f t="shared" si="121"/>
        <v>0.1511580361153318</v>
      </c>
      <c r="AP139" s="8">
        <f t="shared" si="121"/>
        <v>1.927423540936336E-3</v>
      </c>
      <c r="AQ139" s="8">
        <f t="shared" si="121"/>
        <v>2.5019467187154181E-2</v>
      </c>
      <c r="AR139" s="8">
        <f t="shared" ref="AR139:AR185" si="157">SUM(AH139:AQ139)</f>
        <v>24.000000000000004</v>
      </c>
      <c r="AS139" s="8">
        <f t="shared" ref="AS139:AS185" si="158">AH139</f>
        <v>0.32173228181519631</v>
      </c>
      <c r="AT139" s="8">
        <f t="shared" si="114"/>
        <v>0.41150812378602541</v>
      </c>
      <c r="AU139" s="8">
        <f t="shared" si="114"/>
        <v>1.5634435888442599E-2</v>
      </c>
      <c r="AV139" s="8">
        <f t="shared" ref="AV139:AV185" si="159">AK139</f>
        <v>20.832690102656283</v>
      </c>
      <c r="AW139" s="8">
        <f t="shared" ref="AW139:AW185" si="160">AL139*2/3</f>
        <v>8.5961213999733846E-2</v>
      </c>
      <c r="AX139" s="8">
        <f t="shared" si="115"/>
        <v>8.5253249270114181E-3</v>
      </c>
      <c r="AY139" s="8">
        <f t="shared" si="115"/>
        <v>0.94038318915988606</v>
      </c>
      <c r="AZ139" s="8">
        <f t="shared" si="119"/>
        <v>0.1511580361153318</v>
      </c>
      <c r="BA139" s="8">
        <f t="shared" si="119"/>
        <v>1.927423540936336E-3</v>
      </c>
      <c r="BB139" s="8">
        <f t="shared" si="119"/>
        <v>2.5019467187154181E-2</v>
      </c>
      <c r="BC139" s="9">
        <f t="shared" ref="BC139:BC185" si="161">SUM(AS139:BB139)</f>
        <v>22.794539599076</v>
      </c>
      <c r="BD139" s="9">
        <f t="shared" si="135"/>
        <v>4.5139786773863738E-2</v>
      </c>
      <c r="BE139" s="9" t="b">
        <f t="shared" si="136"/>
        <v>0</v>
      </c>
      <c r="BF139" s="8">
        <f t="shared" si="137"/>
        <v>0.46749287122935795</v>
      </c>
      <c r="BG139" s="8">
        <f t="shared" si="138"/>
        <v>20.365197231426926</v>
      </c>
      <c r="BH139" s="10">
        <f t="shared" si="116"/>
        <v>2.24403506664629E-2</v>
      </c>
      <c r="BI139" s="10">
        <f t="shared" si="116"/>
        <v>0.97755964933353712</v>
      </c>
      <c r="BJ139" s="10">
        <f t="shared" si="139"/>
        <v>1.9363778590090839</v>
      </c>
      <c r="BK139" s="10">
        <f t="shared" si="140"/>
        <v>93.746193740743792</v>
      </c>
      <c r="BL139" s="8">
        <f t="shared" si="141"/>
        <v>103.17907159975289</v>
      </c>
      <c r="BM139" s="10">
        <f t="shared" si="142"/>
        <v>1.4078760603892442</v>
      </c>
      <c r="BN139" s="10">
        <f t="shared" si="143"/>
        <v>6.4749380140890125</v>
      </c>
      <c r="BO139" s="10">
        <f t="shared" si="144"/>
        <v>12.949876028178025</v>
      </c>
      <c r="BP139" s="10">
        <f t="shared" si="145"/>
        <v>0.37838675829355112</v>
      </c>
      <c r="BQ139" s="10">
        <f t="shared" si="146"/>
        <v>0.62161324170644894</v>
      </c>
      <c r="BR139" s="10">
        <f t="shared" si="147"/>
        <v>32.650993373150527</v>
      </c>
      <c r="BS139" s="10">
        <f t="shared" si="148"/>
        <v>59.611580151199441</v>
      </c>
      <c r="BT139" s="8">
        <f t="shared" si="149"/>
        <v>99.759073524349972</v>
      </c>
      <c r="BU139" s="11" t="str">
        <f t="shared" si="150"/>
        <v>Magnetite-Ulvospinel</v>
      </c>
      <c r="BV139" s="9">
        <f t="shared" si="151"/>
        <v>99.759073524349972</v>
      </c>
      <c r="BW139" s="11" t="str">
        <f t="shared" si="152"/>
        <v>YES</v>
      </c>
      <c r="BX139" s="11"/>
      <c r="BY139" s="11" t="str">
        <f t="shared" si="122"/>
        <v>Magnetite-Ulvospinel</v>
      </c>
      <c r="BZ139" s="11">
        <f t="shared" si="123"/>
        <v>261</v>
      </c>
      <c r="CA139" s="9">
        <f t="shared" si="124"/>
        <v>2.5600000000000001E-2</v>
      </c>
      <c r="CB139" s="9">
        <f t="shared" si="124"/>
        <v>4.33</v>
      </c>
      <c r="CC139" s="9">
        <f t="shared" si="125"/>
        <v>1.2095</v>
      </c>
      <c r="CD139" s="9">
        <f t="shared" si="126"/>
        <v>59.611580151199441</v>
      </c>
      <c r="CE139" s="9">
        <f t="shared" si="127"/>
        <v>0.37140000000000001</v>
      </c>
      <c r="CF139" s="9">
        <f t="shared" si="128"/>
        <v>6.8500000000000005E-2</v>
      </c>
      <c r="CG139" s="9">
        <f t="shared" si="129"/>
        <v>32.650993373150527</v>
      </c>
      <c r="CH139" s="9">
        <f t="shared" si="130"/>
        <v>0.61819999999999997</v>
      </c>
      <c r="CI139" s="9">
        <f t="shared" si="131"/>
        <v>0.74760000000000004</v>
      </c>
      <c r="CJ139" s="9">
        <f>0</f>
        <v>0</v>
      </c>
      <c r="CK139" s="9">
        <f t="shared" si="132"/>
        <v>0.1174</v>
      </c>
      <c r="CL139" s="9">
        <f t="shared" si="133"/>
        <v>8.3000000000000001E-3</v>
      </c>
      <c r="CM139" s="10">
        <f t="shared" si="134"/>
        <v>0.32806339829970749</v>
      </c>
      <c r="CN139" s="41">
        <f t="shared" si="153"/>
        <v>4.5139786773863738E-2</v>
      </c>
    </row>
    <row r="140" spans="1:92">
      <c r="A140" s="36">
        <v>262</v>
      </c>
      <c r="B140" s="36" t="s">
        <v>189</v>
      </c>
      <c r="C140" s="36">
        <v>0.76419999999999999</v>
      </c>
      <c r="D140" s="36">
        <v>1.2924</v>
      </c>
      <c r="E140" s="36">
        <v>0.64119999999999999</v>
      </c>
      <c r="F140" s="36">
        <v>85.44</v>
      </c>
      <c r="G140" s="36">
        <v>0.5181</v>
      </c>
      <c r="H140" s="36">
        <v>2.87E-2</v>
      </c>
      <c r="I140" s="36">
        <v>4.66</v>
      </c>
      <c r="J140" s="36">
        <v>0.43120000000000003</v>
      </c>
      <c r="K140" s="36">
        <v>0</v>
      </c>
      <c r="L140" s="36">
        <v>0.1356</v>
      </c>
      <c r="M140" s="7">
        <f t="shared" si="120"/>
        <v>1.8960709004475936E-2</v>
      </c>
      <c r="N140" s="7">
        <f t="shared" si="120"/>
        <v>1.2675400413780621E-2</v>
      </c>
      <c r="O140" s="7">
        <f t="shared" si="120"/>
        <v>4.2186874960523819E-3</v>
      </c>
      <c r="P140" s="7">
        <f t="shared" si="120"/>
        <v>1.1892367393979211</v>
      </c>
      <c r="Q140" s="7">
        <f t="shared" si="120"/>
        <v>3.4567377362871394E-3</v>
      </c>
      <c r="R140" s="7">
        <f t="shared" si="120"/>
        <v>5.5102977288741517E-4</v>
      </c>
      <c r="S140" s="7">
        <f t="shared" si="120"/>
        <v>5.8347878566294968E-2</v>
      </c>
      <c r="T140" s="7">
        <f t="shared" si="120"/>
        <v>6.078594678531505E-3</v>
      </c>
      <c r="U140" s="7">
        <f t="shared" si="120"/>
        <v>0</v>
      </c>
      <c r="V140" s="7">
        <f t="shared" si="120"/>
        <v>1.6660646226658508E-3</v>
      </c>
      <c r="W140" s="7">
        <f t="shared" si="154"/>
        <v>1.8960709004475936E-2</v>
      </c>
      <c r="X140" s="7">
        <f t="shared" si="111"/>
        <v>3.8026201241341859E-2</v>
      </c>
      <c r="Y140" s="7">
        <f t="shared" si="111"/>
        <v>1.2656062488157146E-2</v>
      </c>
      <c r="Z140" s="7">
        <f t="shared" si="155"/>
        <v>1.1892367393979211</v>
      </c>
      <c r="AA140" s="7">
        <f t="shared" si="156"/>
        <v>1.0370213208861417E-2</v>
      </c>
      <c r="AB140" s="7">
        <f t="shared" si="112"/>
        <v>1.1020595457748303E-3</v>
      </c>
      <c r="AC140" s="7">
        <f t="shared" si="112"/>
        <v>0.11669575713258994</v>
      </c>
      <c r="AD140" s="7">
        <f t="shared" si="118"/>
        <v>6.078594678531505E-3</v>
      </c>
      <c r="AE140" s="7">
        <f t="shared" si="118"/>
        <v>0</v>
      </c>
      <c r="AF140" s="7">
        <f t="shared" si="118"/>
        <v>1.6660646226658508E-3</v>
      </c>
      <c r="AG140" s="7">
        <f t="shared" si="113"/>
        <v>1.3947924013203197</v>
      </c>
      <c r="AH140" s="8">
        <f t="shared" si="121"/>
        <v>0.32625429825733382</v>
      </c>
      <c r="AI140" s="8">
        <f t="shared" si="121"/>
        <v>0.65431158710665771</v>
      </c>
      <c r="AJ140" s="8">
        <f t="shared" si="121"/>
        <v>0.21777111735642091</v>
      </c>
      <c r="AK140" s="8">
        <f t="shared" si="121"/>
        <v>20.463032146240806</v>
      </c>
      <c r="AL140" s="8">
        <f t="shared" si="121"/>
        <v>0.1784388248581493</v>
      </c>
      <c r="AM140" s="8">
        <f t="shared" si="121"/>
        <v>1.8962986229032166E-2</v>
      </c>
      <c r="AN140" s="8">
        <f t="shared" si="121"/>
        <v>2.0079677581631494</v>
      </c>
      <c r="AO140" s="8">
        <f t="shared" si="121"/>
        <v>0.10459353818292902</v>
      </c>
      <c r="AP140" s="8">
        <f t="shared" si="121"/>
        <v>0</v>
      </c>
      <c r="AQ140" s="8">
        <f t="shared" si="121"/>
        <v>2.8667743605521389E-2</v>
      </c>
      <c r="AR140" s="8">
        <f t="shared" si="157"/>
        <v>23.999999999999996</v>
      </c>
      <c r="AS140" s="8">
        <f t="shared" si="158"/>
        <v>0.32625429825733382</v>
      </c>
      <c r="AT140" s="8">
        <f t="shared" si="114"/>
        <v>0.43620772473777181</v>
      </c>
      <c r="AU140" s="8">
        <f t="shared" si="114"/>
        <v>0.1451807449042806</v>
      </c>
      <c r="AV140" s="8">
        <f t="shared" si="159"/>
        <v>20.463032146240806</v>
      </c>
      <c r="AW140" s="8">
        <f t="shared" si="160"/>
        <v>0.11895921657209953</v>
      </c>
      <c r="AX140" s="8">
        <f t="shared" si="115"/>
        <v>9.4814931145160829E-3</v>
      </c>
      <c r="AY140" s="8">
        <f t="shared" si="115"/>
        <v>1.0039838790815747</v>
      </c>
      <c r="AZ140" s="8">
        <f t="shared" si="119"/>
        <v>0.10459353818292902</v>
      </c>
      <c r="BA140" s="8">
        <f t="shared" si="119"/>
        <v>0</v>
      </c>
      <c r="BB140" s="8">
        <f t="shared" si="119"/>
        <v>2.8667743605521389E-2</v>
      </c>
      <c r="BC140" s="9">
        <f t="shared" si="161"/>
        <v>22.636360784696834</v>
      </c>
      <c r="BD140" s="9">
        <f t="shared" si="135"/>
        <v>4.9063299705855816E-2</v>
      </c>
      <c r="BE140" s="9" t="b">
        <f t="shared" si="136"/>
        <v>0</v>
      </c>
      <c r="BF140" s="8">
        <f t="shared" si="137"/>
        <v>0.5731360426413119</v>
      </c>
      <c r="BG140" s="8">
        <f t="shared" si="138"/>
        <v>19.889896103599494</v>
      </c>
      <c r="BH140" s="10">
        <f t="shared" si="116"/>
        <v>2.8008363498886493E-2</v>
      </c>
      <c r="BI140" s="10">
        <f t="shared" si="116"/>
        <v>0.97199163650111342</v>
      </c>
      <c r="BJ140" s="10">
        <f t="shared" si="139"/>
        <v>2.3930345773448618</v>
      </c>
      <c r="BK140" s="10">
        <f t="shared" si="140"/>
        <v>92.294043960322853</v>
      </c>
      <c r="BL140" s="8">
        <f t="shared" si="141"/>
        <v>103.15847853766772</v>
      </c>
      <c r="BM140" s="10">
        <f t="shared" si="142"/>
        <v>1.5771199217228866</v>
      </c>
      <c r="BN140" s="10">
        <f t="shared" si="143"/>
        <v>6.295304074839307</v>
      </c>
      <c r="BO140" s="10">
        <f t="shared" si="144"/>
        <v>12.590608149678614</v>
      </c>
      <c r="BP140" s="10">
        <f t="shared" si="145"/>
        <v>0.38471444213649492</v>
      </c>
      <c r="BQ140" s="10">
        <f t="shared" si="146"/>
        <v>0.61528555786350514</v>
      </c>
      <c r="BR140" s="10">
        <f t="shared" si="147"/>
        <v>32.870001936142124</v>
      </c>
      <c r="BS140" s="10">
        <f t="shared" si="148"/>
        <v>58.423540072858493</v>
      </c>
      <c r="BT140" s="8">
        <f t="shared" si="149"/>
        <v>99.76494200900062</v>
      </c>
      <c r="BU140" s="11" t="str">
        <f t="shared" si="150"/>
        <v>Magnetite-Ulvospinel</v>
      </c>
      <c r="BV140" s="9">
        <f t="shared" si="151"/>
        <v>99.76494200900062</v>
      </c>
      <c r="BW140" s="11" t="str">
        <f t="shared" si="152"/>
        <v>YES</v>
      </c>
      <c r="BX140" s="11"/>
      <c r="BY140" s="11" t="str">
        <f t="shared" si="122"/>
        <v>Magnetite-Ulvospinel</v>
      </c>
      <c r="BZ140" s="11">
        <f t="shared" si="123"/>
        <v>262</v>
      </c>
      <c r="CA140" s="9">
        <f t="shared" si="124"/>
        <v>2.87E-2</v>
      </c>
      <c r="CB140" s="9">
        <f t="shared" si="124"/>
        <v>4.66</v>
      </c>
      <c r="CC140" s="9">
        <f t="shared" si="125"/>
        <v>1.2924</v>
      </c>
      <c r="CD140" s="9">
        <f t="shared" si="126"/>
        <v>58.423540072858493</v>
      </c>
      <c r="CE140" s="9">
        <f t="shared" si="127"/>
        <v>0.5181</v>
      </c>
      <c r="CF140" s="9">
        <f t="shared" si="128"/>
        <v>0.64119999999999999</v>
      </c>
      <c r="CG140" s="9">
        <f t="shared" si="129"/>
        <v>32.870001936142124</v>
      </c>
      <c r="CH140" s="9">
        <f t="shared" si="130"/>
        <v>0.43120000000000003</v>
      </c>
      <c r="CI140" s="9">
        <f t="shared" si="131"/>
        <v>0.76419999999999999</v>
      </c>
      <c r="CJ140" s="9">
        <f>0</f>
        <v>0</v>
      </c>
      <c r="CK140" s="9">
        <f t="shared" si="132"/>
        <v>0.1356</v>
      </c>
      <c r="CL140" s="9">
        <f t="shared" si="133"/>
        <v>0</v>
      </c>
      <c r="CM140" s="10">
        <f t="shared" si="134"/>
        <v>0.49405138749390676</v>
      </c>
      <c r="CN140" s="41">
        <f t="shared" si="153"/>
        <v>4.9063299705855816E-2</v>
      </c>
    </row>
    <row r="141" spans="1:92">
      <c r="A141" s="36">
        <v>263</v>
      </c>
      <c r="B141" s="36" t="s">
        <v>190</v>
      </c>
      <c r="C141" s="36">
        <v>0.76149999999999995</v>
      </c>
      <c r="D141" s="36">
        <v>1.0954999999999999</v>
      </c>
      <c r="E141" s="36">
        <v>6.0400000000000002E-2</v>
      </c>
      <c r="F141" s="36">
        <v>86.99</v>
      </c>
      <c r="G141" s="36">
        <v>0.3659</v>
      </c>
      <c r="H141" s="36">
        <v>4.0300000000000002E-2</v>
      </c>
      <c r="I141" s="36">
        <v>4.4000000000000004</v>
      </c>
      <c r="J141" s="36">
        <v>0.6492</v>
      </c>
      <c r="K141" s="36">
        <v>1.6E-2</v>
      </c>
      <c r="L141" s="36">
        <v>0.1789</v>
      </c>
      <c r="M141" s="7">
        <f t="shared" si="120"/>
        <v>1.8893718799932513E-2</v>
      </c>
      <c r="N141" s="7">
        <f t="shared" si="120"/>
        <v>1.0744275110876406E-2</v>
      </c>
      <c r="O141" s="7">
        <f t="shared" si="120"/>
        <v>3.9739351959071101E-4</v>
      </c>
      <c r="P141" s="7">
        <f t="shared" si="120"/>
        <v>1.2108111418565679</v>
      </c>
      <c r="Q141" s="7">
        <f t="shared" si="120"/>
        <v>2.4412668166521219E-3</v>
      </c>
      <c r="R141" s="7">
        <f t="shared" si="120"/>
        <v>7.7374563928093499E-4</v>
      </c>
      <c r="S141" s="7">
        <f t="shared" si="120"/>
        <v>5.5092417530407264E-2</v>
      </c>
      <c r="T141" s="7">
        <f t="shared" si="120"/>
        <v>9.1517246412399188E-3</v>
      </c>
      <c r="U141" s="7">
        <f t="shared" si="120"/>
        <v>2.1421074052652999E-4</v>
      </c>
      <c r="V141" s="7">
        <f t="shared" si="120"/>
        <v>2.1980749335908608E-3</v>
      </c>
      <c r="W141" s="7">
        <f t="shared" si="154"/>
        <v>1.8893718799932513E-2</v>
      </c>
      <c r="X141" s="7">
        <f t="shared" si="111"/>
        <v>3.2232825332629222E-2</v>
      </c>
      <c r="Y141" s="7">
        <f t="shared" si="111"/>
        <v>1.1921805587721331E-3</v>
      </c>
      <c r="Z141" s="7">
        <f t="shared" si="155"/>
        <v>1.2108111418565679</v>
      </c>
      <c r="AA141" s="7">
        <f t="shared" si="156"/>
        <v>7.3238004499563657E-3</v>
      </c>
      <c r="AB141" s="7">
        <f t="shared" si="112"/>
        <v>1.54749127856187E-3</v>
      </c>
      <c r="AC141" s="7">
        <f t="shared" si="112"/>
        <v>0.11018483506081453</v>
      </c>
      <c r="AD141" s="7">
        <f t="shared" si="118"/>
        <v>9.1517246412399188E-3</v>
      </c>
      <c r="AE141" s="7">
        <f t="shared" si="118"/>
        <v>2.1421074052652999E-4</v>
      </c>
      <c r="AF141" s="7">
        <f t="shared" si="118"/>
        <v>2.1980749335908608E-3</v>
      </c>
      <c r="AG141" s="7">
        <f t="shared" si="113"/>
        <v>1.3937500036525916</v>
      </c>
      <c r="AH141" s="8">
        <f t="shared" si="121"/>
        <v>0.32534475337042423</v>
      </c>
      <c r="AI141" s="8">
        <f t="shared" si="121"/>
        <v>0.55504057826422581</v>
      </c>
      <c r="AJ141" s="8">
        <f t="shared" si="121"/>
        <v>2.0529028402186216E-2</v>
      </c>
      <c r="AK141" s="8">
        <f t="shared" si="121"/>
        <v>20.84984202934649</v>
      </c>
      <c r="AL141" s="8">
        <f t="shared" si="121"/>
        <v>0.12611387288847375</v>
      </c>
      <c r="AM141" s="8">
        <f t="shared" si="121"/>
        <v>2.6647383381634349E-2</v>
      </c>
      <c r="AN141" s="8">
        <f t="shared" si="121"/>
        <v>1.8973532086308822</v>
      </c>
      <c r="AO141" s="8">
        <f t="shared" si="121"/>
        <v>0.15759023556171858</v>
      </c>
      <c r="AP141" s="8">
        <f t="shared" si="121"/>
        <v>3.6886513070231984E-3</v>
      </c>
      <c r="AQ141" s="8">
        <f t="shared" si="121"/>
        <v>3.7850258846944665E-2</v>
      </c>
      <c r="AR141" s="8">
        <f t="shared" si="157"/>
        <v>24.000000000000004</v>
      </c>
      <c r="AS141" s="8">
        <f t="shared" si="158"/>
        <v>0.32534475337042423</v>
      </c>
      <c r="AT141" s="8">
        <f t="shared" si="114"/>
        <v>0.37002705217615056</v>
      </c>
      <c r="AU141" s="8">
        <f t="shared" si="114"/>
        <v>1.368601893479081E-2</v>
      </c>
      <c r="AV141" s="8">
        <f t="shared" si="159"/>
        <v>20.84984202934649</v>
      </c>
      <c r="AW141" s="8">
        <f t="shared" si="160"/>
        <v>8.4075915258982503E-2</v>
      </c>
      <c r="AX141" s="8">
        <f t="shared" si="115"/>
        <v>1.3323691690817175E-2</v>
      </c>
      <c r="AY141" s="8">
        <f t="shared" si="115"/>
        <v>0.9486766043154411</v>
      </c>
      <c r="AZ141" s="8">
        <f t="shared" si="119"/>
        <v>0.15759023556171858</v>
      </c>
      <c r="BA141" s="8">
        <f t="shared" si="119"/>
        <v>3.6886513070231984E-3</v>
      </c>
      <c r="BB141" s="8">
        <f t="shared" si="119"/>
        <v>3.7850258846944665E-2</v>
      </c>
      <c r="BC141" s="9">
        <f t="shared" si="161"/>
        <v>22.804105210808785</v>
      </c>
      <c r="BD141" s="9">
        <f t="shared" si="135"/>
        <v>4.5500421680901154E-2</v>
      </c>
      <c r="BE141" s="9" t="b">
        <f t="shared" si="136"/>
        <v>0</v>
      </c>
      <c r="BF141" s="8">
        <f t="shared" si="137"/>
        <v>0.46574161538329828</v>
      </c>
      <c r="BG141" s="8">
        <f t="shared" si="138"/>
        <v>20.384100413963193</v>
      </c>
      <c r="BH141" s="10">
        <f t="shared" si="116"/>
        <v>2.233789660026006E-2</v>
      </c>
      <c r="BI141" s="10">
        <f t="shared" si="116"/>
        <v>0.97766210339974002</v>
      </c>
      <c r="BJ141" s="10">
        <f t="shared" si="139"/>
        <v>1.9431736252566225</v>
      </c>
      <c r="BK141" s="10">
        <f t="shared" si="140"/>
        <v>94.516584587631726</v>
      </c>
      <c r="BL141" s="8">
        <f t="shared" si="141"/>
        <v>104.02745821288835</v>
      </c>
      <c r="BM141" s="10">
        <f t="shared" si="142"/>
        <v>1.4144182196987396</v>
      </c>
      <c r="BN141" s="10">
        <f t="shared" si="143"/>
        <v>6.4784746032159175</v>
      </c>
      <c r="BO141" s="10">
        <f t="shared" si="144"/>
        <v>12.956949206431835</v>
      </c>
      <c r="BP141" s="10">
        <f t="shared" si="145"/>
        <v>0.37855887885410749</v>
      </c>
      <c r="BQ141" s="10">
        <f t="shared" si="146"/>
        <v>0.62144112114589256</v>
      </c>
      <c r="BR141" s="10">
        <f t="shared" si="147"/>
        <v>32.930836871518814</v>
      </c>
      <c r="BS141" s="10">
        <f t="shared" si="148"/>
        <v>60.078520062061422</v>
      </c>
      <c r="BT141" s="8">
        <f t="shared" si="149"/>
        <v>100.57705693358024</v>
      </c>
      <c r="BU141" s="11" t="str">
        <f t="shared" si="150"/>
        <v>Magnetite-Ulvospinel</v>
      </c>
      <c r="BV141" s="9">
        <f t="shared" si="151"/>
        <v>100.57705693358024</v>
      </c>
      <c r="BW141" s="11" t="str">
        <f t="shared" si="152"/>
        <v>YES</v>
      </c>
      <c r="BX141" s="11"/>
      <c r="BY141" s="11" t="str">
        <f t="shared" si="122"/>
        <v>Magnetite-Ulvospinel</v>
      </c>
      <c r="BZ141" s="11">
        <f t="shared" si="123"/>
        <v>263</v>
      </c>
      <c r="CA141" s="9">
        <f t="shared" si="124"/>
        <v>4.0300000000000002E-2</v>
      </c>
      <c r="CB141" s="9">
        <f t="shared" si="124"/>
        <v>4.4000000000000004</v>
      </c>
      <c r="CC141" s="9">
        <f t="shared" si="125"/>
        <v>1.0954999999999999</v>
      </c>
      <c r="CD141" s="9">
        <f t="shared" si="126"/>
        <v>60.078520062061422</v>
      </c>
      <c r="CE141" s="9">
        <f t="shared" si="127"/>
        <v>0.3659</v>
      </c>
      <c r="CF141" s="9">
        <f t="shared" si="128"/>
        <v>6.0400000000000002E-2</v>
      </c>
      <c r="CG141" s="9">
        <f t="shared" si="129"/>
        <v>32.930836871518814</v>
      </c>
      <c r="CH141" s="9">
        <f t="shared" si="130"/>
        <v>0.6492</v>
      </c>
      <c r="CI141" s="9">
        <f t="shared" si="131"/>
        <v>0.76149999999999995</v>
      </c>
      <c r="CJ141" s="9">
        <f>0</f>
        <v>0</v>
      </c>
      <c r="CK141" s="9">
        <f t="shared" si="132"/>
        <v>0.1789</v>
      </c>
      <c r="CL141" s="9">
        <f t="shared" si="133"/>
        <v>1.6E-2</v>
      </c>
      <c r="CM141" s="10">
        <f t="shared" si="134"/>
        <v>0.31481450283806622</v>
      </c>
      <c r="CN141" s="41">
        <f t="shared" si="153"/>
        <v>4.5500421680901154E-2</v>
      </c>
    </row>
    <row r="142" spans="1:92">
      <c r="A142" s="36">
        <v>264</v>
      </c>
      <c r="B142" s="36" t="s">
        <v>191</v>
      </c>
      <c r="C142" s="36">
        <v>2.0299999999999998</v>
      </c>
      <c r="D142" s="36">
        <v>3.84</v>
      </c>
      <c r="E142" s="36">
        <v>2.0799999999999999E-2</v>
      </c>
      <c r="F142" s="36">
        <v>78.349999999999994</v>
      </c>
      <c r="G142" s="36">
        <v>0.41560000000000002</v>
      </c>
      <c r="H142" s="36">
        <v>7.7499999999999999E-2</v>
      </c>
      <c r="I142" s="36">
        <v>9.92</v>
      </c>
      <c r="J142" s="36">
        <v>0.30690000000000001</v>
      </c>
      <c r="K142" s="36">
        <v>3.56E-2</v>
      </c>
      <c r="L142" s="36">
        <v>0.193</v>
      </c>
      <c r="M142" s="7">
        <f t="shared" si="120"/>
        <v>5.0366709341908074E-2</v>
      </c>
      <c r="N142" s="7">
        <f t="shared" si="120"/>
        <v>3.7661356846887636E-2</v>
      </c>
      <c r="O142" s="7">
        <f t="shared" si="120"/>
        <v>1.3685074846832431E-4</v>
      </c>
      <c r="P142" s="7">
        <f t="shared" si="120"/>
        <v>1.0905512468612724</v>
      </c>
      <c r="Q142" s="7">
        <f t="shared" si="120"/>
        <v>2.772862773983662E-3</v>
      </c>
      <c r="R142" s="7">
        <f t="shared" si="120"/>
        <v>1.4879723832325672E-3</v>
      </c>
      <c r="S142" s="7">
        <f t="shared" si="120"/>
        <v>0.12420835952310001</v>
      </c>
      <c r="T142" s="7">
        <f t="shared" si="120"/>
        <v>4.3263467227303313E-3</v>
      </c>
      <c r="U142" s="7">
        <f t="shared" si="120"/>
        <v>4.7661889767152923E-4</v>
      </c>
      <c r="V142" s="7">
        <f t="shared" si="120"/>
        <v>2.3713161664786816E-3</v>
      </c>
      <c r="W142" s="7">
        <f t="shared" si="154"/>
        <v>5.0366709341908074E-2</v>
      </c>
      <c r="X142" s="7">
        <f t="shared" si="111"/>
        <v>0.11298407054066291</v>
      </c>
      <c r="Y142" s="7">
        <f t="shared" si="111"/>
        <v>4.1055224540497294E-4</v>
      </c>
      <c r="Z142" s="7">
        <f t="shared" si="155"/>
        <v>1.0905512468612724</v>
      </c>
      <c r="AA142" s="7">
        <f t="shared" si="156"/>
        <v>8.318588321950985E-3</v>
      </c>
      <c r="AB142" s="7">
        <f t="shared" si="112"/>
        <v>2.9759447664651343E-3</v>
      </c>
      <c r="AC142" s="7">
        <f t="shared" si="112"/>
        <v>0.24841671904620002</v>
      </c>
      <c r="AD142" s="7">
        <f t="shared" si="118"/>
        <v>4.3263467227303313E-3</v>
      </c>
      <c r="AE142" s="7">
        <f t="shared" si="118"/>
        <v>4.7661889767152923E-4</v>
      </c>
      <c r="AF142" s="7">
        <f t="shared" si="118"/>
        <v>2.3713161664786816E-3</v>
      </c>
      <c r="AG142" s="7">
        <f t="shared" si="113"/>
        <v>1.5211981129107452</v>
      </c>
      <c r="AH142" s="8">
        <f t="shared" si="121"/>
        <v>0.79463747288826603</v>
      </c>
      <c r="AI142" s="8">
        <f t="shared" si="121"/>
        <v>1.782553942160334</v>
      </c>
      <c r="AJ142" s="8">
        <f t="shared" si="121"/>
        <v>6.477298259899616E-3</v>
      </c>
      <c r="AK142" s="8">
        <f t="shared" si="121"/>
        <v>17.205668152315294</v>
      </c>
      <c r="AL142" s="8">
        <f t="shared" si="121"/>
        <v>0.13124268169437156</v>
      </c>
      <c r="AM142" s="8">
        <f t="shared" si="121"/>
        <v>4.6951592819490885E-2</v>
      </c>
      <c r="AN142" s="8">
        <f t="shared" si="121"/>
        <v>3.9192799455297611</v>
      </c>
      <c r="AO142" s="8">
        <f t="shared" si="121"/>
        <v>6.8256935414447356E-2</v>
      </c>
      <c r="AP142" s="8">
        <f t="shared" si="121"/>
        <v>7.5196343244398074E-3</v>
      </c>
      <c r="AQ142" s="8">
        <f t="shared" si="121"/>
        <v>3.7412344593690403E-2</v>
      </c>
      <c r="AR142" s="8">
        <f t="shared" si="157"/>
        <v>23.999999999999993</v>
      </c>
      <c r="AS142" s="8">
        <f t="shared" si="158"/>
        <v>0.79463747288826603</v>
      </c>
      <c r="AT142" s="8">
        <f t="shared" si="114"/>
        <v>1.188369294773556</v>
      </c>
      <c r="AU142" s="8">
        <f t="shared" si="114"/>
        <v>4.3181988399330776E-3</v>
      </c>
      <c r="AV142" s="8">
        <f t="shared" si="159"/>
        <v>17.205668152315294</v>
      </c>
      <c r="AW142" s="8">
        <f t="shared" si="160"/>
        <v>8.7495121129581035E-2</v>
      </c>
      <c r="AX142" s="8">
        <f t="shared" si="115"/>
        <v>2.3475796409745443E-2</v>
      </c>
      <c r="AY142" s="8">
        <f t="shared" si="115"/>
        <v>1.9596399727648806</v>
      </c>
      <c r="AZ142" s="8">
        <f t="shared" si="119"/>
        <v>6.8256935414447356E-2</v>
      </c>
      <c r="BA142" s="8">
        <f t="shared" si="119"/>
        <v>7.5196343244398074E-3</v>
      </c>
      <c r="BB142" s="8">
        <f t="shared" si="119"/>
        <v>3.7412344593690403E-2</v>
      </c>
      <c r="BC142" s="9">
        <f t="shared" si="161"/>
        <v>21.376792923453831</v>
      </c>
      <c r="BD142" s="9">
        <f t="shared" si="135"/>
        <v>0.11389502316428091</v>
      </c>
      <c r="BE142" s="9" t="b">
        <f t="shared" si="136"/>
        <v>0</v>
      </c>
      <c r="BF142" s="8">
        <f t="shared" si="137"/>
        <v>1.0967455644621673</v>
      </c>
      <c r="BG142" s="8">
        <f t="shared" si="138"/>
        <v>16.108922587853126</v>
      </c>
      <c r="BH142" s="10">
        <f t="shared" si="116"/>
        <v>6.3743270807799637E-2</v>
      </c>
      <c r="BI142" s="10">
        <f t="shared" si="116"/>
        <v>0.93625672919220038</v>
      </c>
      <c r="BJ142" s="10">
        <f t="shared" si="139"/>
        <v>4.9942852677911009</v>
      </c>
      <c r="BK142" s="10">
        <f t="shared" si="140"/>
        <v>81.523695968648354</v>
      </c>
      <c r="BL142" s="8">
        <f t="shared" si="141"/>
        <v>103.35738123643945</v>
      </c>
      <c r="BM142" s="10">
        <f t="shared" si="142"/>
        <v>3.0563855372270474</v>
      </c>
      <c r="BN142" s="10">
        <f t="shared" si="143"/>
        <v>4.7164275383627485</v>
      </c>
      <c r="BO142" s="10">
        <f t="shared" si="144"/>
        <v>9.4328550767254971</v>
      </c>
      <c r="BP142" s="10">
        <f t="shared" si="145"/>
        <v>0.45175886264805365</v>
      </c>
      <c r="BQ142" s="10">
        <f t="shared" si="146"/>
        <v>0.54824113735194624</v>
      </c>
      <c r="BR142" s="10">
        <f t="shared" si="147"/>
        <v>35.395306888474998</v>
      </c>
      <c r="BS142" s="10">
        <f t="shared" si="148"/>
        <v>47.737594193366661</v>
      </c>
      <c r="BT142" s="8">
        <f t="shared" si="149"/>
        <v>99.97230108184165</v>
      </c>
      <c r="BU142" s="11" t="str">
        <f t="shared" si="150"/>
        <v>Magnetite-Ulvospinel</v>
      </c>
      <c r="BV142" s="9">
        <f t="shared" si="151"/>
        <v>99.97230108184165</v>
      </c>
      <c r="BW142" s="11" t="str">
        <f t="shared" si="152"/>
        <v>YES</v>
      </c>
      <c r="BX142" s="11"/>
      <c r="BY142" s="11" t="str">
        <f t="shared" si="122"/>
        <v>Magnetite-Ulvospinel</v>
      </c>
      <c r="BZ142" s="11">
        <f t="shared" si="123"/>
        <v>264</v>
      </c>
      <c r="CA142" s="9">
        <f t="shared" si="124"/>
        <v>7.7499999999999999E-2</v>
      </c>
      <c r="CB142" s="9">
        <f t="shared" si="124"/>
        <v>9.92</v>
      </c>
      <c r="CC142" s="9">
        <f t="shared" si="125"/>
        <v>3.84</v>
      </c>
      <c r="CD142" s="9">
        <f t="shared" si="126"/>
        <v>47.737594193366661</v>
      </c>
      <c r="CE142" s="9">
        <f t="shared" si="127"/>
        <v>0.41560000000000002</v>
      </c>
      <c r="CF142" s="9">
        <f t="shared" si="128"/>
        <v>2.0799999999999999E-2</v>
      </c>
      <c r="CG142" s="9">
        <f t="shared" si="129"/>
        <v>35.395306888474998</v>
      </c>
      <c r="CH142" s="9">
        <f t="shared" si="130"/>
        <v>0.30690000000000001</v>
      </c>
      <c r="CI142" s="9">
        <f t="shared" si="131"/>
        <v>2.0299999999999998</v>
      </c>
      <c r="CJ142" s="9">
        <f>0</f>
        <v>0</v>
      </c>
      <c r="CK142" s="9">
        <f t="shared" si="132"/>
        <v>0.193</v>
      </c>
      <c r="CL142" s="9">
        <f t="shared" si="133"/>
        <v>3.56E-2</v>
      </c>
      <c r="CM142" s="10">
        <f t="shared" si="134"/>
        <v>1.0660222558015895</v>
      </c>
      <c r="CN142" s="41">
        <f t="shared" si="153"/>
        <v>0.11389502316428091</v>
      </c>
    </row>
    <row r="143" spans="1:92">
      <c r="A143" s="36">
        <v>265</v>
      </c>
      <c r="B143" s="36" t="s">
        <v>192</v>
      </c>
      <c r="C143" s="36">
        <v>0.75960000000000005</v>
      </c>
      <c r="D143" s="36">
        <v>1.1819999999999999</v>
      </c>
      <c r="E143" s="36">
        <v>4.1399999999999999E-2</v>
      </c>
      <c r="F143" s="36">
        <v>87.16</v>
      </c>
      <c r="G143" s="36">
        <v>0.38090000000000002</v>
      </c>
      <c r="H143" s="36">
        <v>0.01</v>
      </c>
      <c r="I143" s="36">
        <v>4.3099999999999996</v>
      </c>
      <c r="J143" s="36">
        <v>0.59130000000000005</v>
      </c>
      <c r="K143" s="36">
        <v>8.8999999999999999E-3</v>
      </c>
      <c r="L143" s="36">
        <v>0.1784</v>
      </c>
      <c r="M143" s="7">
        <f t="shared" si="120"/>
        <v>1.8846577544883437E-2</v>
      </c>
      <c r="N143" s="7">
        <f t="shared" si="120"/>
        <v>1.15926364044326E-2</v>
      </c>
      <c r="O143" s="7">
        <f t="shared" si="120"/>
        <v>2.7238562435522246E-4</v>
      </c>
      <c r="P143" s="7">
        <f t="shared" si="120"/>
        <v>1.2131773666423549</v>
      </c>
      <c r="Q143" s="7">
        <f t="shared" si="120"/>
        <v>2.5413460794282403E-3</v>
      </c>
      <c r="R143" s="7">
        <f t="shared" si="120"/>
        <v>1.9199643654613772E-4</v>
      </c>
      <c r="S143" s="7">
        <f t="shared" si="120"/>
        <v>5.3965527171830743E-2</v>
      </c>
      <c r="T143" s="7">
        <f t="shared" si="120"/>
        <v>8.335512600685711E-3</v>
      </c>
      <c r="U143" s="7">
        <f t="shared" si="120"/>
        <v>1.1915472441788231E-4</v>
      </c>
      <c r="V143" s="7">
        <f t="shared" si="120"/>
        <v>2.1919316274600872E-3</v>
      </c>
      <c r="W143" s="7">
        <f t="shared" si="154"/>
        <v>1.8846577544883437E-2</v>
      </c>
      <c r="X143" s="7">
        <f t="shared" si="111"/>
        <v>3.4777909213297799E-2</v>
      </c>
      <c r="Y143" s="7">
        <f t="shared" si="111"/>
        <v>8.1715687306566738E-4</v>
      </c>
      <c r="Z143" s="7">
        <f t="shared" si="155"/>
        <v>1.2131773666423549</v>
      </c>
      <c r="AA143" s="7">
        <f t="shared" si="156"/>
        <v>7.6240382382847215E-3</v>
      </c>
      <c r="AB143" s="7">
        <f t="shared" si="112"/>
        <v>3.8399287309227544E-4</v>
      </c>
      <c r="AC143" s="7">
        <f t="shared" si="112"/>
        <v>0.10793105434366149</v>
      </c>
      <c r="AD143" s="7">
        <f t="shared" si="118"/>
        <v>8.335512600685711E-3</v>
      </c>
      <c r="AE143" s="7">
        <f t="shared" si="118"/>
        <v>1.1915472441788231E-4</v>
      </c>
      <c r="AF143" s="7">
        <f t="shared" si="118"/>
        <v>2.1919316274600872E-3</v>
      </c>
      <c r="AG143" s="7">
        <f t="shared" si="113"/>
        <v>1.3942046946812039</v>
      </c>
      <c r="AH143" s="8">
        <f t="shared" si="121"/>
        <v>0.32442715391991178</v>
      </c>
      <c r="AI143" s="8">
        <f t="shared" si="121"/>
        <v>0.59867092995982285</v>
      </c>
      <c r="AJ143" s="8">
        <f t="shared" si="121"/>
        <v>1.4066632416598199E-2</v>
      </c>
      <c r="AK143" s="8">
        <f t="shared" si="121"/>
        <v>20.883774750216421</v>
      </c>
      <c r="AL143" s="8">
        <f t="shared" si="121"/>
        <v>0.13124107128377763</v>
      </c>
      <c r="AM143" s="8">
        <f t="shared" si="121"/>
        <v>6.6100974909727188E-3</v>
      </c>
      <c r="AN143" s="8">
        <f t="shared" si="121"/>
        <v>1.8579375855854361</v>
      </c>
      <c r="AO143" s="8">
        <f t="shared" si="121"/>
        <v>0.14348847280434715</v>
      </c>
      <c r="AP143" s="8">
        <f t="shared" si="121"/>
        <v>2.0511431333854976E-3</v>
      </c>
      <c r="AQ143" s="8">
        <f t="shared" si="121"/>
        <v>3.7732163189330648E-2</v>
      </c>
      <c r="AR143" s="8">
        <f t="shared" si="157"/>
        <v>24.000000000000007</v>
      </c>
      <c r="AS143" s="8">
        <f t="shared" si="158"/>
        <v>0.32442715391991178</v>
      </c>
      <c r="AT143" s="8">
        <f t="shared" si="114"/>
        <v>0.39911395330654859</v>
      </c>
      <c r="AU143" s="8">
        <f t="shared" si="114"/>
        <v>9.377754944398799E-3</v>
      </c>
      <c r="AV143" s="8">
        <f t="shared" si="159"/>
        <v>20.883774750216421</v>
      </c>
      <c r="AW143" s="8">
        <f t="shared" si="160"/>
        <v>8.7494047522518423E-2</v>
      </c>
      <c r="AX143" s="8">
        <f t="shared" si="115"/>
        <v>3.3050487454863594E-3</v>
      </c>
      <c r="AY143" s="8">
        <f t="shared" si="115"/>
        <v>0.92896879279271805</v>
      </c>
      <c r="AZ143" s="8">
        <f t="shared" si="119"/>
        <v>0.14348847280434715</v>
      </c>
      <c r="BA143" s="8">
        <f t="shared" si="119"/>
        <v>2.0511431333854976E-3</v>
      </c>
      <c r="BB143" s="8">
        <f t="shared" si="119"/>
        <v>3.7732163189330648E-2</v>
      </c>
      <c r="BC143" s="9">
        <f t="shared" si="161"/>
        <v>22.819733280575068</v>
      </c>
      <c r="BD143" s="9">
        <f t="shared" si="135"/>
        <v>4.4482800830012353E-2</v>
      </c>
      <c r="BE143" s="9" t="b">
        <f t="shared" si="136"/>
        <v>0</v>
      </c>
      <c r="BF143" s="8">
        <f t="shared" si="137"/>
        <v>0.46105316606845903</v>
      </c>
      <c r="BG143" s="8">
        <f t="shared" si="138"/>
        <v>20.422721584147961</v>
      </c>
      <c r="BH143" s="10">
        <f t="shared" si="116"/>
        <v>2.2077099163487247E-2</v>
      </c>
      <c r="BI143" s="10">
        <f t="shared" si="116"/>
        <v>0.97792290083651268</v>
      </c>
      <c r="BJ143" s="10">
        <f t="shared" si="139"/>
        <v>1.9242399630895484</v>
      </c>
      <c r="BK143" s="10">
        <f t="shared" si="140"/>
        <v>94.726555555660312</v>
      </c>
      <c r="BL143" s="8">
        <f t="shared" si="141"/>
        <v>104.11329551874987</v>
      </c>
      <c r="BM143" s="10">
        <f t="shared" si="142"/>
        <v>1.3900219588611773</v>
      </c>
      <c r="BN143" s="10">
        <f t="shared" si="143"/>
        <v>6.4979175971184153</v>
      </c>
      <c r="BO143" s="10">
        <f t="shared" si="144"/>
        <v>12.995835194236831</v>
      </c>
      <c r="BP143" s="10">
        <f t="shared" si="145"/>
        <v>0.37770659999566636</v>
      </c>
      <c r="BQ143" s="10">
        <f t="shared" si="146"/>
        <v>0.62229340000433353</v>
      </c>
      <c r="BR143" s="10">
        <f t="shared" si="147"/>
        <v>32.920907255622275</v>
      </c>
      <c r="BS143" s="10">
        <f t="shared" si="148"/>
        <v>60.278484405066614</v>
      </c>
      <c r="BT143" s="8">
        <f t="shared" si="149"/>
        <v>100.66189166068889</v>
      </c>
      <c r="BU143" s="11" t="str">
        <f t="shared" si="150"/>
        <v>Magnetite-Ulvospinel</v>
      </c>
      <c r="BV143" s="9">
        <f t="shared" si="151"/>
        <v>100.66189166068889</v>
      </c>
      <c r="BW143" s="11" t="str">
        <f t="shared" si="152"/>
        <v>YES</v>
      </c>
      <c r="BX143" s="11"/>
      <c r="BY143" s="11" t="str">
        <f t="shared" si="122"/>
        <v>Magnetite-Ulvospinel</v>
      </c>
      <c r="BZ143" s="11">
        <f t="shared" si="123"/>
        <v>265</v>
      </c>
      <c r="CA143" s="9">
        <f t="shared" si="124"/>
        <v>0.01</v>
      </c>
      <c r="CB143" s="9">
        <f t="shared" si="124"/>
        <v>4.3099999999999996</v>
      </c>
      <c r="CC143" s="9">
        <f t="shared" si="125"/>
        <v>1.1819999999999999</v>
      </c>
      <c r="CD143" s="9">
        <f t="shared" si="126"/>
        <v>60.278484405066614</v>
      </c>
      <c r="CE143" s="9">
        <f t="shared" si="127"/>
        <v>0.38090000000000002</v>
      </c>
      <c r="CF143" s="9">
        <f t="shared" si="128"/>
        <v>4.1399999999999999E-2</v>
      </c>
      <c r="CG143" s="9">
        <f t="shared" si="129"/>
        <v>32.920907255622275</v>
      </c>
      <c r="CH143" s="9">
        <f t="shared" si="130"/>
        <v>0.59130000000000005</v>
      </c>
      <c r="CI143" s="9">
        <f t="shared" si="131"/>
        <v>0.75960000000000005</v>
      </c>
      <c r="CJ143" s="9">
        <f>0</f>
        <v>0</v>
      </c>
      <c r="CK143" s="9">
        <f t="shared" si="132"/>
        <v>0.1784</v>
      </c>
      <c r="CL143" s="9">
        <f t="shared" si="133"/>
        <v>8.8999999999999999E-3</v>
      </c>
      <c r="CM143" s="10">
        <f t="shared" si="134"/>
        <v>0.3543001833860735</v>
      </c>
      <c r="CN143" s="41">
        <f t="shared" si="153"/>
        <v>4.4482800830012353E-2</v>
      </c>
    </row>
    <row r="144" spans="1:92">
      <c r="A144" s="36">
        <v>266</v>
      </c>
      <c r="B144" s="36" t="s">
        <v>193</v>
      </c>
      <c r="C144" s="36">
        <v>0.65369999999999995</v>
      </c>
      <c r="D144" s="36">
        <v>1.0636000000000001</v>
      </c>
      <c r="E144" s="36">
        <v>5.5199999999999999E-2</v>
      </c>
      <c r="F144" s="36">
        <v>86.89</v>
      </c>
      <c r="G144" s="36">
        <v>0.3614</v>
      </c>
      <c r="H144" s="36">
        <v>5.3699999999999998E-2</v>
      </c>
      <c r="I144" s="36">
        <v>4.41</v>
      </c>
      <c r="J144" s="36">
        <v>0.5988</v>
      </c>
      <c r="K144" s="36">
        <v>7.9000000000000008E-3</v>
      </c>
      <c r="L144" s="36">
        <v>0.151</v>
      </c>
      <c r="M144" s="7">
        <f t="shared" si="120"/>
        <v>1.6219072855569117E-2</v>
      </c>
      <c r="N144" s="7">
        <f t="shared" si="120"/>
        <v>1.04314112349869E-2</v>
      </c>
      <c r="O144" s="7">
        <f t="shared" si="120"/>
        <v>3.6318083247362991E-4</v>
      </c>
      <c r="P144" s="7">
        <f t="shared" si="120"/>
        <v>1.209419244923752</v>
      </c>
      <c r="Q144" s="7">
        <f t="shared" si="120"/>
        <v>2.4112430378192859E-3</v>
      </c>
      <c r="R144" s="7">
        <f t="shared" si="120"/>
        <v>1.0310208642527595E-3</v>
      </c>
      <c r="S144" s="7">
        <f t="shared" si="120"/>
        <v>5.5217627570249096E-2</v>
      </c>
      <c r="T144" s="7">
        <f t="shared" si="120"/>
        <v>8.4412395489440288E-3</v>
      </c>
      <c r="U144" s="7">
        <f t="shared" si="120"/>
        <v>1.0576655313497419E-4</v>
      </c>
      <c r="V144" s="7">
        <f t="shared" si="120"/>
        <v>1.8552784514936835E-3</v>
      </c>
      <c r="W144" s="7">
        <f t="shared" si="154"/>
        <v>1.6219072855569117E-2</v>
      </c>
      <c r="X144" s="7">
        <f t="shared" si="111"/>
        <v>3.1294233704960699E-2</v>
      </c>
      <c r="Y144" s="7">
        <f t="shared" si="111"/>
        <v>1.0895424974208898E-3</v>
      </c>
      <c r="Z144" s="7">
        <f t="shared" si="155"/>
        <v>1.209419244923752</v>
      </c>
      <c r="AA144" s="7">
        <f t="shared" si="156"/>
        <v>7.2337291134578572E-3</v>
      </c>
      <c r="AB144" s="7">
        <f t="shared" si="112"/>
        <v>2.0620417285055191E-3</v>
      </c>
      <c r="AC144" s="7">
        <f t="shared" si="112"/>
        <v>0.11043525514049819</v>
      </c>
      <c r="AD144" s="7">
        <f t="shared" si="118"/>
        <v>8.4412395489440288E-3</v>
      </c>
      <c r="AE144" s="7">
        <f t="shared" si="118"/>
        <v>1.0576655313497419E-4</v>
      </c>
      <c r="AF144" s="7">
        <f t="shared" si="118"/>
        <v>1.8552784514936835E-3</v>
      </c>
      <c r="AG144" s="7">
        <f t="shared" si="113"/>
        <v>1.3881554045177367</v>
      </c>
      <c r="AH144" s="8">
        <f t="shared" si="121"/>
        <v>0.28041366785507132</v>
      </c>
      <c r="AI144" s="8">
        <f t="shared" si="121"/>
        <v>0.54105009170784113</v>
      </c>
      <c r="AJ144" s="8">
        <f t="shared" si="121"/>
        <v>1.8837242467953989E-2</v>
      </c>
      <c r="AK144" s="8">
        <f t="shared" si="121"/>
        <v>20.909807204369947</v>
      </c>
      <c r="AL144" s="8">
        <f t="shared" si="121"/>
        <v>0.12506488694131676</v>
      </c>
      <c r="AM144" s="8">
        <f t="shared" si="121"/>
        <v>3.5650908625267055E-2</v>
      </c>
      <c r="AN144" s="8">
        <f t="shared" si="121"/>
        <v>1.9093295424605261</v>
      </c>
      <c r="AO144" s="8">
        <f t="shared" si="121"/>
        <v>0.14594169249014236</v>
      </c>
      <c r="AP144" s="8">
        <f t="shared" si="121"/>
        <v>1.8286117440296627E-3</v>
      </c>
      <c r="AQ144" s="8">
        <f t="shared" si="121"/>
        <v>3.2076151337909857E-2</v>
      </c>
      <c r="AR144" s="8">
        <f t="shared" si="157"/>
        <v>24.000000000000011</v>
      </c>
      <c r="AS144" s="8">
        <f t="shared" si="158"/>
        <v>0.28041366785507132</v>
      </c>
      <c r="AT144" s="8">
        <f t="shared" si="114"/>
        <v>0.36070006113856073</v>
      </c>
      <c r="AU144" s="8">
        <f t="shared" si="114"/>
        <v>1.2558161645302659E-2</v>
      </c>
      <c r="AV144" s="8">
        <f t="shared" si="159"/>
        <v>20.909807204369947</v>
      </c>
      <c r="AW144" s="8">
        <f t="shared" si="160"/>
        <v>8.3376591294211169E-2</v>
      </c>
      <c r="AX144" s="8">
        <f t="shared" si="115"/>
        <v>1.7825454312633528E-2</v>
      </c>
      <c r="AY144" s="8">
        <f t="shared" si="115"/>
        <v>0.95466477123026305</v>
      </c>
      <c r="AZ144" s="8">
        <f t="shared" si="119"/>
        <v>0.14594169249014236</v>
      </c>
      <c r="BA144" s="8">
        <f t="shared" si="119"/>
        <v>1.8286117440296627E-3</v>
      </c>
      <c r="BB144" s="8">
        <f t="shared" si="119"/>
        <v>3.2076151337909857E-2</v>
      </c>
      <c r="BC144" s="9">
        <f t="shared" si="161"/>
        <v>22.799192367418076</v>
      </c>
      <c r="BD144" s="9">
        <f t="shared" si="135"/>
        <v>4.5656316287351867E-2</v>
      </c>
      <c r="BE144" s="9" t="b">
        <f t="shared" si="136"/>
        <v>0</v>
      </c>
      <c r="BF144" s="8">
        <f t="shared" si="137"/>
        <v>0.52830941088504935</v>
      </c>
      <c r="BG144" s="8">
        <f t="shared" si="138"/>
        <v>20.381497793484897</v>
      </c>
      <c r="BH144" s="10">
        <f t="shared" si="116"/>
        <v>2.5266106268767404E-2</v>
      </c>
      <c r="BI144" s="10">
        <f t="shared" si="116"/>
        <v>0.97473389373123254</v>
      </c>
      <c r="BJ144" s="10">
        <f t="shared" si="139"/>
        <v>2.1953719736931996</v>
      </c>
      <c r="BK144" s="10">
        <f t="shared" si="140"/>
        <v>94.125169805791984</v>
      </c>
      <c r="BL144" s="8">
        <f t="shared" si="141"/>
        <v>103.67584177948518</v>
      </c>
      <c r="BM144" s="10">
        <f t="shared" si="142"/>
        <v>1.4829741821153124</v>
      </c>
      <c r="BN144" s="10">
        <f t="shared" si="143"/>
        <v>6.4756110074182116</v>
      </c>
      <c r="BO144" s="10">
        <f t="shared" si="144"/>
        <v>12.951222014836423</v>
      </c>
      <c r="BP144" s="10">
        <f t="shared" si="145"/>
        <v>0.38061494837074616</v>
      </c>
      <c r="BQ144" s="10">
        <f t="shared" si="146"/>
        <v>0.61938505162925384</v>
      </c>
      <c r="BR144" s="10">
        <f t="shared" si="147"/>
        <v>33.071632863934134</v>
      </c>
      <c r="BS144" s="10">
        <f t="shared" si="148"/>
        <v>59.810912018873523</v>
      </c>
      <c r="BT144" s="8">
        <f t="shared" si="149"/>
        <v>100.23784488280765</v>
      </c>
      <c r="BU144" s="11" t="str">
        <f t="shared" si="150"/>
        <v>Magnetite-Ulvospinel</v>
      </c>
      <c r="BV144" s="9">
        <f t="shared" si="151"/>
        <v>100.23784488280765</v>
      </c>
      <c r="BW144" s="11" t="str">
        <f t="shared" si="152"/>
        <v>YES</v>
      </c>
      <c r="BX144" s="11"/>
      <c r="BY144" s="11" t="str">
        <f t="shared" si="122"/>
        <v>Magnetite-Ulvospinel</v>
      </c>
      <c r="BZ144" s="11">
        <f t="shared" si="123"/>
        <v>266</v>
      </c>
      <c r="CA144" s="9">
        <f t="shared" si="124"/>
        <v>5.3699999999999998E-2</v>
      </c>
      <c r="CB144" s="9">
        <f t="shared" si="124"/>
        <v>4.41</v>
      </c>
      <c r="CC144" s="9">
        <f t="shared" si="125"/>
        <v>1.0636000000000001</v>
      </c>
      <c r="CD144" s="9">
        <f t="shared" si="126"/>
        <v>59.810912018873523</v>
      </c>
      <c r="CE144" s="9">
        <f t="shared" si="127"/>
        <v>0.3614</v>
      </c>
      <c r="CF144" s="9">
        <f t="shared" si="128"/>
        <v>5.5199999999999999E-2</v>
      </c>
      <c r="CG144" s="9">
        <f t="shared" si="129"/>
        <v>33.071632863934134</v>
      </c>
      <c r="CH144" s="9">
        <f t="shared" si="130"/>
        <v>0.5988</v>
      </c>
      <c r="CI144" s="9">
        <f t="shared" si="131"/>
        <v>0.65369999999999995</v>
      </c>
      <c r="CJ144" s="9">
        <f>0</f>
        <v>0</v>
      </c>
      <c r="CK144" s="9">
        <f t="shared" si="132"/>
        <v>0.151</v>
      </c>
      <c r="CL144" s="9">
        <f t="shared" si="133"/>
        <v>7.9000000000000008E-3</v>
      </c>
      <c r="CM144" s="10">
        <f t="shared" si="134"/>
        <v>0.28361979961510231</v>
      </c>
      <c r="CN144" s="41">
        <f t="shared" si="153"/>
        <v>4.5656316287351867E-2</v>
      </c>
    </row>
    <row r="145" spans="1:92">
      <c r="A145" s="36">
        <v>267</v>
      </c>
      <c r="B145" s="36" t="s">
        <v>194</v>
      </c>
      <c r="C145" s="36">
        <v>0.76229999999999998</v>
      </c>
      <c r="D145" s="36">
        <v>1.1732</v>
      </c>
      <c r="E145" s="36">
        <v>5.96E-2</v>
      </c>
      <c r="F145" s="36">
        <v>85.72</v>
      </c>
      <c r="G145" s="36">
        <v>0.3725</v>
      </c>
      <c r="H145" s="36">
        <v>7.3300000000000004E-2</v>
      </c>
      <c r="I145" s="36">
        <v>4.34</v>
      </c>
      <c r="J145" s="36">
        <v>0.62619999999999998</v>
      </c>
      <c r="K145" s="36">
        <v>1.2699999999999999E-2</v>
      </c>
      <c r="L145" s="36">
        <v>0.16350000000000001</v>
      </c>
      <c r="M145" s="7">
        <f t="shared" si="120"/>
        <v>1.891356774942686E-2</v>
      </c>
      <c r="N145" s="7">
        <f t="shared" si="120"/>
        <v>1.150632912832515E-2</v>
      </c>
      <c r="O145" s="7">
        <f t="shared" si="120"/>
        <v>3.9213002926500625E-4</v>
      </c>
      <c r="P145" s="7">
        <f t="shared" si="120"/>
        <v>1.1931340508098058</v>
      </c>
      <c r="Q145" s="7">
        <f t="shared" si="120"/>
        <v>2.485301692273614E-3</v>
      </c>
      <c r="R145" s="7">
        <f t="shared" si="120"/>
        <v>1.4073338798831895E-3</v>
      </c>
      <c r="S145" s="7">
        <f t="shared" si="120"/>
        <v>5.4341157291356253E-2</v>
      </c>
      <c r="T145" s="7">
        <f t="shared" si="120"/>
        <v>8.8274953332477465E-3</v>
      </c>
      <c r="U145" s="7">
        <f t="shared" si="120"/>
        <v>1.7002977529293316E-4</v>
      </c>
      <c r="V145" s="7">
        <f t="shared" si="120"/>
        <v>2.0088611047630284E-3</v>
      </c>
      <c r="W145" s="7">
        <f t="shared" si="154"/>
        <v>1.891356774942686E-2</v>
      </c>
      <c r="X145" s="7">
        <f t="shared" si="111"/>
        <v>3.4518987384975448E-2</v>
      </c>
      <c r="Y145" s="7">
        <f t="shared" si="111"/>
        <v>1.1763900877950187E-3</v>
      </c>
      <c r="Z145" s="7">
        <f t="shared" si="155"/>
        <v>1.1931340508098058</v>
      </c>
      <c r="AA145" s="7">
        <f t="shared" si="156"/>
        <v>7.4559050768208419E-3</v>
      </c>
      <c r="AB145" s="7">
        <f t="shared" si="112"/>
        <v>2.814667759766379E-3</v>
      </c>
      <c r="AC145" s="7">
        <f t="shared" si="112"/>
        <v>0.10868231458271251</v>
      </c>
      <c r="AD145" s="7">
        <f t="shared" si="118"/>
        <v>8.8274953332477465E-3</v>
      </c>
      <c r="AE145" s="7">
        <f t="shared" si="118"/>
        <v>1.7002977529293316E-4</v>
      </c>
      <c r="AF145" s="7">
        <f t="shared" si="118"/>
        <v>2.0088611047630284E-3</v>
      </c>
      <c r="AG145" s="7">
        <f t="shared" si="113"/>
        <v>1.3777022696646066</v>
      </c>
      <c r="AH145" s="8">
        <f t="shared" si="121"/>
        <v>0.32948020481722085</v>
      </c>
      <c r="AI145" s="8">
        <f t="shared" si="121"/>
        <v>0.60133144546614803</v>
      </c>
      <c r="AJ145" s="8">
        <f t="shared" si="121"/>
        <v>2.0493079476419596E-2</v>
      </c>
      <c r="AK145" s="8">
        <f t="shared" si="121"/>
        <v>20.784764495166588</v>
      </c>
      <c r="AL145" s="8">
        <f t="shared" si="121"/>
        <v>0.12988417438497979</v>
      </c>
      <c r="AM145" s="8">
        <f t="shared" si="121"/>
        <v>4.9032383644717549E-2</v>
      </c>
      <c r="AN145" s="8">
        <f t="shared" si="121"/>
        <v>1.8932795622236245</v>
      </c>
      <c r="AO145" s="8">
        <f t="shared" si="121"/>
        <v>0.15377770122242881</v>
      </c>
      <c r="AP145" s="8">
        <f t="shared" si="121"/>
        <v>2.9619713176663497E-3</v>
      </c>
      <c r="AQ145" s="8">
        <f t="shared" si="121"/>
        <v>3.499498228020613E-2</v>
      </c>
      <c r="AR145" s="8">
        <f t="shared" si="157"/>
        <v>24</v>
      </c>
      <c r="AS145" s="8">
        <f t="shared" si="158"/>
        <v>0.32948020481722085</v>
      </c>
      <c r="AT145" s="8">
        <f t="shared" si="114"/>
        <v>0.40088763031076535</v>
      </c>
      <c r="AU145" s="8">
        <f t="shared" si="114"/>
        <v>1.366205298427973E-2</v>
      </c>
      <c r="AV145" s="8">
        <f t="shared" si="159"/>
        <v>20.784764495166588</v>
      </c>
      <c r="AW145" s="8">
        <f t="shared" si="160"/>
        <v>8.6589449589986531E-2</v>
      </c>
      <c r="AX145" s="8">
        <f t="shared" si="115"/>
        <v>2.4516191822358775E-2</v>
      </c>
      <c r="AY145" s="8">
        <f t="shared" si="115"/>
        <v>0.94663978111181224</v>
      </c>
      <c r="AZ145" s="8">
        <f t="shared" si="119"/>
        <v>0.15377770122242881</v>
      </c>
      <c r="BA145" s="8">
        <f t="shared" si="119"/>
        <v>2.9619713176663497E-3</v>
      </c>
      <c r="BB145" s="8">
        <f t="shared" si="119"/>
        <v>3.499498228020613E-2</v>
      </c>
      <c r="BC145" s="9">
        <f t="shared" si="161"/>
        <v>22.778274460623312</v>
      </c>
      <c r="BD145" s="9">
        <f t="shared" si="135"/>
        <v>4.5544888484637364E-2</v>
      </c>
      <c r="BE145" s="9" t="b">
        <f t="shared" si="136"/>
        <v>0</v>
      </c>
      <c r="BF145" s="8">
        <f t="shared" si="137"/>
        <v>0.46338187507216255</v>
      </c>
      <c r="BG145" s="8">
        <f t="shared" si="138"/>
        <v>20.321382620094425</v>
      </c>
      <c r="BH145" s="10">
        <f t="shared" si="116"/>
        <v>2.2294304810618379E-2</v>
      </c>
      <c r="BI145" s="10">
        <f t="shared" si="116"/>
        <v>0.97770569518938166</v>
      </c>
      <c r="BJ145" s="10">
        <f t="shared" si="139"/>
        <v>1.9110678083662074</v>
      </c>
      <c r="BK145" s="10">
        <f t="shared" si="140"/>
        <v>93.140853884255819</v>
      </c>
      <c r="BL145" s="8">
        <f t="shared" si="141"/>
        <v>102.63522169262203</v>
      </c>
      <c r="BM145" s="10">
        <f t="shared" si="142"/>
        <v>1.4100216561839747</v>
      </c>
      <c r="BN145" s="10">
        <f t="shared" si="143"/>
        <v>6.4582476129942039</v>
      </c>
      <c r="BO145" s="10">
        <f t="shared" si="144"/>
        <v>12.916495225988408</v>
      </c>
      <c r="BP145" s="10">
        <f t="shared" si="145"/>
        <v>0.37855946219683717</v>
      </c>
      <c r="BQ145" s="10">
        <f t="shared" si="146"/>
        <v>0.62144053780316288</v>
      </c>
      <c r="BR145" s="10">
        <f t="shared" si="147"/>
        <v>32.450117099512887</v>
      </c>
      <c r="BS145" s="10">
        <f t="shared" si="148"/>
        <v>59.201355391579362</v>
      </c>
      <c r="BT145" s="8">
        <f t="shared" si="149"/>
        <v>99.234772491092244</v>
      </c>
      <c r="BU145" s="11" t="str">
        <f t="shared" si="150"/>
        <v>Magnetite-Ulvospinel</v>
      </c>
      <c r="BV145" s="9">
        <f t="shared" si="151"/>
        <v>99.234772491092244</v>
      </c>
      <c r="BW145" s="11" t="str">
        <f t="shared" si="152"/>
        <v>YES</v>
      </c>
      <c r="BX145" s="11"/>
      <c r="BY145" s="11" t="str">
        <f t="shared" si="122"/>
        <v>Magnetite-Ulvospinel</v>
      </c>
      <c r="BZ145" s="11">
        <f t="shared" si="123"/>
        <v>267</v>
      </c>
      <c r="CA145" s="9">
        <f t="shared" si="124"/>
        <v>7.3300000000000004E-2</v>
      </c>
      <c r="CB145" s="9">
        <f t="shared" si="124"/>
        <v>4.34</v>
      </c>
      <c r="CC145" s="9">
        <f t="shared" si="125"/>
        <v>1.1732</v>
      </c>
      <c r="CD145" s="9">
        <f t="shared" si="126"/>
        <v>59.201355391579362</v>
      </c>
      <c r="CE145" s="9">
        <f t="shared" si="127"/>
        <v>0.3725</v>
      </c>
      <c r="CF145" s="9">
        <f t="shared" si="128"/>
        <v>5.96E-2</v>
      </c>
      <c r="CG145" s="9">
        <f t="shared" si="129"/>
        <v>32.450117099512887</v>
      </c>
      <c r="CH145" s="9">
        <f t="shared" si="130"/>
        <v>0.62619999999999998</v>
      </c>
      <c r="CI145" s="9">
        <f t="shared" si="131"/>
        <v>0.76229999999999998</v>
      </c>
      <c r="CJ145" s="9">
        <f>0</f>
        <v>0</v>
      </c>
      <c r="CK145" s="9">
        <f t="shared" si="132"/>
        <v>0.16350000000000001</v>
      </c>
      <c r="CL145" s="9">
        <f t="shared" si="133"/>
        <v>1.2699999999999999E-2</v>
      </c>
      <c r="CM145" s="10">
        <f t="shared" si="134"/>
        <v>0.33093596280933435</v>
      </c>
      <c r="CN145" s="41">
        <f t="shared" si="153"/>
        <v>4.5544888484637364E-2</v>
      </c>
    </row>
    <row r="146" spans="1:92">
      <c r="A146" s="36">
        <v>268</v>
      </c>
      <c r="B146" s="36" t="s">
        <v>195</v>
      </c>
      <c r="C146" s="36">
        <v>0.73839999999999995</v>
      </c>
      <c r="D146" s="36">
        <v>1.1247</v>
      </c>
      <c r="E146" s="36">
        <v>0</v>
      </c>
      <c r="F146" s="36">
        <v>86.2</v>
      </c>
      <c r="G146" s="36">
        <v>0.33939999999999998</v>
      </c>
      <c r="H146" s="36">
        <v>4.24E-2</v>
      </c>
      <c r="I146" s="36">
        <v>4.6100000000000003</v>
      </c>
      <c r="J146" s="36">
        <v>0.58289999999999997</v>
      </c>
      <c r="K146" s="36">
        <v>1.5800000000000002E-2</v>
      </c>
      <c r="L146" s="36">
        <v>0.15959999999999999</v>
      </c>
      <c r="M146" s="7">
        <f t="shared" si="120"/>
        <v>1.8320580383283214E-2</v>
      </c>
      <c r="N146" s="7">
        <f t="shared" si="120"/>
        <v>1.103065834523295E-2</v>
      </c>
      <c r="O146" s="7">
        <f t="shared" si="120"/>
        <v>0</v>
      </c>
      <c r="P146" s="7">
        <f t="shared" si="120"/>
        <v>1.1998151560873223</v>
      </c>
      <c r="Q146" s="7">
        <f t="shared" si="120"/>
        <v>2.2644601190809784E-3</v>
      </c>
      <c r="R146" s="7">
        <f t="shared" si="120"/>
        <v>8.1406489095562392E-4</v>
      </c>
      <c r="S146" s="7">
        <f t="shared" si="120"/>
        <v>5.7721828367085795E-2</v>
      </c>
      <c r="T146" s="7">
        <f t="shared" si="120"/>
        <v>8.2170984186363955E-3</v>
      </c>
      <c r="U146" s="7">
        <f t="shared" si="120"/>
        <v>2.1153310626994838E-4</v>
      </c>
      <c r="V146" s="7">
        <f t="shared" si="120"/>
        <v>1.9609433169429924E-3</v>
      </c>
      <c r="W146" s="7">
        <f t="shared" si="154"/>
        <v>1.8320580383283214E-2</v>
      </c>
      <c r="X146" s="7">
        <f t="shared" si="111"/>
        <v>3.3091975035698849E-2</v>
      </c>
      <c r="Y146" s="7">
        <f t="shared" si="111"/>
        <v>0</v>
      </c>
      <c r="Z146" s="7">
        <f t="shared" si="155"/>
        <v>1.1998151560873223</v>
      </c>
      <c r="AA146" s="7">
        <f t="shared" si="156"/>
        <v>6.7933803572429348E-3</v>
      </c>
      <c r="AB146" s="7">
        <f t="shared" si="112"/>
        <v>1.6281297819112478E-3</v>
      </c>
      <c r="AC146" s="7">
        <f t="shared" si="112"/>
        <v>0.11544365673417159</v>
      </c>
      <c r="AD146" s="7">
        <f t="shared" si="118"/>
        <v>8.2170984186363955E-3</v>
      </c>
      <c r="AE146" s="7">
        <f t="shared" si="118"/>
        <v>2.1153310626994838E-4</v>
      </c>
      <c r="AF146" s="7">
        <f t="shared" si="118"/>
        <v>1.9609433169429924E-3</v>
      </c>
      <c r="AG146" s="7">
        <f t="shared" si="113"/>
        <v>1.3854824532214796</v>
      </c>
      <c r="AH146" s="8">
        <f t="shared" si="121"/>
        <v>0.31735799192291092</v>
      </c>
      <c r="AI146" s="8">
        <f t="shared" si="121"/>
        <v>0.57323526473403297</v>
      </c>
      <c r="AJ146" s="8">
        <f t="shared" si="121"/>
        <v>0</v>
      </c>
      <c r="AK146" s="8">
        <f t="shared" si="121"/>
        <v>20.783780898228777</v>
      </c>
      <c r="AL146" s="8">
        <f t="shared" si="121"/>
        <v>0.11767823417375832</v>
      </c>
      <c r="AM146" s="8">
        <f t="shared" si="121"/>
        <v>2.8203254884256193E-2</v>
      </c>
      <c r="AN146" s="8">
        <f t="shared" si="121"/>
        <v>1.9997710943057392</v>
      </c>
      <c r="AO146" s="8">
        <f t="shared" si="121"/>
        <v>0.1423405699500028</v>
      </c>
      <c r="AP146" s="8">
        <f t="shared" si="121"/>
        <v>3.6642792109523726E-3</v>
      </c>
      <c r="AQ146" s="8">
        <f t="shared" si="121"/>
        <v>3.3968412589566378E-2</v>
      </c>
      <c r="AR146" s="8">
        <f t="shared" si="157"/>
        <v>24</v>
      </c>
      <c r="AS146" s="8">
        <f t="shared" si="158"/>
        <v>0.31735799192291092</v>
      </c>
      <c r="AT146" s="8">
        <f t="shared" si="114"/>
        <v>0.382156843156022</v>
      </c>
      <c r="AU146" s="8">
        <f t="shared" si="114"/>
        <v>0</v>
      </c>
      <c r="AV146" s="8">
        <f t="shared" si="159"/>
        <v>20.783780898228777</v>
      </c>
      <c r="AW146" s="8">
        <f t="shared" si="160"/>
        <v>7.8452156115838875E-2</v>
      </c>
      <c r="AX146" s="8">
        <f t="shared" si="115"/>
        <v>1.4101627442128097E-2</v>
      </c>
      <c r="AY146" s="8">
        <f t="shared" si="115"/>
        <v>0.99988554715286959</v>
      </c>
      <c r="AZ146" s="8">
        <f t="shared" si="119"/>
        <v>0.1423405699500028</v>
      </c>
      <c r="BA146" s="8">
        <f t="shared" si="119"/>
        <v>3.6642792109523726E-3</v>
      </c>
      <c r="BB146" s="8">
        <f t="shared" si="119"/>
        <v>3.3968412589566378E-2</v>
      </c>
      <c r="BC146" s="9">
        <f t="shared" si="161"/>
        <v>22.755708325769067</v>
      </c>
      <c r="BD146" s="9">
        <f t="shared" si="135"/>
        <v>4.8108934175594649E-2</v>
      </c>
      <c r="BE146" s="9" t="b">
        <f t="shared" si="136"/>
        <v>0</v>
      </c>
      <c r="BF146" s="8">
        <f t="shared" si="137"/>
        <v>0.5401869852799559</v>
      </c>
      <c r="BG146" s="8">
        <f t="shared" si="138"/>
        <v>20.243593912948821</v>
      </c>
      <c r="BH146" s="10">
        <f t="shared" si="116"/>
        <v>2.5990794837814683E-2</v>
      </c>
      <c r="BI146" s="10">
        <f t="shared" si="116"/>
        <v>0.97400920516218537</v>
      </c>
      <c r="BJ146" s="10">
        <f t="shared" si="139"/>
        <v>2.2404065150196257</v>
      </c>
      <c r="BK146" s="10">
        <f t="shared" si="140"/>
        <v>93.308290947855681</v>
      </c>
      <c r="BL146" s="8">
        <f t="shared" si="141"/>
        <v>103.1618974628753</v>
      </c>
      <c r="BM146" s="10">
        <f t="shared" si="142"/>
        <v>1.5400725324328255</v>
      </c>
      <c r="BN146" s="10">
        <f t="shared" si="143"/>
        <v>6.4145694552653163</v>
      </c>
      <c r="BO146" s="10">
        <f t="shared" si="144"/>
        <v>12.829138910530633</v>
      </c>
      <c r="BP146" s="10">
        <f t="shared" si="145"/>
        <v>0.38273315267560626</v>
      </c>
      <c r="BQ146" s="10">
        <f t="shared" si="146"/>
        <v>0.61726684732439385</v>
      </c>
      <c r="BR146" s="10">
        <f t="shared" si="147"/>
        <v>32.991597760637262</v>
      </c>
      <c r="BS146" s="10">
        <f t="shared" si="148"/>
        <v>59.133029007687497</v>
      </c>
      <c r="BT146" s="8">
        <f t="shared" si="149"/>
        <v>99.737826768324751</v>
      </c>
      <c r="BU146" s="11" t="str">
        <f t="shared" si="150"/>
        <v>Magnetite-Ulvospinel</v>
      </c>
      <c r="BV146" s="9">
        <f t="shared" si="151"/>
        <v>99.737826768324751</v>
      </c>
      <c r="BW146" s="11" t="str">
        <f t="shared" si="152"/>
        <v>YES</v>
      </c>
      <c r="BX146" s="11"/>
      <c r="BY146" s="11" t="str">
        <f t="shared" si="122"/>
        <v>Magnetite-Ulvospinel</v>
      </c>
      <c r="BZ146" s="11">
        <f t="shared" si="123"/>
        <v>268</v>
      </c>
      <c r="CA146" s="9">
        <f t="shared" si="124"/>
        <v>4.24E-2</v>
      </c>
      <c r="CB146" s="9">
        <f t="shared" si="124"/>
        <v>4.6100000000000003</v>
      </c>
      <c r="CC146" s="9">
        <f t="shared" si="125"/>
        <v>1.1247</v>
      </c>
      <c r="CD146" s="9">
        <f t="shared" si="126"/>
        <v>59.133029007687497</v>
      </c>
      <c r="CE146" s="9">
        <f t="shared" si="127"/>
        <v>0.33939999999999998</v>
      </c>
      <c r="CF146" s="9">
        <f t="shared" si="128"/>
        <v>0</v>
      </c>
      <c r="CG146" s="9">
        <f t="shared" si="129"/>
        <v>32.991597760637262</v>
      </c>
      <c r="CH146" s="9">
        <f t="shared" si="130"/>
        <v>0.58289999999999997</v>
      </c>
      <c r="CI146" s="9">
        <f t="shared" si="131"/>
        <v>0.73839999999999995</v>
      </c>
      <c r="CJ146" s="9">
        <f>0</f>
        <v>0</v>
      </c>
      <c r="CK146" s="9">
        <f t="shared" si="132"/>
        <v>0.15959999999999999</v>
      </c>
      <c r="CL146" s="9">
        <f t="shared" si="133"/>
        <v>1.5800000000000002E-2</v>
      </c>
      <c r="CM146" s="10">
        <f t="shared" si="134"/>
        <v>0.34822073901860973</v>
      </c>
      <c r="CN146" s="41">
        <f t="shared" si="153"/>
        <v>4.8108934175594649E-2</v>
      </c>
    </row>
    <row r="147" spans="1:92">
      <c r="A147" s="36">
        <v>269</v>
      </c>
      <c r="B147" s="36" t="s">
        <v>196</v>
      </c>
      <c r="C147" s="36">
        <v>0.75690000000000002</v>
      </c>
      <c r="D147" s="36">
        <v>1.1175999999999999</v>
      </c>
      <c r="E147" s="36">
        <v>6.3799999999999996E-2</v>
      </c>
      <c r="F147" s="36">
        <v>86.44</v>
      </c>
      <c r="G147" s="36">
        <v>0.37059999999999998</v>
      </c>
      <c r="H147" s="36">
        <v>6.4500000000000002E-2</v>
      </c>
      <c r="I147" s="36">
        <v>4.34</v>
      </c>
      <c r="J147" s="36">
        <v>0.64749999999999996</v>
      </c>
      <c r="K147" s="36">
        <v>1.2699999999999999E-2</v>
      </c>
      <c r="L147" s="36">
        <v>0.15429999999999999</v>
      </c>
      <c r="M147" s="7">
        <f t="shared" si="120"/>
        <v>1.8779587340340013E-2</v>
      </c>
      <c r="N147" s="7">
        <f t="shared" si="120"/>
        <v>1.0961024065646256E-2</v>
      </c>
      <c r="O147" s="7">
        <f t="shared" si="120"/>
        <v>4.1976335347495631E-4</v>
      </c>
      <c r="P147" s="7">
        <f t="shared" si="120"/>
        <v>1.2031557087260802</v>
      </c>
      <c r="Q147" s="7">
        <f t="shared" si="120"/>
        <v>2.4726249856553053E-3</v>
      </c>
      <c r="R147" s="7">
        <f t="shared" si="120"/>
        <v>1.2383770157225883E-3</v>
      </c>
      <c r="S147" s="7">
        <f t="shared" si="120"/>
        <v>5.4341157291356253E-2</v>
      </c>
      <c r="T147" s="7">
        <f t="shared" si="120"/>
        <v>9.1277598663013666E-3</v>
      </c>
      <c r="U147" s="7">
        <f t="shared" si="120"/>
        <v>1.7002977529293316E-4</v>
      </c>
      <c r="V147" s="7">
        <f t="shared" si="120"/>
        <v>1.8958242719567904E-3</v>
      </c>
      <c r="W147" s="7">
        <f t="shared" si="154"/>
        <v>1.8779587340340013E-2</v>
      </c>
      <c r="X147" s="7">
        <f t="shared" si="111"/>
        <v>3.288307219693877E-2</v>
      </c>
      <c r="Y147" s="7">
        <f t="shared" si="111"/>
        <v>1.2592900604248688E-3</v>
      </c>
      <c r="Z147" s="7">
        <f t="shared" si="155"/>
        <v>1.2031557087260802</v>
      </c>
      <c r="AA147" s="7">
        <f t="shared" si="156"/>
        <v>7.4178749569659159E-3</v>
      </c>
      <c r="AB147" s="7">
        <f t="shared" si="112"/>
        <v>2.4767540314451766E-3</v>
      </c>
      <c r="AC147" s="7">
        <f t="shared" si="112"/>
        <v>0.10868231458271251</v>
      </c>
      <c r="AD147" s="7">
        <f t="shared" si="118"/>
        <v>9.1277598663013666E-3</v>
      </c>
      <c r="AE147" s="7">
        <f t="shared" si="118"/>
        <v>1.7002977529293316E-4</v>
      </c>
      <c r="AF147" s="7">
        <f t="shared" si="118"/>
        <v>1.8958242719567904E-3</v>
      </c>
      <c r="AG147" s="7">
        <f t="shared" si="113"/>
        <v>1.3858482158084586</v>
      </c>
      <c r="AH147" s="8">
        <f t="shared" si="121"/>
        <v>0.32522327555563563</v>
      </c>
      <c r="AI147" s="8">
        <f t="shared" si="121"/>
        <v>0.5694662111796569</v>
      </c>
      <c r="AJ147" s="8">
        <f t="shared" si="121"/>
        <v>2.1808276769015259E-2</v>
      </c>
      <c r="AK147" s="8">
        <f t="shared" si="121"/>
        <v>20.836146902697251</v>
      </c>
      <c r="AL147" s="8">
        <f t="shared" si="121"/>
        <v>0.12846211939835395</v>
      </c>
      <c r="AM147" s="8">
        <f t="shared" si="121"/>
        <v>4.2892212925358247E-2</v>
      </c>
      <c r="AN147" s="8">
        <f t="shared" si="121"/>
        <v>1.8821509601348796</v>
      </c>
      <c r="AO147" s="8">
        <f t="shared" si="121"/>
        <v>0.15807375893862713</v>
      </c>
      <c r="AP147" s="8">
        <f t="shared" si="121"/>
        <v>2.9445609991638512E-3</v>
      </c>
      <c r="AQ147" s="8">
        <f t="shared" si="121"/>
        <v>3.283172140205836E-2</v>
      </c>
      <c r="AR147" s="8">
        <f t="shared" si="157"/>
        <v>24</v>
      </c>
      <c r="AS147" s="8">
        <f t="shared" si="158"/>
        <v>0.32522327555563563</v>
      </c>
      <c r="AT147" s="8">
        <f t="shared" si="114"/>
        <v>0.37964414078643793</v>
      </c>
      <c r="AU147" s="8">
        <f t="shared" si="114"/>
        <v>1.4538851179343506E-2</v>
      </c>
      <c r="AV147" s="8">
        <f t="shared" si="159"/>
        <v>20.836146902697251</v>
      </c>
      <c r="AW147" s="8">
        <f t="shared" si="160"/>
        <v>8.5641412932235969E-2</v>
      </c>
      <c r="AX147" s="8">
        <f t="shared" si="115"/>
        <v>2.1446106462679124E-2</v>
      </c>
      <c r="AY147" s="8">
        <f t="shared" si="115"/>
        <v>0.9410754800674398</v>
      </c>
      <c r="AZ147" s="8">
        <f t="shared" si="119"/>
        <v>0.15807375893862713</v>
      </c>
      <c r="BA147" s="8">
        <f t="shared" si="119"/>
        <v>2.9445609991638512E-3</v>
      </c>
      <c r="BB147" s="8">
        <f t="shared" si="119"/>
        <v>3.283172140205836E-2</v>
      </c>
      <c r="BC147" s="9">
        <f t="shared" si="161"/>
        <v>22.797566211020875</v>
      </c>
      <c r="BD147" s="9">
        <f t="shared" si="135"/>
        <v>4.5165523379258624E-2</v>
      </c>
      <c r="BE147" s="9" t="b">
        <f t="shared" si="136"/>
        <v>0</v>
      </c>
      <c r="BF147" s="8">
        <f t="shared" si="137"/>
        <v>0.4577784455731771</v>
      </c>
      <c r="BG147" s="8">
        <f t="shared" si="138"/>
        <v>20.378368457124076</v>
      </c>
      <c r="BH147" s="10">
        <f t="shared" si="116"/>
        <v>2.1970398256019083E-2</v>
      </c>
      <c r="BI147" s="10">
        <f t="shared" si="116"/>
        <v>0.97802960174398101</v>
      </c>
      <c r="BJ147" s="10">
        <f t="shared" si="139"/>
        <v>1.8991212252502894</v>
      </c>
      <c r="BK147" s="10">
        <f t="shared" si="140"/>
        <v>93.95430094731104</v>
      </c>
      <c r="BL147" s="8">
        <f t="shared" si="141"/>
        <v>103.38132217256131</v>
      </c>
      <c r="BM147" s="10">
        <f t="shared" si="142"/>
        <v>1.3988539256406167</v>
      </c>
      <c r="BN147" s="10">
        <f t="shared" si="143"/>
        <v>6.4790976590188789</v>
      </c>
      <c r="BO147" s="10">
        <f t="shared" si="144"/>
        <v>12.958195318037758</v>
      </c>
      <c r="BP147" s="10">
        <f t="shared" si="145"/>
        <v>0.37809061442351849</v>
      </c>
      <c r="BQ147" s="10">
        <f t="shared" si="146"/>
        <v>0.62190938557648157</v>
      </c>
      <c r="BR147" s="10">
        <f t="shared" si="147"/>
        <v>32.682152710768939</v>
      </c>
      <c r="BS147" s="10">
        <f t="shared" si="148"/>
        <v>59.743653433616181</v>
      </c>
      <c r="BT147" s="8">
        <f t="shared" si="149"/>
        <v>99.953706144385109</v>
      </c>
      <c r="BU147" s="11" t="str">
        <f t="shared" si="150"/>
        <v>Magnetite-Ulvospinel</v>
      </c>
      <c r="BV147" s="9">
        <f t="shared" si="151"/>
        <v>99.953706144385109</v>
      </c>
      <c r="BW147" s="11" t="str">
        <f t="shared" si="152"/>
        <v>YES</v>
      </c>
      <c r="BX147" s="11"/>
      <c r="BY147" s="11" t="str">
        <f t="shared" si="122"/>
        <v>Magnetite-Ulvospinel</v>
      </c>
      <c r="BZ147" s="11">
        <f t="shared" si="123"/>
        <v>269</v>
      </c>
      <c r="CA147" s="9">
        <f t="shared" si="124"/>
        <v>6.4500000000000002E-2</v>
      </c>
      <c r="CB147" s="9">
        <f t="shared" si="124"/>
        <v>4.34</v>
      </c>
      <c r="CC147" s="9">
        <f t="shared" si="125"/>
        <v>1.1175999999999999</v>
      </c>
      <c r="CD147" s="9">
        <f t="shared" si="126"/>
        <v>59.743653433616181</v>
      </c>
      <c r="CE147" s="9">
        <f t="shared" si="127"/>
        <v>0.37059999999999998</v>
      </c>
      <c r="CF147" s="9">
        <f t="shared" si="128"/>
        <v>6.3799999999999996E-2</v>
      </c>
      <c r="CG147" s="9">
        <f t="shared" si="129"/>
        <v>32.682152710768939</v>
      </c>
      <c r="CH147" s="9">
        <f t="shared" si="130"/>
        <v>0.64749999999999996</v>
      </c>
      <c r="CI147" s="9">
        <f t="shared" si="131"/>
        <v>0.75690000000000002</v>
      </c>
      <c r="CJ147" s="9">
        <f>0</f>
        <v>0</v>
      </c>
      <c r="CK147" s="9">
        <f t="shared" si="132"/>
        <v>0.15429999999999999</v>
      </c>
      <c r="CL147" s="9">
        <f t="shared" si="133"/>
        <v>1.2699999999999999E-2</v>
      </c>
      <c r="CM147" s="10">
        <f t="shared" si="134"/>
        <v>0.31332183880414671</v>
      </c>
      <c r="CN147" s="41">
        <f t="shared" si="153"/>
        <v>4.5165523379258624E-2</v>
      </c>
    </row>
    <row r="148" spans="1:92">
      <c r="A148" s="36">
        <v>270</v>
      </c>
      <c r="B148" s="36" t="s">
        <v>197</v>
      </c>
      <c r="C148" s="36">
        <v>0.69599999999999995</v>
      </c>
      <c r="D148" s="36">
        <v>1.1032999999999999</v>
      </c>
      <c r="E148" s="36">
        <v>5.8900000000000001E-2</v>
      </c>
      <c r="F148" s="36">
        <v>85.91</v>
      </c>
      <c r="G148" s="36">
        <v>0.35189999999999999</v>
      </c>
      <c r="H148" s="36">
        <v>5.0999999999999997E-2</v>
      </c>
      <c r="I148" s="36">
        <v>4.38</v>
      </c>
      <c r="J148" s="36">
        <v>0.64159999999999995</v>
      </c>
      <c r="K148" s="36">
        <v>1.11E-2</v>
      </c>
      <c r="L148" s="36">
        <v>0.14810000000000001</v>
      </c>
      <c r="M148" s="7">
        <f t="shared" si="120"/>
        <v>1.7268586060082768E-2</v>
      </c>
      <c r="N148" s="7">
        <f t="shared" si="120"/>
        <v>1.0820774741971647E-2</v>
      </c>
      <c r="O148" s="7">
        <f t="shared" si="120"/>
        <v>3.8752447523001456E-4</v>
      </c>
      <c r="P148" s="7">
        <f t="shared" si="120"/>
        <v>1.1957786549821559</v>
      </c>
      <c r="Q148" s="7">
        <f t="shared" si="120"/>
        <v>2.3478595047277443E-3</v>
      </c>
      <c r="R148" s="7">
        <f t="shared" si="120"/>
        <v>9.7918182638530218E-4</v>
      </c>
      <c r="S148" s="7">
        <f t="shared" si="120"/>
        <v>5.4841997450723594E-2</v>
      </c>
      <c r="T148" s="7">
        <f t="shared" si="120"/>
        <v>9.0445880003381558E-3</v>
      </c>
      <c r="U148" s="7">
        <f t="shared" si="120"/>
        <v>1.486087012402802E-4</v>
      </c>
      <c r="V148" s="7">
        <f t="shared" si="120"/>
        <v>1.8196472759351957E-3</v>
      </c>
      <c r="W148" s="7">
        <f t="shared" si="154"/>
        <v>1.7268586060082768E-2</v>
      </c>
      <c r="X148" s="7">
        <f t="shared" si="111"/>
        <v>3.246232422591494E-2</v>
      </c>
      <c r="Y148" s="7">
        <f t="shared" si="111"/>
        <v>1.1625734256900436E-3</v>
      </c>
      <c r="Z148" s="7">
        <f t="shared" si="155"/>
        <v>1.1957786549821559</v>
      </c>
      <c r="AA148" s="7">
        <f t="shared" si="156"/>
        <v>7.0435785141832324E-3</v>
      </c>
      <c r="AB148" s="7">
        <f t="shared" si="112"/>
        <v>1.9583636527706044E-3</v>
      </c>
      <c r="AC148" s="7">
        <f t="shared" si="112"/>
        <v>0.10968399490144719</v>
      </c>
      <c r="AD148" s="7">
        <f t="shared" si="118"/>
        <v>9.0445880003381558E-3</v>
      </c>
      <c r="AE148" s="7">
        <f t="shared" si="118"/>
        <v>1.486087012402802E-4</v>
      </c>
      <c r="AF148" s="7">
        <f t="shared" si="118"/>
        <v>1.8196472759351957E-3</v>
      </c>
      <c r="AG148" s="7">
        <f t="shared" si="113"/>
        <v>1.3763709197397582</v>
      </c>
      <c r="AH148" s="8">
        <f t="shared" si="121"/>
        <v>0.30111509877028581</v>
      </c>
      <c r="AI148" s="8">
        <f t="shared" si="121"/>
        <v>0.56605074275273748</v>
      </c>
      <c r="AJ148" s="8">
        <f t="shared" si="121"/>
        <v>2.0271978880399961E-2</v>
      </c>
      <c r="AK148" s="8">
        <f t="shared" si="121"/>
        <v>20.850983777685478</v>
      </c>
      <c r="AL148" s="8">
        <f t="shared" si="121"/>
        <v>0.12282000579637389</v>
      </c>
      <c r="AM148" s="8">
        <f t="shared" si="121"/>
        <v>3.4148300427170694E-2</v>
      </c>
      <c r="AN148" s="8">
        <f t="shared" si="121"/>
        <v>1.9125773727713347</v>
      </c>
      <c r="AO148" s="8">
        <f t="shared" si="121"/>
        <v>0.15771192844524715</v>
      </c>
      <c r="AP148" s="8">
        <f t="shared" si="121"/>
        <v>2.5913137066577176E-3</v>
      </c>
      <c r="AQ148" s="8">
        <f t="shared" si="121"/>
        <v>3.172948076431463E-2</v>
      </c>
      <c r="AR148" s="8">
        <f t="shared" si="157"/>
        <v>24</v>
      </c>
      <c r="AS148" s="8">
        <f t="shared" si="158"/>
        <v>0.30111509877028581</v>
      </c>
      <c r="AT148" s="8">
        <f t="shared" si="114"/>
        <v>0.37736716183515834</v>
      </c>
      <c r="AU148" s="8">
        <f t="shared" si="114"/>
        <v>1.3514652586933308E-2</v>
      </c>
      <c r="AV148" s="8">
        <f t="shared" si="159"/>
        <v>20.850983777685478</v>
      </c>
      <c r="AW148" s="8">
        <f t="shared" si="160"/>
        <v>8.1880003864249262E-2</v>
      </c>
      <c r="AX148" s="8">
        <f t="shared" si="115"/>
        <v>1.7074150213585347E-2</v>
      </c>
      <c r="AY148" s="8">
        <f t="shared" si="115"/>
        <v>0.95628868638566733</v>
      </c>
      <c r="AZ148" s="8">
        <f t="shared" si="119"/>
        <v>0.15771192844524715</v>
      </c>
      <c r="BA148" s="8">
        <f t="shared" si="119"/>
        <v>2.5913137066577176E-3</v>
      </c>
      <c r="BB148" s="8">
        <f t="shared" si="119"/>
        <v>3.172948076431463E-2</v>
      </c>
      <c r="BC148" s="9">
        <f t="shared" si="161"/>
        <v>22.790256254257578</v>
      </c>
      <c r="BD148" s="9">
        <f t="shared" si="135"/>
        <v>4.5863000833997976E-2</v>
      </c>
      <c r="BE148" s="9" t="b">
        <f t="shared" si="136"/>
        <v>0</v>
      </c>
      <c r="BF148" s="8">
        <f t="shared" si="137"/>
        <v>0.4974616591701343</v>
      </c>
      <c r="BG148" s="8">
        <f t="shared" si="138"/>
        <v>20.353522118515343</v>
      </c>
      <c r="BH148" s="10">
        <f t="shared" si="116"/>
        <v>2.3857946678876273E-2</v>
      </c>
      <c r="BI148" s="10">
        <f t="shared" si="116"/>
        <v>0.97614205332112369</v>
      </c>
      <c r="BJ148" s="10">
        <f t="shared" si="139"/>
        <v>2.04963619918226</v>
      </c>
      <c r="BK148" s="10">
        <f t="shared" si="140"/>
        <v>93.198012278603073</v>
      </c>
      <c r="BL148" s="8">
        <f t="shared" si="141"/>
        <v>102.68954847778532</v>
      </c>
      <c r="BM148" s="10">
        <f t="shared" si="142"/>
        <v>1.4537503455558018</v>
      </c>
      <c r="BN148" s="10">
        <f t="shared" si="143"/>
        <v>6.4657444773765596</v>
      </c>
      <c r="BO148" s="10">
        <f t="shared" si="144"/>
        <v>12.931488954753119</v>
      </c>
      <c r="BP148" s="10">
        <f t="shared" si="145"/>
        <v>0.37981396500858283</v>
      </c>
      <c r="BQ148" s="10">
        <f t="shared" si="146"/>
        <v>0.62018603499141711</v>
      </c>
      <c r="BR148" s="10">
        <f t="shared" si="147"/>
        <v>32.629817733887343</v>
      </c>
      <c r="BS148" s="10">
        <f t="shared" si="148"/>
        <v>59.212801566631839</v>
      </c>
      <c r="BT148" s="8">
        <f t="shared" si="149"/>
        <v>99.284519300519165</v>
      </c>
      <c r="BU148" s="11" t="str">
        <f t="shared" si="150"/>
        <v>Magnetite-Ulvospinel</v>
      </c>
      <c r="BV148" s="9">
        <f t="shared" si="151"/>
        <v>99.284519300519165</v>
      </c>
      <c r="BW148" s="11" t="str">
        <f t="shared" si="152"/>
        <v>YES</v>
      </c>
      <c r="BX148" s="11"/>
      <c r="BY148" s="11" t="str">
        <f t="shared" si="122"/>
        <v>Magnetite-Ulvospinel</v>
      </c>
      <c r="BZ148" s="11">
        <f t="shared" si="123"/>
        <v>270</v>
      </c>
      <c r="CA148" s="9">
        <f t="shared" si="124"/>
        <v>5.0999999999999997E-2</v>
      </c>
      <c r="CB148" s="9">
        <f t="shared" si="124"/>
        <v>4.38</v>
      </c>
      <c r="CC148" s="9">
        <f t="shared" si="125"/>
        <v>1.1032999999999999</v>
      </c>
      <c r="CD148" s="9">
        <f t="shared" si="126"/>
        <v>59.212801566631839</v>
      </c>
      <c r="CE148" s="9">
        <f t="shared" si="127"/>
        <v>0.35189999999999999</v>
      </c>
      <c r="CF148" s="9">
        <f t="shared" si="128"/>
        <v>5.8900000000000001E-2</v>
      </c>
      <c r="CG148" s="9">
        <f t="shared" si="129"/>
        <v>32.629817733887343</v>
      </c>
      <c r="CH148" s="9">
        <f t="shared" si="130"/>
        <v>0.64159999999999995</v>
      </c>
      <c r="CI148" s="9">
        <f t="shared" si="131"/>
        <v>0.69599999999999995</v>
      </c>
      <c r="CJ148" s="9">
        <f>0</f>
        <v>0</v>
      </c>
      <c r="CK148" s="9">
        <f t="shared" si="132"/>
        <v>0.14810000000000001</v>
      </c>
      <c r="CL148" s="9">
        <f t="shared" si="133"/>
        <v>1.11E-2</v>
      </c>
      <c r="CM148" s="10">
        <f t="shared" si="134"/>
        <v>0.28086799065465412</v>
      </c>
      <c r="CN148" s="41">
        <f t="shared" si="153"/>
        <v>4.5863000833997976E-2</v>
      </c>
    </row>
    <row r="149" spans="1:92">
      <c r="A149" s="36">
        <v>271</v>
      </c>
      <c r="B149" s="36" t="s">
        <v>198</v>
      </c>
      <c r="C149" s="36">
        <v>0.66679999999999995</v>
      </c>
      <c r="D149" s="36">
        <v>1.1116999999999999</v>
      </c>
      <c r="E149" s="36">
        <v>9.0499999999999997E-2</v>
      </c>
      <c r="F149" s="36">
        <v>87.22</v>
      </c>
      <c r="G149" s="36">
        <v>0.3634</v>
      </c>
      <c r="H149" s="36">
        <v>3.9699999999999999E-2</v>
      </c>
      <c r="I149" s="36">
        <v>4.12</v>
      </c>
      <c r="J149" s="36">
        <v>0.60289999999999999</v>
      </c>
      <c r="K149" s="36">
        <v>1.6400000000000001E-2</v>
      </c>
      <c r="L149" s="36">
        <v>0.16350000000000001</v>
      </c>
      <c r="M149" s="7">
        <f t="shared" si="120"/>
        <v>1.6544099403539066E-2</v>
      </c>
      <c r="N149" s="7">
        <f t="shared" si="120"/>
        <v>1.0903158960074214E-2</v>
      </c>
      <c r="O149" s="7">
        <f t="shared" si="120"/>
        <v>5.9543234309535336E-4</v>
      </c>
      <c r="P149" s="7">
        <f t="shared" si="120"/>
        <v>1.2140125048020445</v>
      </c>
      <c r="Q149" s="7">
        <f t="shared" si="120"/>
        <v>2.4245869395227685E-3</v>
      </c>
      <c r="R149" s="7">
        <f t="shared" si="120"/>
        <v>7.6222585308816668E-4</v>
      </c>
      <c r="S149" s="7">
        <f t="shared" si="120"/>
        <v>5.158653641483589E-2</v>
      </c>
      <c r="T149" s="7">
        <f t="shared" si="120"/>
        <v>8.4990369473252406E-3</v>
      </c>
      <c r="U149" s="7">
        <f t="shared" si="120"/>
        <v>2.1956600903969326E-4</v>
      </c>
      <c r="V149" s="7">
        <f t="shared" si="120"/>
        <v>2.0088611047630284E-3</v>
      </c>
      <c r="W149" s="7">
        <f t="shared" si="154"/>
        <v>1.6544099403539066E-2</v>
      </c>
      <c r="X149" s="7">
        <f t="shared" si="111"/>
        <v>3.2709476880222646E-2</v>
      </c>
      <c r="Y149" s="7">
        <f t="shared" si="111"/>
        <v>1.7862970292860602E-3</v>
      </c>
      <c r="Z149" s="7">
        <f t="shared" si="155"/>
        <v>1.2140125048020445</v>
      </c>
      <c r="AA149" s="7">
        <f t="shared" si="156"/>
        <v>7.2737608185683058E-3</v>
      </c>
      <c r="AB149" s="7">
        <f t="shared" si="112"/>
        <v>1.5244517061763334E-3</v>
      </c>
      <c r="AC149" s="7">
        <f t="shared" si="112"/>
        <v>0.10317307282967178</v>
      </c>
      <c r="AD149" s="7">
        <f t="shared" si="118"/>
        <v>8.4990369473252406E-3</v>
      </c>
      <c r="AE149" s="7">
        <f t="shared" si="118"/>
        <v>2.1956600903969326E-4</v>
      </c>
      <c r="AF149" s="7">
        <f t="shared" si="118"/>
        <v>2.0088611047630284E-3</v>
      </c>
      <c r="AG149" s="7">
        <f t="shared" si="113"/>
        <v>1.3877511275306365</v>
      </c>
      <c r="AH149" s="8">
        <f t="shared" si="121"/>
        <v>0.28611642088265715</v>
      </c>
      <c r="AI149" s="8">
        <f t="shared" si="121"/>
        <v>0.56568316144856667</v>
      </c>
      <c r="AJ149" s="8">
        <f t="shared" si="121"/>
        <v>3.0892519452785674E-2</v>
      </c>
      <c r="AK149" s="8">
        <f t="shared" si="121"/>
        <v>20.995335213378052</v>
      </c>
      <c r="AL149" s="8">
        <f t="shared" si="121"/>
        <v>0.12579363560400744</v>
      </c>
      <c r="AM149" s="8">
        <f t="shared" si="121"/>
        <v>2.6364122660332192E-2</v>
      </c>
      <c r="AN149" s="8">
        <f t="shared" si="121"/>
        <v>1.7842923697119879</v>
      </c>
      <c r="AO149" s="8">
        <f t="shared" si="121"/>
        <v>0.14698376581308359</v>
      </c>
      <c r="AP149" s="8">
        <f t="shared" si="121"/>
        <v>3.7972112667847969E-3</v>
      </c>
      <c r="AQ149" s="8">
        <f t="shared" si="121"/>
        <v>3.4741579781745351E-2</v>
      </c>
      <c r="AR149" s="8">
        <f t="shared" si="157"/>
        <v>24.000000000000004</v>
      </c>
      <c r="AS149" s="8">
        <f t="shared" si="158"/>
        <v>0.28611642088265715</v>
      </c>
      <c r="AT149" s="8">
        <f t="shared" si="114"/>
        <v>0.3771221076323778</v>
      </c>
      <c r="AU149" s="8">
        <f t="shared" si="114"/>
        <v>2.0595012968523781E-2</v>
      </c>
      <c r="AV149" s="8">
        <f t="shared" si="159"/>
        <v>20.995335213378052</v>
      </c>
      <c r="AW149" s="8">
        <f t="shared" si="160"/>
        <v>8.3862423736004957E-2</v>
      </c>
      <c r="AX149" s="8">
        <f t="shared" si="115"/>
        <v>1.3182061330166096E-2</v>
      </c>
      <c r="AY149" s="8">
        <f t="shared" si="115"/>
        <v>0.89214618485599395</v>
      </c>
      <c r="AZ149" s="8">
        <f t="shared" si="119"/>
        <v>0.14698376581308359</v>
      </c>
      <c r="BA149" s="8">
        <f t="shared" si="119"/>
        <v>3.7972112667847969E-3</v>
      </c>
      <c r="BB149" s="8">
        <f t="shared" si="119"/>
        <v>3.4741579781745351E-2</v>
      </c>
      <c r="BC149" s="9">
        <f t="shared" si="161"/>
        <v>22.853881981645387</v>
      </c>
      <c r="BD149" s="9">
        <f t="shared" si="135"/>
        <v>4.2492590653543168E-2</v>
      </c>
      <c r="BE149" s="9" t="b">
        <f t="shared" si="136"/>
        <v>0</v>
      </c>
      <c r="BF149" s="8">
        <f t="shared" si="137"/>
        <v>0.45904599816025315</v>
      </c>
      <c r="BG149" s="8">
        <f t="shared" si="138"/>
        <v>20.536289215217799</v>
      </c>
      <c r="BH149" s="10">
        <f t="shared" si="116"/>
        <v>2.1864189997202469E-2</v>
      </c>
      <c r="BI149" s="10">
        <f t="shared" si="116"/>
        <v>0.97813581000279759</v>
      </c>
      <c r="BJ149" s="10">
        <f t="shared" si="139"/>
        <v>1.9069946515559992</v>
      </c>
      <c r="BK149" s="10">
        <f t="shared" si="140"/>
        <v>94.812401945617168</v>
      </c>
      <c r="BL149" s="8">
        <f t="shared" si="141"/>
        <v>103.89429659717318</v>
      </c>
      <c r="BM149" s="10">
        <f t="shared" si="142"/>
        <v>1.3511921830162472</v>
      </c>
      <c r="BN149" s="10">
        <f t="shared" si="143"/>
        <v>6.5480476767872675</v>
      </c>
      <c r="BO149" s="10">
        <f t="shared" si="144"/>
        <v>13.096095353574535</v>
      </c>
      <c r="BP149" s="10">
        <f t="shared" si="145"/>
        <v>0.37623785376716379</v>
      </c>
      <c r="BQ149" s="10">
        <f t="shared" si="146"/>
        <v>0.62376214623283632</v>
      </c>
      <c r="BR149" s="10">
        <f t="shared" si="147"/>
        <v>32.815465605572022</v>
      </c>
      <c r="BS149" s="10">
        <f t="shared" si="148"/>
        <v>60.462347582304915</v>
      </c>
      <c r="BT149" s="8">
        <f t="shared" si="149"/>
        <v>100.45271318787695</v>
      </c>
      <c r="BU149" s="11" t="str">
        <f t="shared" si="150"/>
        <v>Magnetite-Ulvospinel</v>
      </c>
      <c r="BV149" s="9">
        <f t="shared" si="151"/>
        <v>100.45271318787695</v>
      </c>
      <c r="BW149" s="11" t="str">
        <f t="shared" si="152"/>
        <v>YES</v>
      </c>
      <c r="BX149" s="11"/>
      <c r="BY149" s="11" t="str">
        <f t="shared" si="122"/>
        <v>Magnetite-Ulvospinel</v>
      </c>
      <c r="BZ149" s="11">
        <f t="shared" si="123"/>
        <v>271</v>
      </c>
      <c r="CA149" s="9">
        <f t="shared" si="124"/>
        <v>3.9699999999999999E-2</v>
      </c>
      <c r="CB149" s="9">
        <f t="shared" si="124"/>
        <v>4.12</v>
      </c>
      <c r="CC149" s="9">
        <f t="shared" si="125"/>
        <v>1.1116999999999999</v>
      </c>
      <c r="CD149" s="9">
        <f t="shared" si="126"/>
        <v>60.462347582304915</v>
      </c>
      <c r="CE149" s="9">
        <f t="shared" si="127"/>
        <v>0.3634</v>
      </c>
      <c r="CF149" s="9">
        <f t="shared" si="128"/>
        <v>9.0499999999999997E-2</v>
      </c>
      <c r="CG149" s="9">
        <f t="shared" si="129"/>
        <v>32.815465605572022</v>
      </c>
      <c r="CH149" s="9">
        <f t="shared" si="130"/>
        <v>0.60289999999999999</v>
      </c>
      <c r="CI149" s="9">
        <f t="shared" si="131"/>
        <v>0.66679999999999995</v>
      </c>
      <c r="CJ149" s="9">
        <f>0</f>
        <v>0</v>
      </c>
      <c r="CK149" s="9">
        <f t="shared" si="132"/>
        <v>0.16350000000000001</v>
      </c>
      <c r="CL149" s="9">
        <f t="shared" si="133"/>
        <v>1.6400000000000001E-2</v>
      </c>
      <c r="CM149" s="10">
        <f t="shared" si="134"/>
        <v>0.28927341361081421</v>
      </c>
      <c r="CN149" s="41">
        <f t="shared" si="153"/>
        <v>4.2492590653543168E-2</v>
      </c>
    </row>
    <row r="150" spans="1:92">
      <c r="A150" s="36">
        <v>272</v>
      </c>
      <c r="B150" s="36" t="s">
        <v>199</v>
      </c>
      <c r="C150" s="36">
        <v>0.68359999999999999</v>
      </c>
      <c r="D150" s="36">
        <v>1.1254999999999999</v>
      </c>
      <c r="E150" s="36">
        <v>6.1800000000000001E-2</v>
      </c>
      <c r="F150" s="36">
        <v>86.81</v>
      </c>
      <c r="G150" s="36">
        <v>0.36709999999999998</v>
      </c>
      <c r="H150" s="36">
        <v>3.9699999999999999E-2</v>
      </c>
      <c r="I150" s="36">
        <v>4.3099999999999996</v>
      </c>
      <c r="J150" s="36">
        <v>0.64270000000000005</v>
      </c>
      <c r="K150" s="36">
        <v>9.2999999999999992E-3</v>
      </c>
      <c r="L150" s="36">
        <v>0.17100000000000001</v>
      </c>
      <c r="M150" s="7">
        <f t="shared" si="120"/>
        <v>1.6960927342920377E-2</v>
      </c>
      <c r="N150" s="7">
        <f t="shared" si="120"/>
        <v>1.1038504461242717E-2</v>
      </c>
      <c r="O150" s="7">
        <f t="shared" si="120"/>
        <v>4.0660462766069439E-4</v>
      </c>
      <c r="P150" s="7">
        <f t="shared" si="120"/>
        <v>1.2083057273774993</v>
      </c>
      <c r="Q150" s="7">
        <f t="shared" si="120"/>
        <v>2.449273157674211E-3</v>
      </c>
      <c r="R150" s="7">
        <f t="shared" si="120"/>
        <v>7.6222585308816668E-4</v>
      </c>
      <c r="S150" s="7">
        <f t="shared" ref="R150:V185" si="162">I150/I$4</f>
        <v>5.3965527171830743E-2</v>
      </c>
      <c r="T150" s="7">
        <f t="shared" si="162"/>
        <v>9.0600946194160439E-3</v>
      </c>
      <c r="U150" s="7">
        <f t="shared" si="162"/>
        <v>1.2450999293104554E-4</v>
      </c>
      <c r="V150" s="7">
        <f t="shared" si="162"/>
        <v>2.1010106967246354E-3</v>
      </c>
      <c r="W150" s="7">
        <f t="shared" si="154"/>
        <v>1.6960927342920377E-2</v>
      </c>
      <c r="X150" s="7">
        <f t="shared" si="111"/>
        <v>3.3115513383728153E-2</v>
      </c>
      <c r="Y150" s="7">
        <f t="shared" si="111"/>
        <v>1.2198138829820832E-3</v>
      </c>
      <c r="Z150" s="7">
        <f t="shared" si="155"/>
        <v>1.2083057273774993</v>
      </c>
      <c r="AA150" s="7">
        <f t="shared" si="156"/>
        <v>7.3478194730226334E-3</v>
      </c>
      <c r="AB150" s="7">
        <f t="shared" si="112"/>
        <v>1.5244517061763334E-3</v>
      </c>
      <c r="AC150" s="7">
        <f t="shared" si="112"/>
        <v>0.10793105434366149</v>
      </c>
      <c r="AD150" s="7">
        <f t="shared" si="118"/>
        <v>9.0600946194160439E-3</v>
      </c>
      <c r="AE150" s="7">
        <f t="shared" si="118"/>
        <v>1.2450999293104554E-4</v>
      </c>
      <c r="AF150" s="7">
        <f t="shared" si="118"/>
        <v>2.1010106967246354E-3</v>
      </c>
      <c r="AG150" s="7">
        <f t="shared" si="113"/>
        <v>1.3876909228190621</v>
      </c>
      <c r="AH150" s="8">
        <f t="shared" si="121"/>
        <v>0.29333783880574177</v>
      </c>
      <c r="AI150" s="8">
        <f t="shared" si="121"/>
        <v>0.57273007132951048</v>
      </c>
      <c r="AJ150" s="8">
        <f t="shared" si="121"/>
        <v>2.1096580448978816E-2</v>
      </c>
      <c r="AK150" s="8">
        <f t="shared" si="121"/>
        <v>20.897547847433128</v>
      </c>
      <c r="AL150" s="8">
        <f t="shared" si="121"/>
        <v>0.12707993145497917</v>
      </c>
      <c r="AM150" s="8">
        <f t="shared" si="121"/>
        <v>2.6365266462871052E-2</v>
      </c>
      <c r="AN150" s="8">
        <f t="shared" ref="AM150:AQ185" si="163">AC150*$AH$2/$AG150</f>
        <v>1.8666586785662971</v>
      </c>
      <c r="AO150" s="8">
        <f t="shared" si="163"/>
        <v>0.15669358881749842</v>
      </c>
      <c r="AP150" s="8">
        <f t="shared" si="163"/>
        <v>2.1533900533661724E-3</v>
      </c>
      <c r="AQ150" s="8">
        <f t="shared" si="163"/>
        <v>3.6336806627628247E-2</v>
      </c>
      <c r="AR150" s="8">
        <f t="shared" si="157"/>
        <v>23.999999999999993</v>
      </c>
      <c r="AS150" s="8">
        <f t="shared" si="158"/>
        <v>0.29333783880574177</v>
      </c>
      <c r="AT150" s="8">
        <f t="shared" si="114"/>
        <v>0.38182004755300697</v>
      </c>
      <c r="AU150" s="8">
        <f t="shared" si="114"/>
        <v>1.4064386965985878E-2</v>
      </c>
      <c r="AV150" s="8">
        <f t="shared" si="159"/>
        <v>20.897547847433128</v>
      </c>
      <c r="AW150" s="8">
        <f t="shared" si="160"/>
        <v>8.4719954303319453E-2</v>
      </c>
      <c r="AX150" s="8">
        <f t="shared" si="115"/>
        <v>1.3182633231435526E-2</v>
      </c>
      <c r="AY150" s="8">
        <f t="shared" si="115"/>
        <v>0.93332933928314854</v>
      </c>
      <c r="AZ150" s="8">
        <f t="shared" si="119"/>
        <v>0.15669358881749842</v>
      </c>
      <c r="BA150" s="8">
        <f t="shared" si="119"/>
        <v>2.1533900533661724E-3</v>
      </c>
      <c r="BB150" s="8">
        <f t="shared" si="119"/>
        <v>3.6336806627628247E-2</v>
      </c>
      <c r="BC150" s="9">
        <f t="shared" si="161"/>
        <v>22.813185833074254</v>
      </c>
      <c r="BD150" s="9">
        <f t="shared" si="135"/>
        <v>4.4662146300470877E-2</v>
      </c>
      <c r="BE150" s="9" t="b">
        <f t="shared" si="136"/>
        <v>0</v>
      </c>
      <c r="BF150" s="8">
        <f t="shared" si="137"/>
        <v>0.48329791165990843</v>
      </c>
      <c r="BG150" s="8">
        <f t="shared" si="138"/>
        <v>20.414249935773221</v>
      </c>
      <c r="BH150" s="10">
        <f t="shared" si="116"/>
        <v>2.3127015436850525E-2</v>
      </c>
      <c r="BI150" s="10">
        <f t="shared" si="116"/>
        <v>0.97687298456314953</v>
      </c>
      <c r="BJ150" s="10">
        <f t="shared" si="139"/>
        <v>2.0076562100729944</v>
      </c>
      <c r="BK150" s="10">
        <f t="shared" si="140"/>
        <v>94.244879458904407</v>
      </c>
      <c r="BL150" s="8">
        <f t="shared" si="141"/>
        <v>103.66323566897741</v>
      </c>
      <c r="BM150" s="10">
        <f t="shared" si="142"/>
        <v>1.4166272509430569</v>
      </c>
      <c r="BN150" s="10">
        <f t="shared" si="143"/>
        <v>6.4936401988300227</v>
      </c>
      <c r="BO150" s="10">
        <f t="shared" si="144"/>
        <v>12.987280397660045</v>
      </c>
      <c r="BP150" s="10">
        <f t="shared" si="145"/>
        <v>0.37852610782488094</v>
      </c>
      <c r="BQ150" s="10">
        <f t="shared" si="146"/>
        <v>0.62147389217511906</v>
      </c>
      <c r="BR150" s="10">
        <f t="shared" si="147"/>
        <v>32.85985142027792</v>
      </c>
      <c r="BS150" s="10">
        <f t="shared" si="148"/>
        <v>59.957367007229358</v>
      </c>
      <c r="BT150" s="8">
        <f t="shared" si="149"/>
        <v>100.22791842750728</v>
      </c>
      <c r="BU150" s="11" t="str">
        <f t="shared" si="150"/>
        <v>Magnetite-Ulvospinel</v>
      </c>
      <c r="BV150" s="9">
        <f t="shared" si="151"/>
        <v>100.22791842750728</v>
      </c>
      <c r="BW150" s="11" t="str">
        <f t="shared" si="152"/>
        <v>YES</v>
      </c>
      <c r="BX150" s="11"/>
      <c r="BY150" s="11" t="str">
        <f t="shared" si="122"/>
        <v>Magnetite-Ulvospinel</v>
      </c>
      <c r="BZ150" s="11">
        <f t="shared" si="123"/>
        <v>272</v>
      </c>
      <c r="CA150" s="9">
        <f t="shared" si="124"/>
        <v>3.9699999999999999E-2</v>
      </c>
      <c r="CB150" s="9">
        <f t="shared" si="124"/>
        <v>4.3099999999999996</v>
      </c>
      <c r="CC150" s="9">
        <f t="shared" si="125"/>
        <v>1.1254999999999999</v>
      </c>
      <c r="CD150" s="9">
        <f t="shared" si="126"/>
        <v>59.957367007229358</v>
      </c>
      <c r="CE150" s="9">
        <f t="shared" si="127"/>
        <v>0.36709999999999998</v>
      </c>
      <c r="CF150" s="9">
        <f t="shared" si="128"/>
        <v>6.1800000000000001E-2</v>
      </c>
      <c r="CG150" s="9">
        <f t="shared" si="129"/>
        <v>32.85985142027792</v>
      </c>
      <c r="CH150" s="9">
        <f t="shared" si="130"/>
        <v>0.64270000000000005</v>
      </c>
      <c r="CI150" s="9">
        <f t="shared" si="131"/>
        <v>0.68359999999999999</v>
      </c>
      <c r="CJ150" s="9">
        <f>0</f>
        <v>0</v>
      </c>
      <c r="CK150" s="9">
        <f t="shared" si="132"/>
        <v>0.17100000000000001</v>
      </c>
      <c r="CL150" s="9">
        <f t="shared" si="133"/>
        <v>9.2999999999999992E-3</v>
      </c>
      <c r="CM150" s="10">
        <f t="shared" si="134"/>
        <v>0.2723168604584984</v>
      </c>
      <c r="CN150" s="41">
        <f t="shared" si="153"/>
        <v>4.4662146300470877E-2</v>
      </c>
    </row>
    <row r="151" spans="1:92">
      <c r="A151" s="36">
        <v>273</v>
      </c>
      <c r="B151" s="36" t="s">
        <v>200</v>
      </c>
      <c r="C151" s="36">
        <v>0.66930000000000001</v>
      </c>
      <c r="D151" s="36">
        <v>1.0652999999999999</v>
      </c>
      <c r="E151" s="36">
        <v>6.2300000000000001E-2</v>
      </c>
      <c r="F151" s="36">
        <v>86.82</v>
      </c>
      <c r="G151" s="36">
        <v>0.37259999999999999</v>
      </c>
      <c r="H151" s="36">
        <v>3.6700000000000003E-2</v>
      </c>
      <c r="I151" s="36">
        <v>4.3099999999999996</v>
      </c>
      <c r="J151" s="36">
        <v>0.63649999999999995</v>
      </c>
      <c r="K151" s="36">
        <v>0</v>
      </c>
      <c r="L151" s="36">
        <v>0.1265</v>
      </c>
      <c r="M151" s="7">
        <f t="shared" ref="M151:Q185" si="164">C151/C$4</f>
        <v>1.6606127370708906E-2</v>
      </c>
      <c r="N151" s="7">
        <f t="shared" si="164"/>
        <v>1.0448084231507655E-2</v>
      </c>
      <c r="O151" s="7">
        <f t="shared" si="164"/>
        <v>4.0989430911425985E-4</v>
      </c>
      <c r="P151" s="7">
        <f t="shared" si="164"/>
        <v>1.2084449170707807</v>
      </c>
      <c r="Q151" s="7">
        <f t="shared" si="164"/>
        <v>2.4859688873587879E-3</v>
      </c>
      <c r="R151" s="7">
        <f t="shared" si="162"/>
        <v>7.0462692212432544E-4</v>
      </c>
      <c r="S151" s="7">
        <f t="shared" si="162"/>
        <v>5.3965527171830743E-2</v>
      </c>
      <c r="T151" s="7">
        <f t="shared" si="162"/>
        <v>8.9726936755225011E-3</v>
      </c>
      <c r="U151" s="7">
        <f t="shared" si="162"/>
        <v>0</v>
      </c>
      <c r="V151" s="7">
        <f t="shared" si="162"/>
        <v>1.5542564510857681E-3</v>
      </c>
      <c r="W151" s="7">
        <f t="shared" si="154"/>
        <v>1.6606127370708906E-2</v>
      </c>
      <c r="X151" s="7">
        <f t="shared" si="111"/>
        <v>3.1344252694522963E-2</v>
      </c>
      <c r="Y151" s="7">
        <f t="shared" si="111"/>
        <v>1.2296829273427796E-3</v>
      </c>
      <c r="Z151" s="7">
        <f t="shared" si="155"/>
        <v>1.2084449170707807</v>
      </c>
      <c r="AA151" s="7">
        <f t="shared" si="156"/>
        <v>7.4579066620763636E-3</v>
      </c>
      <c r="AB151" s="7">
        <f t="shared" si="112"/>
        <v>1.4092538442486509E-3</v>
      </c>
      <c r="AC151" s="7">
        <f t="shared" si="112"/>
        <v>0.10793105434366149</v>
      </c>
      <c r="AD151" s="7">
        <f t="shared" si="118"/>
        <v>8.9726936755225011E-3</v>
      </c>
      <c r="AE151" s="7">
        <f t="shared" si="118"/>
        <v>0</v>
      </c>
      <c r="AF151" s="7">
        <f t="shared" si="118"/>
        <v>1.5542564510857681E-3</v>
      </c>
      <c r="AG151" s="7">
        <f t="shared" si="113"/>
        <v>1.3849501450399504</v>
      </c>
      <c r="AH151" s="8">
        <f t="shared" ref="AH151:AL185" si="165">W151*$AH$2/$AG151</f>
        <v>0.28776996653949388</v>
      </c>
      <c r="AI151" s="8">
        <f t="shared" si="165"/>
        <v>0.54316905728534459</v>
      </c>
      <c r="AJ151" s="8">
        <f t="shared" si="165"/>
        <v>2.1309352081677564E-2</v>
      </c>
      <c r="AK151" s="8">
        <f t="shared" si="165"/>
        <v>20.941315551010049</v>
      </c>
      <c r="AL151" s="8">
        <f t="shared" si="165"/>
        <v>0.12923913581356358</v>
      </c>
      <c r="AM151" s="8">
        <f t="shared" si="163"/>
        <v>2.4421162294612407E-2</v>
      </c>
      <c r="AN151" s="8">
        <f t="shared" si="163"/>
        <v>1.8703527441221752</v>
      </c>
      <c r="AO151" s="8">
        <f t="shared" si="163"/>
        <v>0.15548909755616377</v>
      </c>
      <c r="AP151" s="8">
        <f t="shared" si="163"/>
        <v>0</v>
      </c>
      <c r="AQ151" s="8">
        <f t="shared" si="163"/>
        <v>2.693393329691475E-2</v>
      </c>
      <c r="AR151" s="8">
        <f t="shared" si="157"/>
        <v>23.999999999999993</v>
      </c>
      <c r="AS151" s="8">
        <f t="shared" si="158"/>
        <v>0.28776996653949388</v>
      </c>
      <c r="AT151" s="8">
        <f t="shared" si="114"/>
        <v>0.36211270485689639</v>
      </c>
      <c r="AU151" s="8">
        <f t="shared" si="114"/>
        <v>1.4206234721118377E-2</v>
      </c>
      <c r="AV151" s="8">
        <f t="shared" si="159"/>
        <v>20.941315551010049</v>
      </c>
      <c r="AW151" s="8">
        <f t="shared" si="160"/>
        <v>8.615942387570906E-2</v>
      </c>
      <c r="AX151" s="8">
        <f t="shared" si="115"/>
        <v>1.2210581147306204E-2</v>
      </c>
      <c r="AY151" s="8">
        <f t="shared" si="115"/>
        <v>0.93517637206108761</v>
      </c>
      <c r="AZ151" s="8">
        <f t="shared" si="119"/>
        <v>0.15548909755616377</v>
      </c>
      <c r="BA151" s="8">
        <f t="shared" si="119"/>
        <v>0</v>
      </c>
      <c r="BB151" s="8">
        <f t="shared" si="119"/>
        <v>2.693393329691475E-2</v>
      </c>
      <c r="BC151" s="9">
        <f t="shared" si="161"/>
        <v>22.821373865064739</v>
      </c>
      <c r="BD151" s="9">
        <f t="shared" si="135"/>
        <v>4.4657002077215811E-2</v>
      </c>
      <c r="BE151" s="9" t="b">
        <f t="shared" si="136"/>
        <v>0</v>
      </c>
      <c r="BF151" s="8">
        <f t="shared" si="137"/>
        <v>0.49191730796542998</v>
      </c>
      <c r="BG151" s="8">
        <f t="shared" si="138"/>
        <v>20.44939824304462</v>
      </c>
      <c r="BH151" s="10">
        <f t="shared" si="116"/>
        <v>2.3490277235314553E-2</v>
      </c>
      <c r="BI151" s="10">
        <f t="shared" si="116"/>
        <v>0.9765097227646854</v>
      </c>
      <c r="BJ151" s="10">
        <f t="shared" si="139"/>
        <v>2.0394258695700094</v>
      </c>
      <c r="BK151" s="10">
        <f t="shared" si="140"/>
        <v>94.220685800528159</v>
      </c>
      <c r="BL151" s="8">
        <f t="shared" si="141"/>
        <v>103.53931167009816</v>
      </c>
      <c r="BM151" s="10">
        <f t="shared" si="142"/>
        <v>1.4270936800265175</v>
      </c>
      <c r="BN151" s="10">
        <f t="shared" si="143"/>
        <v>6.5047406236611778</v>
      </c>
      <c r="BO151" s="10">
        <f t="shared" si="144"/>
        <v>13.009481247322356</v>
      </c>
      <c r="BP151" s="10">
        <f t="shared" si="145"/>
        <v>0.37876485287502026</v>
      </c>
      <c r="BQ151" s="10">
        <f t="shared" si="146"/>
        <v>0.62123514712497985</v>
      </c>
      <c r="BR151" s="10">
        <f t="shared" si="147"/>
        <v>32.884364526609254</v>
      </c>
      <c r="BS151" s="10">
        <f t="shared" si="148"/>
        <v>59.941237901645202</v>
      </c>
      <c r="BT151" s="8">
        <f t="shared" si="149"/>
        <v>100.10480242825444</v>
      </c>
      <c r="BU151" s="11" t="str">
        <f t="shared" si="150"/>
        <v>Magnetite-Ulvospinel</v>
      </c>
      <c r="BV151" s="9">
        <f t="shared" si="151"/>
        <v>100.10480242825444</v>
      </c>
      <c r="BW151" s="11" t="str">
        <f t="shared" si="152"/>
        <v>YES</v>
      </c>
      <c r="BX151" s="11"/>
      <c r="BY151" s="11" t="str">
        <f t="shared" si="122"/>
        <v>Magnetite-Ulvospinel</v>
      </c>
      <c r="BZ151" s="11">
        <f t="shared" si="123"/>
        <v>273</v>
      </c>
      <c r="CA151" s="9">
        <f t="shared" si="124"/>
        <v>3.6700000000000003E-2</v>
      </c>
      <c r="CB151" s="9">
        <f t="shared" si="124"/>
        <v>4.3099999999999996</v>
      </c>
      <c r="CC151" s="9">
        <f t="shared" si="125"/>
        <v>1.0652999999999999</v>
      </c>
      <c r="CD151" s="9">
        <f t="shared" si="126"/>
        <v>59.941237901645202</v>
      </c>
      <c r="CE151" s="9">
        <f t="shared" si="127"/>
        <v>0.37259999999999999</v>
      </c>
      <c r="CF151" s="9">
        <f t="shared" si="128"/>
        <v>6.2300000000000001E-2</v>
      </c>
      <c r="CG151" s="9">
        <f t="shared" si="129"/>
        <v>32.884364526609254</v>
      </c>
      <c r="CH151" s="9">
        <f t="shared" si="130"/>
        <v>0.63649999999999995</v>
      </c>
      <c r="CI151" s="9">
        <f t="shared" si="131"/>
        <v>0.66930000000000001</v>
      </c>
      <c r="CJ151" s="9">
        <f>0</f>
        <v>0</v>
      </c>
      <c r="CK151" s="9">
        <f t="shared" si="132"/>
        <v>0.1265</v>
      </c>
      <c r="CL151" s="9">
        <f t="shared" si="133"/>
        <v>0</v>
      </c>
      <c r="CM151" s="10">
        <f t="shared" si="134"/>
        <v>0.26734552333402511</v>
      </c>
      <c r="CN151" s="41">
        <f t="shared" si="153"/>
        <v>4.4657002077215811E-2</v>
      </c>
    </row>
    <row r="152" spans="1:92">
      <c r="A152" s="36">
        <v>274</v>
      </c>
      <c r="B152" s="36" t="s">
        <v>201</v>
      </c>
      <c r="C152" s="36">
        <v>0.69730000000000003</v>
      </c>
      <c r="D152" s="36">
        <v>1.0758000000000001</v>
      </c>
      <c r="E152" s="36">
        <v>1.7000000000000001E-2</v>
      </c>
      <c r="F152" s="36">
        <v>86.66</v>
      </c>
      <c r="G152" s="36">
        <v>0.34899999999999998</v>
      </c>
      <c r="H152" s="36">
        <v>4.0500000000000001E-2</v>
      </c>
      <c r="I152" s="36">
        <v>4.42</v>
      </c>
      <c r="J152" s="36">
        <v>0.5988</v>
      </c>
      <c r="K152" s="36">
        <v>1.2200000000000001E-2</v>
      </c>
      <c r="L152" s="36">
        <v>0.14929999999999999</v>
      </c>
      <c r="M152" s="7">
        <f t="shared" si="164"/>
        <v>1.7300840603011087E-2</v>
      </c>
      <c r="N152" s="7">
        <f t="shared" si="164"/>
        <v>1.0551064504135866E-2</v>
      </c>
      <c r="O152" s="7">
        <f t="shared" si="164"/>
        <v>1.1184916942122662E-4</v>
      </c>
      <c r="P152" s="7">
        <f t="shared" si="164"/>
        <v>1.2062178819782754</v>
      </c>
      <c r="Q152" s="7">
        <f t="shared" si="164"/>
        <v>2.3285108472576943E-3</v>
      </c>
      <c r="R152" s="7">
        <f t="shared" si="162"/>
        <v>7.7758556801185773E-4</v>
      </c>
      <c r="S152" s="7">
        <f t="shared" si="162"/>
        <v>5.5342837610090928E-2</v>
      </c>
      <c r="T152" s="7">
        <f t="shared" si="162"/>
        <v>8.4412395489440288E-3</v>
      </c>
      <c r="U152" s="7">
        <f t="shared" si="162"/>
        <v>1.6333568965147912E-4</v>
      </c>
      <c r="V152" s="7">
        <f t="shared" si="162"/>
        <v>1.8343912106490526E-3</v>
      </c>
      <c r="W152" s="7">
        <f t="shared" si="154"/>
        <v>1.7300840603011087E-2</v>
      </c>
      <c r="X152" s="7">
        <f t="shared" si="111"/>
        <v>3.1653193512407599E-2</v>
      </c>
      <c r="Y152" s="7">
        <f t="shared" si="111"/>
        <v>3.3554750826367985E-4</v>
      </c>
      <c r="Z152" s="7">
        <f t="shared" si="155"/>
        <v>1.2062178819782754</v>
      </c>
      <c r="AA152" s="7">
        <f t="shared" si="156"/>
        <v>6.985532541773083E-3</v>
      </c>
      <c r="AB152" s="7">
        <f t="shared" si="112"/>
        <v>1.5551711360237155E-3</v>
      </c>
      <c r="AC152" s="7">
        <f t="shared" si="112"/>
        <v>0.11068567522018186</v>
      </c>
      <c r="AD152" s="7">
        <f t="shared" si="118"/>
        <v>8.4412395489440288E-3</v>
      </c>
      <c r="AE152" s="7">
        <f t="shared" si="118"/>
        <v>1.6333568965147912E-4</v>
      </c>
      <c r="AF152" s="7">
        <f t="shared" si="118"/>
        <v>1.8343912106490526E-3</v>
      </c>
      <c r="AG152" s="7">
        <f t="shared" si="113"/>
        <v>1.3851728089491813</v>
      </c>
      <c r="AH152" s="8">
        <f t="shared" si="165"/>
        <v>0.2997605582420147</v>
      </c>
      <c r="AI152" s="8">
        <f t="shared" si="165"/>
        <v>0.54843456310269889</v>
      </c>
      <c r="AJ152" s="8">
        <f t="shared" si="165"/>
        <v>5.8138162590973637E-3</v>
      </c>
      <c r="AK152" s="8">
        <f t="shared" si="165"/>
        <v>20.899362866818077</v>
      </c>
      <c r="AL152" s="8">
        <f t="shared" si="165"/>
        <v>0.12103383774168842</v>
      </c>
      <c r="AM152" s="8">
        <f t="shared" si="163"/>
        <v>2.6945451876783485E-2</v>
      </c>
      <c r="AN152" s="8">
        <f t="shared" si="163"/>
        <v>1.9177796359571939</v>
      </c>
      <c r="AO152" s="8">
        <f t="shared" si="163"/>
        <v>0.14625593851235441</v>
      </c>
      <c r="AP152" s="8">
        <f t="shared" si="163"/>
        <v>2.8300126354698875E-3</v>
      </c>
      <c r="AQ152" s="8">
        <f t="shared" si="163"/>
        <v>3.1783318854616972E-2</v>
      </c>
      <c r="AR152" s="8">
        <f t="shared" si="157"/>
        <v>23.999999999999996</v>
      </c>
      <c r="AS152" s="8">
        <f t="shared" si="158"/>
        <v>0.2997605582420147</v>
      </c>
      <c r="AT152" s="8">
        <f t="shared" si="114"/>
        <v>0.36562304206846591</v>
      </c>
      <c r="AU152" s="8">
        <f t="shared" si="114"/>
        <v>3.875877506064909E-3</v>
      </c>
      <c r="AV152" s="8">
        <f t="shared" si="159"/>
        <v>20.899362866818077</v>
      </c>
      <c r="AW152" s="8">
        <f t="shared" si="160"/>
        <v>8.0689225161125616E-2</v>
      </c>
      <c r="AX152" s="8">
        <f t="shared" si="115"/>
        <v>1.3472725938391742E-2</v>
      </c>
      <c r="AY152" s="8">
        <f t="shared" si="115"/>
        <v>0.95888981797859696</v>
      </c>
      <c r="AZ152" s="8">
        <f t="shared" si="119"/>
        <v>0.14625593851235441</v>
      </c>
      <c r="BA152" s="8">
        <f t="shared" si="119"/>
        <v>2.8300126354698875E-3</v>
      </c>
      <c r="BB152" s="8">
        <f t="shared" si="119"/>
        <v>3.1783318854616972E-2</v>
      </c>
      <c r="BC152" s="9">
        <f t="shared" si="161"/>
        <v>22.802543383715182</v>
      </c>
      <c r="BD152" s="9">
        <f t="shared" si="135"/>
        <v>4.5881294281034116E-2</v>
      </c>
      <c r="BE152" s="9" t="b">
        <f t="shared" si="136"/>
        <v>0</v>
      </c>
      <c r="BF152" s="8">
        <f t="shared" si="137"/>
        <v>0.51287332122422791</v>
      </c>
      <c r="BG152" s="8">
        <f t="shared" si="138"/>
        <v>20.38648954559385</v>
      </c>
      <c r="BH152" s="10">
        <f t="shared" si="116"/>
        <v>2.45401414623274E-2</v>
      </c>
      <c r="BI152" s="10">
        <f t="shared" si="116"/>
        <v>0.9754598585376727</v>
      </c>
      <c r="BJ152" s="10">
        <f t="shared" si="139"/>
        <v>2.1266486591252924</v>
      </c>
      <c r="BK152" s="10">
        <f t="shared" si="140"/>
        <v>93.945935351898484</v>
      </c>
      <c r="BL152" s="8">
        <f t="shared" si="141"/>
        <v>103.43248401102377</v>
      </c>
      <c r="BM152" s="10">
        <f t="shared" si="142"/>
        <v>1.471763139202825</v>
      </c>
      <c r="BN152" s="10">
        <f t="shared" si="143"/>
        <v>6.4758665758717511</v>
      </c>
      <c r="BO152" s="10">
        <f t="shared" si="144"/>
        <v>12.951733151743502</v>
      </c>
      <c r="BP152" s="10">
        <f t="shared" si="145"/>
        <v>0.38028095716224097</v>
      </c>
      <c r="BQ152" s="10">
        <f t="shared" si="146"/>
        <v>0.61971904283775892</v>
      </c>
      <c r="BR152" s="10">
        <f t="shared" si="147"/>
        <v>32.955147747679803</v>
      </c>
      <c r="BS152" s="10">
        <f t="shared" si="148"/>
        <v>59.684757527649737</v>
      </c>
      <c r="BT152" s="8">
        <f t="shared" si="149"/>
        <v>99.999805275329535</v>
      </c>
      <c r="BU152" s="11" t="str">
        <f t="shared" si="150"/>
        <v>Magnetite-Ulvospinel</v>
      </c>
      <c r="BV152" s="9">
        <f t="shared" si="151"/>
        <v>99.999805275329535</v>
      </c>
      <c r="BW152" s="11" t="str">
        <f t="shared" si="152"/>
        <v>YES</v>
      </c>
      <c r="BX152" s="11"/>
      <c r="BY152" s="11" t="str">
        <f t="shared" si="122"/>
        <v>Magnetite-Ulvospinel</v>
      </c>
      <c r="BZ152" s="11">
        <f t="shared" si="123"/>
        <v>274</v>
      </c>
      <c r="CA152" s="9">
        <f t="shared" si="124"/>
        <v>4.0500000000000001E-2</v>
      </c>
      <c r="CB152" s="9">
        <f t="shared" si="124"/>
        <v>4.42</v>
      </c>
      <c r="CC152" s="9">
        <f t="shared" si="125"/>
        <v>1.0758000000000001</v>
      </c>
      <c r="CD152" s="9">
        <f t="shared" si="126"/>
        <v>59.684757527649737</v>
      </c>
      <c r="CE152" s="9">
        <f t="shared" si="127"/>
        <v>0.34899999999999998</v>
      </c>
      <c r="CF152" s="9">
        <f t="shared" si="128"/>
        <v>1.7000000000000001E-2</v>
      </c>
      <c r="CG152" s="9">
        <f t="shared" si="129"/>
        <v>32.955147747679803</v>
      </c>
      <c r="CH152" s="9">
        <f t="shared" si="130"/>
        <v>0.5988</v>
      </c>
      <c r="CI152" s="9">
        <f t="shared" si="131"/>
        <v>0.69730000000000003</v>
      </c>
      <c r="CJ152" s="9">
        <f>0</f>
        <v>0</v>
      </c>
      <c r="CK152" s="9">
        <f t="shared" si="132"/>
        <v>0.14929999999999999</v>
      </c>
      <c r="CL152" s="9">
        <f t="shared" si="133"/>
        <v>1.2200000000000001E-2</v>
      </c>
      <c r="CM152" s="10">
        <f t="shared" si="134"/>
        <v>0.31166097985410268</v>
      </c>
      <c r="CN152" s="41">
        <f t="shared" si="153"/>
        <v>4.5881294281034116E-2</v>
      </c>
    </row>
    <row r="153" spans="1:92">
      <c r="A153" s="36">
        <v>275</v>
      </c>
      <c r="B153" s="36" t="s">
        <v>202</v>
      </c>
      <c r="C153" s="36">
        <v>0.70940000000000003</v>
      </c>
      <c r="D153" s="36">
        <v>1.0847</v>
      </c>
      <c r="E153" s="36">
        <v>1.04E-2</v>
      </c>
      <c r="F153" s="36">
        <v>86.71</v>
      </c>
      <c r="G153" s="36">
        <v>0.3362</v>
      </c>
      <c r="H153" s="36">
        <v>4.65E-2</v>
      </c>
      <c r="I153" s="36">
        <v>4.3899999999999997</v>
      </c>
      <c r="J153" s="36">
        <v>0.65790000000000004</v>
      </c>
      <c r="K153" s="36">
        <v>0</v>
      </c>
      <c r="L153" s="36">
        <v>0.16789999999999999</v>
      </c>
      <c r="M153" s="7">
        <f t="shared" si="164"/>
        <v>1.7601055964113099E-2</v>
      </c>
      <c r="N153" s="7">
        <f t="shared" si="164"/>
        <v>1.0638352544744536E-2</v>
      </c>
      <c r="O153" s="7">
        <f t="shared" si="164"/>
        <v>6.8425374234162156E-5</v>
      </c>
      <c r="P153" s="7">
        <f t="shared" si="164"/>
        <v>1.2069138304446834</v>
      </c>
      <c r="Q153" s="7">
        <f t="shared" si="164"/>
        <v>2.2431098763554067E-3</v>
      </c>
      <c r="R153" s="7">
        <f t="shared" si="162"/>
        <v>8.9278342993954032E-4</v>
      </c>
      <c r="S153" s="7">
        <f t="shared" si="162"/>
        <v>5.4967207490565426E-2</v>
      </c>
      <c r="T153" s="7">
        <f t="shared" si="162"/>
        <v>9.2743679012195664E-3</v>
      </c>
      <c r="U153" s="7">
        <f t="shared" si="162"/>
        <v>0</v>
      </c>
      <c r="V153" s="7">
        <f t="shared" si="162"/>
        <v>2.0629221987138375E-3</v>
      </c>
      <c r="W153" s="7">
        <f t="shared" si="154"/>
        <v>1.7601055964113099E-2</v>
      </c>
      <c r="X153" s="7">
        <f t="shared" si="111"/>
        <v>3.1915057634233607E-2</v>
      </c>
      <c r="Y153" s="7">
        <f t="shared" si="111"/>
        <v>2.0527612270248647E-4</v>
      </c>
      <c r="Z153" s="7">
        <f t="shared" si="155"/>
        <v>1.2069138304446834</v>
      </c>
      <c r="AA153" s="7">
        <f t="shared" si="156"/>
        <v>6.7293296290662202E-3</v>
      </c>
      <c r="AB153" s="7">
        <f t="shared" si="112"/>
        <v>1.7855668598790806E-3</v>
      </c>
      <c r="AC153" s="7">
        <f t="shared" si="112"/>
        <v>0.10993441498113085</v>
      </c>
      <c r="AD153" s="7">
        <f t="shared" si="118"/>
        <v>9.2743679012195664E-3</v>
      </c>
      <c r="AE153" s="7">
        <f t="shared" si="118"/>
        <v>0</v>
      </c>
      <c r="AF153" s="7">
        <f t="shared" si="118"/>
        <v>2.0629221987138375E-3</v>
      </c>
      <c r="AG153" s="7">
        <f t="shared" si="113"/>
        <v>1.386421821735742</v>
      </c>
      <c r="AH153" s="8">
        <f t="shared" si="165"/>
        <v>0.30468745984526957</v>
      </c>
      <c r="AI153" s="8">
        <f t="shared" si="165"/>
        <v>0.55247354824713812</v>
      </c>
      <c r="AJ153" s="8">
        <f t="shared" si="165"/>
        <v>3.5534834114856503E-3</v>
      </c>
      <c r="AK153" s="8">
        <f t="shared" si="165"/>
        <v>20.892582240524941</v>
      </c>
      <c r="AL153" s="8">
        <f t="shared" si="165"/>
        <v>0.11648973535009219</v>
      </c>
      <c r="AM153" s="8">
        <f t="shared" si="163"/>
        <v>3.0909499522625096E-2</v>
      </c>
      <c r="AN153" s="8">
        <f t="shared" si="163"/>
        <v>1.9030470511809612</v>
      </c>
      <c r="AO153" s="8">
        <f t="shared" si="163"/>
        <v>0.16054625377333048</v>
      </c>
      <c r="AP153" s="8">
        <f t="shared" si="163"/>
        <v>0</v>
      </c>
      <c r="AQ153" s="8">
        <f t="shared" si="163"/>
        <v>3.5710728144157086E-2</v>
      </c>
      <c r="AR153" s="8">
        <f t="shared" si="157"/>
        <v>24.000000000000004</v>
      </c>
      <c r="AS153" s="8">
        <f t="shared" si="158"/>
        <v>0.30468745984526957</v>
      </c>
      <c r="AT153" s="8">
        <f t="shared" si="114"/>
        <v>0.3683156988314254</v>
      </c>
      <c r="AU153" s="8">
        <f t="shared" si="114"/>
        <v>2.3689889409904334E-3</v>
      </c>
      <c r="AV153" s="8">
        <f t="shared" si="159"/>
        <v>20.892582240524941</v>
      </c>
      <c r="AW153" s="8">
        <f t="shared" si="160"/>
        <v>7.7659823566728126E-2</v>
      </c>
      <c r="AX153" s="8">
        <f t="shared" si="115"/>
        <v>1.5454749761312548E-2</v>
      </c>
      <c r="AY153" s="8">
        <f t="shared" si="115"/>
        <v>0.95152352559048059</v>
      </c>
      <c r="AZ153" s="8">
        <f t="shared" si="119"/>
        <v>0.16054625377333048</v>
      </c>
      <c r="BA153" s="8">
        <f t="shared" si="119"/>
        <v>0</v>
      </c>
      <c r="BB153" s="8">
        <f t="shared" si="119"/>
        <v>3.5710728144157086E-2</v>
      </c>
      <c r="BC153" s="9">
        <f t="shared" si="161"/>
        <v>22.808849468978632</v>
      </c>
      <c r="BD153" s="9">
        <f t="shared" si="135"/>
        <v>4.5543605602989021E-2</v>
      </c>
      <c r="BE153" s="9" t="b">
        <f t="shared" si="136"/>
        <v>0</v>
      </c>
      <c r="BF153" s="8">
        <f t="shared" si="137"/>
        <v>0.48628981197188054</v>
      </c>
      <c r="BG153" s="8">
        <f t="shared" si="138"/>
        <v>20.406292428553062</v>
      </c>
      <c r="BH153" s="10">
        <f t="shared" si="116"/>
        <v>2.3275716059101278E-2</v>
      </c>
      <c r="BI153" s="10">
        <f t="shared" si="116"/>
        <v>0.97672428394089883</v>
      </c>
      <c r="BJ153" s="10">
        <f t="shared" si="139"/>
        <v>2.018237339484672</v>
      </c>
      <c r="BK153" s="10">
        <f t="shared" si="140"/>
        <v>94.121985388456906</v>
      </c>
      <c r="BL153" s="8">
        <f t="shared" si="141"/>
        <v>103.54322272794158</v>
      </c>
      <c r="BM153" s="10">
        <f t="shared" si="142"/>
        <v>1.4378133375623612</v>
      </c>
      <c r="BN153" s="10">
        <f t="shared" si="143"/>
        <v>6.4849229676541933</v>
      </c>
      <c r="BO153" s="10">
        <f t="shared" si="144"/>
        <v>12.969845935308387</v>
      </c>
      <c r="BP153" s="10">
        <f t="shared" si="145"/>
        <v>0.37921288110806023</v>
      </c>
      <c r="BQ153" s="10">
        <f t="shared" si="146"/>
        <v>0.62078711889193983</v>
      </c>
      <c r="BR153" s="10">
        <f t="shared" si="147"/>
        <v>32.881548920879901</v>
      </c>
      <c r="BS153" s="10">
        <f t="shared" si="148"/>
        <v>59.822118784572965</v>
      </c>
      <c r="BT153" s="8">
        <f t="shared" si="149"/>
        <v>100.10666770545286</v>
      </c>
      <c r="BU153" s="11" t="str">
        <f t="shared" si="150"/>
        <v>Magnetite-Ulvospinel</v>
      </c>
      <c r="BV153" s="9">
        <f t="shared" si="151"/>
        <v>100.10666770545286</v>
      </c>
      <c r="BW153" s="11" t="str">
        <f t="shared" si="152"/>
        <v>YES</v>
      </c>
      <c r="BX153" s="11"/>
      <c r="BY153" s="11" t="str">
        <f t="shared" si="122"/>
        <v>Magnetite-Ulvospinel</v>
      </c>
      <c r="BZ153" s="11">
        <f t="shared" si="123"/>
        <v>275</v>
      </c>
      <c r="CA153" s="9">
        <f t="shared" si="124"/>
        <v>4.65E-2</v>
      </c>
      <c r="CB153" s="9">
        <f t="shared" si="124"/>
        <v>4.3899999999999997</v>
      </c>
      <c r="CC153" s="9">
        <f t="shared" si="125"/>
        <v>1.0847</v>
      </c>
      <c r="CD153" s="9">
        <f t="shared" si="126"/>
        <v>59.822118784572965</v>
      </c>
      <c r="CE153" s="9">
        <f t="shared" si="127"/>
        <v>0.3362</v>
      </c>
      <c r="CF153" s="9">
        <f t="shared" si="128"/>
        <v>1.04E-2</v>
      </c>
      <c r="CG153" s="9">
        <f t="shared" si="129"/>
        <v>32.881548920879901</v>
      </c>
      <c r="CH153" s="9">
        <f t="shared" si="130"/>
        <v>0.65790000000000004</v>
      </c>
      <c r="CI153" s="9">
        <f t="shared" si="131"/>
        <v>0.70940000000000003</v>
      </c>
      <c r="CJ153" s="9">
        <f>0</f>
        <v>0</v>
      </c>
      <c r="CK153" s="9">
        <f t="shared" si="132"/>
        <v>0.16789999999999999</v>
      </c>
      <c r="CL153" s="9">
        <f t="shared" si="133"/>
        <v>0</v>
      </c>
      <c r="CM153" s="10">
        <f t="shared" si="134"/>
        <v>0.2782544040589377</v>
      </c>
      <c r="CN153" s="41">
        <f t="shared" si="153"/>
        <v>4.5543605602989021E-2</v>
      </c>
    </row>
    <row r="154" spans="1:92">
      <c r="A154" s="36">
        <v>276</v>
      </c>
      <c r="B154" s="36" t="s">
        <v>203</v>
      </c>
      <c r="C154" s="36">
        <v>1.5399</v>
      </c>
      <c r="D154" s="36">
        <v>0.15509999999999999</v>
      </c>
      <c r="E154" s="36">
        <v>0</v>
      </c>
      <c r="F154" s="36">
        <v>56.16</v>
      </c>
      <c r="G154" s="36">
        <v>0.1472</v>
      </c>
      <c r="H154" s="36">
        <v>2.29E-2</v>
      </c>
      <c r="I154" s="36">
        <v>37.479999999999997</v>
      </c>
      <c r="J154" s="36">
        <v>0.97670000000000001</v>
      </c>
      <c r="K154" s="36">
        <v>0</v>
      </c>
      <c r="L154" s="36">
        <v>7.51E-2</v>
      </c>
      <c r="M154" s="7">
        <f t="shared" si="164"/>
        <v>3.8206746657933131E-2</v>
      </c>
      <c r="N154" s="7">
        <f t="shared" si="164"/>
        <v>1.5211657413938208E-3</v>
      </c>
      <c r="O154" s="7">
        <f t="shared" si="164"/>
        <v>0</v>
      </c>
      <c r="P154" s="7">
        <f t="shared" si="164"/>
        <v>0.78168931746942005</v>
      </c>
      <c r="Q154" s="7">
        <f t="shared" si="164"/>
        <v>9.8211116537631131E-4</v>
      </c>
      <c r="R154" s="7">
        <f t="shared" si="162"/>
        <v>4.3967183969065537E-4</v>
      </c>
      <c r="S154" s="7">
        <f t="shared" si="162"/>
        <v>0.46928722932719635</v>
      </c>
      <c r="T154" s="7">
        <f t="shared" si="162"/>
        <v>1.376846804851976E-2</v>
      </c>
      <c r="U154" s="7">
        <f t="shared" si="162"/>
        <v>0</v>
      </c>
      <c r="V154" s="7">
        <f t="shared" si="162"/>
        <v>9.2272458084222272E-4</v>
      </c>
      <c r="W154" s="7">
        <f t="shared" si="154"/>
        <v>3.8206746657933131E-2</v>
      </c>
      <c r="X154" s="7">
        <f t="shared" si="111"/>
        <v>4.5634972241814621E-3</v>
      </c>
      <c r="Y154" s="7">
        <f t="shared" si="111"/>
        <v>0</v>
      </c>
      <c r="Z154" s="7">
        <f t="shared" si="155"/>
        <v>0.78168931746942005</v>
      </c>
      <c r="AA154" s="7">
        <f t="shared" si="156"/>
        <v>2.9463334961289337E-3</v>
      </c>
      <c r="AB154" s="7">
        <f t="shared" si="112"/>
        <v>8.7934367938131074E-4</v>
      </c>
      <c r="AC154" s="7">
        <f t="shared" si="112"/>
        <v>0.93857445865439271</v>
      </c>
      <c r="AD154" s="7">
        <f t="shared" si="118"/>
        <v>1.376846804851976E-2</v>
      </c>
      <c r="AE154" s="7">
        <f t="shared" si="118"/>
        <v>0</v>
      </c>
      <c r="AF154" s="7">
        <f t="shared" si="118"/>
        <v>9.2272458084222272E-4</v>
      </c>
      <c r="AG154" s="7">
        <f t="shared" si="113"/>
        <v>1.7815508898107997</v>
      </c>
      <c r="AH154" s="8">
        <f t="shared" si="165"/>
        <v>0.51469869597032747</v>
      </c>
      <c r="AI154" s="8">
        <f t="shared" si="165"/>
        <v>6.1476735807410206E-2</v>
      </c>
      <c r="AJ154" s="8">
        <f t="shared" si="165"/>
        <v>0</v>
      </c>
      <c r="AK154" s="8">
        <f t="shared" si="165"/>
        <v>10.530456203391667</v>
      </c>
      <c r="AL154" s="8">
        <f t="shared" si="165"/>
        <v>3.9691262434049253E-2</v>
      </c>
      <c r="AM154" s="8">
        <f t="shared" si="163"/>
        <v>1.1845998015466583E-2</v>
      </c>
      <c r="AN154" s="8">
        <f t="shared" si="163"/>
        <v>12.643920045470976</v>
      </c>
      <c r="AO154" s="8">
        <f t="shared" si="163"/>
        <v>0.18548065904509031</v>
      </c>
      <c r="AP154" s="8">
        <f t="shared" si="163"/>
        <v>0</v>
      </c>
      <c r="AQ154" s="8">
        <f t="shared" si="163"/>
        <v>1.2430399865010414E-2</v>
      </c>
      <c r="AR154" s="8">
        <f t="shared" si="157"/>
        <v>24</v>
      </c>
      <c r="AS154" s="8">
        <f t="shared" si="158"/>
        <v>0.51469869597032747</v>
      </c>
      <c r="AT154" s="8">
        <f t="shared" si="114"/>
        <v>4.0984490538273473E-2</v>
      </c>
      <c r="AU154" s="8">
        <f t="shared" si="114"/>
        <v>0</v>
      </c>
      <c r="AV154" s="8">
        <f t="shared" si="159"/>
        <v>10.530456203391667</v>
      </c>
      <c r="AW154" s="8">
        <f t="shared" si="160"/>
        <v>2.6460841622699502E-2</v>
      </c>
      <c r="AX154" s="8">
        <f t="shared" si="115"/>
        <v>5.9229990077332914E-3</v>
      </c>
      <c r="AY154" s="8">
        <f t="shared" si="115"/>
        <v>6.321960022735488</v>
      </c>
      <c r="AZ154" s="8">
        <f t="shared" si="119"/>
        <v>0.18548065904509031</v>
      </c>
      <c r="BA154" s="8">
        <f t="shared" si="119"/>
        <v>0</v>
      </c>
      <c r="BB154" s="8">
        <f t="shared" si="119"/>
        <v>1.2430399865010414E-2</v>
      </c>
      <c r="BC154" s="9">
        <f t="shared" si="161"/>
        <v>17.638394312176288</v>
      </c>
      <c r="BD154" s="9">
        <f t="shared" si="135"/>
        <v>0.60035006087383946</v>
      </c>
      <c r="BE154" s="9" t="b">
        <f t="shared" si="136"/>
        <v>1</v>
      </c>
      <c r="BF154" s="8">
        <f t="shared" si="137"/>
        <v>5.6217806677200697</v>
      </c>
      <c r="BG154" s="8">
        <f t="shared" si="138"/>
        <v>4.9086755356715974</v>
      </c>
      <c r="BH154" s="10">
        <f t="shared" si="116"/>
        <v>0.53385917562711072</v>
      </c>
      <c r="BI154" s="10">
        <f t="shared" si="116"/>
        <v>0.46614082437288928</v>
      </c>
      <c r="BJ154" s="10">
        <f t="shared" si="139"/>
        <v>29.981531303218535</v>
      </c>
      <c r="BK154" s="10">
        <f t="shared" si="140"/>
        <v>29.093377806380023</v>
      </c>
      <c r="BL154" s="8">
        <f t="shared" si="141"/>
        <v>99.471809109598553</v>
      </c>
      <c r="BM154" s="10">
        <f t="shared" si="142"/>
        <v>11.943740690455558</v>
      </c>
      <c r="BN154" s="10">
        <f t="shared" si="143"/>
        <v>0</v>
      </c>
      <c r="BO154" s="10">
        <f t="shared" si="144"/>
        <v>0</v>
      </c>
      <c r="BP154" s="10">
        <f t="shared" si="145"/>
        <v>1</v>
      </c>
      <c r="BQ154" s="10">
        <f t="shared" si="146"/>
        <v>0</v>
      </c>
      <c r="BR154" s="10">
        <f t="shared" si="147"/>
        <v>56.16</v>
      </c>
      <c r="BS154" s="10">
        <f t="shared" si="148"/>
        <v>0</v>
      </c>
      <c r="BT154" s="8">
        <f t="shared" si="149"/>
        <v>96.556899999999999</v>
      </c>
      <c r="BU154" s="11" t="str">
        <f t="shared" si="150"/>
        <v>Hematite-Ilmenite</v>
      </c>
      <c r="BV154" s="9">
        <f t="shared" si="151"/>
        <v>99.471809109598553</v>
      </c>
      <c r="BW154" s="11" t="str">
        <f t="shared" si="152"/>
        <v>YES</v>
      </c>
      <c r="BX154" s="11"/>
      <c r="BY154" s="11" t="str">
        <f t="shared" si="122"/>
        <v>Hematite-Ilmenite</v>
      </c>
      <c r="BZ154" s="11">
        <f t="shared" si="123"/>
        <v>276</v>
      </c>
      <c r="CA154" s="9">
        <f t="shared" si="124"/>
        <v>2.29E-2</v>
      </c>
      <c r="CB154" s="9">
        <f t="shared" si="124"/>
        <v>37.479999999999997</v>
      </c>
      <c r="CC154" s="9">
        <f t="shared" si="125"/>
        <v>0.15509999999999999</v>
      </c>
      <c r="CD154" s="9">
        <f t="shared" si="126"/>
        <v>29.093377806380023</v>
      </c>
      <c r="CE154" s="9">
        <f t="shared" si="127"/>
        <v>0.1472</v>
      </c>
      <c r="CF154" s="9">
        <f t="shared" si="128"/>
        <v>0</v>
      </c>
      <c r="CG154" s="9">
        <f t="shared" si="129"/>
        <v>29.981531303218535</v>
      </c>
      <c r="CH154" s="9">
        <f t="shared" si="130"/>
        <v>0.97670000000000001</v>
      </c>
      <c r="CI154" s="9">
        <f t="shared" si="131"/>
        <v>1.5399</v>
      </c>
      <c r="CJ154" s="9">
        <f>0</f>
        <v>0</v>
      </c>
      <c r="CK154" s="9">
        <f t="shared" si="132"/>
        <v>7.51E-2</v>
      </c>
      <c r="CL154" s="9">
        <f t="shared" si="133"/>
        <v>0</v>
      </c>
      <c r="CM154" s="10">
        <f t="shared" si="134"/>
        <v>0.44325443758184613</v>
      </c>
      <c r="CN154" s="41">
        <f t="shared" si="153"/>
        <v>0.60035006087383946</v>
      </c>
    </row>
    <row r="155" spans="1:92">
      <c r="A155" s="36">
        <v>277</v>
      </c>
      <c r="B155" s="36" t="s">
        <v>204</v>
      </c>
      <c r="C155" s="36">
        <v>0.68240000000000001</v>
      </c>
      <c r="D155" s="36">
        <v>1.5067999999999999</v>
      </c>
      <c r="E155" s="36">
        <v>9.4999999999999998E-3</v>
      </c>
      <c r="F155" s="36">
        <v>86.21</v>
      </c>
      <c r="G155" s="36">
        <v>0.36059999999999998</v>
      </c>
      <c r="H155" s="36">
        <v>5.2400000000000002E-2</v>
      </c>
      <c r="I155" s="36">
        <v>4.58</v>
      </c>
      <c r="J155" s="36">
        <v>0.56910000000000005</v>
      </c>
      <c r="K155" s="36">
        <v>0</v>
      </c>
      <c r="L155" s="36">
        <v>0.15559999999999999</v>
      </c>
      <c r="M155" s="7">
        <f t="shared" si="164"/>
        <v>1.6931153918678853E-2</v>
      </c>
      <c r="N155" s="7">
        <f t="shared" si="164"/>
        <v>1.4778159504398513E-2</v>
      </c>
      <c r="O155" s="7">
        <f t="shared" si="164"/>
        <v>6.2503947617744278E-5</v>
      </c>
      <c r="P155" s="7">
        <f t="shared" si="164"/>
        <v>1.1999543457806037</v>
      </c>
      <c r="Q155" s="7">
        <f t="shared" si="164"/>
        <v>2.4059054771378928E-3</v>
      </c>
      <c r="R155" s="7">
        <f t="shared" si="162"/>
        <v>1.0060613275017615E-3</v>
      </c>
      <c r="S155" s="7">
        <f t="shared" si="162"/>
        <v>5.7346198247560286E-2</v>
      </c>
      <c r="T155" s="7">
        <f t="shared" si="162"/>
        <v>8.0225608338410932E-3</v>
      </c>
      <c r="U155" s="7">
        <f t="shared" si="162"/>
        <v>0</v>
      </c>
      <c r="V155" s="7">
        <f t="shared" si="162"/>
        <v>1.9117968678968023E-3</v>
      </c>
      <c r="W155" s="7">
        <f t="shared" si="154"/>
        <v>1.6931153918678853E-2</v>
      </c>
      <c r="X155" s="7">
        <f t="shared" si="111"/>
        <v>4.4334478513195538E-2</v>
      </c>
      <c r="Y155" s="7">
        <f t="shared" si="111"/>
        <v>1.8751184285323283E-4</v>
      </c>
      <c r="Z155" s="7">
        <f t="shared" si="155"/>
        <v>1.1999543457806037</v>
      </c>
      <c r="AA155" s="7">
        <f t="shared" si="156"/>
        <v>7.2177164314136781E-3</v>
      </c>
      <c r="AB155" s="7">
        <f t="shared" si="112"/>
        <v>2.0121226550035231E-3</v>
      </c>
      <c r="AC155" s="7">
        <f t="shared" si="112"/>
        <v>0.11469239649512057</v>
      </c>
      <c r="AD155" s="7">
        <f t="shared" si="118"/>
        <v>8.0225608338410932E-3</v>
      </c>
      <c r="AE155" s="7">
        <f t="shared" si="118"/>
        <v>0</v>
      </c>
      <c r="AF155" s="7">
        <f t="shared" si="118"/>
        <v>1.9117968678968023E-3</v>
      </c>
      <c r="AG155" s="7">
        <f t="shared" si="113"/>
        <v>1.3952640833386072</v>
      </c>
      <c r="AH155" s="8">
        <f t="shared" si="165"/>
        <v>0.29123353700611149</v>
      </c>
      <c r="AI155" s="8">
        <f t="shared" si="165"/>
        <v>0.76259935092048892</v>
      </c>
      <c r="AJ155" s="8">
        <f t="shared" si="165"/>
        <v>3.2253996087315924E-3</v>
      </c>
      <c r="AK155" s="8">
        <f t="shared" si="165"/>
        <v>20.6404684551358</v>
      </c>
      <c r="AL155" s="8">
        <f t="shared" si="165"/>
        <v>0.12415226366282764</v>
      </c>
      <c r="AM155" s="8">
        <f t="shared" si="163"/>
        <v>3.4610611924112113E-2</v>
      </c>
      <c r="AN155" s="8">
        <f t="shared" si="163"/>
        <v>1.9728290498931158</v>
      </c>
      <c r="AO155" s="8">
        <f t="shared" si="163"/>
        <v>0.13799642828293149</v>
      </c>
      <c r="AP155" s="8">
        <f t="shared" si="163"/>
        <v>0</v>
      </c>
      <c r="AQ155" s="8">
        <f t="shared" si="163"/>
        <v>3.288490356587799E-2</v>
      </c>
      <c r="AR155" s="8">
        <f t="shared" si="157"/>
        <v>23.999999999999996</v>
      </c>
      <c r="AS155" s="8">
        <f t="shared" si="158"/>
        <v>0.29123353700611149</v>
      </c>
      <c r="AT155" s="8">
        <f t="shared" si="114"/>
        <v>0.50839956728032598</v>
      </c>
      <c r="AU155" s="8">
        <f t="shared" si="114"/>
        <v>2.1502664058210617E-3</v>
      </c>
      <c r="AV155" s="8">
        <f t="shared" si="159"/>
        <v>20.6404684551358</v>
      </c>
      <c r="AW155" s="8">
        <f t="shared" si="160"/>
        <v>8.2768175775218431E-2</v>
      </c>
      <c r="AX155" s="8">
        <f t="shared" si="115"/>
        <v>1.7305305962056056E-2</v>
      </c>
      <c r="AY155" s="8">
        <f t="shared" si="115"/>
        <v>0.9864145249465579</v>
      </c>
      <c r="AZ155" s="8">
        <f t="shared" si="119"/>
        <v>0.13799642828293149</v>
      </c>
      <c r="BA155" s="8">
        <f t="shared" si="119"/>
        <v>0</v>
      </c>
      <c r="BB155" s="8">
        <f t="shared" si="119"/>
        <v>3.288490356587799E-2</v>
      </c>
      <c r="BC155" s="9">
        <f t="shared" si="161"/>
        <v>22.699621164360703</v>
      </c>
      <c r="BD155" s="9">
        <f t="shared" si="135"/>
        <v>4.7790316730971116E-2</v>
      </c>
      <c r="BE155" s="9" t="b">
        <f t="shared" si="136"/>
        <v>0</v>
      </c>
      <c r="BF155" s="8">
        <f t="shared" si="137"/>
        <v>0.55718455965751501</v>
      </c>
      <c r="BG155" s="8">
        <f t="shared" si="138"/>
        <v>20.083283895478285</v>
      </c>
      <c r="BH155" s="10">
        <f t="shared" si="116"/>
        <v>2.6994763266570885E-2</v>
      </c>
      <c r="BI155" s="10">
        <f t="shared" si="116"/>
        <v>0.97300523673342909</v>
      </c>
      <c r="BJ155" s="10">
        <f t="shared" si="139"/>
        <v>2.3272185412110757</v>
      </c>
      <c r="BK155" s="10">
        <f t="shared" si="140"/>
        <v>93.22292608851474</v>
      </c>
      <c r="BL155" s="8">
        <f t="shared" si="141"/>
        <v>103.46654462972585</v>
      </c>
      <c r="BM155" s="10">
        <f t="shared" si="142"/>
        <v>1.5435990846040728</v>
      </c>
      <c r="BN155" s="10">
        <f t="shared" si="143"/>
        <v>6.3656231235105762</v>
      </c>
      <c r="BO155" s="10">
        <f t="shared" si="144"/>
        <v>12.731246247021152</v>
      </c>
      <c r="BP155" s="10">
        <f t="shared" si="145"/>
        <v>0.38319005333169459</v>
      </c>
      <c r="BQ155" s="10">
        <f t="shared" si="146"/>
        <v>0.61680994666830524</v>
      </c>
      <c r="BR155" s="10">
        <f t="shared" si="147"/>
        <v>33.034814497725392</v>
      </c>
      <c r="BS155" s="10">
        <f t="shared" si="148"/>
        <v>59.096113667344468</v>
      </c>
      <c r="BT155" s="8">
        <f t="shared" si="149"/>
        <v>100.04732816506989</v>
      </c>
      <c r="BU155" s="11" t="str">
        <f t="shared" si="150"/>
        <v>Magnetite-Ulvospinel</v>
      </c>
      <c r="BV155" s="9">
        <f t="shared" si="151"/>
        <v>100.04732816506989</v>
      </c>
      <c r="BW155" s="11" t="str">
        <f t="shared" si="152"/>
        <v>YES</v>
      </c>
      <c r="BX155" s="11"/>
      <c r="BY155" s="11" t="str">
        <f t="shared" si="122"/>
        <v>Magnetite-Ulvospinel</v>
      </c>
      <c r="BZ155" s="11">
        <f t="shared" si="123"/>
        <v>277</v>
      </c>
      <c r="CA155" s="9">
        <f t="shared" si="124"/>
        <v>5.2400000000000002E-2</v>
      </c>
      <c r="CB155" s="9">
        <f t="shared" si="124"/>
        <v>4.58</v>
      </c>
      <c r="CC155" s="9">
        <f t="shared" si="125"/>
        <v>1.5067999999999999</v>
      </c>
      <c r="CD155" s="9">
        <f t="shared" si="126"/>
        <v>59.096113667344468</v>
      </c>
      <c r="CE155" s="9">
        <f t="shared" si="127"/>
        <v>0.36059999999999998</v>
      </c>
      <c r="CF155" s="9">
        <f t="shared" si="128"/>
        <v>9.4999999999999998E-3</v>
      </c>
      <c r="CG155" s="9">
        <f t="shared" si="129"/>
        <v>33.034814497725392</v>
      </c>
      <c r="CH155" s="9">
        <f t="shared" si="130"/>
        <v>0.56910000000000005</v>
      </c>
      <c r="CI155" s="9">
        <f t="shared" si="131"/>
        <v>0.68240000000000001</v>
      </c>
      <c r="CJ155" s="9">
        <f>0</f>
        <v>0</v>
      </c>
      <c r="CK155" s="9">
        <f t="shared" si="132"/>
        <v>0.15559999999999999</v>
      </c>
      <c r="CL155" s="9">
        <f t="shared" si="133"/>
        <v>0</v>
      </c>
      <c r="CM155" s="10">
        <f t="shared" si="134"/>
        <v>0.32437353887134068</v>
      </c>
      <c r="CN155" s="41">
        <f t="shared" si="153"/>
        <v>4.7790316730971116E-2</v>
      </c>
    </row>
    <row r="156" spans="1:92">
      <c r="A156" s="36">
        <v>278</v>
      </c>
      <c r="B156" s="36" t="s">
        <v>205</v>
      </c>
      <c r="C156" s="36">
        <v>0.76229999999999998</v>
      </c>
      <c r="D156" s="36">
        <v>1.4869000000000001</v>
      </c>
      <c r="E156" s="36">
        <v>1.6899999999999998E-2</v>
      </c>
      <c r="F156" s="36">
        <v>86.56</v>
      </c>
      <c r="G156" s="36">
        <v>0.3715</v>
      </c>
      <c r="H156" s="36">
        <v>5.3400000000000003E-2</v>
      </c>
      <c r="I156" s="36">
        <v>4.59</v>
      </c>
      <c r="J156" s="36">
        <v>0.62390000000000001</v>
      </c>
      <c r="K156" s="36">
        <v>7.6E-3</v>
      </c>
      <c r="L156" s="36">
        <v>0.1512</v>
      </c>
      <c r="M156" s="7">
        <f t="shared" si="164"/>
        <v>1.891356774942686E-2</v>
      </c>
      <c r="N156" s="7">
        <f t="shared" si="164"/>
        <v>1.4582987368655528E-2</v>
      </c>
      <c r="O156" s="7">
        <f t="shared" si="164"/>
        <v>1.111912331305135E-4</v>
      </c>
      <c r="P156" s="7">
        <f t="shared" si="164"/>
        <v>1.2048259850454595</v>
      </c>
      <c r="Q156" s="7">
        <f t="shared" si="164"/>
        <v>2.4786297414218727E-3</v>
      </c>
      <c r="R156" s="7">
        <f t="shared" si="162"/>
        <v>1.0252609711563754E-3</v>
      </c>
      <c r="S156" s="7">
        <f t="shared" si="162"/>
        <v>5.7471408287402118E-2</v>
      </c>
      <c r="T156" s="7">
        <f t="shared" si="162"/>
        <v>8.7950724024485286E-3</v>
      </c>
      <c r="U156" s="7">
        <f t="shared" si="162"/>
        <v>1.0175010175010175E-4</v>
      </c>
      <c r="V156" s="7">
        <f t="shared" si="162"/>
        <v>1.8577357739459931E-3</v>
      </c>
      <c r="W156" s="7">
        <f t="shared" si="154"/>
        <v>1.891356774942686E-2</v>
      </c>
      <c r="X156" s="7">
        <f t="shared" si="111"/>
        <v>4.3748962105966585E-2</v>
      </c>
      <c r="Y156" s="7">
        <f t="shared" si="111"/>
        <v>3.3357369939154049E-4</v>
      </c>
      <c r="Z156" s="7">
        <f t="shared" si="155"/>
        <v>1.2048259850454595</v>
      </c>
      <c r="AA156" s="7">
        <f t="shared" si="156"/>
        <v>7.4358892242656176E-3</v>
      </c>
      <c r="AB156" s="7">
        <f t="shared" si="112"/>
        <v>2.0505219423127509E-3</v>
      </c>
      <c r="AC156" s="7">
        <f t="shared" si="112"/>
        <v>0.11494281657480424</v>
      </c>
      <c r="AD156" s="7">
        <f t="shared" si="118"/>
        <v>8.7950724024485286E-3</v>
      </c>
      <c r="AE156" s="7">
        <f t="shared" si="118"/>
        <v>1.0175010175010175E-4</v>
      </c>
      <c r="AF156" s="7">
        <f t="shared" si="118"/>
        <v>1.8577357739459931E-3</v>
      </c>
      <c r="AG156" s="7">
        <f t="shared" si="113"/>
        <v>1.403005874619772</v>
      </c>
      <c r="AH156" s="8">
        <f t="shared" si="165"/>
        <v>0.32353793679535575</v>
      </c>
      <c r="AI156" s="8">
        <f t="shared" si="165"/>
        <v>0.74837540564664529</v>
      </c>
      <c r="AJ156" s="8">
        <f t="shared" si="165"/>
        <v>5.7061548566691581E-3</v>
      </c>
      <c r="AK156" s="8">
        <f t="shared" si="165"/>
        <v>20.609909170143347</v>
      </c>
      <c r="AL156" s="8">
        <f t="shared" si="165"/>
        <v>0.12719928306126269</v>
      </c>
      <c r="AM156" s="8">
        <f t="shared" si="163"/>
        <v>3.5076493623979361E-2</v>
      </c>
      <c r="AN156" s="8">
        <f t="shared" si="163"/>
        <v>1.9662266906351453</v>
      </c>
      <c r="AO156" s="8">
        <f t="shared" si="163"/>
        <v>0.15044964634661268</v>
      </c>
      <c r="AP156" s="8">
        <f t="shared" si="163"/>
        <v>1.7405504040845503E-3</v>
      </c>
      <c r="AQ156" s="8">
        <f t="shared" si="163"/>
        <v>3.1778668486892099E-2</v>
      </c>
      <c r="AR156" s="8">
        <f t="shared" si="157"/>
        <v>23.999999999999993</v>
      </c>
      <c r="AS156" s="8">
        <f t="shared" si="158"/>
        <v>0.32353793679535575</v>
      </c>
      <c r="AT156" s="8">
        <f t="shared" si="114"/>
        <v>0.49891693709776352</v>
      </c>
      <c r="AU156" s="8">
        <f t="shared" si="114"/>
        <v>3.8041032377794386E-3</v>
      </c>
      <c r="AV156" s="8">
        <f t="shared" si="159"/>
        <v>20.609909170143347</v>
      </c>
      <c r="AW156" s="8">
        <f t="shared" si="160"/>
        <v>8.479952204084179E-2</v>
      </c>
      <c r="AX156" s="8">
        <f t="shared" si="115"/>
        <v>1.7538246811989681E-2</v>
      </c>
      <c r="AY156" s="8">
        <f t="shared" si="115"/>
        <v>0.98311334531757266</v>
      </c>
      <c r="AZ156" s="8">
        <f t="shared" si="119"/>
        <v>0.15044964634661268</v>
      </c>
      <c r="BA156" s="8">
        <f t="shared" si="119"/>
        <v>1.7405504040845503E-3</v>
      </c>
      <c r="BB156" s="8">
        <f t="shared" si="119"/>
        <v>3.1778668486892099E-2</v>
      </c>
      <c r="BC156" s="9">
        <f t="shared" si="161"/>
        <v>22.70558812668224</v>
      </c>
      <c r="BD156" s="9">
        <f t="shared" si="135"/>
        <v>4.7701003299023027E-2</v>
      </c>
      <c r="BE156" s="9" t="b">
        <f t="shared" si="136"/>
        <v>0</v>
      </c>
      <c r="BF156" s="8">
        <f t="shared" si="137"/>
        <v>0.50912576217560424</v>
      </c>
      <c r="BG156" s="8">
        <f t="shared" si="138"/>
        <v>20.100783407967743</v>
      </c>
      <c r="BH156" s="10">
        <f t="shared" si="116"/>
        <v>2.4702960016590076E-2</v>
      </c>
      <c r="BI156" s="10">
        <f t="shared" si="116"/>
        <v>0.97529703998341</v>
      </c>
      <c r="BJ156" s="10">
        <f t="shared" si="139"/>
        <v>2.1382882190360371</v>
      </c>
      <c r="BK156" s="10">
        <f t="shared" si="140"/>
        <v>93.821864997278368</v>
      </c>
      <c r="BL156" s="8">
        <f t="shared" si="141"/>
        <v>104.02385321631442</v>
      </c>
      <c r="BM156" s="10">
        <f t="shared" si="142"/>
        <v>1.4922391074931769</v>
      </c>
      <c r="BN156" s="10">
        <f t="shared" si="143"/>
        <v>6.3725566875500563</v>
      </c>
      <c r="BO156" s="10">
        <f t="shared" si="144"/>
        <v>12.745113375100113</v>
      </c>
      <c r="BP156" s="10">
        <f t="shared" si="145"/>
        <v>0.38160264221040874</v>
      </c>
      <c r="BQ156" s="10">
        <f t="shared" si="146"/>
        <v>0.61839735778959126</v>
      </c>
      <c r="BR156" s="10">
        <f t="shared" si="147"/>
        <v>33.031524709732977</v>
      </c>
      <c r="BS156" s="10">
        <f t="shared" si="148"/>
        <v>59.488741417892129</v>
      </c>
      <c r="BT156" s="8">
        <f t="shared" si="149"/>
        <v>100.58396612762512</v>
      </c>
      <c r="BU156" s="11" t="str">
        <f t="shared" si="150"/>
        <v>Magnetite-Ulvospinel</v>
      </c>
      <c r="BV156" s="9">
        <f t="shared" si="151"/>
        <v>100.58396612762512</v>
      </c>
      <c r="BW156" s="11" t="str">
        <f t="shared" si="152"/>
        <v>YES</v>
      </c>
      <c r="BX156" s="11"/>
      <c r="BY156" s="11" t="str">
        <f t="shared" si="122"/>
        <v>Magnetite-Ulvospinel</v>
      </c>
      <c r="BZ156" s="11">
        <f t="shared" si="123"/>
        <v>278</v>
      </c>
      <c r="CA156" s="9">
        <f t="shared" si="124"/>
        <v>5.3400000000000003E-2</v>
      </c>
      <c r="CB156" s="9">
        <f t="shared" si="124"/>
        <v>4.59</v>
      </c>
      <c r="CC156" s="9">
        <f t="shared" si="125"/>
        <v>1.4869000000000001</v>
      </c>
      <c r="CD156" s="9">
        <f t="shared" si="126"/>
        <v>59.488741417892129</v>
      </c>
      <c r="CE156" s="9">
        <f t="shared" si="127"/>
        <v>0.3715</v>
      </c>
      <c r="CF156" s="9">
        <f t="shared" si="128"/>
        <v>1.6899999999999998E-2</v>
      </c>
      <c r="CG156" s="9">
        <f t="shared" si="129"/>
        <v>33.031524709732977</v>
      </c>
      <c r="CH156" s="9">
        <f t="shared" si="130"/>
        <v>0.62390000000000001</v>
      </c>
      <c r="CI156" s="9">
        <f t="shared" si="131"/>
        <v>0.76229999999999998</v>
      </c>
      <c r="CJ156" s="9">
        <f>0</f>
        <v>0</v>
      </c>
      <c r="CK156" s="9">
        <f t="shared" si="132"/>
        <v>0.1512</v>
      </c>
      <c r="CL156" s="9">
        <f t="shared" si="133"/>
        <v>7.6E-3</v>
      </c>
      <c r="CM156" s="10">
        <f t="shared" si="134"/>
        <v>0.33253404045986756</v>
      </c>
      <c r="CN156" s="41">
        <f t="shared" si="153"/>
        <v>4.7701003299023027E-2</v>
      </c>
    </row>
    <row r="157" spans="1:92">
      <c r="A157" s="36">
        <v>279</v>
      </c>
      <c r="B157" s="36" t="s">
        <v>206</v>
      </c>
      <c r="C157" s="36">
        <v>0.70730000000000004</v>
      </c>
      <c r="D157" s="36">
        <v>1.8438000000000001</v>
      </c>
      <c r="E157" s="36">
        <v>8.3000000000000001E-3</v>
      </c>
      <c r="F157" s="36">
        <v>85.9</v>
      </c>
      <c r="G157" s="36">
        <v>0.38729999999999998</v>
      </c>
      <c r="H157" s="36">
        <v>3.56E-2</v>
      </c>
      <c r="I157" s="36">
        <v>4.51</v>
      </c>
      <c r="J157" s="36">
        <v>0.63360000000000005</v>
      </c>
      <c r="K157" s="36">
        <v>1.0200000000000001E-2</v>
      </c>
      <c r="L157" s="36">
        <v>0.20680000000000001</v>
      </c>
      <c r="M157" s="7">
        <f t="shared" si="164"/>
        <v>1.7548952471690436E-2</v>
      </c>
      <c r="N157" s="7">
        <f t="shared" si="164"/>
        <v>1.8083335873513393E-2</v>
      </c>
      <c r="O157" s="7">
        <f t="shared" si="164"/>
        <v>5.4608712129187111E-5</v>
      </c>
      <c r="P157" s="7">
        <f t="shared" si="164"/>
        <v>1.1956394652888744</v>
      </c>
      <c r="Q157" s="7">
        <f t="shared" si="164"/>
        <v>2.5840465648793842E-3</v>
      </c>
      <c r="R157" s="7">
        <f t="shared" si="162"/>
        <v>6.8350731410425029E-4</v>
      </c>
      <c r="S157" s="7">
        <f t="shared" si="162"/>
        <v>5.6469727968667442E-2</v>
      </c>
      <c r="T157" s="7">
        <f t="shared" si="162"/>
        <v>8.9318125888626192E-3</v>
      </c>
      <c r="U157" s="7">
        <f t="shared" si="162"/>
        <v>1.3655934708566288E-4</v>
      </c>
      <c r="V157" s="7">
        <f t="shared" si="162"/>
        <v>2.5408714156880383E-3</v>
      </c>
      <c r="W157" s="7">
        <f t="shared" si="154"/>
        <v>1.7548952471690436E-2</v>
      </c>
      <c r="X157" s="7">
        <f t="shared" si="111"/>
        <v>5.4250007620540178E-2</v>
      </c>
      <c r="Y157" s="7">
        <f t="shared" si="111"/>
        <v>1.6382613638756135E-4</v>
      </c>
      <c r="Z157" s="7">
        <f t="shared" si="155"/>
        <v>1.1956394652888744</v>
      </c>
      <c r="AA157" s="7">
        <f t="shared" si="156"/>
        <v>7.7521396946381525E-3</v>
      </c>
      <c r="AB157" s="7">
        <f t="shared" si="112"/>
        <v>1.3670146282085006E-3</v>
      </c>
      <c r="AC157" s="7">
        <f t="shared" si="112"/>
        <v>0.11293945593733488</v>
      </c>
      <c r="AD157" s="7">
        <f t="shared" si="118"/>
        <v>8.9318125888626192E-3</v>
      </c>
      <c r="AE157" s="7">
        <f t="shared" si="118"/>
        <v>1.3655934708566288E-4</v>
      </c>
      <c r="AF157" s="7">
        <f t="shared" si="118"/>
        <v>2.5408714156880383E-3</v>
      </c>
      <c r="AG157" s="7">
        <f t="shared" si="113"/>
        <v>1.4012701051293104</v>
      </c>
      <c r="AH157" s="8">
        <f t="shared" si="165"/>
        <v>0.30056650589980588</v>
      </c>
      <c r="AI157" s="8">
        <f t="shared" si="165"/>
        <v>0.92915718256389601</v>
      </c>
      <c r="AJ157" s="8">
        <f t="shared" si="165"/>
        <v>2.8059024872571872E-3</v>
      </c>
      <c r="AK157" s="8">
        <f t="shared" si="165"/>
        <v>20.478098449324268</v>
      </c>
      <c r="AL157" s="8">
        <f t="shared" si="165"/>
        <v>0.13277336895312319</v>
      </c>
      <c r="AM157" s="8">
        <f t="shared" si="163"/>
        <v>2.341329552161996E-2</v>
      </c>
      <c r="AN157" s="8">
        <f t="shared" si="163"/>
        <v>1.9343500818108907</v>
      </c>
      <c r="AO157" s="8">
        <f t="shared" si="163"/>
        <v>0.15297800284758178</v>
      </c>
      <c r="AP157" s="8">
        <f t="shared" si="163"/>
        <v>2.3388954906402326E-3</v>
      </c>
      <c r="AQ157" s="8">
        <f t="shared" si="163"/>
        <v>4.351831510091736E-2</v>
      </c>
      <c r="AR157" s="8">
        <f t="shared" si="157"/>
        <v>24.000000000000007</v>
      </c>
      <c r="AS157" s="8">
        <f t="shared" si="158"/>
        <v>0.30056650589980588</v>
      </c>
      <c r="AT157" s="8">
        <f t="shared" si="114"/>
        <v>0.61943812170926404</v>
      </c>
      <c r="AU157" s="8">
        <f t="shared" si="114"/>
        <v>1.870601658171458E-3</v>
      </c>
      <c r="AV157" s="8">
        <f t="shared" si="159"/>
        <v>20.478098449324268</v>
      </c>
      <c r="AW157" s="8">
        <f t="shared" si="160"/>
        <v>8.8515579302082134E-2</v>
      </c>
      <c r="AX157" s="8">
        <f t="shared" si="115"/>
        <v>1.170664776080998E-2</v>
      </c>
      <c r="AY157" s="8">
        <f t="shared" si="115"/>
        <v>0.96717504090544537</v>
      </c>
      <c r="AZ157" s="8">
        <f t="shared" si="119"/>
        <v>0.15297800284758178</v>
      </c>
      <c r="BA157" s="8">
        <f t="shared" si="119"/>
        <v>2.3388954906402326E-3</v>
      </c>
      <c r="BB157" s="8">
        <f t="shared" si="119"/>
        <v>4.351831510091736E-2</v>
      </c>
      <c r="BC157" s="9">
        <f t="shared" si="161"/>
        <v>22.666206159998989</v>
      </c>
      <c r="BD157" s="9">
        <f t="shared" si="135"/>
        <v>4.722972903459989E-2</v>
      </c>
      <c r="BE157" s="9" t="b">
        <f t="shared" si="136"/>
        <v>0</v>
      </c>
      <c r="BF157" s="8">
        <f t="shared" si="137"/>
        <v>0.51363053215805765</v>
      </c>
      <c r="BG157" s="8">
        <f t="shared" si="138"/>
        <v>19.96446791716621</v>
      </c>
      <c r="BH157" s="10">
        <f t="shared" si="116"/>
        <v>2.5081944665375232E-2</v>
      </c>
      <c r="BI157" s="10">
        <f t="shared" si="116"/>
        <v>0.97491805533462483</v>
      </c>
      <c r="BJ157" s="10">
        <f t="shared" si="139"/>
        <v>2.1545390467557324</v>
      </c>
      <c r="BK157" s="10">
        <f t="shared" si="140"/>
        <v>93.070315277139656</v>
      </c>
      <c r="BL157" s="8">
        <f t="shared" si="141"/>
        <v>103.5677543238954</v>
      </c>
      <c r="BM157" s="10">
        <f t="shared" si="142"/>
        <v>1.480805573063503</v>
      </c>
      <c r="BN157" s="10">
        <f t="shared" si="143"/>
        <v>6.3324309587535881</v>
      </c>
      <c r="BO157" s="10">
        <f t="shared" si="144"/>
        <v>12.664861917507176</v>
      </c>
      <c r="BP157" s="10">
        <f t="shared" si="145"/>
        <v>0.38154111579998345</v>
      </c>
      <c r="BQ157" s="10">
        <f t="shared" si="146"/>
        <v>0.6184588842000166</v>
      </c>
      <c r="BR157" s="10">
        <f t="shared" si="147"/>
        <v>32.774381847218578</v>
      </c>
      <c r="BS157" s="10">
        <f t="shared" si="148"/>
        <v>59.04102711349104</v>
      </c>
      <c r="BT157" s="8">
        <f t="shared" si="149"/>
        <v>100.15830896070963</v>
      </c>
      <c r="BU157" s="11" t="str">
        <f t="shared" si="150"/>
        <v>Magnetite-Ulvospinel</v>
      </c>
      <c r="BV157" s="9">
        <f t="shared" si="151"/>
        <v>100.15830896070963</v>
      </c>
      <c r="BW157" s="11" t="str">
        <f t="shared" si="152"/>
        <v>YES</v>
      </c>
      <c r="BX157" s="11"/>
      <c r="BY157" s="11" t="str">
        <f t="shared" si="122"/>
        <v>Magnetite-Ulvospinel</v>
      </c>
      <c r="BZ157" s="11">
        <f t="shared" si="123"/>
        <v>279</v>
      </c>
      <c r="CA157" s="9">
        <f t="shared" si="124"/>
        <v>3.56E-2</v>
      </c>
      <c r="CB157" s="9">
        <f t="shared" si="124"/>
        <v>4.51</v>
      </c>
      <c r="CC157" s="9">
        <f t="shared" si="125"/>
        <v>1.8438000000000001</v>
      </c>
      <c r="CD157" s="9">
        <f t="shared" si="126"/>
        <v>59.04102711349104</v>
      </c>
      <c r="CE157" s="9">
        <f t="shared" si="127"/>
        <v>0.38729999999999998</v>
      </c>
      <c r="CF157" s="9">
        <f t="shared" si="128"/>
        <v>8.3000000000000001E-3</v>
      </c>
      <c r="CG157" s="9">
        <f t="shared" si="129"/>
        <v>32.774381847218578</v>
      </c>
      <c r="CH157" s="9">
        <f t="shared" si="130"/>
        <v>0.63360000000000005</v>
      </c>
      <c r="CI157" s="9">
        <f t="shared" si="131"/>
        <v>0.70730000000000004</v>
      </c>
      <c r="CJ157" s="9">
        <f>0</f>
        <v>0</v>
      </c>
      <c r="CK157" s="9">
        <f t="shared" si="132"/>
        <v>0.20680000000000001</v>
      </c>
      <c r="CL157" s="9">
        <f t="shared" si="133"/>
        <v>1.0200000000000001E-2</v>
      </c>
      <c r="CM157" s="10">
        <f t="shared" si="134"/>
        <v>0.29331159582120914</v>
      </c>
      <c r="CN157" s="41">
        <f t="shared" si="153"/>
        <v>4.722972903459989E-2</v>
      </c>
    </row>
    <row r="158" spans="1:92">
      <c r="A158" s="36">
        <v>280</v>
      </c>
      <c r="B158" s="36" t="s">
        <v>207</v>
      </c>
      <c r="C158" s="36">
        <v>1.96</v>
      </c>
      <c r="D158" s="36">
        <v>0.17030000000000001</v>
      </c>
      <c r="E158" s="36">
        <v>0</v>
      </c>
      <c r="F158" s="36">
        <v>54.78</v>
      </c>
      <c r="G158" s="36">
        <v>0.1326</v>
      </c>
      <c r="H158" s="36">
        <v>4.1300000000000003E-2</v>
      </c>
      <c r="I158" s="36">
        <v>38.869999999999997</v>
      </c>
      <c r="J158" s="36">
        <v>1.41</v>
      </c>
      <c r="K158" s="36">
        <v>1.6299999999999999E-2</v>
      </c>
      <c r="L158" s="36">
        <v>5.2999999999999999E-2</v>
      </c>
      <c r="M158" s="7">
        <f t="shared" si="164"/>
        <v>4.8629926261152624E-2</v>
      </c>
      <c r="N158" s="7">
        <f t="shared" si="164"/>
        <v>1.670241945579418E-3</v>
      </c>
      <c r="O158" s="7">
        <f t="shared" si="164"/>
        <v>0</v>
      </c>
      <c r="P158" s="7">
        <f t="shared" si="164"/>
        <v>0.7624811397965604</v>
      </c>
      <c r="Q158" s="7">
        <f t="shared" si="164"/>
        <v>8.8470068294088915E-4</v>
      </c>
      <c r="R158" s="7">
        <f t="shared" si="162"/>
        <v>7.9294528293554877E-4</v>
      </c>
      <c r="S158" s="7">
        <f t="shared" si="162"/>
        <v>0.48669142486521139</v>
      </c>
      <c r="T158" s="7">
        <f t="shared" si="162"/>
        <v>1.9876666272563591E-2</v>
      </c>
      <c r="U158" s="7">
        <f t="shared" si="162"/>
        <v>2.1822719191140242E-4</v>
      </c>
      <c r="V158" s="7">
        <f t="shared" si="162"/>
        <v>6.5119044986202139E-4</v>
      </c>
      <c r="W158" s="7">
        <f t="shared" si="154"/>
        <v>4.8629926261152624E-2</v>
      </c>
      <c r="X158" s="7">
        <f t="shared" si="111"/>
        <v>5.0107258367382539E-3</v>
      </c>
      <c r="Y158" s="7">
        <f t="shared" si="111"/>
        <v>0</v>
      </c>
      <c r="Z158" s="7">
        <f t="shared" si="155"/>
        <v>0.7624811397965604</v>
      </c>
      <c r="AA158" s="7">
        <f t="shared" si="156"/>
        <v>2.6541020488226675E-3</v>
      </c>
      <c r="AB158" s="7">
        <f t="shared" si="112"/>
        <v>1.5858905658710975E-3</v>
      </c>
      <c r="AC158" s="7">
        <f t="shared" si="112"/>
        <v>0.97338284973042277</v>
      </c>
      <c r="AD158" s="7">
        <f t="shared" si="118"/>
        <v>1.9876666272563591E-2</v>
      </c>
      <c r="AE158" s="7">
        <f t="shared" si="118"/>
        <v>2.1822719191140242E-4</v>
      </c>
      <c r="AF158" s="7">
        <f t="shared" si="118"/>
        <v>6.5119044986202139E-4</v>
      </c>
      <c r="AG158" s="7">
        <f t="shared" si="113"/>
        <v>1.8144907181539047</v>
      </c>
      <c r="AH158" s="8">
        <f t="shared" si="165"/>
        <v>0.6432208324852221</v>
      </c>
      <c r="AI158" s="8">
        <f t="shared" si="165"/>
        <v>6.6276128545904131E-2</v>
      </c>
      <c r="AJ158" s="8">
        <f t="shared" si="165"/>
        <v>0</v>
      </c>
      <c r="AK158" s="8">
        <f t="shared" si="165"/>
        <v>10.085225111394196</v>
      </c>
      <c r="AL158" s="8">
        <f t="shared" si="165"/>
        <v>3.5105414722954309E-2</v>
      </c>
      <c r="AM158" s="8">
        <f t="shared" si="163"/>
        <v>2.0976339641809057E-2</v>
      </c>
      <c r="AN158" s="8">
        <f t="shared" si="163"/>
        <v>12.874790793803694</v>
      </c>
      <c r="AO158" s="8">
        <f t="shared" si="163"/>
        <v>0.26290572102064824</v>
      </c>
      <c r="AP158" s="8">
        <f t="shared" si="163"/>
        <v>2.8864587476106441E-3</v>
      </c>
      <c r="AQ158" s="8">
        <f t="shared" si="163"/>
        <v>8.6131996379619422E-3</v>
      </c>
      <c r="AR158" s="8">
        <f t="shared" si="157"/>
        <v>24.000000000000004</v>
      </c>
      <c r="AS158" s="8">
        <f t="shared" si="158"/>
        <v>0.6432208324852221</v>
      </c>
      <c r="AT158" s="8">
        <f t="shared" si="114"/>
        <v>4.4184085697269421E-2</v>
      </c>
      <c r="AU158" s="8">
        <f t="shared" si="114"/>
        <v>0</v>
      </c>
      <c r="AV158" s="8">
        <f t="shared" si="159"/>
        <v>10.085225111394196</v>
      </c>
      <c r="AW158" s="8">
        <f t="shared" si="160"/>
        <v>2.3403609815302873E-2</v>
      </c>
      <c r="AX158" s="8">
        <f t="shared" si="115"/>
        <v>1.0488169820904529E-2</v>
      </c>
      <c r="AY158" s="8">
        <f t="shared" si="115"/>
        <v>6.4373953969018469</v>
      </c>
      <c r="AZ158" s="8">
        <f t="shared" si="119"/>
        <v>0.26290572102064824</v>
      </c>
      <c r="BA158" s="8">
        <f t="shared" si="119"/>
        <v>2.8864587476106441E-3</v>
      </c>
      <c r="BB158" s="8">
        <f t="shared" si="119"/>
        <v>8.6131996379619422E-3</v>
      </c>
      <c r="BC158" s="9">
        <f t="shared" si="161"/>
        <v>17.518322585520963</v>
      </c>
      <c r="BD158" s="9">
        <f t="shared" si="135"/>
        <v>0.63829962403406704</v>
      </c>
      <c r="BE158" s="9" t="b">
        <f t="shared" si="136"/>
        <v>1</v>
      </c>
      <c r="BF158" s="8">
        <f t="shared" si="137"/>
        <v>5.531268843395976</v>
      </c>
      <c r="BG158" s="8">
        <f t="shared" si="138"/>
        <v>4.5539562679982204</v>
      </c>
      <c r="BH158" s="10">
        <f t="shared" si="116"/>
        <v>0.54845269017810994</v>
      </c>
      <c r="BI158" s="10">
        <f t="shared" si="116"/>
        <v>0.45154730982189001</v>
      </c>
      <c r="BJ158" s="10">
        <f t="shared" si="139"/>
        <v>30.044238367956861</v>
      </c>
      <c r="BK158" s="10">
        <f t="shared" si="140"/>
        <v>27.490028802871418</v>
      </c>
      <c r="BL158" s="8">
        <f t="shared" si="141"/>
        <v>100.18776717082827</v>
      </c>
      <c r="BM158" s="10">
        <f t="shared" si="142"/>
        <v>11.968664240297825</v>
      </c>
      <c r="BN158" s="10">
        <f t="shared" si="143"/>
        <v>0</v>
      </c>
      <c r="BO158" s="10">
        <f t="shared" si="144"/>
        <v>0</v>
      </c>
      <c r="BP158" s="10">
        <f t="shared" si="145"/>
        <v>1</v>
      </c>
      <c r="BQ158" s="10">
        <f t="shared" si="146"/>
        <v>0</v>
      </c>
      <c r="BR158" s="10">
        <f t="shared" si="147"/>
        <v>54.78</v>
      </c>
      <c r="BS158" s="10">
        <f t="shared" si="148"/>
        <v>0</v>
      </c>
      <c r="BT158" s="8">
        <f t="shared" si="149"/>
        <v>97.433499999999981</v>
      </c>
      <c r="BU158" s="11" t="str">
        <f t="shared" si="150"/>
        <v>Hematite-Ilmenite</v>
      </c>
      <c r="BV158" s="9">
        <f t="shared" si="151"/>
        <v>100.18776717082827</v>
      </c>
      <c r="BW158" s="11" t="str">
        <f t="shared" si="152"/>
        <v>YES</v>
      </c>
      <c r="BX158" s="11"/>
      <c r="BY158" s="11" t="str">
        <f t="shared" si="122"/>
        <v>Hematite-Ilmenite</v>
      </c>
      <c r="BZ158" s="11">
        <f t="shared" si="123"/>
        <v>280</v>
      </c>
      <c r="CA158" s="9">
        <f t="shared" si="124"/>
        <v>4.1300000000000003E-2</v>
      </c>
      <c r="CB158" s="9">
        <f t="shared" si="124"/>
        <v>38.869999999999997</v>
      </c>
      <c r="CC158" s="9">
        <f t="shared" si="125"/>
        <v>0.17030000000000001</v>
      </c>
      <c r="CD158" s="9">
        <f t="shared" si="126"/>
        <v>27.490028802871418</v>
      </c>
      <c r="CE158" s="9">
        <f t="shared" si="127"/>
        <v>0.1326</v>
      </c>
      <c r="CF158" s="9">
        <f t="shared" si="128"/>
        <v>0</v>
      </c>
      <c r="CG158" s="9">
        <f t="shared" si="129"/>
        <v>30.044238367956861</v>
      </c>
      <c r="CH158" s="9">
        <f t="shared" si="130"/>
        <v>1.41</v>
      </c>
      <c r="CI158" s="9">
        <f t="shared" si="131"/>
        <v>1.96</v>
      </c>
      <c r="CJ158" s="9">
        <f>0</f>
        <v>0</v>
      </c>
      <c r="CK158" s="9">
        <f t="shared" si="132"/>
        <v>5.2999999999999999E-2</v>
      </c>
      <c r="CL158" s="9">
        <f t="shared" si="133"/>
        <v>1.6299999999999999E-2</v>
      </c>
      <c r="CM158" s="10">
        <f t="shared" si="134"/>
        <v>0.38856006502129536</v>
      </c>
      <c r="CN158" s="41">
        <f t="shared" si="153"/>
        <v>0.63829962403406704</v>
      </c>
    </row>
    <row r="159" spans="1:92">
      <c r="A159" s="36">
        <v>281</v>
      </c>
      <c r="B159" s="36" t="s">
        <v>208</v>
      </c>
      <c r="C159" s="36">
        <v>1.93</v>
      </c>
      <c r="D159" s="36">
        <v>0.2064</v>
      </c>
      <c r="E159" s="36">
        <v>0</v>
      </c>
      <c r="F159" s="36">
        <v>54.17</v>
      </c>
      <c r="G159" s="36">
        <v>0.13900000000000001</v>
      </c>
      <c r="H159" s="36">
        <v>1.6E-2</v>
      </c>
      <c r="I159" s="36">
        <v>38.97</v>
      </c>
      <c r="J159" s="36">
        <v>1.82</v>
      </c>
      <c r="K159" s="36">
        <v>1.0999999999999999E-2</v>
      </c>
      <c r="L159" s="36">
        <v>0</v>
      </c>
      <c r="M159" s="7">
        <f t="shared" si="164"/>
        <v>4.7885590655114572E-2</v>
      </c>
      <c r="N159" s="7">
        <f t="shared" si="164"/>
        <v>2.0242979305202104E-3</v>
      </c>
      <c r="O159" s="7">
        <f t="shared" si="164"/>
        <v>0</v>
      </c>
      <c r="P159" s="7">
        <f t="shared" si="164"/>
        <v>0.75399056850638335</v>
      </c>
      <c r="Q159" s="7">
        <f t="shared" si="164"/>
        <v>9.2740116839203318E-4</v>
      </c>
      <c r="R159" s="7">
        <f t="shared" si="162"/>
        <v>3.0719429847382031E-4</v>
      </c>
      <c r="S159" s="7">
        <f t="shared" si="162"/>
        <v>0.48794352526362977</v>
      </c>
      <c r="T159" s="7">
        <f t="shared" si="162"/>
        <v>2.5656406110684923E-2</v>
      </c>
      <c r="U159" s="7">
        <f t="shared" si="162"/>
        <v>1.4726988411198935E-4</v>
      </c>
      <c r="V159" s="7">
        <f t="shared" si="162"/>
        <v>0</v>
      </c>
      <c r="W159" s="7">
        <f t="shared" si="154"/>
        <v>4.7885590655114572E-2</v>
      </c>
      <c r="X159" s="7">
        <f t="shared" si="111"/>
        <v>6.0728937915606306E-3</v>
      </c>
      <c r="Y159" s="7">
        <f t="shared" si="111"/>
        <v>0</v>
      </c>
      <c r="Z159" s="7">
        <f t="shared" si="155"/>
        <v>0.75399056850638335</v>
      </c>
      <c r="AA159" s="7">
        <f t="shared" si="156"/>
        <v>2.7822035051760993E-3</v>
      </c>
      <c r="AB159" s="7">
        <f t="shared" si="112"/>
        <v>6.1438859694764062E-4</v>
      </c>
      <c r="AC159" s="7">
        <f t="shared" si="112"/>
        <v>0.97588705052725955</v>
      </c>
      <c r="AD159" s="7">
        <f t="shared" si="118"/>
        <v>2.5656406110684923E-2</v>
      </c>
      <c r="AE159" s="7">
        <f t="shared" si="118"/>
        <v>1.4726988411198935E-4</v>
      </c>
      <c r="AF159" s="7">
        <f t="shared" si="118"/>
        <v>0</v>
      </c>
      <c r="AG159" s="7">
        <f t="shared" si="113"/>
        <v>1.8130363715772388</v>
      </c>
      <c r="AH159" s="8">
        <f t="shared" si="165"/>
        <v>0.63388368470675727</v>
      </c>
      <c r="AI159" s="8">
        <f t="shared" si="165"/>
        <v>8.0389700550056453E-2</v>
      </c>
      <c r="AJ159" s="8">
        <f t="shared" si="165"/>
        <v>0</v>
      </c>
      <c r="AK159" s="8">
        <f t="shared" si="165"/>
        <v>9.9809214684484822</v>
      </c>
      <c r="AL159" s="8">
        <f t="shared" si="165"/>
        <v>3.6829313063442719E-2</v>
      </c>
      <c r="AM159" s="8">
        <f t="shared" si="163"/>
        <v>8.1329456804640817E-3</v>
      </c>
      <c r="AN159" s="8">
        <f t="shared" si="163"/>
        <v>12.918267708153607</v>
      </c>
      <c r="AO159" s="8">
        <f t="shared" si="163"/>
        <v>0.33962569990847302</v>
      </c>
      <c r="AP159" s="8">
        <f t="shared" si="163"/>
        <v>1.9494794887170133E-3</v>
      </c>
      <c r="AQ159" s="8">
        <f t="shared" si="163"/>
        <v>0</v>
      </c>
      <c r="AR159" s="8">
        <f t="shared" si="157"/>
        <v>24.000000000000004</v>
      </c>
      <c r="AS159" s="8">
        <f t="shared" si="158"/>
        <v>0.63388368470675727</v>
      </c>
      <c r="AT159" s="8">
        <f t="shared" si="114"/>
        <v>5.3593133700037633E-2</v>
      </c>
      <c r="AU159" s="8">
        <f t="shared" si="114"/>
        <v>0</v>
      </c>
      <c r="AV159" s="8">
        <f t="shared" si="159"/>
        <v>9.9809214684484822</v>
      </c>
      <c r="AW159" s="8">
        <f t="shared" si="160"/>
        <v>2.4552875375628478E-2</v>
      </c>
      <c r="AX159" s="8">
        <f t="shared" si="115"/>
        <v>4.0664728402320409E-3</v>
      </c>
      <c r="AY159" s="8">
        <f t="shared" si="115"/>
        <v>6.4591338540768035</v>
      </c>
      <c r="AZ159" s="8">
        <f t="shared" si="119"/>
        <v>0.33962569990847302</v>
      </c>
      <c r="BA159" s="8">
        <f t="shared" si="119"/>
        <v>1.9494794887170133E-3</v>
      </c>
      <c r="BB159" s="8">
        <f t="shared" si="119"/>
        <v>0</v>
      </c>
      <c r="BC159" s="9">
        <f t="shared" si="161"/>
        <v>17.497726668545134</v>
      </c>
      <c r="BD159" s="9">
        <f t="shared" si="135"/>
        <v>0.64714804885453781</v>
      </c>
      <c r="BE159" s="9" t="b">
        <f t="shared" si="136"/>
        <v>1</v>
      </c>
      <c r="BF159" s="8">
        <f t="shared" si="137"/>
        <v>5.4856244694615732</v>
      </c>
      <c r="BG159" s="8">
        <f t="shared" si="138"/>
        <v>4.4952969989869089</v>
      </c>
      <c r="BH159" s="10">
        <f t="shared" si="116"/>
        <v>0.54961102407254037</v>
      </c>
      <c r="BI159" s="10">
        <f t="shared" si="116"/>
        <v>0.45038897592745969</v>
      </c>
      <c r="BJ159" s="10">
        <f t="shared" si="139"/>
        <v>29.772429174009513</v>
      </c>
      <c r="BK159" s="10">
        <f t="shared" si="140"/>
        <v>27.114181269346915</v>
      </c>
      <c r="BL159" s="8">
        <f t="shared" si="141"/>
        <v>99.97901044335643</v>
      </c>
      <c r="BM159" s="10">
        <f t="shared" si="142"/>
        <v>11.944758323538377</v>
      </c>
      <c r="BN159" s="10">
        <f t="shared" si="143"/>
        <v>0</v>
      </c>
      <c r="BO159" s="10">
        <f t="shared" si="144"/>
        <v>0</v>
      </c>
      <c r="BP159" s="10">
        <f t="shared" si="145"/>
        <v>1</v>
      </c>
      <c r="BQ159" s="10">
        <f t="shared" si="146"/>
        <v>0</v>
      </c>
      <c r="BR159" s="10">
        <f t="shared" si="147"/>
        <v>54.17</v>
      </c>
      <c r="BS159" s="10">
        <f t="shared" si="148"/>
        <v>0</v>
      </c>
      <c r="BT159" s="8">
        <f t="shared" si="149"/>
        <v>97.262399999999985</v>
      </c>
      <c r="BU159" s="11" t="str">
        <f t="shared" si="150"/>
        <v>Hematite-Ilmenite</v>
      </c>
      <c r="BV159" s="9">
        <f t="shared" si="151"/>
        <v>99.97901044335643</v>
      </c>
      <c r="BW159" s="11" t="str">
        <f t="shared" si="152"/>
        <v>YES</v>
      </c>
      <c r="BX159" s="11"/>
      <c r="BY159" s="11" t="str">
        <f t="shared" si="122"/>
        <v>Hematite-Ilmenite</v>
      </c>
      <c r="BZ159" s="11">
        <f t="shared" si="123"/>
        <v>281</v>
      </c>
      <c r="CA159" s="9">
        <f t="shared" si="124"/>
        <v>1.6E-2</v>
      </c>
      <c r="CB159" s="9">
        <f t="shared" si="124"/>
        <v>38.97</v>
      </c>
      <c r="CC159" s="9">
        <f t="shared" si="125"/>
        <v>0.2064</v>
      </c>
      <c r="CD159" s="9">
        <f t="shared" si="126"/>
        <v>27.114181269346915</v>
      </c>
      <c r="CE159" s="9">
        <f t="shared" si="127"/>
        <v>0.13900000000000001</v>
      </c>
      <c r="CF159" s="9">
        <f t="shared" si="128"/>
        <v>0</v>
      </c>
      <c r="CG159" s="9">
        <f t="shared" si="129"/>
        <v>29.772429174009513</v>
      </c>
      <c r="CH159" s="9">
        <f t="shared" si="130"/>
        <v>1.82</v>
      </c>
      <c r="CI159" s="9">
        <f t="shared" si="131"/>
        <v>1.93</v>
      </c>
      <c r="CJ159" s="9">
        <f>0</f>
        <v>0</v>
      </c>
      <c r="CK159" s="9">
        <f t="shared" si="132"/>
        <v>0</v>
      </c>
      <c r="CL159" s="9">
        <f t="shared" si="133"/>
        <v>1.0999999999999999E-2</v>
      </c>
      <c r="CM159" s="10">
        <f t="shared" si="134"/>
        <v>0.271009027342898</v>
      </c>
      <c r="CN159" s="41">
        <f t="shared" si="153"/>
        <v>0.64714804885453781</v>
      </c>
    </row>
    <row r="160" spans="1:92">
      <c r="A160" s="36">
        <v>282</v>
      </c>
      <c r="B160" s="36" t="s">
        <v>209</v>
      </c>
      <c r="C160" s="36">
        <v>1.76</v>
      </c>
      <c r="D160" s="36">
        <v>0.13089999999999999</v>
      </c>
      <c r="E160" s="36">
        <v>0</v>
      </c>
      <c r="F160" s="36">
        <v>55.45</v>
      </c>
      <c r="G160" s="36">
        <v>0.16450000000000001</v>
      </c>
      <c r="H160" s="36">
        <v>5.4399999999999997E-2</v>
      </c>
      <c r="I160" s="36">
        <v>37.799999999999997</v>
      </c>
      <c r="J160" s="36">
        <v>1.67</v>
      </c>
      <c r="K160" s="36">
        <v>0</v>
      </c>
      <c r="L160" s="36">
        <v>4.0099999999999997E-2</v>
      </c>
      <c r="M160" s="7">
        <f t="shared" si="164"/>
        <v>4.3667688887565621E-2</v>
      </c>
      <c r="N160" s="7">
        <f t="shared" si="164"/>
        <v>1.2838207320983311E-3</v>
      </c>
      <c r="O160" s="7">
        <f t="shared" si="164"/>
        <v>0</v>
      </c>
      <c r="P160" s="7">
        <f t="shared" si="164"/>
        <v>0.77180684924642706</v>
      </c>
      <c r="Q160" s="7">
        <f t="shared" si="164"/>
        <v>1.0975359151114349E-3</v>
      </c>
      <c r="R160" s="7">
        <f t="shared" si="162"/>
        <v>1.0444606148109891E-3</v>
      </c>
      <c r="S160" s="7">
        <f t="shared" si="162"/>
        <v>0.47329395060213508</v>
      </c>
      <c r="T160" s="7">
        <f t="shared" si="162"/>
        <v>2.3541867145518581E-2</v>
      </c>
      <c r="U160" s="7">
        <f t="shared" si="162"/>
        <v>0</v>
      </c>
      <c r="V160" s="7">
        <f t="shared" si="162"/>
        <v>4.9269315168805762E-4</v>
      </c>
      <c r="W160" s="7">
        <f t="shared" si="154"/>
        <v>4.3667688887565621E-2</v>
      </c>
      <c r="X160" s="7">
        <f t="shared" si="111"/>
        <v>3.8514621962949932E-3</v>
      </c>
      <c r="Y160" s="7">
        <f t="shared" si="111"/>
        <v>0</v>
      </c>
      <c r="Z160" s="7">
        <f t="shared" si="155"/>
        <v>0.77180684924642706</v>
      </c>
      <c r="AA160" s="7">
        <f t="shared" si="156"/>
        <v>3.292607745334305E-3</v>
      </c>
      <c r="AB160" s="7">
        <f t="shared" si="112"/>
        <v>2.0889212296219782E-3</v>
      </c>
      <c r="AC160" s="7">
        <f t="shared" si="112"/>
        <v>0.94658790120427017</v>
      </c>
      <c r="AD160" s="7">
        <f t="shared" si="118"/>
        <v>2.3541867145518581E-2</v>
      </c>
      <c r="AE160" s="7">
        <f t="shared" si="118"/>
        <v>0</v>
      </c>
      <c r="AF160" s="7">
        <f t="shared" si="118"/>
        <v>4.9269315168805762E-4</v>
      </c>
      <c r="AG160" s="7">
        <f t="shared" si="113"/>
        <v>1.7953299908067206</v>
      </c>
      <c r="AH160" s="8">
        <f t="shared" si="165"/>
        <v>0.58375036270109404</v>
      </c>
      <c r="AI160" s="8">
        <f t="shared" si="165"/>
        <v>5.1486408172541409E-2</v>
      </c>
      <c r="AJ160" s="8">
        <f t="shared" si="165"/>
        <v>0</v>
      </c>
      <c r="AK160" s="8">
        <f t="shared" si="165"/>
        <v>10.317526291415032</v>
      </c>
      <c r="AL160" s="8">
        <f t="shared" si="165"/>
        <v>4.4015632943621139E-2</v>
      </c>
      <c r="AM160" s="8">
        <f t="shared" si="163"/>
        <v>2.7924732371011091E-2</v>
      </c>
      <c r="AN160" s="8">
        <f t="shared" si="163"/>
        <v>12.654002186358085</v>
      </c>
      <c r="AO160" s="8">
        <f t="shared" si="163"/>
        <v>0.31470805611539104</v>
      </c>
      <c r="AP160" s="8">
        <f t="shared" si="163"/>
        <v>0</v>
      </c>
      <c r="AQ160" s="8">
        <f t="shared" si="163"/>
        <v>6.586329923224896E-3</v>
      </c>
      <c r="AR160" s="8">
        <f t="shared" si="157"/>
        <v>24</v>
      </c>
      <c r="AS160" s="8">
        <f t="shared" si="158"/>
        <v>0.58375036270109404</v>
      </c>
      <c r="AT160" s="8">
        <f t="shared" si="114"/>
        <v>3.4324272115027608E-2</v>
      </c>
      <c r="AU160" s="8">
        <f t="shared" si="114"/>
        <v>0</v>
      </c>
      <c r="AV160" s="8">
        <f t="shared" si="159"/>
        <v>10.317526291415032</v>
      </c>
      <c r="AW160" s="8">
        <f t="shared" si="160"/>
        <v>2.9343755295747426E-2</v>
      </c>
      <c r="AX160" s="8">
        <f t="shared" si="115"/>
        <v>1.3962366185505545E-2</v>
      </c>
      <c r="AY160" s="8">
        <f t="shared" si="115"/>
        <v>6.3270010931790424</v>
      </c>
      <c r="AZ160" s="8">
        <f t="shared" si="119"/>
        <v>0.31470805611539104</v>
      </c>
      <c r="BA160" s="8">
        <f t="shared" si="119"/>
        <v>0</v>
      </c>
      <c r="BB160" s="8">
        <f t="shared" si="119"/>
        <v>6.586329923224896E-3</v>
      </c>
      <c r="BC160" s="9">
        <f t="shared" si="161"/>
        <v>17.627202526930063</v>
      </c>
      <c r="BD160" s="9">
        <f t="shared" si="135"/>
        <v>0.61322849241911692</v>
      </c>
      <c r="BE160" s="9" t="b">
        <f t="shared" si="136"/>
        <v>1</v>
      </c>
      <c r="BF160" s="8">
        <f t="shared" si="137"/>
        <v>5.4285426743625571</v>
      </c>
      <c r="BG160" s="8">
        <f t="shared" si="138"/>
        <v>4.8889836170524745</v>
      </c>
      <c r="BH160" s="10">
        <f t="shared" si="116"/>
        <v>0.52614769480931867</v>
      </c>
      <c r="BI160" s="10">
        <f t="shared" si="116"/>
        <v>0.47385230519068139</v>
      </c>
      <c r="BJ160" s="10">
        <f t="shared" si="139"/>
        <v>29.174889677176719</v>
      </c>
      <c r="BK160" s="10">
        <f t="shared" si="140"/>
        <v>29.200780243505889</v>
      </c>
      <c r="BL160" s="8">
        <f t="shared" si="141"/>
        <v>99.995569920682598</v>
      </c>
      <c r="BM160" s="10">
        <f t="shared" si="142"/>
        <v>11.755543767541599</v>
      </c>
      <c r="BN160" s="10">
        <f t="shared" si="143"/>
        <v>0</v>
      </c>
      <c r="BO160" s="10">
        <f t="shared" si="144"/>
        <v>0</v>
      </c>
      <c r="BP160" s="10">
        <f t="shared" si="145"/>
        <v>1</v>
      </c>
      <c r="BQ160" s="10">
        <f t="shared" si="146"/>
        <v>0</v>
      </c>
      <c r="BR160" s="10">
        <f t="shared" si="147"/>
        <v>55.449999999999996</v>
      </c>
      <c r="BS160" s="10">
        <f t="shared" si="148"/>
        <v>0</v>
      </c>
      <c r="BT160" s="8">
        <f t="shared" si="149"/>
        <v>97.069899999999976</v>
      </c>
      <c r="BU160" s="11" t="str">
        <f t="shared" si="150"/>
        <v>Hematite-Ilmenite</v>
      </c>
      <c r="BV160" s="9">
        <f t="shared" si="151"/>
        <v>99.995569920682598</v>
      </c>
      <c r="BW160" s="11" t="str">
        <f t="shared" si="152"/>
        <v>YES</v>
      </c>
      <c r="BX160" s="11"/>
      <c r="BY160" s="11" t="str">
        <f t="shared" si="122"/>
        <v>Hematite-Ilmenite</v>
      </c>
      <c r="BZ160" s="11">
        <f t="shared" si="123"/>
        <v>282</v>
      </c>
      <c r="CA160" s="9">
        <f t="shared" si="124"/>
        <v>5.4399999999999997E-2</v>
      </c>
      <c r="CB160" s="9">
        <f t="shared" si="124"/>
        <v>37.799999999999997</v>
      </c>
      <c r="CC160" s="9">
        <f t="shared" si="125"/>
        <v>0.13089999999999999</v>
      </c>
      <c r="CD160" s="9">
        <f t="shared" si="126"/>
        <v>29.200780243505889</v>
      </c>
      <c r="CE160" s="9">
        <f t="shared" si="127"/>
        <v>0.16450000000000001</v>
      </c>
      <c r="CF160" s="9">
        <f t="shared" si="128"/>
        <v>0</v>
      </c>
      <c r="CG160" s="9">
        <f t="shared" si="129"/>
        <v>29.174889677176719</v>
      </c>
      <c r="CH160" s="9">
        <f t="shared" si="130"/>
        <v>1.67</v>
      </c>
      <c r="CI160" s="9">
        <f t="shared" si="131"/>
        <v>1.76</v>
      </c>
      <c r="CJ160" s="9">
        <f>0</f>
        <v>0</v>
      </c>
      <c r="CK160" s="9">
        <f t="shared" si="132"/>
        <v>4.0099999999999997E-2</v>
      </c>
      <c r="CL160" s="9">
        <f t="shared" si="133"/>
        <v>0</v>
      </c>
      <c r="CM160" s="10">
        <f t="shared" si="134"/>
        <v>0.26831930298676565</v>
      </c>
      <c r="CN160" s="41">
        <f t="shared" si="153"/>
        <v>0.61322849241911692</v>
      </c>
    </row>
    <row r="161" spans="1:92">
      <c r="A161" s="36">
        <v>283</v>
      </c>
      <c r="B161" s="36" t="s">
        <v>210</v>
      </c>
      <c r="C161" s="36">
        <v>0.69450000000000001</v>
      </c>
      <c r="D161" s="36">
        <v>1.1687000000000001</v>
      </c>
      <c r="E161" s="36">
        <v>0</v>
      </c>
      <c r="F161" s="36">
        <v>86.21</v>
      </c>
      <c r="G161" s="36">
        <v>0.33879999999999999</v>
      </c>
      <c r="H161" s="36">
        <v>4.02E-2</v>
      </c>
      <c r="I161" s="36">
        <v>4.3899999999999997</v>
      </c>
      <c r="J161" s="36">
        <v>0.65469999999999995</v>
      </c>
      <c r="K161" s="36">
        <v>0.01</v>
      </c>
      <c r="L161" s="36">
        <v>0.1643</v>
      </c>
      <c r="M161" s="7">
        <f t="shared" si="164"/>
        <v>1.7231369279780868E-2</v>
      </c>
      <c r="N161" s="7">
        <f t="shared" si="164"/>
        <v>1.1462194725770205E-2</v>
      </c>
      <c r="O161" s="7">
        <f t="shared" si="164"/>
        <v>0</v>
      </c>
      <c r="P161" s="7">
        <f t="shared" si="164"/>
        <v>1.1999543457806037</v>
      </c>
      <c r="Q161" s="7">
        <f t="shared" si="164"/>
        <v>2.2604569485699341E-3</v>
      </c>
      <c r="R161" s="7">
        <f t="shared" si="162"/>
        <v>7.7182567491547362E-4</v>
      </c>
      <c r="S161" s="7">
        <f t="shared" si="162"/>
        <v>5.4967207490565426E-2</v>
      </c>
      <c r="T161" s="7">
        <f t="shared" si="162"/>
        <v>9.2292577366293507E-3</v>
      </c>
      <c r="U161" s="7">
        <f t="shared" si="162"/>
        <v>1.3388171282908124E-4</v>
      </c>
      <c r="V161" s="7">
        <f t="shared" si="162"/>
        <v>2.0186903945722664E-3</v>
      </c>
      <c r="W161" s="7">
        <f t="shared" si="154"/>
        <v>1.7231369279780868E-2</v>
      </c>
      <c r="X161" s="7">
        <f t="shared" si="111"/>
        <v>3.4386584177310615E-2</v>
      </c>
      <c r="Y161" s="7">
        <f t="shared" si="111"/>
        <v>0</v>
      </c>
      <c r="Z161" s="7">
        <f t="shared" si="155"/>
        <v>1.1999543457806037</v>
      </c>
      <c r="AA161" s="7">
        <f t="shared" si="156"/>
        <v>6.7813708457098026E-3</v>
      </c>
      <c r="AB161" s="7">
        <f t="shared" si="112"/>
        <v>1.5436513498309472E-3</v>
      </c>
      <c r="AC161" s="7">
        <f t="shared" si="112"/>
        <v>0.10993441498113085</v>
      </c>
      <c r="AD161" s="7">
        <f t="shared" si="118"/>
        <v>9.2292577366293507E-3</v>
      </c>
      <c r="AE161" s="7">
        <f t="shared" si="118"/>
        <v>1.3388171282908124E-4</v>
      </c>
      <c r="AF161" s="7">
        <f t="shared" si="118"/>
        <v>2.0186903945722664E-3</v>
      </c>
      <c r="AG161" s="7">
        <f t="shared" si="113"/>
        <v>1.3812135662583975</v>
      </c>
      <c r="AH161" s="8">
        <f t="shared" si="165"/>
        <v>0.29941268520481168</v>
      </c>
      <c r="AI161" s="8">
        <f t="shared" si="165"/>
        <v>0.59750211004013676</v>
      </c>
      <c r="AJ161" s="8">
        <f t="shared" si="165"/>
        <v>0</v>
      </c>
      <c r="AK161" s="8">
        <f t="shared" si="165"/>
        <v>20.850435444786811</v>
      </c>
      <c r="AL161" s="8">
        <f t="shared" si="165"/>
        <v>0.11783326219269659</v>
      </c>
      <c r="AM161" s="8">
        <f t="shared" si="163"/>
        <v>2.6822522816874694E-2</v>
      </c>
      <c r="AN161" s="8">
        <f t="shared" si="163"/>
        <v>1.9102230270547047</v>
      </c>
      <c r="AO161" s="8">
        <f t="shared" si="163"/>
        <v>0.16036780342314258</v>
      </c>
      <c r="AP161" s="8">
        <f t="shared" si="163"/>
        <v>2.32633184787068E-3</v>
      </c>
      <c r="AQ161" s="8">
        <f t="shared" si="163"/>
        <v>3.5076812632949934E-2</v>
      </c>
      <c r="AR161" s="8">
        <f t="shared" si="157"/>
        <v>24.000000000000004</v>
      </c>
      <c r="AS161" s="8">
        <f t="shared" si="158"/>
        <v>0.29941268520481168</v>
      </c>
      <c r="AT161" s="8">
        <f t="shared" si="114"/>
        <v>0.39833474002675784</v>
      </c>
      <c r="AU161" s="8">
        <f t="shared" si="114"/>
        <v>0</v>
      </c>
      <c r="AV161" s="8">
        <f t="shared" si="159"/>
        <v>20.850435444786811</v>
      </c>
      <c r="AW161" s="8">
        <f t="shared" si="160"/>
        <v>7.8555508128464388E-2</v>
      </c>
      <c r="AX161" s="8">
        <f t="shared" si="115"/>
        <v>1.3411261408437347E-2</v>
      </c>
      <c r="AY161" s="8">
        <f t="shared" si="115"/>
        <v>0.95511151352735235</v>
      </c>
      <c r="AZ161" s="8">
        <f t="shared" si="119"/>
        <v>0.16036780342314258</v>
      </c>
      <c r="BA161" s="8">
        <f t="shared" si="119"/>
        <v>2.32633184787068E-3</v>
      </c>
      <c r="BB161" s="8">
        <f t="shared" si="119"/>
        <v>3.5076812632949934E-2</v>
      </c>
      <c r="BC161" s="9">
        <f t="shared" si="161"/>
        <v>22.793032100986597</v>
      </c>
      <c r="BD161" s="9">
        <f t="shared" si="135"/>
        <v>4.5807749006323839E-2</v>
      </c>
      <c r="BE161" s="9" t="b">
        <f t="shared" si="136"/>
        <v>0</v>
      </c>
      <c r="BF161" s="8">
        <f t="shared" si="137"/>
        <v>0.49533102489939806</v>
      </c>
      <c r="BG161" s="8">
        <f t="shared" si="138"/>
        <v>20.355104419887414</v>
      </c>
      <c r="BH161" s="10">
        <f t="shared" si="116"/>
        <v>2.3756387544570184E-2</v>
      </c>
      <c r="BI161" s="10">
        <f t="shared" si="116"/>
        <v>0.9762436124554299</v>
      </c>
      <c r="BJ161" s="10">
        <f t="shared" si="139"/>
        <v>2.0480381702173953</v>
      </c>
      <c r="BK161" s="10">
        <f t="shared" si="140"/>
        <v>93.53319251790461</v>
      </c>
      <c r="BL161" s="8">
        <f t="shared" si="141"/>
        <v>103.04243068812202</v>
      </c>
      <c r="BM161" s="10">
        <f t="shared" si="142"/>
        <v>1.4504425384267505</v>
      </c>
      <c r="BN161" s="10">
        <f t="shared" si="143"/>
        <v>6.4666643021200203</v>
      </c>
      <c r="BO161" s="10">
        <f t="shared" si="144"/>
        <v>12.933328604240041</v>
      </c>
      <c r="BP161" s="10">
        <f t="shared" si="145"/>
        <v>0.37970942436726268</v>
      </c>
      <c r="BQ161" s="10">
        <f t="shared" si="146"/>
        <v>0.62029057563273737</v>
      </c>
      <c r="BR161" s="10">
        <f t="shared" si="147"/>
        <v>32.734749474701715</v>
      </c>
      <c r="BS161" s="10">
        <f t="shared" si="148"/>
        <v>59.429590204204764</v>
      </c>
      <c r="BT161" s="8">
        <f t="shared" si="149"/>
        <v>99.625539678906506</v>
      </c>
      <c r="BU161" s="11" t="str">
        <f t="shared" si="150"/>
        <v>Magnetite-Ulvospinel</v>
      </c>
      <c r="BV161" s="9">
        <f t="shared" si="151"/>
        <v>99.625539678906506</v>
      </c>
      <c r="BW161" s="11" t="str">
        <f t="shared" si="152"/>
        <v>YES</v>
      </c>
      <c r="BX161" s="11"/>
      <c r="BY161" s="11" t="str">
        <f t="shared" si="122"/>
        <v>Magnetite-Ulvospinel</v>
      </c>
      <c r="BZ161" s="11">
        <f t="shared" si="123"/>
        <v>283</v>
      </c>
      <c r="CA161" s="9">
        <f t="shared" si="124"/>
        <v>4.02E-2</v>
      </c>
      <c r="CB161" s="9">
        <f t="shared" si="124"/>
        <v>4.3899999999999997</v>
      </c>
      <c r="CC161" s="9">
        <f t="shared" si="125"/>
        <v>1.1687000000000001</v>
      </c>
      <c r="CD161" s="9">
        <f t="shared" si="126"/>
        <v>59.429590204204764</v>
      </c>
      <c r="CE161" s="9">
        <f t="shared" si="127"/>
        <v>0.33879999999999999</v>
      </c>
      <c r="CF161" s="9">
        <f t="shared" si="128"/>
        <v>0</v>
      </c>
      <c r="CG161" s="9">
        <f t="shared" si="129"/>
        <v>32.734749474701715</v>
      </c>
      <c r="CH161" s="9">
        <f t="shared" si="130"/>
        <v>0.65469999999999995</v>
      </c>
      <c r="CI161" s="9">
        <f t="shared" si="131"/>
        <v>0.69450000000000001</v>
      </c>
      <c r="CJ161" s="9">
        <f>0</f>
        <v>0</v>
      </c>
      <c r="CK161" s="9">
        <f t="shared" si="132"/>
        <v>0.1643</v>
      </c>
      <c r="CL161" s="9">
        <f t="shared" si="133"/>
        <v>0.01</v>
      </c>
      <c r="CM161" s="10">
        <f t="shared" si="134"/>
        <v>0.2711530154718369</v>
      </c>
      <c r="CN161" s="41">
        <f t="shared" si="153"/>
        <v>4.5807749006323839E-2</v>
      </c>
    </row>
    <row r="162" spans="1:92">
      <c r="A162" s="36">
        <v>284</v>
      </c>
      <c r="B162" s="36" t="s">
        <v>211</v>
      </c>
      <c r="C162" s="36">
        <v>0.71289999999999998</v>
      </c>
      <c r="D162" s="36">
        <v>1.1524000000000001</v>
      </c>
      <c r="E162" s="36">
        <v>0.01</v>
      </c>
      <c r="F162" s="36">
        <v>86.7</v>
      </c>
      <c r="G162" s="36">
        <v>0.31440000000000001</v>
      </c>
      <c r="H162" s="36">
        <v>3.44E-2</v>
      </c>
      <c r="I162" s="36">
        <v>4.43</v>
      </c>
      <c r="J162" s="36">
        <v>0.68600000000000005</v>
      </c>
      <c r="K162" s="36">
        <v>1.2E-2</v>
      </c>
      <c r="L162" s="36">
        <v>0.1565</v>
      </c>
      <c r="M162" s="7">
        <f t="shared" si="164"/>
        <v>1.768789511815087E-2</v>
      </c>
      <c r="N162" s="7">
        <f t="shared" si="164"/>
        <v>1.1302330112071176E-2</v>
      </c>
      <c r="O162" s="7">
        <f t="shared" si="164"/>
        <v>6.5793629071309772E-5</v>
      </c>
      <c r="P162" s="7">
        <f t="shared" si="164"/>
        <v>1.2067746407514017</v>
      </c>
      <c r="Q162" s="7">
        <f t="shared" si="164"/>
        <v>2.0976613477874475E-3</v>
      </c>
      <c r="R162" s="7">
        <f t="shared" si="162"/>
        <v>6.6046774171871377E-4</v>
      </c>
      <c r="S162" s="7">
        <f t="shared" si="162"/>
        <v>5.5468047649932767E-2</v>
      </c>
      <c r="T162" s="7">
        <f t="shared" si="162"/>
        <v>9.670491534027395E-3</v>
      </c>
      <c r="U162" s="7">
        <f t="shared" si="162"/>
        <v>1.6065805539489748E-4</v>
      </c>
      <c r="V162" s="7">
        <f t="shared" si="162"/>
        <v>1.9228548189321952E-3</v>
      </c>
      <c r="W162" s="7">
        <f t="shared" si="154"/>
        <v>1.768789511815087E-2</v>
      </c>
      <c r="X162" s="7">
        <f t="shared" si="111"/>
        <v>3.3906990336213527E-2</v>
      </c>
      <c r="Y162" s="7">
        <f t="shared" si="111"/>
        <v>1.9738088721392931E-4</v>
      </c>
      <c r="Z162" s="7">
        <f t="shared" si="155"/>
        <v>1.2067746407514017</v>
      </c>
      <c r="AA162" s="7">
        <f t="shared" si="156"/>
        <v>6.292984043362343E-3</v>
      </c>
      <c r="AB162" s="7">
        <f t="shared" si="112"/>
        <v>1.3209354834374275E-3</v>
      </c>
      <c r="AC162" s="7">
        <f t="shared" si="112"/>
        <v>0.11093609529986553</v>
      </c>
      <c r="AD162" s="7">
        <f t="shared" si="118"/>
        <v>9.670491534027395E-3</v>
      </c>
      <c r="AE162" s="7">
        <f t="shared" si="118"/>
        <v>1.6065805539489748E-4</v>
      </c>
      <c r="AF162" s="7">
        <f t="shared" si="118"/>
        <v>1.9228548189321952E-3</v>
      </c>
      <c r="AG162" s="7">
        <f t="shared" si="113"/>
        <v>1.3888709263279999</v>
      </c>
      <c r="AH162" s="8">
        <f t="shared" si="165"/>
        <v>0.30565078063659273</v>
      </c>
      <c r="AI162" s="8">
        <f t="shared" si="165"/>
        <v>0.58592037074361136</v>
      </c>
      <c r="AJ162" s="8">
        <f t="shared" si="165"/>
        <v>3.410785842899534E-3</v>
      </c>
      <c r="AK162" s="8">
        <f t="shared" si="165"/>
        <v>20.853335489286319</v>
      </c>
      <c r="AL162" s="8">
        <f t="shared" si="165"/>
        <v>0.10874417066242781</v>
      </c>
      <c r="AM162" s="8">
        <f t="shared" si="163"/>
        <v>2.2826060364238135E-2</v>
      </c>
      <c r="AN162" s="8">
        <f t="shared" si="163"/>
        <v>1.9170005194334356</v>
      </c>
      <c r="AO162" s="8">
        <f t="shared" si="163"/>
        <v>0.16710825492638037</v>
      </c>
      <c r="AP162" s="8">
        <f t="shared" si="163"/>
        <v>2.776207102031988E-3</v>
      </c>
      <c r="AQ162" s="8">
        <f t="shared" si="163"/>
        <v>3.3227361002064859E-2</v>
      </c>
      <c r="AR162" s="8">
        <f t="shared" si="157"/>
        <v>24</v>
      </c>
      <c r="AS162" s="8">
        <f t="shared" si="158"/>
        <v>0.30565078063659273</v>
      </c>
      <c r="AT162" s="8">
        <f t="shared" si="114"/>
        <v>0.39061358049574091</v>
      </c>
      <c r="AU162" s="8">
        <f t="shared" si="114"/>
        <v>2.2738572285996893E-3</v>
      </c>
      <c r="AV162" s="8">
        <f t="shared" si="159"/>
        <v>20.853335489286319</v>
      </c>
      <c r="AW162" s="8">
        <f t="shared" si="160"/>
        <v>7.2496113774951867E-2</v>
      </c>
      <c r="AX162" s="8">
        <f t="shared" si="115"/>
        <v>1.1413030182119067E-2</v>
      </c>
      <c r="AY162" s="8">
        <f t="shared" si="115"/>
        <v>0.95850025971671782</v>
      </c>
      <c r="AZ162" s="8">
        <f t="shared" si="119"/>
        <v>0.16710825492638037</v>
      </c>
      <c r="BA162" s="8">
        <f t="shared" si="119"/>
        <v>2.776207102031988E-3</v>
      </c>
      <c r="BB162" s="8">
        <f t="shared" si="119"/>
        <v>3.3227361002064859E-2</v>
      </c>
      <c r="BC162" s="9">
        <f t="shared" si="161"/>
        <v>22.797394934351519</v>
      </c>
      <c r="BD162" s="9">
        <f t="shared" si="135"/>
        <v>4.5963882382708522E-2</v>
      </c>
      <c r="BE162" s="9" t="b">
        <f t="shared" si="136"/>
        <v>0</v>
      </c>
      <c r="BF162" s="8">
        <f t="shared" si="137"/>
        <v>0.48574122415374477</v>
      </c>
      <c r="BG162" s="8">
        <f t="shared" si="138"/>
        <v>20.367594265132574</v>
      </c>
      <c r="BH162" s="10">
        <f t="shared" si="116"/>
        <v>2.3293214862596001E-2</v>
      </c>
      <c r="BI162" s="10">
        <f t="shared" si="116"/>
        <v>0.97670678513740394</v>
      </c>
      <c r="BJ162" s="10">
        <f t="shared" si="139"/>
        <v>2.0195217285870735</v>
      </c>
      <c r="BK162" s="10">
        <f t="shared" si="140"/>
        <v>94.10944450994819</v>
      </c>
      <c r="BL162" s="8">
        <f t="shared" si="141"/>
        <v>103.6375662385353</v>
      </c>
      <c r="BM162" s="10">
        <f t="shared" si="142"/>
        <v>1.4442414838704627</v>
      </c>
      <c r="BN162" s="10">
        <f t="shared" si="143"/>
        <v>6.469698001805285</v>
      </c>
      <c r="BO162" s="10">
        <f t="shared" si="144"/>
        <v>12.93939600361057</v>
      </c>
      <c r="BP162" s="10">
        <f t="shared" si="145"/>
        <v>0.3795047314968697</v>
      </c>
      <c r="BQ162" s="10">
        <f t="shared" si="146"/>
        <v>0.62049526850313041</v>
      </c>
      <c r="BR162" s="10">
        <f t="shared" si="147"/>
        <v>32.903060220778599</v>
      </c>
      <c r="BS162" s="10">
        <f t="shared" si="148"/>
        <v>59.787098777721468</v>
      </c>
      <c r="BT162" s="8">
        <f t="shared" si="149"/>
        <v>100.1987589985001</v>
      </c>
      <c r="BU162" s="11" t="str">
        <f t="shared" si="150"/>
        <v>Magnetite-Ulvospinel</v>
      </c>
      <c r="BV162" s="9">
        <f t="shared" si="151"/>
        <v>100.1987589985001</v>
      </c>
      <c r="BW162" s="11" t="str">
        <f t="shared" si="152"/>
        <v>YES</v>
      </c>
      <c r="BX162" s="11"/>
      <c r="BY162" s="11" t="str">
        <f t="shared" si="122"/>
        <v>Magnetite-Ulvospinel</v>
      </c>
      <c r="BZ162" s="11">
        <f t="shared" si="123"/>
        <v>284</v>
      </c>
      <c r="CA162" s="9">
        <f t="shared" si="124"/>
        <v>3.44E-2</v>
      </c>
      <c r="CB162" s="9">
        <f t="shared" si="124"/>
        <v>4.43</v>
      </c>
      <c r="CC162" s="9">
        <f t="shared" si="125"/>
        <v>1.1524000000000001</v>
      </c>
      <c r="CD162" s="9">
        <f t="shared" si="126"/>
        <v>59.787098777721468</v>
      </c>
      <c r="CE162" s="9">
        <f t="shared" si="127"/>
        <v>0.31440000000000001</v>
      </c>
      <c r="CF162" s="9">
        <f t="shared" si="128"/>
        <v>0.01</v>
      </c>
      <c r="CG162" s="9">
        <f t="shared" si="129"/>
        <v>32.903060220778599</v>
      </c>
      <c r="CH162" s="9">
        <f t="shared" si="130"/>
        <v>0.68600000000000005</v>
      </c>
      <c r="CI162" s="9">
        <f t="shared" si="131"/>
        <v>0.71289999999999998</v>
      </c>
      <c r="CJ162" s="9">
        <f>0</f>
        <v>0</v>
      </c>
      <c r="CK162" s="9">
        <f t="shared" si="132"/>
        <v>0.1565</v>
      </c>
      <c r="CL162" s="9">
        <f t="shared" si="133"/>
        <v>1.2E-2</v>
      </c>
      <c r="CM162" s="10">
        <f t="shared" si="134"/>
        <v>0.26222760532643707</v>
      </c>
      <c r="CN162" s="41">
        <f t="shared" si="153"/>
        <v>4.5963882382708522E-2</v>
      </c>
    </row>
    <row r="163" spans="1:92">
      <c r="A163" s="36">
        <v>285</v>
      </c>
      <c r="B163" s="36" t="s">
        <v>212</v>
      </c>
      <c r="C163" s="36">
        <v>0.72409999999999997</v>
      </c>
      <c r="D163" s="36">
        <v>1.1203000000000001</v>
      </c>
      <c r="E163" s="36">
        <v>0</v>
      </c>
      <c r="F163" s="36">
        <v>86.27</v>
      </c>
      <c r="G163" s="36">
        <v>0.33079999999999998</v>
      </c>
      <c r="H163" s="36">
        <v>4.5199999999999997E-2</v>
      </c>
      <c r="I163" s="36">
        <v>4.62</v>
      </c>
      <c r="J163" s="36">
        <v>0.75509999999999999</v>
      </c>
      <c r="K163" s="36">
        <v>0</v>
      </c>
      <c r="L163" s="36">
        <v>0.1547</v>
      </c>
      <c r="M163" s="7">
        <f t="shared" si="164"/>
        <v>1.7965780411071743E-2</v>
      </c>
      <c r="N163" s="7">
        <f t="shared" si="164"/>
        <v>1.0987504707179225E-2</v>
      </c>
      <c r="O163" s="7">
        <f t="shared" si="164"/>
        <v>0</v>
      </c>
      <c r="P163" s="7">
        <f t="shared" si="164"/>
        <v>1.2007894839402933</v>
      </c>
      <c r="Q163" s="7">
        <f t="shared" si="164"/>
        <v>2.2070813417560038E-3</v>
      </c>
      <c r="R163" s="7">
        <f t="shared" si="162"/>
        <v>8.6782389318854243E-4</v>
      </c>
      <c r="S163" s="7">
        <f t="shared" si="162"/>
        <v>5.7847038406927627E-2</v>
      </c>
      <c r="T163" s="7">
        <f t="shared" si="162"/>
        <v>1.0644589150647353E-2</v>
      </c>
      <c r="U163" s="7">
        <f t="shared" si="162"/>
        <v>0</v>
      </c>
      <c r="V163" s="7">
        <f t="shared" si="162"/>
        <v>1.9007389168614096E-3</v>
      </c>
      <c r="W163" s="7">
        <f t="shared" si="154"/>
        <v>1.7965780411071743E-2</v>
      </c>
      <c r="X163" s="7">
        <f t="shared" si="111"/>
        <v>3.2962514121537674E-2</v>
      </c>
      <c r="Y163" s="7">
        <f t="shared" si="111"/>
        <v>0</v>
      </c>
      <c r="Z163" s="7">
        <f t="shared" si="155"/>
        <v>1.2007894839402933</v>
      </c>
      <c r="AA163" s="7">
        <f t="shared" si="156"/>
        <v>6.6212440252680117E-3</v>
      </c>
      <c r="AB163" s="7">
        <f t="shared" si="112"/>
        <v>1.7356477863770849E-3</v>
      </c>
      <c r="AC163" s="7">
        <f t="shared" si="112"/>
        <v>0.11569407681385525</v>
      </c>
      <c r="AD163" s="7">
        <f t="shared" si="118"/>
        <v>1.0644589150647353E-2</v>
      </c>
      <c r="AE163" s="7">
        <f t="shared" si="118"/>
        <v>0</v>
      </c>
      <c r="AF163" s="7">
        <f t="shared" si="118"/>
        <v>1.9007389168614096E-3</v>
      </c>
      <c r="AG163" s="7">
        <f t="shared" si="113"/>
        <v>1.3883140751659118</v>
      </c>
      <c r="AH163" s="8">
        <f t="shared" si="165"/>
        <v>0.31057722281911848</v>
      </c>
      <c r="AI163" s="8">
        <f t="shared" si="165"/>
        <v>0.56982807641877653</v>
      </c>
      <c r="AJ163" s="8">
        <f t="shared" si="165"/>
        <v>0</v>
      </c>
      <c r="AK163" s="8">
        <f t="shared" si="165"/>
        <v>20.758233407035796</v>
      </c>
      <c r="AL163" s="8">
        <f t="shared" si="165"/>
        <v>0.11446246886709811</v>
      </c>
      <c r="AM163" s="8">
        <f t="shared" si="163"/>
        <v>3.000441155080269E-2</v>
      </c>
      <c r="AN163" s="8">
        <f t="shared" si="163"/>
        <v>2.0000213879562514</v>
      </c>
      <c r="AO163" s="8">
        <f t="shared" si="163"/>
        <v>0.18401465791161578</v>
      </c>
      <c r="AP163" s="8">
        <f t="shared" si="163"/>
        <v>0</v>
      </c>
      <c r="AQ163" s="8">
        <f t="shared" si="163"/>
        <v>3.285836744053916E-2</v>
      </c>
      <c r="AR163" s="8">
        <f t="shared" si="157"/>
        <v>24</v>
      </c>
      <c r="AS163" s="8">
        <f t="shared" si="158"/>
        <v>0.31057722281911848</v>
      </c>
      <c r="AT163" s="8">
        <f t="shared" si="114"/>
        <v>0.37988538427918433</v>
      </c>
      <c r="AU163" s="8">
        <f t="shared" si="114"/>
        <v>0</v>
      </c>
      <c r="AV163" s="8">
        <f t="shared" si="159"/>
        <v>20.758233407035796</v>
      </c>
      <c r="AW163" s="8">
        <f t="shared" si="160"/>
        <v>7.6308312578065404E-2</v>
      </c>
      <c r="AX163" s="8">
        <f t="shared" si="115"/>
        <v>1.5002205775401345E-2</v>
      </c>
      <c r="AY163" s="8">
        <f t="shared" si="115"/>
        <v>1.0000106939781257</v>
      </c>
      <c r="AZ163" s="8">
        <f t="shared" si="119"/>
        <v>0.18401465791161578</v>
      </c>
      <c r="BA163" s="8">
        <f t="shared" si="119"/>
        <v>0</v>
      </c>
      <c r="BB163" s="8">
        <f t="shared" si="119"/>
        <v>3.285836744053916E-2</v>
      </c>
      <c r="BC163" s="9">
        <f t="shared" si="161"/>
        <v>22.756890251817847</v>
      </c>
      <c r="BD163" s="9">
        <f t="shared" si="135"/>
        <v>4.8174171393562906E-2</v>
      </c>
      <c r="BE163" s="9" t="b">
        <f t="shared" si="136"/>
        <v>0</v>
      </c>
      <c r="BF163" s="8">
        <f t="shared" si="137"/>
        <v>0.50541881324739146</v>
      </c>
      <c r="BG163" s="8">
        <f t="shared" si="138"/>
        <v>20.252814593788404</v>
      </c>
      <c r="BH163" s="10">
        <f t="shared" si="116"/>
        <v>2.434787215929872E-2</v>
      </c>
      <c r="BI163" s="10">
        <f t="shared" si="116"/>
        <v>0.97565212784070121</v>
      </c>
      <c r="BJ163" s="10">
        <f t="shared" si="139"/>
        <v>2.1004909311827005</v>
      </c>
      <c r="BK163" s="10">
        <f t="shared" si="140"/>
        <v>93.541580123733453</v>
      </c>
      <c r="BL163" s="8">
        <f t="shared" si="141"/>
        <v>103.39227105491615</v>
      </c>
      <c r="BM163" s="10">
        <f t="shared" si="142"/>
        <v>1.505429507225517</v>
      </c>
      <c r="BN163" s="10">
        <f t="shared" si="143"/>
        <v>6.4176012999367593</v>
      </c>
      <c r="BO163" s="10">
        <f t="shared" si="144"/>
        <v>12.835202599873519</v>
      </c>
      <c r="BP163" s="10">
        <f t="shared" si="145"/>
        <v>0.38168136236857442</v>
      </c>
      <c r="BQ163" s="10">
        <f t="shared" si="146"/>
        <v>0.61831863763142558</v>
      </c>
      <c r="BR163" s="10">
        <f t="shared" si="147"/>
        <v>32.927651131536912</v>
      </c>
      <c r="BS163" s="10">
        <f t="shared" si="148"/>
        <v>59.281890269644585</v>
      </c>
      <c r="BT163" s="8">
        <f t="shared" si="149"/>
        <v>99.959741401181489</v>
      </c>
      <c r="BU163" s="11" t="str">
        <f t="shared" si="150"/>
        <v>Magnetite-Ulvospinel</v>
      </c>
      <c r="BV163" s="9">
        <f t="shared" si="151"/>
        <v>99.959741401181489</v>
      </c>
      <c r="BW163" s="11" t="str">
        <f t="shared" si="152"/>
        <v>YES</v>
      </c>
      <c r="BX163" s="11"/>
      <c r="BY163" s="11" t="str">
        <f t="shared" si="122"/>
        <v>Magnetite-Ulvospinel</v>
      </c>
      <c r="BZ163" s="11">
        <f t="shared" si="123"/>
        <v>285</v>
      </c>
      <c r="CA163" s="9">
        <f t="shared" si="124"/>
        <v>4.5199999999999997E-2</v>
      </c>
      <c r="CB163" s="9">
        <f t="shared" si="124"/>
        <v>4.62</v>
      </c>
      <c r="CC163" s="9">
        <f t="shared" si="125"/>
        <v>1.1203000000000001</v>
      </c>
      <c r="CD163" s="9">
        <f t="shared" si="126"/>
        <v>59.281890269644585</v>
      </c>
      <c r="CE163" s="9">
        <f t="shared" si="127"/>
        <v>0.33079999999999998</v>
      </c>
      <c r="CF163" s="9">
        <f t="shared" si="128"/>
        <v>0</v>
      </c>
      <c r="CG163" s="9">
        <f t="shared" si="129"/>
        <v>32.927651131536912</v>
      </c>
      <c r="CH163" s="9">
        <f t="shared" si="130"/>
        <v>0.75509999999999999</v>
      </c>
      <c r="CI163" s="9">
        <f t="shared" si="131"/>
        <v>0.72409999999999997</v>
      </c>
      <c r="CJ163" s="9">
        <f>0</f>
        <v>0</v>
      </c>
      <c r="CK163" s="9">
        <f t="shared" si="132"/>
        <v>0.1547</v>
      </c>
      <c r="CL163" s="9">
        <f t="shared" si="133"/>
        <v>0</v>
      </c>
      <c r="CM163" s="10">
        <f t="shared" si="134"/>
        <v>0.22731718353273955</v>
      </c>
      <c r="CN163" s="41">
        <f t="shared" si="153"/>
        <v>4.8174171393562906E-2</v>
      </c>
    </row>
    <row r="164" spans="1:92">
      <c r="A164" s="36">
        <v>286</v>
      </c>
      <c r="B164" s="36" t="s">
        <v>213</v>
      </c>
      <c r="C164" s="36">
        <v>0.71199999999999997</v>
      </c>
      <c r="D164" s="36">
        <v>1.1184000000000001</v>
      </c>
      <c r="E164" s="36">
        <v>0</v>
      </c>
      <c r="F164" s="36">
        <v>86.59</v>
      </c>
      <c r="G164" s="36">
        <v>0.32729999999999998</v>
      </c>
      <c r="H164" s="36">
        <v>4.6100000000000002E-2</v>
      </c>
      <c r="I164" s="36">
        <v>4.66</v>
      </c>
      <c r="J164" s="36">
        <v>0.78549999999999998</v>
      </c>
      <c r="K164" s="36">
        <v>1.01E-2</v>
      </c>
      <c r="L164" s="36">
        <v>0.19700000000000001</v>
      </c>
      <c r="M164" s="7">
        <f t="shared" si="164"/>
        <v>1.7665565049969727E-2</v>
      </c>
      <c r="N164" s="7">
        <f t="shared" si="164"/>
        <v>1.0968870181656026E-2</v>
      </c>
      <c r="O164" s="7">
        <f t="shared" si="164"/>
        <v>0</v>
      </c>
      <c r="P164" s="7">
        <f t="shared" si="164"/>
        <v>1.2052435541253044</v>
      </c>
      <c r="Q164" s="7">
        <f t="shared" si="164"/>
        <v>2.1837295137749095E-3</v>
      </c>
      <c r="R164" s="7">
        <f t="shared" si="162"/>
        <v>8.8510357247769485E-4</v>
      </c>
      <c r="S164" s="7">
        <f t="shared" si="162"/>
        <v>5.8347878566294968E-2</v>
      </c>
      <c r="T164" s="7">
        <f t="shared" si="162"/>
        <v>1.1073135714254398E-2</v>
      </c>
      <c r="U164" s="7">
        <f t="shared" si="162"/>
        <v>1.3522052995737204E-4</v>
      </c>
      <c r="V164" s="7">
        <f t="shared" si="162"/>
        <v>2.4204626155248719E-3</v>
      </c>
      <c r="W164" s="7">
        <f t="shared" si="154"/>
        <v>1.7665565049969727E-2</v>
      </c>
      <c r="X164" s="7">
        <f t="shared" si="111"/>
        <v>3.2906610544968073E-2</v>
      </c>
      <c r="Y164" s="7">
        <f t="shared" si="111"/>
        <v>0</v>
      </c>
      <c r="Z164" s="7">
        <f t="shared" si="155"/>
        <v>1.2052435541253044</v>
      </c>
      <c r="AA164" s="7">
        <f t="shared" si="156"/>
        <v>6.5511885413247284E-3</v>
      </c>
      <c r="AB164" s="7">
        <f t="shared" si="112"/>
        <v>1.7702071449553897E-3</v>
      </c>
      <c r="AC164" s="7">
        <f t="shared" si="112"/>
        <v>0.11669575713258994</v>
      </c>
      <c r="AD164" s="7">
        <f t="shared" si="118"/>
        <v>1.1073135714254398E-2</v>
      </c>
      <c r="AE164" s="7">
        <f t="shared" si="118"/>
        <v>1.3522052995737204E-4</v>
      </c>
      <c r="AF164" s="7">
        <f t="shared" si="118"/>
        <v>2.4204626155248719E-3</v>
      </c>
      <c r="AG164" s="7">
        <f t="shared" si="113"/>
        <v>1.394461701398849</v>
      </c>
      <c r="AH164" s="8">
        <f t="shared" si="165"/>
        <v>0.3040410222625447</v>
      </c>
      <c r="AI164" s="8">
        <f t="shared" si="165"/>
        <v>0.56635377815467458</v>
      </c>
      <c r="AJ164" s="8">
        <f t="shared" si="165"/>
        <v>0</v>
      </c>
      <c r="AK164" s="8">
        <f t="shared" si="165"/>
        <v>20.743377369195908</v>
      </c>
      <c r="AL164" s="8">
        <f t="shared" si="165"/>
        <v>0.11275212853394991</v>
      </c>
      <c r="AM164" s="8">
        <f t="shared" si="163"/>
        <v>3.0466933180244904E-2</v>
      </c>
      <c r="AN164" s="8">
        <f t="shared" si="163"/>
        <v>2.0084439525105986</v>
      </c>
      <c r="AO164" s="8">
        <f t="shared" si="163"/>
        <v>0.19057910079245216</v>
      </c>
      <c r="AP164" s="8">
        <f t="shared" si="163"/>
        <v>2.3272727502816502E-3</v>
      </c>
      <c r="AQ164" s="8">
        <f t="shared" si="163"/>
        <v>4.1658442619344122E-2</v>
      </c>
      <c r="AR164" s="8">
        <f t="shared" si="157"/>
        <v>24</v>
      </c>
      <c r="AS164" s="8">
        <f t="shared" si="158"/>
        <v>0.3040410222625447</v>
      </c>
      <c r="AT164" s="8">
        <f t="shared" si="114"/>
        <v>0.37756918543644974</v>
      </c>
      <c r="AU164" s="8">
        <f t="shared" si="114"/>
        <v>0</v>
      </c>
      <c r="AV164" s="8">
        <f t="shared" si="159"/>
        <v>20.743377369195908</v>
      </c>
      <c r="AW164" s="8">
        <f t="shared" si="160"/>
        <v>7.5168085689299932E-2</v>
      </c>
      <c r="AX164" s="8">
        <f t="shared" si="115"/>
        <v>1.5233466590122452E-2</v>
      </c>
      <c r="AY164" s="8">
        <f t="shared" si="115"/>
        <v>1.0042219762552993</v>
      </c>
      <c r="AZ164" s="8">
        <f t="shared" si="119"/>
        <v>0.19057910079245216</v>
      </c>
      <c r="BA164" s="8">
        <f t="shared" si="119"/>
        <v>2.3272727502816502E-3</v>
      </c>
      <c r="BB164" s="8">
        <f t="shared" si="119"/>
        <v>4.1658442619344122E-2</v>
      </c>
      <c r="BC164" s="9">
        <f t="shared" si="161"/>
        <v>22.754175921591699</v>
      </c>
      <c r="BD164" s="9">
        <f t="shared" si="135"/>
        <v>4.8411691036705402E-2</v>
      </c>
      <c r="BE164" s="9" t="b">
        <f t="shared" si="136"/>
        <v>0</v>
      </c>
      <c r="BF164" s="8">
        <f t="shared" si="137"/>
        <v>0.50960185320030238</v>
      </c>
      <c r="BG164" s="8">
        <f t="shared" si="138"/>
        <v>20.233775515995607</v>
      </c>
      <c r="BH164" s="10">
        <f t="shared" si="116"/>
        <v>2.4566966320396094E-2</v>
      </c>
      <c r="BI164" s="10">
        <f t="shared" si="116"/>
        <v>0.97543303367960399</v>
      </c>
      <c r="BJ164" s="10">
        <f t="shared" si="139"/>
        <v>2.1272536136830982</v>
      </c>
      <c r="BK164" s="10">
        <f t="shared" si="140"/>
        <v>93.867468706589889</v>
      </c>
      <c r="BL164" s="8">
        <f t="shared" si="141"/>
        <v>103.85112232027296</v>
      </c>
      <c r="BM164" s="10">
        <f t="shared" si="142"/>
        <v>1.5138238294556017</v>
      </c>
      <c r="BN164" s="10">
        <f t="shared" si="143"/>
        <v>6.409851179913435</v>
      </c>
      <c r="BO164" s="10">
        <f t="shared" si="144"/>
        <v>12.81970235982687</v>
      </c>
      <c r="BP164" s="10">
        <f t="shared" si="145"/>
        <v>0.38198577157140101</v>
      </c>
      <c r="BQ164" s="10">
        <f t="shared" si="146"/>
        <v>0.6180142284285991</v>
      </c>
      <c r="BR164" s="10">
        <f t="shared" si="147"/>
        <v>33.076147960367614</v>
      </c>
      <c r="BS164" s="10">
        <f t="shared" si="148"/>
        <v>59.472489903703192</v>
      </c>
      <c r="BT164" s="8">
        <f t="shared" si="149"/>
        <v>100.40503786407078</v>
      </c>
      <c r="BU164" s="11" t="str">
        <f t="shared" si="150"/>
        <v>Magnetite-Ulvospinel</v>
      </c>
      <c r="BV164" s="9">
        <f t="shared" si="151"/>
        <v>100.40503786407078</v>
      </c>
      <c r="BW164" s="11" t="str">
        <f t="shared" si="152"/>
        <v>YES</v>
      </c>
      <c r="BX164" s="11"/>
      <c r="BY164" s="11" t="str">
        <f t="shared" si="122"/>
        <v>Magnetite-Ulvospinel</v>
      </c>
      <c r="BZ164" s="11">
        <f t="shared" si="123"/>
        <v>286</v>
      </c>
      <c r="CA164" s="9">
        <f t="shared" si="124"/>
        <v>4.6100000000000002E-2</v>
      </c>
      <c r="CB164" s="9">
        <f t="shared" si="124"/>
        <v>4.66</v>
      </c>
      <c r="CC164" s="9">
        <f t="shared" si="125"/>
        <v>1.1184000000000001</v>
      </c>
      <c r="CD164" s="9">
        <f t="shared" si="126"/>
        <v>59.472489903703192</v>
      </c>
      <c r="CE164" s="9">
        <f t="shared" si="127"/>
        <v>0.32729999999999998</v>
      </c>
      <c r="CF164" s="9">
        <f t="shared" si="128"/>
        <v>0</v>
      </c>
      <c r="CG164" s="9">
        <f t="shared" si="129"/>
        <v>33.076147960367614</v>
      </c>
      <c r="CH164" s="9">
        <f t="shared" si="130"/>
        <v>0.78549999999999998</v>
      </c>
      <c r="CI164" s="9">
        <f t="shared" si="131"/>
        <v>0.71199999999999997</v>
      </c>
      <c r="CJ164" s="9">
        <f>0</f>
        <v>0</v>
      </c>
      <c r="CK164" s="9">
        <f t="shared" si="132"/>
        <v>0.19700000000000001</v>
      </c>
      <c r="CL164" s="9">
        <f t="shared" si="133"/>
        <v>1.01E-2</v>
      </c>
      <c r="CM164" s="10">
        <f t="shared" si="134"/>
        <v>0.20285691058106323</v>
      </c>
      <c r="CN164" s="41">
        <f t="shared" si="153"/>
        <v>4.8411691036705402E-2</v>
      </c>
    </row>
    <row r="165" spans="1:92">
      <c r="A165" s="36">
        <v>287</v>
      </c>
      <c r="B165" s="36" t="s">
        <v>214</v>
      </c>
      <c r="C165" s="36">
        <v>2.09</v>
      </c>
      <c r="D165" s="36">
        <v>0.1336</v>
      </c>
      <c r="E165" s="36">
        <v>0</v>
      </c>
      <c r="F165" s="36">
        <v>53.84</v>
      </c>
      <c r="G165" s="36">
        <v>0.1249</v>
      </c>
      <c r="H165" s="36">
        <v>8.7499999999999994E-2</v>
      </c>
      <c r="I165" s="36">
        <v>38.14</v>
      </c>
      <c r="J165" s="36">
        <v>1.36</v>
      </c>
      <c r="K165" s="36">
        <v>0</v>
      </c>
      <c r="L165" s="36">
        <v>0.1203</v>
      </c>
      <c r="M165" s="7">
        <f t="shared" si="164"/>
        <v>5.1855380553984178E-2</v>
      </c>
      <c r="N165" s="7">
        <f t="shared" si="164"/>
        <v>1.3103013736312989E-3</v>
      </c>
      <c r="O165" s="7">
        <f t="shared" si="164"/>
        <v>0</v>
      </c>
      <c r="P165" s="7">
        <f t="shared" si="164"/>
        <v>0.74939730862809084</v>
      </c>
      <c r="Q165" s="7">
        <f t="shared" si="164"/>
        <v>8.3332666138248156E-4</v>
      </c>
      <c r="R165" s="7">
        <f t="shared" si="162"/>
        <v>1.6799688197787048E-3</v>
      </c>
      <c r="S165" s="7">
        <f t="shared" si="162"/>
        <v>0.47755109195675749</v>
      </c>
      <c r="T165" s="7">
        <f t="shared" si="162"/>
        <v>1.9171819950841482E-2</v>
      </c>
      <c r="U165" s="7">
        <f t="shared" si="162"/>
        <v>0</v>
      </c>
      <c r="V165" s="7">
        <f t="shared" si="162"/>
        <v>1.4780794550641732E-3</v>
      </c>
      <c r="W165" s="7">
        <f t="shared" si="154"/>
        <v>5.1855380553984178E-2</v>
      </c>
      <c r="X165" s="7">
        <f t="shared" si="111"/>
        <v>3.9309041208938963E-3</v>
      </c>
      <c r="Y165" s="7">
        <f t="shared" si="111"/>
        <v>0</v>
      </c>
      <c r="Z165" s="7">
        <f t="shared" si="155"/>
        <v>0.74939730862809084</v>
      </c>
      <c r="AA165" s="7">
        <f t="shared" si="156"/>
        <v>2.4999799841474448E-3</v>
      </c>
      <c r="AB165" s="7">
        <f t="shared" si="112"/>
        <v>3.3599376395574095E-3</v>
      </c>
      <c r="AC165" s="7">
        <f t="shared" si="112"/>
        <v>0.95510218391351498</v>
      </c>
      <c r="AD165" s="7">
        <f t="shared" si="118"/>
        <v>1.9171819950841482E-2</v>
      </c>
      <c r="AE165" s="7">
        <f t="shared" si="118"/>
        <v>0</v>
      </c>
      <c r="AF165" s="7">
        <f t="shared" si="118"/>
        <v>1.4780794550641732E-3</v>
      </c>
      <c r="AG165" s="7">
        <f t="shared" si="113"/>
        <v>1.7867955942460945</v>
      </c>
      <c r="AH165" s="8">
        <f t="shared" si="165"/>
        <v>0.69651455225393399</v>
      </c>
      <c r="AI165" s="8">
        <f t="shared" si="165"/>
        <v>5.2799379629799935E-2</v>
      </c>
      <c r="AJ165" s="8">
        <f t="shared" si="165"/>
        <v>0</v>
      </c>
      <c r="AK165" s="8">
        <f t="shared" si="165"/>
        <v>10.065804653308902</v>
      </c>
      <c r="AL165" s="8">
        <f t="shared" si="165"/>
        <v>3.3579397561059224E-2</v>
      </c>
      <c r="AM165" s="8">
        <f t="shared" si="163"/>
        <v>4.5130234039670196E-2</v>
      </c>
      <c r="AN165" s="8">
        <f t="shared" si="163"/>
        <v>12.828805089815585</v>
      </c>
      <c r="AO165" s="8">
        <f t="shared" si="163"/>
        <v>0.25751332737885796</v>
      </c>
      <c r="AP165" s="8">
        <f t="shared" si="163"/>
        <v>0</v>
      </c>
      <c r="AQ165" s="8">
        <f t="shared" si="163"/>
        <v>1.9853366012192189E-2</v>
      </c>
      <c r="AR165" s="8">
        <f t="shared" si="157"/>
        <v>24</v>
      </c>
      <c r="AS165" s="8">
        <f t="shared" si="158"/>
        <v>0.69651455225393399</v>
      </c>
      <c r="AT165" s="8">
        <f t="shared" si="114"/>
        <v>3.5199586419866626E-2</v>
      </c>
      <c r="AU165" s="8">
        <f t="shared" si="114"/>
        <v>0</v>
      </c>
      <c r="AV165" s="8">
        <f t="shared" si="159"/>
        <v>10.065804653308902</v>
      </c>
      <c r="AW165" s="8">
        <f t="shared" si="160"/>
        <v>2.2386265040706149E-2</v>
      </c>
      <c r="AX165" s="8">
        <f t="shared" si="115"/>
        <v>2.2565117019835098E-2</v>
      </c>
      <c r="AY165" s="8">
        <f t="shared" si="115"/>
        <v>6.4144025449077926</v>
      </c>
      <c r="AZ165" s="8">
        <f t="shared" si="119"/>
        <v>0.25751332737885796</v>
      </c>
      <c r="BA165" s="8">
        <f t="shared" si="119"/>
        <v>0</v>
      </c>
      <c r="BB165" s="8">
        <f t="shared" si="119"/>
        <v>1.9853366012192189E-2</v>
      </c>
      <c r="BC165" s="9">
        <f t="shared" si="161"/>
        <v>17.534239412342089</v>
      </c>
      <c r="BD165" s="9">
        <f t="shared" si="135"/>
        <v>0.63724687353228193</v>
      </c>
      <c r="BE165" s="9" t="b">
        <f t="shared" si="136"/>
        <v>1</v>
      </c>
      <c r="BF165" s="8">
        <f t="shared" si="137"/>
        <v>5.4603746652750011</v>
      </c>
      <c r="BG165" s="8">
        <f t="shared" si="138"/>
        <v>4.6054299880339009</v>
      </c>
      <c r="BH165" s="10">
        <f t="shared" si="116"/>
        <v>0.54246777613352837</v>
      </c>
      <c r="BI165" s="10">
        <f t="shared" si="116"/>
        <v>0.45753222386647169</v>
      </c>
      <c r="BJ165" s="10">
        <f t="shared" si="139"/>
        <v>29.206465067029171</v>
      </c>
      <c r="BK165" s="10">
        <f t="shared" si="140"/>
        <v>27.376419408354959</v>
      </c>
      <c r="BL165" s="8">
        <f t="shared" si="141"/>
        <v>98.639184475384127</v>
      </c>
      <c r="BM165" s="10">
        <f t="shared" si="142"/>
        <v>11.874777210182794</v>
      </c>
      <c r="BN165" s="10">
        <f t="shared" si="143"/>
        <v>0</v>
      </c>
      <c r="BO165" s="10">
        <f t="shared" si="144"/>
        <v>0</v>
      </c>
      <c r="BP165" s="10">
        <f t="shared" si="145"/>
        <v>1</v>
      </c>
      <c r="BQ165" s="10">
        <f t="shared" si="146"/>
        <v>0</v>
      </c>
      <c r="BR165" s="10">
        <f t="shared" si="147"/>
        <v>53.84</v>
      </c>
      <c r="BS165" s="10">
        <f t="shared" si="148"/>
        <v>0</v>
      </c>
      <c r="BT165" s="8">
        <f t="shared" si="149"/>
        <v>95.896299999999997</v>
      </c>
      <c r="BU165" s="11" t="str">
        <f t="shared" si="150"/>
        <v>Hematite-Ilmenite</v>
      </c>
      <c r="BV165" s="9">
        <f t="shared" si="151"/>
        <v>98.639184475384127</v>
      </c>
      <c r="BW165" s="11" t="str">
        <f t="shared" si="152"/>
        <v>YES</v>
      </c>
      <c r="BX165" s="11"/>
      <c r="BY165" s="11" t="str">
        <f t="shared" si="122"/>
        <v>Hematite-Ilmenite</v>
      </c>
      <c r="BZ165" s="11">
        <f t="shared" si="123"/>
        <v>287</v>
      </c>
      <c r="CA165" s="9">
        <f t="shared" si="124"/>
        <v>8.7499999999999994E-2</v>
      </c>
      <c r="CB165" s="9">
        <f t="shared" si="124"/>
        <v>38.14</v>
      </c>
      <c r="CC165" s="9">
        <f t="shared" si="125"/>
        <v>0.1336</v>
      </c>
      <c r="CD165" s="9">
        <f t="shared" si="126"/>
        <v>27.376419408354959</v>
      </c>
      <c r="CE165" s="9">
        <f t="shared" si="127"/>
        <v>0.1249</v>
      </c>
      <c r="CF165" s="9">
        <f t="shared" si="128"/>
        <v>0</v>
      </c>
      <c r="CG165" s="9">
        <f t="shared" si="129"/>
        <v>29.206465067029171</v>
      </c>
      <c r="CH165" s="9">
        <f t="shared" si="130"/>
        <v>1.36</v>
      </c>
      <c r="CI165" s="9">
        <f t="shared" si="131"/>
        <v>2.09</v>
      </c>
      <c r="CJ165" s="9">
        <f>0</f>
        <v>0</v>
      </c>
      <c r="CK165" s="9">
        <f t="shared" si="132"/>
        <v>0.1203</v>
      </c>
      <c r="CL165" s="9">
        <f t="shared" si="133"/>
        <v>0</v>
      </c>
      <c r="CM165" s="10">
        <f t="shared" si="134"/>
        <v>0.4321304840610356</v>
      </c>
      <c r="CN165" s="41">
        <f t="shared" si="153"/>
        <v>0.63724687353228193</v>
      </c>
    </row>
    <row r="166" spans="1:92">
      <c r="A166" s="36">
        <v>288</v>
      </c>
      <c r="B166" s="36" t="s">
        <v>215</v>
      </c>
      <c r="C166" s="36">
        <v>1.82</v>
      </c>
      <c r="D166" s="36">
        <v>0.1444</v>
      </c>
      <c r="E166" s="36">
        <v>0</v>
      </c>
      <c r="F166" s="36">
        <v>52.29</v>
      </c>
      <c r="G166" s="36">
        <v>0.15820000000000001</v>
      </c>
      <c r="H166" s="36">
        <v>2.4299999999999999E-2</v>
      </c>
      <c r="I166" s="36">
        <v>39.69</v>
      </c>
      <c r="J166" s="36">
        <v>1.37</v>
      </c>
      <c r="K166" s="36">
        <v>0</v>
      </c>
      <c r="L166" s="36">
        <v>4.9799999999999997E-2</v>
      </c>
      <c r="M166" s="7">
        <f t="shared" si="164"/>
        <v>4.5156360099641725E-2</v>
      </c>
      <c r="N166" s="7">
        <f t="shared" si="164"/>
        <v>1.4162239397631706E-3</v>
      </c>
      <c r="O166" s="7">
        <f t="shared" si="164"/>
        <v>0</v>
      </c>
      <c r="P166" s="7">
        <f t="shared" si="164"/>
        <v>0.72782290616944401</v>
      </c>
      <c r="Q166" s="7">
        <f t="shared" si="164"/>
        <v>1.055502624745465E-3</v>
      </c>
      <c r="R166" s="7">
        <f t="shared" si="162"/>
        <v>4.6655134080711462E-4</v>
      </c>
      <c r="S166" s="7">
        <f t="shared" si="162"/>
        <v>0.49695864813224183</v>
      </c>
      <c r="T166" s="7">
        <f t="shared" si="162"/>
        <v>1.9312789215185904E-2</v>
      </c>
      <c r="U166" s="7">
        <f t="shared" si="162"/>
        <v>0</v>
      </c>
      <c r="V166" s="7">
        <f t="shared" si="162"/>
        <v>6.1187329062506912E-4</v>
      </c>
      <c r="W166" s="7">
        <f t="shared" si="154"/>
        <v>4.5156360099641725E-2</v>
      </c>
      <c r="X166" s="7">
        <f t="shared" si="111"/>
        <v>4.248671819289512E-3</v>
      </c>
      <c r="Y166" s="7">
        <f t="shared" si="111"/>
        <v>0</v>
      </c>
      <c r="Z166" s="7">
        <f t="shared" si="155"/>
        <v>0.72782290616944401</v>
      </c>
      <c r="AA166" s="7">
        <f t="shared" si="156"/>
        <v>3.1665078742363949E-3</v>
      </c>
      <c r="AB166" s="7">
        <f t="shared" si="112"/>
        <v>9.3310268161422925E-4</v>
      </c>
      <c r="AC166" s="7">
        <f t="shared" si="112"/>
        <v>0.99391729626448366</v>
      </c>
      <c r="AD166" s="7">
        <f t="shared" si="118"/>
        <v>1.9312789215185904E-2</v>
      </c>
      <c r="AE166" s="7">
        <f t="shared" si="118"/>
        <v>0</v>
      </c>
      <c r="AF166" s="7">
        <f t="shared" si="118"/>
        <v>6.1187329062506912E-4</v>
      </c>
      <c r="AG166" s="7">
        <f t="shared" si="113"/>
        <v>1.7951695074145204</v>
      </c>
      <c r="AH166" s="8">
        <f t="shared" si="165"/>
        <v>0.60370490804083909</v>
      </c>
      <c r="AI166" s="8">
        <f t="shared" si="165"/>
        <v>5.6801390198414813E-2</v>
      </c>
      <c r="AJ166" s="8">
        <f t="shared" si="165"/>
        <v>0</v>
      </c>
      <c r="AK166" s="8">
        <f t="shared" si="165"/>
        <v>9.7304180334616159</v>
      </c>
      <c r="AL166" s="8">
        <f t="shared" si="165"/>
        <v>4.2333712035431369E-2</v>
      </c>
      <c r="AM166" s="8">
        <f t="shared" si="163"/>
        <v>1.247484667394722E-2</v>
      </c>
      <c r="AN166" s="8">
        <f t="shared" si="163"/>
        <v>13.287890091617685</v>
      </c>
      <c r="AO166" s="8">
        <f t="shared" si="163"/>
        <v>0.25819675481900545</v>
      </c>
      <c r="AP166" s="8">
        <f t="shared" si="163"/>
        <v>0</v>
      </c>
      <c r="AQ166" s="8">
        <f t="shared" si="163"/>
        <v>8.1802631530609963E-3</v>
      </c>
      <c r="AR166" s="8">
        <f t="shared" si="157"/>
        <v>24</v>
      </c>
      <c r="AS166" s="8">
        <f t="shared" si="158"/>
        <v>0.60370490804083909</v>
      </c>
      <c r="AT166" s="8">
        <f t="shared" si="114"/>
        <v>3.7867593465609875E-2</v>
      </c>
      <c r="AU166" s="8">
        <f t="shared" si="114"/>
        <v>0</v>
      </c>
      <c r="AV166" s="8">
        <f t="shared" si="159"/>
        <v>9.7304180334616159</v>
      </c>
      <c r="AW166" s="8">
        <f t="shared" si="160"/>
        <v>2.8222474690287578E-2</v>
      </c>
      <c r="AX166" s="8">
        <f t="shared" si="115"/>
        <v>6.2374233369736102E-3</v>
      </c>
      <c r="AY166" s="8">
        <f t="shared" si="115"/>
        <v>6.6439450458088425</v>
      </c>
      <c r="AZ166" s="8">
        <f t="shared" si="119"/>
        <v>0.25819675481900545</v>
      </c>
      <c r="BA166" s="8">
        <f t="shared" si="119"/>
        <v>0</v>
      </c>
      <c r="BB166" s="8">
        <f t="shared" si="119"/>
        <v>8.1802631530609963E-3</v>
      </c>
      <c r="BC166" s="9">
        <f t="shared" si="161"/>
        <v>17.316772496776238</v>
      </c>
      <c r="BD166" s="9">
        <f t="shared" si="135"/>
        <v>0.68280160451084393</v>
      </c>
      <c r="BE166" s="9" t="b">
        <f t="shared" si="136"/>
        <v>1</v>
      </c>
      <c r="BF166" s="8">
        <f t="shared" si="137"/>
        <v>5.7820433829489977</v>
      </c>
      <c r="BG166" s="8">
        <f t="shared" si="138"/>
        <v>3.9483746505126183</v>
      </c>
      <c r="BH166" s="10">
        <f t="shared" si="116"/>
        <v>0.59422353315811494</v>
      </c>
      <c r="BI166" s="10">
        <f t="shared" si="116"/>
        <v>0.40577646684188512</v>
      </c>
      <c r="BJ166" s="10">
        <f t="shared" si="139"/>
        <v>31.071948548837828</v>
      </c>
      <c r="BK166" s="10">
        <f t="shared" si="140"/>
        <v>23.580630109956203</v>
      </c>
      <c r="BL166" s="8">
        <f t="shared" si="141"/>
        <v>97.909278658794022</v>
      </c>
      <c r="BM166" s="10">
        <f t="shared" si="142"/>
        <v>12.42598842875784</v>
      </c>
      <c r="BN166" s="10">
        <f t="shared" si="143"/>
        <v>0</v>
      </c>
      <c r="BO166" s="10">
        <f t="shared" si="144"/>
        <v>0</v>
      </c>
      <c r="BP166" s="10">
        <f t="shared" si="145"/>
        <v>1</v>
      </c>
      <c r="BQ166" s="10">
        <f t="shared" si="146"/>
        <v>0</v>
      </c>
      <c r="BR166" s="10">
        <f t="shared" si="147"/>
        <v>52.29</v>
      </c>
      <c r="BS166" s="10">
        <f t="shared" si="148"/>
        <v>0</v>
      </c>
      <c r="BT166" s="8">
        <f t="shared" si="149"/>
        <v>95.546700000000001</v>
      </c>
      <c r="BU166" s="11" t="str">
        <f t="shared" si="150"/>
        <v>Hematite-Ilmenite</v>
      </c>
      <c r="BV166" s="9">
        <f t="shared" si="151"/>
        <v>97.909278658794022</v>
      </c>
      <c r="BW166" s="11" t="str">
        <f t="shared" si="152"/>
        <v>NO</v>
      </c>
      <c r="BX166" s="11"/>
      <c r="BY166" s="11" t="str">
        <f t="shared" si="122"/>
        <v/>
      </c>
      <c r="BZ166" s="11">
        <f t="shared" si="123"/>
        <v>288</v>
      </c>
      <c r="CA166" s="9">
        <f t="shared" si="124"/>
        <v>2.4299999999999999E-2</v>
      </c>
      <c r="CB166" s="9">
        <f t="shared" si="124"/>
        <v>39.69</v>
      </c>
      <c r="CC166" s="9">
        <f t="shared" si="125"/>
        <v>0.1444</v>
      </c>
      <c r="CD166" s="9">
        <f t="shared" si="126"/>
        <v>23.580630109956203</v>
      </c>
      <c r="CE166" s="9">
        <f t="shared" si="127"/>
        <v>0.15820000000000001</v>
      </c>
      <c r="CF166" s="9">
        <f t="shared" si="128"/>
        <v>0</v>
      </c>
      <c r="CG166" s="9">
        <f t="shared" si="129"/>
        <v>31.071948548837828</v>
      </c>
      <c r="CH166" s="9">
        <f t="shared" si="130"/>
        <v>1.37</v>
      </c>
      <c r="CI166" s="9">
        <f t="shared" si="131"/>
        <v>1.82</v>
      </c>
      <c r="CJ166" s="9">
        <f>0</f>
        <v>0</v>
      </c>
      <c r="CK166" s="9">
        <f t="shared" si="132"/>
        <v>4.9799999999999997E-2</v>
      </c>
      <c r="CL166" s="9">
        <f t="shared" si="133"/>
        <v>0</v>
      </c>
      <c r="CM166" s="10">
        <f t="shared" si="134"/>
        <v>0.36887392714886708</v>
      </c>
      <c r="CN166" s="41">
        <f t="shared" si="153"/>
        <v>0.68280160451084393</v>
      </c>
    </row>
    <row r="167" spans="1:92">
      <c r="A167" s="36">
        <v>289</v>
      </c>
      <c r="B167" s="36" t="s">
        <v>216</v>
      </c>
      <c r="C167" s="36">
        <v>1.603</v>
      </c>
      <c r="D167" s="36">
        <v>0.1077</v>
      </c>
      <c r="E167" s="36">
        <v>0</v>
      </c>
      <c r="F167" s="36">
        <v>52.57</v>
      </c>
      <c r="G167" s="36">
        <v>0.1613</v>
      </c>
      <c r="H167" s="36">
        <v>0.01</v>
      </c>
      <c r="I167" s="36">
        <v>39.28</v>
      </c>
      <c r="J167" s="36">
        <v>1.1472</v>
      </c>
      <c r="K167" s="36">
        <v>0</v>
      </c>
      <c r="L167" s="36">
        <v>2.1000000000000001E-2</v>
      </c>
      <c r="M167" s="7">
        <f t="shared" si="164"/>
        <v>3.9772332549299828E-2</v>
      </c>
      <c r="N167" s="7">
        <f t="shared" si="164"/>
        <v>1.0562833678150517E-3</v>
      </c>
      <c r="O167" s="7">
        <f t="shared" si="164"/>
        <v>0</v>
      </c>
      <c r="P167" s="7">
        <f t="shared" si="164"/>
        <v>0.73172021758132866</v>
      </c>
      <c r="Q167" s="7">
        <f t="shared" si="164"/>
        <v>1.0761856723858628E-3</v>
      </c>
      <c r="R167" s="7">
        <f t="shared" si="162"/>
        <v>1.9199643654613772E-4</v>
      </c>
      <c r="S167" s="7">
        <f t="shared" si="162"/>
        <v>0.49182503649872666</v>
      </c>
      <c r="T167" s="7">
        <f t="shared" si="162"/>
        <v>1.6171994005592164E-2</v>
      </c>
      <c r="U167" s="7">
        <f t="shared" si="162"/>
        <v>0</v>
      </c>
      <c r="V167" s="7">
        <f t="shared" si="162"/>
        <v>2.5801885749249904E-4</v>
      </c>
      <c r="W167" s="7">
        <f t="shared" si="154"/>
        <v>3.9772332549299828E-2</v>
      </c>
      <c r="X167" s="7">
        <f t="shared" si="111"/>
        <v>3.1688501034451552E-3</v>
      </c>
      <c r="Y167" s="7">
        <f t="shared" si="111"/>
        <v>0</v>
      </c>
      <c r="Z167" s="7">
        <f t="shared" si="155"/>
        <v>0.73172021758132866</v>
      </c>
      <c r="AA167" s="7">
        <f t="shared" si="156"/>
        <v>3.2285570171575887E-3</v>
      </c>
      <c r="AB167" s="7">
        <f t="shared" si="112"/>
        <v>3.8399287309227544E-4</v>
      </c>
      <c r="AC167" s="7">
        <f t="shared" si="112"/>
        <v>0.98365007299745333</v>
      </c>
      <c r="AD167" s="7">
        <f t="shared" si="118"/>
        <v>1.6171994005592164E-2</v>
      </c>
      <c r="AE167" s="7">
        <f t="shared" si="118"/>
        <v>0</v>
      </c>
      <c r="AF167" s="7">
        <f t="shared" si="118"/>
        <v>2.5801885749249904E-4</v>
      </c>
      <c r="AG167" s="7">
        <f t="shared" si="113"/>
        <v>1.7783540359848617</v>
      </c>
      <c r="AH167" s="8">
        <f t="shared" si="165"/>
        <v>0.53675250364563598</v>
      </c>
      <c r="AI167" s="8">
        <f t="shared" si="165"/>
        <v>4.2765614126191412E-2</v>
      </c>
      <c r="AJ167" s="8">
        <f t="shared" si="165"/>
        <v>0</v>
      </c>
      <c r="AK167" s="8">
        <f t="shared" si="165"/>
        <v>9.8750219959583898</v>
      </c>
      <c r="AL167" s="8">
        <f t="shared" si="165"/>
        <v>4.3571396270861408E-2</v>
      </c>
      <c r="AM167" s="8">
        <f t="shared" si="163"/>
        <v>5.1822239934979182E-3</v>
      </c>
      <c r="AN167" s="8">
        <f t="shared" si="163"/>
        <v>13.274972966147805</v>
      </c>
      <c r="AO167" s="8">
        <f t="shared" si="163"/>
        <v>0.21825117399599497</v>
      </c>
      <c r="AP167" s="8">
        <f t="shared" si="163"/>
        <v>0</v>
      </c>
      <c r="AQ167" s="8">
        <f t="shared" si="163"/>
        <v>3.4821258616204416E-3</v>
      </c>
      <c r="AR167" s="8">
        <f t="shared" si="157"/>
        <v>23.999999999999996</v>
      </c>
      <c r="AS167" s="8">
        <f t="shared" si="158"/>
        <v>0.53675250364563598</v>
      </c>
      <c r="AT167" s="8">
        <f t="shared" si="114"/>
        <v>2.8510409417460941E-2</v>
      </c>
      <c r="AU167" s="8">
        <f t="shared" si="114"/>
        <v>0</v>
      </c>
      <c r="AV167" s="8">
        <f t="shared" si="159"/>
        <v>9.8750219959583898</v>
      </c>
      <c r="AW167" s="8">
        <f t="shared" si="160"/>
        <v>2.9047597513907605E-2</v>
      </c>
      <c r="AX167" s="8">
        <f t="shared" si="115"/>
        <v>2.5911119967489591E-3</v>
      </c>
      <c r="AY167" s="8">
        <f t="shared" si="115"/>
        <v>6.6374864830739027</v>
      </c>
      <c r="AZ167" s="8">
        <f t="shared" si="119"/>
        <v>0.21825117399599497</v>
      </c>
      <c r="BA167" s="8">
        <f t="shared" si="119"/>
        <v>0</v>
      </c>
      <c r="BB167" s="8">
        <f t="shared" si="119"/>
        <v>3.4821258616204416E-3</v>
      </c>
      <c r="BC167" s="9">
        <f t="shared" si="161"/>
        <v>17.33114340146366</v>
      </c>
      <c r="BD167" s="9">
        <f t="shared" si="135"/>
        <v>0.67214903276068316</v>
      </c>
      <c r="BE167" s="9" t="b">
        <f t="shared" si="136"/>
        <v>1</v>
      </c>
      <c r="BF167" s="8">
        <f t="shared" si="137"/>
        <v>5.8824828054322715</v>
      </c>
      <c r="BG167" s="8">
        <f t="shared" si="138"/>
        <v>3.9925391905261183</v>
      </c>
      <c r="BH167" s="10">
        <f t="shared" si="116"/>
        <v>0.59569313443958216</v>
      </c>
      <c r="BI167" s="10">
        <f t="shared" si="116"/>
        <v>0.40430686556041789</v>
      </c>
      <c r="BJ167" s="10">
        <f t="shared" si="139"/>
        <v>31.315588077488837</v>
      </c>
      <c r="BK167" s="10">
        <f t="shared" si="140"/>
        <v>23.621039231758829</v>
      </c>
      <c r="BL167" s="8">
        <f t="shared" si="141"/>
        <v>97.26682730924766</v>
      </c>
      <c r="BM167" s="10">
        <f t="shared" si="142"/>
        <v>12.519969288506175</v>
      </c>
      <c r="BN167" s="10">
        <f t="shared" si="143"/>
        <v>0</v>
      </c>
      <c r="BO167" s="10">
        <f t="shared" si="144"/>
        <v>0</v>
      </c>
      <c r="BP167" s="10">
        <f t="shared" si="145"/>
        <v>1</v>
      </c>
      <c r="BQ167" s="10">
        <f t="shared" si="146"/>
        <v>0</v>
      </c>
      <c r="BR167" s="10">
        <f t="shared" si="147"/>
        <v>52.57</v>
      </c>
      <c r="BS167" s="10">
        <f t="shared" si="148"/>
        <v>0</v>
      </c>
      <c r="BT167" s="8">
        <f t="shared" si="149"/>
        <v>94.900199999999998</v>
      </c>
      <c r="BU167" s="11" t="str">
        <f t="shared" si="150"/>
        <v>Hematite-Ilmenite</v>
      </c>
      <c r="BV167" s="9">
        <f t="shared" si="151"/>
        <v>97.26682730924766</v>
      </c>
      <c r="BW167" s="11" t="str">
        <f t="shared" si="152"/>
        <v>NO</v>
      </c>
      <c r="BX167" s="11"/>
      <c r="BY167" s="11" t="str">
        <f t="shared" si="122"/>
        <v/>
      </c>
      <c r="BZ167" s="11">
        <f t="shared" si="123"/>
        <v>289</v>
      </c>
      <c r="CA167" s="9">
        <f t="shared" si="124"/>
        <v>0.01</v>
      </c>
      <c r="CB167" s="9">
        <f t="shared" si="124"/>
        <v>39.28</v>
      </c>
      <c r="CC167" s="9">
        <f t="shared" si="125"/>
        <v>0.1077</v>
      </c>
      <c r="CD167" s="9">
        <f t="shared" si="126"/>
        <v>23.621039231758829</v>
      </c>
      <c r="CE167" s="9">
        <f t="shared" si="127"/>
        <v>0.1613</v>
      </c>
      <c r="CF167" s="9">
        <f t="shared" si="128"/>
        <v>0</v>
      </c>
      <c r="CG167" s="9">
        <f t="shared" si="129"/>
        <v>31.315588077488837</v>
      </c>
      <c r="CH167" s="9">
        <f t="shared" si="130"/>
        <v>1.1472</v>
      </c>
      <c r="CI167" s="9">
        <f t="shared" si="131"/>
        <v>1.603</v>
      </c>
      <c r="CJ167" s="9">
        <f>0</f>
        <v>0</v>
      </c>
      <c r="CK167" s="9">
        <f t="shared" si="132"/>
        <v>2.1000000000000001E-2</v>
      </c>
      <c r="CL167" s="9">
        <f t="shared" si="133"/>
        <v>0</v>
      </c>
      <c r="CM167" s="10">
        <f t="shared" si="134"/>
        <v>0.39081749035061908</v>
      </c>
      <c r="CN167" s="41">
        <f t="shared" si="153"/>
        <v>0.67214903276068316</v>
      </c>
    </row>
    <row r="168" spans="1:92">
      <c r="A168" s="36">
        <v>290</v>
      </c>
      <c r="B168" s="36" t="s">
        <v>217</v>
      </c>
      <c r="C168" s="36">
        <v>1.413</v>
      </c>
      <c r="D168" s="36">
        <v>0.1431</v>
      </c>
      <c r="E168" s="36">
        <v>0</v>
      </c>
      <c r="F168" s="36">
        <v>52.63</v>
      </c>
      <c r="G168" s="36">
        <v>0.12870000000000001</v>
      </c>
      <c r="H168" s="36">
        <v>3.4799999999999998E-2</v>
      </c>
      <c r="I168" s="36">
        <v>39.119999999999997</v>
      </c>
      <c r="J168" s="36">
        <v>0.88190000000000002</v>
      </c>
      <c r="K168" s="36">
        <v>1.06E-2</v>
      </c>
      <c r="L168" s="36">
        <v>6.5799999999999997E-2</v>
      </c>
      <c r="M168" s="7">
        <f t="shared" si="164"/>
        <v>3.5058207044392178E-2</v>
      </c>
      <c r="N168" s="7">
        <f t="shared" si="164"/>
        <v>1.4034740012472972E-3</v>
      </c>
      <c r="O168" s="7">
        <f t="shared" si="164"/>
        <v>0</v>
      </c>
      <c r="P168" s="7">
        <f t="shared" si="164"/>
        <v>0.73255535574101815</v>
      </c>
      <c r="Q168" s="7">
        <f t="shared" si="164"/>
        <v>8.5868007461909835E-4</v>
      </c>
      <c r="R168" s="7">
        <f t="shared" si="162"/>
        <v>6.6814759918055913E-4</v>
      </c>
      <c r="S168" s="7">
        <f t="shared" si="162"/>
        <v>0.48982167586125724</v>
      </c>
      <c r="T168" s="7">
        <f t="shared" si="162"/>
        <v>1.2432079422534633E-2</v>
      </c>
      <c r="U168" s="7">
        <f t="shared" si="162"/>
        <v>1.419146155988261E-4</v>
      </c>
      <c r="V168" s="7">
        <f t="shared" si="162"/>
        <v>8.0845908680983024E-4</v>
      </c>
      <c r="W168" s="7">
        <f t="shared" si="154"/>
        <v>3.5058207044392178E-2</v>
      </c>
      <c r="X168" s="7">
        <f t="shared" ref="X168:Y185" si="166">N168*3</f>
        <v>4.2104220037418915E-3</v>
      </c>
      <c r="Y168" s="7">
        <f t="shared" si="166"/>
        <v>0</v>
      </c>
      <c r="Z168" s="7">
        <f t="shared" si="155"/>
        <v>0.73255535574101815</v>
      </c>
      <c r="AA168" s="7">
        <f t="shared" si="156"/>
        <v>2.576040223857295E-3</v>
      </c>
      <c r="AB168" s="7">
        <f t="shared" ref="AB168:AC185" si="167">R168*2</f>
        <v>1.3362951983611183E-3</v>
      </c>
      <c r="AC168" s="7">
        <f t="shared" si="167"/>
        <v>0.97964335172251449</v>
      </c>
      <c r="AD168" s="7">
        <f t="shared" si="118"/>
        <v>1.2432079422534633E-2</v>
      </c>
      <c r="AE168" s="7">
        <f t="shared" si="118"/>
        <v>1.419146155988261E-4</v>
      </c>
      <c r="AF168" s="7">
        <f t="shared" si="118"/>
        <v>8.0845908680983024E-4</v>
      </c>
      <c r="AG168" s="7">
        <f t="shared" ref="AG168:AG185" si="168">SUM(W168:AF168)</f>
        <v>1.7687621250588281</v>
      </c>
      <c r="AH168" s="8">
        <f t="shared" si="165"/>
        <v>0.47569820562356729</v>
      </c>
      <c r="AI168" s="8">
        <f t="shared" si="165"/>
        <v>5.7130422829720265E-2</v>
      </c>
      <c r="AJ168" s="8">
        <f t="shared" si="165"/>
        <v>0</v>
      </c>
      <c r="AK168" s="8">
        <f t="shared" si="165"/>
        <v>9.9399055919968262</v>
      </c>
      <c r="AL168" s="8">
        <f t="shared" si="165"/>
        <v>3.4953804413082858E-2</v>
      </c>
      <c r="AM168" s="8">
        <f t="shared" si="163"/>
        <v>1.8131937758221823E-2</v>
      </c>
      <c r="AN168" s="8">
        <f t="shared" si="163"/>
        <v>13.29259605248409</v>
      </c>
      <c r="AO168" s="8">
        <f t="shared" si="163"/>
        <v>0.16868854319848553</v>
      </c>
      <c r="AP168" s="8">
        <f t="shared" si="163"/>
        <v>1.9256126791263955E-3</v>
      </c>
      <c r="AQ168" s="8">
        <f t="shared" si="163"/>
        <v>1.0969829016884106E-2</v>
      </c>
      <c r="AR168" s="8">
        <f t="shared" si="157"/>
        <v>24.000000000000004</v>
      </c>
      <c r="AS168" s="8">
        <f t="shared" si="158"/>
        <v>0.47569820562356729</v>
      </c>
      <c r="AT168" s="8">
        <f t="shared" ref="AT168:AU185" si="169">AI168*2/3</f>
        <v>3.8086948553146843E-2</v>
      </c>
      <c r="AU168" s="8">
        <f t="shared" si="169"/>
        <v>0</v>
      </c>
      <c r="AV168" s="8">
        <f t="shared" si="159"/>
        <v>9.9399055919968262</v>
      </c>
      <c r="AW168" s="8">
        <f t="shared" si="160"/>
        <v>2.3302536275388572E-2</v>
      </c>
      <c r="AX168" s="8">
        <f t="shared" ref="AX168:AY185" si="170">AM168/2</f>
        <v>9.0659688791109114E-3</v>
      </c>
      <c r="AY168" s="8">
        <f t="shared" si="170"/>
        <v>6.6462980262420448</v>
      </c>
      <c r="AZ168" s="8">
        <f t="shared" si="119"/>
        <v>0.16868854319848553</v>
      </c>
      <c r="BA168" s="8">
        <f t="shared" si="119"/>
        <v>1.9256126791263955E-3</v>
      </c>
      <c r="BB168" s="8">
        <f t="shared" si="119"/>
        <v>1.0969829016884106E-2</v>
      </c>
      <c r="BC168" s="9">
        <f t="shared" si="161"/>
        <v>17.313941262464581</v>
      </c>
      <c r="BD168" s="9">
        <f t="shared" si="135"/>
        <v>0.66864800321578011</v>
      </c>
      <c r="BE168" s="9" t="b">
        <f t="shared" si="136"/>
        <v>1</v>
      </c>
      <c r="BF168" s="8">
        <f t="shared" si="137"/>
        <v>6.0019112774199916</v>
      </c>
      <c r="BG168" s="8">
        <f t="shared" si="138"/>
        <v>3.9379943145768346</v>
      </c>
      <c r="BH168" s="10">
        <f t="shared" ref="BH168:BI185" si="171">BF168/($BF168+$BG168)</f>
        <v>0.60381974676424155</v>
      </c>
      <c r="BI168" s="10">
        <f t="shared" si="171"/>
        <v>0.39618025323575851</v>
      </c>
      <c r="BJ168" s="10">
        <f t="shared" si="139"/>
        <v>31.779033272202035</v>
      </c>
      <c r="BK168" s="10">
        <f t="shared" si="140"/>
        <v>23.17267139138157</v>
      </c>
      <c r="BL168" s="8">
        <f t="shared" si="141"/>
        <v>96.749604663583582</v>
      </c>
      <c r="BM168" s="10">
        <f t="shared" si="142"/>
        <v>12.648209303662037</v>
      </c>
      <c r="BN168" s="10">
        <f t="shared" si="143"/>
        <v>0</v>
      </c>
      <c r="BO168" s="10">
        <f t="shared" si="144"/>
        <v>0</v>
      </c>
      <c r="BP168" s="10">
        <f t="shared" si="145"/>
        <v>1</v>
      </c>
      <c r="BQ168" s="10">
        <f t="shared" si="146"/>
        <v>0</v>
      </c>
      <c r="BR168" s="10">
        <f t="shared" si="147"/>
        <v>52.63</v>
      </c>
      <c r="BS168" s="10">
        <f t="shared" si="148"/>
        <v>0</v>
      </c>
      <c r="BT168" s="8">
        <f t="shared" si="149"/>
        <v>94.42789999999998</v>
      </c>
      <c r="BU168" s="11" t="str">
        <f t="shared" si="150"/>
        <v>Hematite-Ilmenite</v>
      </c>
      <c r="BV168" s="9">
        <f t="shared" si="151"/>
        <v>96.749604663583582</v>
      </c>
      <c r="BW168" s="11" t="str">
        <f t="shared" si="152"/>
        <v>NO</v>
      </c>
      <c r="BX168" s="11"/>
      <c r="BY168" s="11" t="str">
        <f t="shared" si="122"/>
        <v/>
      </c>
      <c r="BZ168" s="11">
        <f t="shared" si="123"/>
        <v>290</v>
      </c>
      <c r="CA168" s="9">
        <f t="shared" si="124"/>
        <v>3.4799999999999998E-2</v>
      </c>
      <c r="CB168" s="9">
        <f t="shared" si="124"/>
        <v>39.119999999999997</v>
      </c>
      <c r="CC168" s="9">
        <f t="shared" si="125"/>
        <v>0.1431</v>
      </c>
      <c r="CD168" s="9">
        <f t="shared" si="126"/>
        <v>23.17267139138157</v>
      </c>
      <c r="CE168" s="9">
        <f t="shared" si="127"/>
        <v>0.12870000000000001</v>
      </c>
      <c r="CF168" s="9">
        <f t="shared" si="128"/>
        <v>0</v>
      </c>
      <c r="CG168" s="9">
        <f t="shared" si="129"/>
        <v>31.779033272202035</v>
      </c>
      <c r="CH168" s="9">
        <f t="shared" si="130"/>
        <v>0.88190000000000002</v>
      </c>
      <c r="CI168" s="9">
        <f t="shared" si="131"/>
        <v>1.413</v>
      </c>
      <c r="CJ168" s="9">
        <f>0</f>
        <v>0</v>
      </c>
      <c r="CK168" s="9">
        <f t="shared" si="132"/>
        <v>6.5799999999999997E-2</v>
      </c>
      <c r="CL168" s="9">
        <f t="shared" si="133"/>
        <v>1.06E-2</v>
      </c>
      <c r="CM168" s="10">
        <f t="shared" si="134"/>
        <v>0.45024592556569459</v>
      </c>
      <c r="CN168" s="41">
        <f t="shared" si="153"/>
        <v>0.66864800321578011</v>
      </c>
    </row>
    <row r="169" spans="1:92">
      <c r="A169" s="36">
        <v>291</v>
      </c>
      <c r="B169" s="36" t="s">
        <v>218</v>
      </c>
      <c r="C169" s="36">
        <v>1.6359999999999999</v>
      </c>
      <c r="D169" s="36">
        <v>0.2177</v>
      </c>
      <c r="E169" s="36">
        <v>0</v>
      </c>
      <c r="F169" s="36">
        <v>58.26</v>
      </c>
      <c r="G169" s="36">
        <v>0.22689999999999999</v>
      </c>
      <c r="H169" s="36">
        <v>0</v>
      </c>
      <c r="I169" s="36">
        <v>35.44</v>
      </c>
      <c r="J169" s="36">
        <v>0.63800000000000001</v>
      </c>
      <c r="K169" s="36">
        <v>0.01</v>
      </c>
      <c r="L169" s="36">
        <v>6.5199999999999994E-2</v>
      </c>
      <c r="M169" s="7">
        <f t="shared" si="164"/>
        <v>4.0591101715941678E-2</v>
      </c>
      <c r="N169" s="7">
        <f t="shared" si="164"/>
        <v>2.1351243191581873E-3</v>
      </c>
      <c r="O169" s="7">
        <f t="shared" si="164"/>
        <v>0</v>
      </c>
      <c r="P169" s="7">
        <f t="shared" si="164"/>
        <v>0.81091915305855433</v>
      </c>
      <c r="Q169" s="7">
        <f t="shared" si="164"/>
        <v>1.5138656482600885E-3</v>
      </c>
      <c r="R169" s="7">
        <f t="shared" si="162"/>
        <v>0</v>
      </c>
      <c r="S169" s="7">
        <f t="shared" si="162"/>
        <v>0.44374438119946213</v>
      </c>
      <c r="T169" s="7">
        <f t="shared" si="162"/>
        <v>8.9938390651741647E-3</v>
      </c>
      <c r="U169" s="7">
        <f t="shared" si="162"/>
        <v>1.3388171282908124E-4</v>
      </c>
      <c r="V169" s="7">
        <f t="shared" si="162"/>
        <v>8.0108711945290169E-4</v>
      </c>
      <c r="W169" s="7">
        <f t="shared" si="154"/>
        <v>4.0591101715941678E-2</v>
      </c>
      <c r="X169" s="7">
        <f t="shared" si="166"/>
        <v>6.4053729574745618E-3</v>
      </c>
      <c r="Y169" s="7">
        <f t="shared" si="166"/>
        <v>0</v>
      </c>
      <c r="Z169" s="7">
        <f t="shared" si="155"/>
        <v>0.81091915305855433</v>
      </c>
      <c r="AA169" s="7">
        <f t="shared" si="156"/>
        <v>4.5415969447802655E-3</v>
      </c>
      <c r="AB169" s="7">
        <f t="shared" si="167"/>
        <v>0</v>
      </c>
      <c r="AC169" s="7">
        <f t="shared" si="167"/>
        <v>0.88748876239892427</v>
      </c>
      <c r="AD169" s="7">
        <f t="shared" si="118"/>
        <v>8.9938390651741647E-3</v>
      </c>
      <c r="AE169" s="7">
        <f t="shared" si="118"/>
        <v>1.3388171282908124E-4</v>
      </c>
      <c r="AF169" s="7">
        <f t="shared" si="118"/>
        <v>8.0108711945290169E-4</v>
      </c>
      <c r="AG169" s="7">
        <f t="shared" si="168"/>
        <v>1.7598747949731315</v>
      </c>
      <c r="AH169" s="8">
        <f t="shared" si="165"/>
        <v>0.55355440282754509</v>
      </c>
      <c r="AI169" s="8">
        <f t="shared" si="165"/>
        <v>8.7352209042653242E-2</v>
      </c>
      <c r="AJ169" s="8">
        <f t="shared" si="165"/>
        <v>0</v>
      </c>
      <c r="AK169" s="8">
        <f t="shared" si="165"/>
        <v>11.058775163435667</v>
      </c>
      <c r="AL169" s="8">
        <f t="shared" si="165"/>
        <v>6.193527345585427E-2</v>
      </c>
      <c r="AM169" s="8">
        <f t="shared" si="163"/>
        <v>0</v>
      </c>
      <c r="AN169" s="8">
        <f t="shared" si="163"/>
        <v>12.102980483847075</v>
      </c>
      <c r="AO169" s="8">
        <f t="shared" si="163"/>
        <v>0.12265198534619358</v>
      </c>
      <c r="AP169" s="8">
        <f t="shared" si="163"/>
        <v>1.8257896056446483E-3</v>
      </c>
      <c r="AQ169" s="8">
        <f t="shared" si="163"/>
        <v>1.092469243936366E-2</v>
      </c>
      <c r="AR169" s="8">
        <f t="shared" si="157"/>
        <v>23.999999999999996</v>
      </c>
      <c r="AS169" s="8">
        <f t="shared" si="158"/>
        <v>0.55355440282754509</v>
      </c>
      <c r="AT169" s="8">
        <f t="shared" si="169"/>
        <v>5.8234806028435497E-2</v>
      </c>
      <c r="AU169" s="8">
        <f t="shared" si="169"/>
        <v>0</v>
      </c>
      <c r="AV169" s="8">
        <f t="shared" si="159"/>
        <v>11.058775163435667</v>
      </c>
      <c r="AW169" s="8">
        <f t="shared" si="160"/>
        <v>4.1290182303902849E-2</v>
      </c>
      <c r="AX169" s="8">
        <f t="shared" si="170"/>
        <v>0</v>
      </c>
      <c r="AY169" s="8">
        <f t="shared" si="170"/>
        <v>6.0514902419235375</v>
      </c>
      <c r="AZ169" s="8">
        <f t="shared" si="119"/>
        <v>0.12265198534619358</v>
      </c>
      <c r="BA169" s="8">
        <f t="shared" si="119"/>
        <v>1.8257896056446483E-3</v>
      </c>
      <c r="BB169" s="8">
        <f t="shared" si="119"/>
        <v>1.092469243936366E-2</v>
      </c>
      <c r="BC169" s="9">
        <f t="shared" si="161"/>
        <v>17.898747263910291</v>
      </c>
      <c r="BD169" s="9">
        <f t="shared" si="135"/>
        <v>0.54721161724419221</v>
      </c>
      <c r="BE169" s="9" t="b">
        <f t="shared" si="136"/>
        <v>1</v>
      </c>
      <c r="BF169" s="8">
        <f t="shared" si="137"/>
        <v>5.3752838537497993</v>
      </c>
      <c r="BG169" s="8">
        <f t="shared" si="138"/>
        <v>5.6834913096858681</v>
      </c>
      <c r="BH169" s="10">
        <f t="shared" si="171"/>
        <v>0.48606502748355374</v>
      </c>
      <c r="BI169" s="10">
        <f t="shared" si="171"/>
        <v>0.51393497251644626</v>
      </c>
      <c r="BJ169" s="10">
        <f t="shared" si="139"/>
        <v>28.318148501191839</v>
      </c>
      <c r="BK169" s="10">
        <f t="shared" si="140"/>
        <v>33.275804172016031</v>
      </c>
      <c r="BL169" s="8">
        <f t="shared" si="141"/>
        <v>99.827752673207883</v>
      </c>
      <c r="BM169" s="10">
        <f t="shared" si="142"/>
        <v>11.426774095673336</v>
      </c>
      <c r="BN169" s="10">
        <f t="shared" si="143"/>
        <v>0</v>
      </c>
      <c r="BO169" s="10">
        <f t="shared" si="144"/>
        <v>0</v>
      </c>
      <c r="BP169" s="10">
        <f t="shared" si="145"/>
        <v>1</v>
      </c>
      <c r="BQ169" s="10">
        <f t="shared" si="146"/>
        <v>0</v>
      </c>
      <c r="BR169" s="10">
        <f t="shared" si="147"/>
        <v>58.26</v>
      </c>
      <c r="BS169" s="10">
        <f t="shared" si="148"/>
        <v>0</v>
      </c>
      <c r="BT169" s="8">
        <f t="shared" si="149"/>
        <v>96.493800000000007</v>
      </c>
      <c r="BU169" s="11" t="str">
        <f t="shared" si="150"/>
        <v>Hematite-Ilmenite</v>
      </c>
      <c r="BV169" s="9">
        <f t="shared" si="151"/>
        <v>99.827752673207883</v>
      </c>
      <c r="BW169" s="11" t="str">
        <f t="shared" si="152"/>
        <v>YES</v>
      </c>
      <c r="BX169" s="11"/>
      <c r="BY169" s="11" t="str">
        <f t="shared" si="122"/>
        <v>Hematite-Ilmenite</v>
      </c>
      <c r="BZ169" s="11">
        <f t="shared" si="123"/>
        <v>291</v>
      </c>
      <c r="CA169" s="9">
        <f t="shared" ref="CA169:CB185" si="172">H169</f>
        <v>0</v>
      </c>
      <c r="CB169" s="9">
        <f t="shared" si="172"/>
        <v>35.44</v>
      </c>
      <c r="CC169" s="9">
        <f t="shared" si="125"/>
        <v>0.2177</v>
      </c>
      <c r="CD169" s="9">
        <f t="shared" si="126"/>
        <v>33.275804172016031</v>
      </c>
      <c r="CE169" s="9">
        <f t="shared" si="127"/>
        <v>0.22689999999999999</v>
      </c>
      <c r="CF169" s="9">
        <f t="shared" si="128"/>
        <v>0</v>
      </c>
      <c r="CG169" s="9">
        <f t="shared" si="129"/>
        <v>28.318148501191839</v>
      </c>
      <c r="CH169" s="9">
        <f t="shared" si="130"/>
        <v>0.63800000000000001</v>
      </c>
      <c r="CI169" s="9">
        <f t="shared" si="131"/>
        <v>1.6359999999999999</v>
      </c>
      <c r="CJ169" s="9">
        <f>0</f>
        <v>0</v>
      </c>
      <c r="CK169" s="9">
        <f t="shared" si="132"/>
        <v>6.5199999999999994E-2</v>
      </c>
      <c r="CL169" s="9">
        <f t="shared" si="133"/>
        <v>0.01</v>
      </c>
      <c r="CM169" s="10">
        <f t="shared" si="134"/>
        <v>0.65448572693434093</v>
      </c>
      <c r="CN169" s="41">
        <f t="shared" si="153"/>
        <v>0.54721161724419221</v>
      </c>
    </row>
    <row r="170" spans="1:92">
      <c r="A170" s="36">
        <v>292</v>
      </c>
      <c r="B170" s="36" t="s">
        <v>219</v>
      </c>
      <c r="C170" s="36">
        <v>1.5922000000000001</v>
      </c>
      <c r="D170" s="36">
        <v>0.19520000000000001</v>
      </c>
      <c r="E170" s="36">
        <v>0</v>
      </c>
      <c r="F170" s="36">
        <v>58.24</v>
      </c>
      <c r="G170" s="36">
        <v>0.2298</v>
      </c>
      <c r="H170" s="36">
        <v>2.5000000000000001E-2</v>
      </c>
      <c r="I170" s="36">
        <v>35.520000000000003</v>
      </c>
      <c r="J170" s="36">
        <v>0.60160000000000002</v>
      </c>
      <c r="K170" s="36">
        <v>2.1999999999999999E-2</v>
      </c>
      <c r="L170" s="36">
        <v>6.54E-2</v>
      </c>
      <c r="M170" s="7">
        <f t="shared" si="164"/>
        <v>3.9504371731126128E-2</v>
      </c>
      <c r="N170" s="7">
        <f t="shared" si="164"/>
        <v>1.9144523063834549E-3</v>
      </c>
      <c r="O170" s="7">
        <f t="shared" si="164"/>
        <v>0</v>
      </c>
      <c r="P170" s="7">
        <f t="shared" si="164"/>
        <v>0.81064077367199128</v>
      </c>
      <c r="Q170" s="7">
        <f t="shared" si="164"/>
        <v>1.5332143057301382E-3</v>
      </c>
      <c r="R170" s="7">
        <f t="shared" si="162"/>
        <v>4.7999109136534431E-4</v>
      </c>
      <c r="S170" s="7">
        <f t="shared" si="162"/>
        <v>0.44474606151819684</v>
      </c>
      <c r="T170" s="7">
        <f t="shared" si="162"/>
        <v>8.4807109429604673E-3</v>
      </c>
      <c r="U170" s="7">
        <f t="shared" si="162"/>
        <v>2.945397682239787E-4</v>
      </c>
      <c r="V170" s="7">
        <f t="shared" si="162"/>
        <v>8.0354444190521132E-4</v>
      </c>
      <c r="W170" s="7">
        <f t="shared" si="154"/>
        <v>3.9504371731126128E-2</v>
      </c>
      <c r="X170" s="7">
        <f t="shared" si="166"/>
        <v>5.743356919150365E-3</v>
      </c>
      <c r="Y170" s="7">
        <f t="shared" si="166"/>
        <v>0</v>
      </c>
      <c r="Z170" s="7">
        <f t="shared" si="155"/>
        <v>0.81064077367199128</v>
      </c>
      <c r="AA170" s="7">
        <f t="shared" si="156"/>
        <v>4.5996429171904149E-3</v>
      </c>
      <c r="AB170" s="7">
        <f t="shared" si="167"/>
        <v>9.5998218273068861E-4</v>
      </c>
      <c r="AC170" s="7">
        <f t="shared" si="167"/>
        <v>0.88949212303639369</v>
      </c>
      <c r="AD170" s="7">
        <f t="shared" si="118"/>
        <v>8.4807109429604673E-3</v>
      </c>
      <c r="AE170" s="7">
        <f t="shared" si="118"/>
        <v>2.945397682239787E-4</v>
      </c>
      <c r="AF170" s="7">
        <f t="shared" si="118"/>
        <v>8.0354444190521132E-4</v>
      </c>
      <c r="AG170" s="7">
        <f t="shared" si="168"/>
        <v>1.7605190456116722</v>
      </c>
      <c r="AH170" s="8">
        <f t="shared" si="165"/>
        <v>0.53853715693124971</v>
      </c>
      <c r="AI170" s="8">
        <f t="shared" si="165"/>
        <v>7.8295413164199898E-2</v>
      </c>
      <c r="AJ170" s="8">
        <f t="shared" si="165"/>
        <v>0</v>
      </c>
      <c r="AK170" s="8">
        <f t="shared" si="165"/>
        <v>11.050933312322243</v>
      </c>
      <c r="AL170" s="8">
        <f t="shared" si="165"/>
        <v>6.2703911262837669E-2</v>
      </c>
      <c r="AM170" s="8">
        <f t="shared" si="163"/>
        <v>1.3086806668161713E-2</v>
      </c>
      <c r="AN170" s="8">
        <f t="shared" si="163"/>
        <v>12.125861975810887</v>
      </c>
      <c r="AO170" s="8">
        <f t="shared" si="163"/>
        <v>0.1156119629255897</v>
      </c>
      <c r="AP170" s="8">
        <f t="shared" si="163"/>
        <v>4.0152672332604399E-3</v>
      </c>
      <c r="AQ170" s="8">
        <f t="shared" si="163"/>
        <v>1.0954193681571162E-2</v>
      </c>
      <c r="AR170" s="8">
        <f t="shared" si="157"/>
        <v>24.000000000000004</v>
      </c>
      <c r="AS170" s="8">
        <f t="shared" si="158"/>
        <v>0.53853715693124971</v>
      </c>
      <c r="AT170" s="8">
        <f t="shared" si="169"/>
        <v>5.2196942109466599E-2</v>
      </c>
      <c r="AU170" s="8">
        <f t="shared" si="169"/>
        <v>0</v>
      </c>
      <c r="AV170" s="8">
        <f t="shared" si="159"/>
        <v>11.050933312322243</v>
      </c>
      <c r="AW170" s="8">
        <f t="shared" si="160"/>
        <v>4.1802607508558444E-2</v>
      </c>
      <c r="AX170" s="8">
        <f t="shared" si="170"/>
        <v>6.5434033340808564E-3</v>
      </c>
      <c r="AY170" s="8">
        <f t="shared" si="170"/>
        <v>6.0629309879054434</v>
      </c>
      <c r="AZ170" s="8">
        <f t="shared" si="119"/>
        <v>0.1156119629255897</v>
      </c>
      <c r="BA170" s="8">
        <f t="shared" si="119"/>
        <v>4.0152672332604399E-3</v>
      </c>
      <c r="BB170" s="8">
        <f t="shared" si="119"/>
        <v>1.0954193681571162E-2</v>
      </c>
      <c r="BC170" s="9">
        <f t="shared" si="161"/>
        <v>17.883525833951463</v>
      </c>
      <c r="BD170" s="9">
        <f t="shared" si="135"/>
        <v>0.54863519818231343</v>
      </c>
      <c r="BE170" s="9" t="b">
        <f t="shared" si="136"/>
        <v>1</v>
      </c>
      <c r="BF170" s="8">
        <f t="shared" si="137"/>
        <v>5.4087818680486039</v>
      </c>
      <c r="BG170" s="8">
        <f t="shared" si="138"/>
        <v>5.6421514442736393</v>
      </c>
      <c r="BH170" s="10">
        <f t="shared" si="171"/>
        <v>0.4894411824942958</v>
      </c>
      <c r="BI170" s="10">
        <f t="shared" si="171"/>
        <v>0.5105588175057042</v>
      </c>
      <c r="BJ170" s="10">
        <f t="shared" si="139"/>
        <v>28.50505446846779</v>
      </c>
      <c r="BK170" s="10">
        <f t="shared" si="140"/>
        <v>33.045859726216818</v>
      </c>
      <c r="BL170" s="8">
        <f t="shared" si="141"/>
        <v>99.80211419468462</v>
      </c>
      <c r="BM170" s="10">
        <f t="shared" si="142"/>
        <v>11.471712855954047</v>
      </c>
      <c r="BN170" s="10">
        <f t="shared" si="143"/>
        <v>0</v>
      </c>
      <c r="BO170" s="10">
        <f t="shared" si="144"/>
        <v>0</v>
      </c>
      <c r="BP170" s="10">
        <f t="shared" si="145"/>
        <v>1</v>
      </c>
      <c r="BQ170" s="10">
        <f t="shared" si="146"/>
        <v>0</v>
      </c>
      <c r="BR170" s="10">
        <f t="shared" si="147"/>
        <v>58.24</v>
      </c>
      <c r="BS170" s="10">
        <f t="shared" si="148"/>
        <v>0</v>
      </c>
      <c r="BT170" s="8">
        <f t="shared" si="149"/>
        <v>96.491200000000006</v>
      </c>
      <c r="BU170" s="11" t="str">
        <f t="shared" si="150"/>
        <v>Hematite-Ilmenite</v>
      </c>
      <c r="BV170" s="9">
        <f t="shared" si="151"/>
        <v>99.80211419468462</v>
      </c>
      <c r="BW170" s="11" t="str">
        <f t="shared" si="152"/>
        <v>YES</v>
      </c>
      <c r="BX170" s="11"/>
      <c r="BY170" s="11" t="str">
        <f t="shared" si="122"/>
        <v>Hematite-Ilmenite</v>
      </c>
      <c r="BZ170" s="11">
        <f t="shared" si="123"/>
        <v>292</v>
      </c>
      <c r="CA170" s="9">
        <f t="shared" si="172"/>
        <v>2.5000000000000001E-2</v>
      </c>
      <c r="CB170" s="9">
        <f t="shared" si="172"/>
        <v>35.520000000000003</v>
      </c>
      <c r="CC170" s="9">
        <f t="shared" si="125"/>
        <v>0.19520000000000001</v>
      </c>
      <c r="CD170" s="9">
        <f t="shared" si="126"/>
        <v>33.045859726216818</v>
      </c>
      <c r="CE170" s="9">
        <f t="shared" si="127"/>
        <v>0.2298</v>
      </c>
      <c r="CF170" s="9">
        <f t="shared" si="128"/>
        <v>0</v>
      </c>
      <c r="CG170" s="9">
        <f t="shared" si="129"/>
        <v>28.50505446846779</v>
      </c>
      <c r="CH170" s="9">
        <f t="shared" si="130"/>
        <v>0.60160000000000002</v>
      </c>
      <c r="CI170" s="9">
        <f t="shared" si="131"/>
        <v>1.5922000000000001</v>
      </c>
      <c r="CJ170" s="9">
        <f>0</f>
        <v>0</v>
      </c>
      <c r="CK170" s="9">
        <f t="shared" si="132"/>
        <v>6.54E-2</v>
      </c>
      <c r="CL170" s="9">
        <f t="shared" si="133"/>
        <v>2.1999999999999999E-2</v>
      </c>
      <c r="CM170" s="10">
        <f t="shared" si="134"/>
        <v>0.66821289831971864</v>
      </c>
      <c r="CN170" s="41">
        <f t="shared" si="153"/>
        <v>0.54863519818231343</v>
      </c>
    </row>
    <row r="171" spans="1:92">
      <c r="A171" s="36">
        <v>293</v>
      </c>
      <c r="B171" s="36" t="s">
        <v>220</v>
      </c>
      <c r="C171" s="36">
        <v>1.5762</v>
      </c>
      <c r="D171" s="36">
        <v>0.20100000000000001</v>
      </c>
      <c r="E171" s="36">
        <v>0</v>
      </c>
      <c r="F171" s="36">
        <v>58.28</v>
      </c>
      <c r="G171" s="36">
        <v>0.22819999999999999</v>
      </c>
      <c r="H171" s="36">
        <v>1.54E-2</v>
      </c>
      <c r="I171" s="36">
        <v>35.630000000000003</v>
      </c>
      <c r="J171" s="36">
        <v>0.56759999999999999</v>
      </c>
      <c r="K171" s="36">
        <v>1.95E-2</v>
      </c>
      <c r="L171" s="36">
        <v>0.03</v>
      </c>
      <c r="M171" s="7">
        <f t="shared" si="164"/>
        <v>3.9107392741239172E-2</v>
      </c>
      <c r="N171" s="7">
        <f t="shared" si="164"/>
        <v>1.9713366474542748E-3</v>
      </c>
      <c r="O171" s="7">
        <f t="shared" si="164"/>
        <v>0</v>
      </c>
      <c r="P171" s="7">
        <f t="shared" si="164"/>
        <v>0.81119753244511761</v>
      </c>
      <c r="Q171" s="7">
        <f t="shared" si="164"/>
        <v>1.5225391843673522E-3</v>
      </c>
      <c r="R171" s="7">
        <f t="shared" si="162"/>
        <v>2.9567451228105205E-4</v>
      </c>
      <c r="S171" s="7">
        <f t="shared" si="162"/>
        <v>0.44612337195645702</v>
      </c>
      <c r="T171" s="7">
        <f t="shared" si="162"/>
        <v>8.0014154441894296E-3</v>
      </c>
      <c r="U171" s="7">
        <f t="shared" si="162"/>
        <v>2.6106934001670842E-4</v>
      </c>
      <c r="V171" s="7">
        <f t="shared" si="162"/>
        <v>3.6859836784642718E-4</v>
      </c>
      <c r="W171" s="7">
        <f t="shared" si="154"/>
        <v>3.9107392741239172E-2</v>
      </c>
      <c r="X171" s="7">
        <f t="shared" si="166"/>
        <v>5.9140099423628245E-3</v>
      </c>
      <c r="Y171" s="7">
        <f t="shared" si="166"/>
        <v>0</v>
      </c>
      <c r="Z171" s="7">
        <f t="shared" si="155"/>
        <v>0.81119753244511761</v>
      </c>
      <c r="AA171" s="7">
        <f t="shared" si="156"/>
        <v>4.5676175531020567E-3</v>
      </c>
      <c r="AB171" s="7">
        <f t="shared" si="167"/>
        <v>5.9134902456210411E-4</v>
      </c>
      <c r="AC171" s="7">
        <f t="shared" si="167"/>
        <v>0.89224674391291403</v>
      </c>
      <c r="AD171" s="7">
        <f t="shared" si="118"/>
        <v>8.0014154441894296E-3</v>
      </c>
      <c r="AE171" s="7">
        <f t="shared" si="118"/>
        <v>2.6106934001670842E-4</v>
      </c>
      <c r="AF171" s="7">
        <f t="shared" si="118"/>
        <v>3.6859836784642718E-4</v>
      </c>
      <c r="AG171" s="7">
        <f t="shared" si="168"/>
        <v>1.7622557287713505</v>
      </c>
      <c r="AH171" s="8">
        <f t="shared" si="165"/>
        <v>0.53260001398555179</v>
      </c>
      <c r="AI171" s="8">
        <f t="shared" si="165"/>
        <v>8.0542361871432877E-2</v>
      </c>
      <c r="AJ171" s="8">
        <f t="shared" si="165"/>
        <v>0</v>
      </c>
      <c r="AK171" s="8">
        <f t="shared" si="165"/>
        <v>11.047625189027748</v>
      </c>
      <c r="AL171" s="8">
        <f t="shared" si="165"/>
        <v>6.2205966753121969E-2</v>
      </c>
      <c r="AM171" s="8">
        <f t="shared" si="163"/>
        <v>8.0535284168918326E-3</v>
      </c>
      <c r="AN171" s="8">
        <f t="shared" si="163"/>
        <v>12.151427005908944</v>
      </c>
      <c r="AO171" s="8">
        <f t="shared" si="163"/>
        <v>0.10897054696734221</v>
      </c>
      <c r="AP171" s="8">
        <f t="shared" si="163"/>
        <v>3.5554795243987886E-3</v>
      </c>
      <c r="AQ171" s="8">
        <f t="shared" si="163"/>
        <v>5.019907544566167E-3</v>
      </c>
      <c r="AR171" s="8">
        <f t="shared" si="157"/>
        <v>23.999999999999996</v>
      </c>
      <c r="AS171" s="8">
        <f t="shared" si="158"/>
        <v>0.53260001398555179</v>
      </c>
      <c r="AT171" s="8">
        <f t="shared" si="169"/>
        <v>5.3694907914288582E-2</v>
      </c>
      <c r="AU171" s="8">
        <f t="shared" si="169"/>
        <v>0</v>
      </c>
      <c r="AV171" s="8">
        <f t="shared" si="159"/>
        <v>11.047625189027748</v>
      </c>
      <c r="AW171" s="8">
        <f t="shared" si="160"/>
        <v>4.1470644502081315E-2</v>
      </c>
      <c r="AX171" s="8">
        <f t="shared" si="170"/>
        <v>4.0267642084459163E-3</v>
      </c>
      <c r="AY171" s="8">
        <f t="shared" si="170"/>
        <v>6.0757135029544722</v>
      </c>
      <c r="AZ171" s="8">
        <f t="shared" si="119"/>
        <v>0.10897054696734221</v>
      </c>
      <c r="BA171" s="8">
        <f t="shared" si="119"/>
        <v>3.5554795243987886E-3</v>
      </c>
      <c r="BB171" s="8">
        <f t="shared" si="119"/>
        <v>5.019907544566167E-3</v>
      </c>
      <c r="BC171" s="9">
        <f t="shared" si="161"/>
        <v>17.87267695662889</v>
      </c>
      <c r="BD171" s="9">
        <f t="shared" si="135"/>
        <v>0.54995651997578032</v>
      </c>
      <c r="BE171" s="9" t="b">
        <f t="shared" si="136"/>
        <v>1</v>
      </c>
      <c r="BF171" s="8">
        <f t="shared" si="137"/>
        <v>5.4341429420015785</v>
      </c>
      <c r="BG171" s="8">
        <f t="shared" si="138"/>
        <v>5.6134822470261696</v>
      </c>
      <c r="BH171" s="10">
        <f t="shared" si="171"/>
        <v>0.49188335493121604</v>
      </c>
      <c r="BI171" s="10">
        <f t="shared" si="171"/>
        <v>0.50811664506878396</v>
      </c>
      <c r="BJ171" s="10">
        <f t="shared" si="139"/>
        <v>28.666961925391274</v>
      </c>
      <c r="BK171" s="10">
        <f t="shared" si="140"/>
        <v>32.910378169110842</v>
      </c>
      <c r="BL171" s="8">
        <f t="shared" si="141"/>
        <v>99.845240094502117</v>
      </c>
      <c r="BM171" s="10">
        <f t="shared" si="142"/>
        <v>11.50985644495605</v>
      </c>
      <c r="BN171" s="10">
        <f t="shared" si="143"/>
        <v>0</v>
      </c>
      <c r="BO171" s="10">
        <f t="shared" si="144"/>
        <v>0</v>
      </c>
      <c r="BP171" s="10">
        <f t="shared" si="145"/>
        <v>1</v>
      </c>
      <c r="BQ171" s="10">
        <f t="shared" si="146"/>
        <v>0</v>
      </c>
      <c r="BR171" s="10">
        <f t="shared" si="147"/>
        <v>58.28</v>
      </c>
      <c r="BS171" s="10">
        <f t="shared" si="148"/>
        <v>0</v>
      </c>
      <c r="BT171" s="8">
        <f t="shared" si="149"/>
        <v>96.547899999999998</v>
      </c>
      <c r="BU171" s="11" t="str">
        <f t="shared" si="150"/>
        <v>Hematite-Ilmenite</v>
      </c>
      <c r="BV171" s="9">
        <f t="shared" si="151"/>
        <v>99.845240094502117</v>
      </c>
      <c r="BW171" s="11" t="str">
        <f t="shared" si="152"/>
        <v>YES</v>
      </c>
      <c r="BX171" s="11"/>
      <c r="BY171" s="11" t="str">
        <f t="shared" si="122"/>
        <v>Hematite-Ilmenite</v>
      </c>
      <c r="BZ171" s="11">
        <f t="shared" si="123"/>
        <v>293</v>
      </c>
      <c r="CA171" s="9">
        <f t="shared" si="172"/>
        <v>1.54E-2</v>
      </c>
      <c r="CB171" s="9">
        <f t="shared" si="172"/>
        <v>35.630000000000003</v>
      </c>
      <c r="CC171" s="9">
        <f t="shared" si="125"/>
        <v>0.20100000000000001</v>
      </c>
      <c r="CD171" s="9">
        <f t="shared" si="126"/>
        <v>32.910378169110842</v>
      </c>
      <c r="CE171" s="9">
        <f t="shared" si="127"/>
        <v>0.22819999999999999</v>
      </c>
      <c r="CF171" s="9">
        <f t="shared" si="128"/>
        <v>0</v>
      </c>
      <c r="CG171" s="9">
        <f t="shared" si="129"/>
        <v>28.666961925391274</v>
      </c>
      <c r="CH171" s="9">
        <f t="shared" si="130"/>
        <v>0.56759999999999999</v>
      </c>
      <c r="CI171" s="9">
        <f t="shared" si="131"/>
        <v>1.5762</v>
      </c>
      <c r="CJ171" s="9">
        <f>0</f>
        <v>0</v>
      </c>
      <c r="CK171" s="9">
        <f t="shared" si="132"/>
        <v>0.03</v>
      </c>
      <c r="CL171" s="9">
        <f t="shared" si="133"/>
        <v>1.95E-2</v>
      </c>
      <c r="CM171" s="10">
        <f t="shared" si="134"/>
        <v>0.68909204270447655</v>
      </c>
      <c r="CN171" s="41">
        <f t="shared" si="153"/>
        <v>0.54995651997578032</v>
      </c>
    </row>
    <row r="172" spans="1:92">
      <c r="A172" s="36">
        <v>294</v>
      </c>
      <c r="B172" s="36" t="s">
        <v>221</v>
      </c>
      <c r="C172" s="36">
        <v>1.3832</v>
      </c>
      <c r="D172" s="36">
        <v>0.1484</v>
      </c>
      <c r="E172" s="36">
        <v>0</v>
      </c>
      <c r="F172" s="36">
        <v>56.81</v>
      </c>
      <c r="G172" s="36">
        <v>0.189</v>
      </c>
      <c r="H172" s="36">
        <v>2.1100000000000001E-2</v>
      </c>
      <c r="I172" s="36">
        <v>37.57</v>
      </c>
      <c r="J172" s="36">
        <v>0.8165</v>
      </c>
      <c r="K172" s="36">
        <v>0</v>
      </c>
      <c r="L172" s="36">
        <v>4.3499999999999997E-2</v>
      </c>
      <c r="M172" s="7">
        <f t="shared" si="164"/>
        <v>3.431883367572771E-2</v>
      </c>
      <c r="N172" s="7">
        <f t="shared" si="164"/>
        <v>1.4554545198120119E-3</v>
      </c>
      <c r="O172" s="7">
        <f t="shared" si="164"/>
        <v>0</v>
      </c>
      <c r="P172" s="7">
        <f t="shared" si="164"/>
        <v>0.79073664753272366</v>
      </c>
      <c r="Q172" s="7">
        <f t="shared" si="164"/>
        <v>1.2609987109790954E-3</v>
      </c>
      <c r="R172" s="7">
        <f t="shared" si="162"/>
        <v>4.0511248111235059E-4</v>
      </c>
      <c r="S172" s="7">
        <f t="shared" si="162"/>
        <v>0.4704141196857729</v>
      </c>
      <c r="T172" s="7">
        <f t="shared" si="162"/>
        <v>1.1510140433722109E-2</v>
      </c>
      <c r="U172" s="7">
        <f t="shared" si="162"/>
        <v>0</v>
      </c>
      <c r="V172" s="7">
        <f t="shared" si="162"/>
        <v>5.344676333773194E-4</v>
      </c>
      <c r="W172" s="7">
        <f t="shared" si="154"/>
        <v>3.431883367572771E-2</v>
      </c>
      <c r="X172" s="7">
        <f t="shared" si="166"/>
        <v>4.3663635594360355E-3</v>
      </c>
      <c r="Y172" s="7">
        <f t="shared" si="166"/>
        <v>0</v>
      </c>
      <c r="Z172" s="7">
        <f t="shared" si="155"/>
        <v>0.79073664753272366</v>
      </c>
      <c r="AA172" s="7">
        <f t="shared" si="156"/>
        <v>3.7829961329372865E-3</v>
      </c>
      <c r="AB172" s="7">
        <f t="shared" si="167"/>
        <v>8.1022496222470119E-4</v>
      </c>
      <c r="AC172" s="7">
        <f t="shared" si="167"/>
        <v>0.9408282393715458</v>
      </c>
      <c r="AD172" s="7">
        <f t="shared" si="118"/>
        <v>1.1510140433722109E-2</v>
      </c>
      <c r="AE172" s="7">
        <f t="shared" si="118"/>
        <v>0</v>
      </c>
      <c r="AF172" s="7">
        <f t="shared" si="118"/>
        <v>5.344676333773194E-4</v>
      </c>
      <c r="AG172" s="7">
        <f t="shared" si="168"/>
        <v>1.7868879133016946</v>
      </c>
      <c r="AH172" s="8">
        <f t="shared" si="165"/>
        <v>0.46094217890565653</v>
      </c>
      <c r="AI172" s="8">
        <f t="shared" si="165"/>
        <v>5.8645382649007746E-2</v>
      </c>
      <c r="AJ172" s="8">
        <f t="shared" si="165"/>
        <v>0</v>
      </c>
      <c r="AK172" s="8">
        <f t="shared" si="165"/>
        <v>10.620520402826862</v>
      </c>
      <c r="AL172" s="8">
        <f t="shared" si="165"/>
        <v>5.08100740480893E-2</v>
      </c>
      <c r="AM172" s="8">
        <f t="shared" si="163"/>
        <v>1.0882271321351597E-2</v>
      </c>
      <c r="AN172" s="8">
        <f t="shared" si="163"/>
        <v>12.636426480268412</v>
      </c>
      <c r="AO172" s="8">
        <f t="shared" si="163"/>
        <v>0.15459468294175552</v>
      </c>
      <c r="AP172" s="8">
        <f t="shared" si="163"/>
        <v>0</v>
      </c>
      <c r="AQ172" s="8">
        <f t="shared" si="163"/>
        <v>7.1785270388641008E-3</v>
      </c>
      <c r="AR172" s="8">
        <f t="shared" si="157"/>
        <v>23.999999999999996</v>
      </c>
      <c r="AS172" s="8">
        <f t="shared" si="158"/>
        <v>0.46094217890565653</v>
      </c>
      <c r="AT172" s="8">
        <f t="shared" si="169"/>
        <v>3.9096921766005162E-2</v>
      </c>
      <c r="AU172" s="8">
        <f t="shared" si="169"/>
        <v>0</v>
      </c>
      <c r="AV172" s="8">
        <f t="shared" si="159"/>
        <v>10.620520402826862</v>
      </c>
      <c r="AW172" s="8">
        <f t="shared" si="160"/>
        <v>3.3873382698726202E-2</v>
      </c>
      <c r="AX172" s="8">
        <f t="shared" si="170"/>
        <v>5.4411356606757985E-3</v>
      </c>
      <c r="AY172" s="8">
        <f t="shared" si="170"/>
        <v>6.3182132401342059</v>
      </c>
      <c r="AZ172" s="8">
        <f t="shared" si="119"/>
        <v>0.15459468294175552</v>
      </c>
      <c r="BA172" s="8">
        <f t="shared" si="119"/>
        <v>0</v>
      </c>
      <c r="BB172" s="8">
        <f t="shared" si="119"/>
        <v>7.1785270388641008E-3</v>
      </c>
      <c r="BC172" s="9">
        <f t="shared" si="161"/>
        <v>17.639860471972749</v>
      </c>
      <c r="BD172" s="9">
        <f t="shared" si="135"/>
        <v>0.59490618166436438</v>
      </c>
      <c r="BE172" s="9" t="b">
        <f t="shared" si="136"/>
        <v>1</v>
      </c>
      <c r="BF172" s="8">
        <f t="shared" si="137"/>
        <v>5.7026763782867933</v>
      </c>
      <c r="BG172" s="8">
        <f t="shared" si="138"/>
        <v>4.9178440245400692</v>
      </c>
      <c r="BH172" s="10">
        <f t="shared" si="171"/>
        <v>0.53694886521463792</v>
      </c>
      <c r="BI172" s="10">
        <f t="shared" si="171"/>
        <v>0.46305113478536203</v>
      </c>
      <c r="BJ172" s="10">
        <f t="shared" si="139"/>
        <v>30.504065032843585</v>
      </c>
      <c r="BK172" s="10">
        <f t="shared" si="140"/>
        <v>29.235037137357036</v>
      </c>
      <c r="BL172" s="8">
        <f t="shared" si="141"/>
        <v>99.910802170200625</v>
      </c>
      <c r="BM172" s="10">
        <f t="shared" si="142"/>
        <v>12.020889618421</v>
      </c>
      <c r="BN172" s="10">
        <f t="shared" si="143"/>
        <v>0</v>
      </c>
      <c r="BO172" s="10">
        <f t="shared" si="144"/>
        <v>0</v>
      </c>
      <c r="BP172" s="10">
        <f t="shared" si="145"/>
        <v>1</v>
      </c>
      <c r="BQ172" s="10">
        <f t="shared" si="146"/>
        <v>0</v>
      </c>
      <c r="BR172" s="10">
        <f t="shared" si="147"/>
        <v>56.810000000000009</v>
      </c>
      <c r="BS172" s="10">
        <f t="shared" si="148"/>
        <v>0</v>
      </c>
      <c r="BT172" s="8">
        <f t="shared" si="149"/>
        <v>96.981700000000004</v>
      </c>
      <c r="BU172" s="11" t="str">
        <f t="shared" si="150"/>
        <v>Hematite-Ilmenite</v>
      </c>
      <c r="BV172" s="9">
        <f t="shared" si="151"/>
        <v>99.910802170200625</v>
      </c>
      <c r="BW172" s="11" t="str">
        <f t="shared" si="152"/>
        <v>YES</v>
      </c>
      <c r="BX172" s="11"/>
      <c r="BY172" s="11" t="str">
        <f t="shared" si="122"/>
        <v>Hematite-Ilmenite</v>
      </c>
      <c r="BZ172" s="11">
        <f t="shared" si="123"/>
        <v>294</v>
      </c>
      <c r="CA172" s="9">
        <f t="shared" si="172"/>
        <v>2.1100000000000001E-2</v>
      </c>
      <c r="CB172" s="9">
        <f t="shared" si="172"/>
        <v>37.57</v>
      </c>
      <c r="CC172" s="9">
        <f t="shared" si="125"/>
        <v>0.1484</v>
      </c>
      <c r="CD172" s="9">
        <f t="shared" si="126"/>
        <v>29.235037137357036</v>
      </c>
      <c r="CE172" s="9">
        <f t="shared" si="127"/>
        <v>0.189</v>
      </c>
      <c r="CF172" s="9">
        <f t="shared" si="128"/>
        <v>0</v>
      </c>
      <c r="CG172" s="9">
        <f t="shared" si="129"/>
        <v>30.504065032843585</v>
      </c>
      <c r="CH172" s="9">
        <f t="shared" si="130"/>
        <v>0.8165</v>
      </c>
      <c r="CI172" s="9">
        <f t="shared" si="131"/>
        <v>1.3832</v>
      </c>
      <c r="CJ172" s="9">
        <f>0</f>
        <v>0</v>
      </c>
      <c r="CK172" s="9">
        <f t="shared" si="132"/>
        <v>4.3499999999999997E-2</v>
      </c>
      <c r="CL172" s="9">
        <f t="shared" si="133"/>
        <v>0</v>
      </c>
      <c r="CM172" s="10">
        <f t="shared" si="134"/>
        <v>0.47445189751337824</v>
      </c>
      <c r="CN172" s="41">
        <f t="shared" si="153"/>
        <v>0.59490618166436438</v>
      </c>
    </row>
    <row r="173" spans="1:92">
      <c r="A173" s="36">
        <v>295</v>
      </c>
      <c r="B173" s="36" t="s">
        <v>222</v>
      </c>
      <c r="C173" s="36">
        <v>1.3295999999999999</v>
      </c>
      <c r="D173" s="36">
        <v>0.12479999999999999</v>
      </c>
      <c r="E173" s="36">
        <v>1.4800000000000001E-2</v>
      </c>
      <c r="F173" s="36">
        <v>57.54</v>
      </c>
      <c r="G173" s="36">
        <v>0.16830000000000001</v>
      </c>
      <c r="H173" s="36">
        <v>0</v>
      </c>
      <c r="I173" s="36">
        <v>36.97</v>
      </c>
      <c r="J173" s="36">
        <v>0.82169999999999999</v>
      </c>
      <c r="K173" s="36">
        <v>0</v>
      </c>
      <c r="L173" s="36">
        <v>9.4399999999999998E-2</v>
      </c>
      <c r="M173" s="7">
        <f t="shared" si="164"/>
        <v>3.298895405960639E-2</v>
      </c>
      <c r="N173" s="7">
        <f t="shared" si="164"/>
        <v>1.2239940975238481E-3</v>
      </c>
      <c r="O173" s="7">
        <f t="shared" si="164"/>
        <v>9.7374571025538465E-5</v>
      </c>
      <c r="P173" s="7">
        <f t="shared" si="164"/>
        <v>0.80089749514227981</v>
      </c>
      <c r="Q173" s="7">
        <f t="shared" si="164"/>
        <v>1.1228893283480516E-3</v>
      </c>
      <c r="R173" s="7">
        <f t="shared" si="162"/>
        <v>0</v>
      </c>
      <c r="S173" s="7">
        <f t="shared" si="162"/>
        <v>0.46290151729526285</v>
      </c>
      <c r="T173" s="7">
        <f t="shared" si="162"/>
        <v>1.1583444451181209E-2</v>
      </c>
      <c r="U173" s="7">
        <f t="shared" si="162"/>
        <v>0</v>
      </c>
      <c r="V173" s="7">
        <f t="shared" si="162"/>
        <v>1.1598561974900908E-3</v>
      </c>
      <c r="W173" s="7">
        <f t="shared" si="154"/>
        <v>3.298895405960639E-2</v>
      </c>
      <c r="X173" s="7">
        <f t="shared" si="166"/>
        <v>3.6719822925715441E-3</v>
      </c>
      <c r="Y173" s="7">
        <f t="shared" si="166"/>
        <v>2.9212371307661537E-4</v>
      </c>
      <c r="Z173" s="7">
        <f t="shared" si="155"/>
        <v>0.80089749514227981</v>
      </c>
      <c r="AA173" s="7">
        <f t="shared" si="156"/>
        <v>3.3686679850441549E-3</v>
      </c>
      <c r="AB173" s="7">
        <f t="shared" si="167"/>
        <v>0</v>
      </c>
      <c r="AC173" s="7">
        <f t="shared" si="167"/>
        <v>0.92580303459052571</v>
      </c>
      <c r="AD173" s="7">
        <f t="shared" si="118"/>
        <v>1.1583444451181209E-2</v>
      </c>
      <c r="AE173" s="7">
        <f t="shared" si="118"/>
        <v>0</v>
      </c>
      <c r="AF173" s="7">
        <f t="shared" si="118"/>
        <v>1.1598561974900908E-3</v>
      </c>
      <c r="AG173" s="7">
        <f t="shared" si="168"/>
        <v>1.7797655584317758</v>
      </c>
      <c r="AH173" s="8">
        <f t="shared" si="165"/>
        <v>0.44485347729067382</v>
      </c>
      <c r="AI173" s="8">
        <f t="shared" si="165"/>
        <v>4.9516395350053782E-2</v>
      </c>
      <c r="AJ173" s="8">
        <f t="shared" si="165"/>
        <v>3.9392655288915807E-3</v>
      </c>
      <c r="AK173" s="8">
        <f t="shared" si="165"/>
        <v>10.800040371806947</v>
      </c>
      <c r="AL173" s="8">
        <f t="shared" si="165"/>
        <v>4.5426225526185721E-2</v>
      </c>
      <c r="AM173" s="8">
        <f t="shared" si="163"/>
        <v>0</v>
      </c>
      <c r="AN173" s="8">
        <f t="shared" si="163"/>
        <v>12.484381847320906</v>
      </c>
      <c r="AO173" s="8">
        <f t="shared" si="163"/>
        <v>0.15620184664844763</v>
      </c>
      <c r="AP173" s="8">
        <f t="shared" si="163"/>
        <v>0</v>
      </c>
      <c r="AQ173" s="8">
        <f t="shared" si="163"/>
        <v>1.5640570527890259E-2</v>
      </c>
      <c r="AR173" s="8">
        <f t="shared" si="157"/>
        <v>23.999999999999993</v>
      </c>
      <c r="AS173" s="8">
        <f t="shared" si="158"/>
        <v>0.44485347729067382</v>
      </c>
      <c r="AT173" s="8">
        <f t="shared" si="169"/>
        <v>3.3010930233369186E-2</v>
      </c>
      <c r="AU173" s="8">
        <f t="shared" si="169"/>
        <v>2.6261770192610536E-3</v>
      </c>
      <c r="AV173" s="8">
        <f t="shared" si="159"/>
        <v>10.800040371806947</v>
      </c>
      <c r="AW173" s="8">
        <f t="shared" si="160"/>
        <v>3.0284150350790479E-2</v>
      </c>
      <c r="AX173" s="8">
        <f t="shared" si="170"/>
        <v>0</v>
      </c>
      <c r="AY173" s="8">
        <f t="shared" si="170"/>
        <v>6.2421909236604529</v>
      </c>
      <c r="AZ173" s="8">
        <f t="shared" si="119"/>
        <v>0.15620184664844763</v>
      </c>
      <c r="BA173" s="8">
        <f t="shared" si="119"/>
        <v>0</v>
      </c>
      <c r="BB173" s="8">
        <f t="shared" si="119"/>
        <v>1.5640570527890259E-2</v>
      </c>
      <c r="BC173" s="9">
        <f t="shared" si="161"/>
        <v>17.724848447537831</v>
      </c>
      <c r="BD173" s="9">
        <f t="shared" si="135"/>
        <v>0.57797848052081646</v>
      </c>
      <c r="BE173" s="9" t="b">
        <f t="shared" si="136"/>
        <v>1</v>
      </c>
      <c r="BF173" s="8">
        <f t="shared" si="137"/>
        <v>5.6411355997213315</v>
      </c>
      <c r="BG173" s="8">
        <f t="shared" si="138"/>
        <v>5.1589047720856156</v>
      </c>
      <c r="BH173" s="10">
        <f t="shared" si="171"/>
        <v>0.52232541782411102</v>
      </c>
      <c r="BI173" s="10">
        <f t="shared" si="171"/>
        <v>0.47767458217588893</v>
      </c>
      <c r="BJ173" s="10">
        <f t="shared" si="139"/>
        <v>30.054604541599346</v>
      </c>
      <c r="BK173" s="10">
        <f t="shared" si="140"/>
        <v>30.54582769875018</v>
      </c>
      <c r="BL173" s="8">
        <f t="shared" si="141"/>
        <v>100.12403224034952</v>
      </c>
      <c r="BM173" s="10">
        <f t="shared" si="142"/>
        <v>11.883326523381784</v>
      </c>
      <c r="BN173" s="10">
        <f t="shared" si="143"/>
        <v>0</v>
      </c>
      <c r="BO173" s="10">
        <f t="shared" si="144"/>
        <v>0</v>
      </c>
      <c r="BP173" s="10">
        <f t="shared" si="145"/>
        <v>1</v>
      </c>
      <c r="BQ173" s="10">
        <f t="shared" si="146"/>
        <v>0</v>
      </c>
      <c r="BR173" s="10">
        <f t="shared" si="147"/>
        <v>57.54</v>
      </c>
      <c r="BS173" s="10">
        <f t="shared" si="148"/>
        <v>0</v>
      </c>
      <c r="BT173" s="8">
        <f t="shared" si="149"/>
        <v>97.063600000000008</v>
      </c>
      <c r="BU173" s="11" t="str">
        <f t="shared" si="150"/>
        <v>Hematite-Ilmenite</v>
      </c>
      <c r="BV173" s="9">
        <f t="shared" si="151"/>
        <v>100.12403224034952</v>
      </c>
      <c r="BW173" s="11" t="str">
        <f t="shared" si="152"/>
        <v>YES</v>
      </c>
      <c r="BX173" s="11"/>
      <c r="BY173" s="11" t="str">
        <f t="shared" si="122"/>
        <v>Hematite-Ilmenite</v>
      </c>
      <c r="BZ173" s="11">
        <f t="shared" si="123"/>
        <v>295</v>
      </c>
      <c r="CA173" s="9">
        <f t="shared" si="172"/>
        <v>0</v>
      </c>
      <c r="CB173" s="9">
        <f t="shared" si="172"/>
        <v>36.97</v>
      </c>
      <c r="CC173" s="9">
        <f t="shared" si="125"/>
        <v>0.12479999999999999</v>
      </c>
      <c r="CD173" s="9">
        <f t="shared" si="126"/>
        <v>30.54582769875018</v>
      </c>
      <c r="CE173" s="9">
        <f t="shared" si="127"/>
        <v>0.16830000000000001</v>
      </c>
      <c r="CF173" s="9">
        <f t="shared" si="128"/>
        <v>1.4800000000000001E-2</v>
      </c>
      <c r="CG173" s="9">
        <f t="shared" si="129"/>
        <v>30.054604541599346</v>
      </c>
      <c r="CH173" s="9">
        <f t="shared" si="130"/>
        <v>0.82169999999999999</v>
      </c>
      <c r="CI173" s="9">
        <f t="shared" si="131"/>
        <v>1.3295999999999999</v>
      </c>
      <c r="CJ173" s="9">
        <f>0</f>
        <v>0</v>
      </c>
      <c r="CK173" s="9">
        <f t="shared" si="132"/>
        <v>9.4399999999999998E-2</v>
      </c>
      <c r="CL173" s="9">
        <f t="shared" si="133"/>
        <v>0</v>
      </c>
      <c r="CM173" s="10">
        <f t="shared" si="134"/>
        <v>0.45453082578661103</v>
      </c>
      <c r="CN173" s="41">
        <f t="shared" si="153"/>
        <v>0.57797848052081646</v>
      </c>
    </row>
    <row r="174" spans="1:92">
      <c r="A174" s="36">
        <v>296</v>
      </c>
      <c r="B174" s="36" t="s">
        <v>223</v>
      </c>
      <c r="C174" s="36">
        <v>1.2383</v>
      </c>
      <c r="D174" s="36">
        <v>0.1366</v>
      </c>
      <c r="E174" s="36">
        <v>2.1700000000000001E-2</v>
      </c>
      <c r="F174" s="36">
        <v>57.91</v>
      </c>
      <c r="G174" s="36">
        <v>0.1799</v>
      </c>
      <c r="H174" s="36">
        <v>0</v>
      </c>
      <c r="I174" s="36">
        <v>36.659999999999997</v>
      </c>
      <c r="J174" s="36">
        <v>0.8387</v>
      </c>
      <c r="K174" s="36">
        <v>0</v>
      </c>
      <c r="L174" s="36">
        <v>1.2999999999999999E-2</v>
      </c>
      <c r="M174" s="7">
        <f t="shared" si="164"/>
        <v>3.0723692698563926E-2</v>
      </c>
      <c r="N174" s="7">
        <f t="shared" si="164"/>
        <v>1.33972430866793E-3</v>
      </c>
      <c r="O174" s="7">
        <f t="shared" si="164"/>
        <v>1.4277217508474219E-4</v>
      </c>
      <c r="P174" s="7">
        <f t="shared" si="164"/>
        <v>0.80604751379369866</v>
      </c>
      <c r="Q174" s="7">
        <f t="shared" si="164"/>
        <v>1.2002839582282501E-3</v>
      </c>
      <c r="R174" s="7">
        <f t="shared" si="162"/>
        <v>0</v>
      </c>
      <c r="S174" s="7">
        <f t="shared" si="162"/>
        <v>0.45902000606016591</v>
      </c>
      <c r="T174" s="7">
        <f t="shared" si="162"/>
        <v>1.1823092200566727E-2</v>
      </c>
      <c r="U174" s="7">
        <f t="shared" si="162"/>
        <v>0</v>
      </c>
      <c r="V174" s="7">
        <f t="shared" si="162"/>
        <v>1.5972595940011845E-4</v>
      </c>
      <c r="W174" s="7">
        <f t="shared" si="154"/>
        <v>3.0723692698563926E-2</v>
      </c>
      <c r="X174" s="7">
        <f t="shared" si="166"/>
        <v>4.0191729260037898E-3</v>
      </c>
      <c r="Y174" s="7">
        <f t="shared" si="166"/>
        <v>4.283165252542266E-4</v>
      </c>
      <c r="Z174" s="7">
        <f t="shared" si="155"/>
        <v>0.80604751379369866</v>
      </c>
      <c r="AA174" s="7">
        <f t="shared" si="156"/>
        <v>3.6008518746847504E-3</v>
      </c>
      <c r="AB174" s="7">
        <f t="shared" si="167"/>
        <v>0</v>
      </c>
      <c r="AC174" s="7">
        <f t="shared" si="167"/>
        <v>0.91804001212033182</v>
      </c>
      <c r="AD174" s="7">
        <f t="shared" si="118"/>
        <v>1.1823092200566727E-2</v>
      </c>
      <c r="AE174" s="7">
        <f t="shared" si="118"/>
        <v>0</v>
      </c>
      <c r="AF174" s="7">
        <f t="shared" si="118"/>
        <v>1.5972595940011845E-4</v>
      </c>
      <c r="AG174" s="7">
        <f t="shared" si="168"/>
        <v>1.7748423780985039</v>
      </c>
      <c r="AH174" s="8">
        <f t="shared" si="165"/>
        <v>0.41545583645321893</v>
      </c>
      <c r="AI174" s="8">
        <f t="shared" si="165"/>
        <v>5.4348572816609528E-2</v>
      </c>
      <c r="AJ174" s="8">
        <f t="shared" si="165"/>
        <v>5.7918363528791737E-3</v>
      </c>
      <c r="AK174" s="8">
        <f t="shared" si="165"/>
        <v>10.89963850861753</v>
      </c>
      <c r="AL174" s="8">
        <f t="shared" si="165"/>
        <v>4.8691898536376774E-2</v>
      </c>
      <c r="AM174" s="8">
        <f t="shared" si="163"/>
        <v>0</v>
      </c>
      <c r="AN174" s="8">
        <f t="shared" si="163"/>
        <v>12.414037754999521</v>
      </c>
      <c r="AO174" s="8">
        <f t="shared" si="163"/>
        <v>0.15987572548138304</v>
      </c>
      <c r="AP174" s="8">
        <f t="shared" si="163"/>
        <v>0</v>
      </c>
      <c r="AQ174" s="8">
        <f t="shared" si="163"/>
        <v>2.1598667424821243E-3</v>
      </c>
      <c r="AR174" s="8">
        <f t="shared" si="157"/>
        <v>24</v>
      </c>
      <c r="AS174" s="8">
        <f t="shared" si="158"/>
        <v>0.41545583645321893</v>
      </c>
      <c r="AT174" s="8">
        <f t="shared" si="169"/>
        <v>3.6232381877739687E-2</v>
      </c>
      <c r="AU174" s="8">
        <f t="shared" si="169"/>
        <v>3.8612242352527824E-3</v>
      </c>
      <c r="AV174" s="8">
        <f t="shared" si="159"/>
        <v>10.89963850861753</v>
      </c>
      <c r="AW174" s="8">
        <f t="shared" si="160"/>
        <v>3.2461265690917847E-2</v>
      </c>
      <c r="AX174" s="8">
        <f t="shared" si="170"/>
        <v>0</v>
      </c>
      <c r="AY174" s="8">
        <f t="shared" si="170"/>
        <v>6.2070188774997606</v>
      </c>
      <c r="AZ174" s="8">
        <f t="shared" si="119"/>
        <v>0.15987572548138304</v>
      </c>
      <c r="BA174" s="8">
        <f t="shared" si="119"/>
        <v>0</v>
      </c>
      <c r="BB174" s="8">
        <f t="shared" si="119"/>
        <v>2.1598667424821243E-3</v>
      </c>
      <c r="BC174" s="9">
        <f t="shared" si="161"/>
        <v>17.756703686598286</v>
      </c>
      <c r="BD174" s="9">
        <f t="shared" si="135"/>
        <v>0.56947015927109279</v>
      </c>
      <c r="BE174" s="9" t="b">
        <f t="shared" si="136"/>
        <v>1</v>
      </c>
      <c r="BF174" s="8">
        <f t="shared" si="137"/>
        <v>5.6316873155651583</v>
      </c>
      <c r="BG174" s="8">
        <f t="shared" si="138"/>
        <v>5.2679511930523715</v>
      </c>
      <c r="BH174" s="10">
        <f t="shared" si="171"/>
        <v>0.51668569660476393</v>
      </c>
      <c r="BI174" s="10">
        <f t="shared" si="171"/>
        <v>0.48331430339523612</v>
      </c>
      <c r="BJ174" s="10">
        <f t="shared" si="139"/>
        <v>29.921268690381879</v>
      </c>
      <c r="BK174" s="10">
        <f t="shared" si="140"/>
        <v>31.105208778391646</v>
      </c>
      <c r="BL174" s="8">
        <f t="shared" si="141"/>
        <v>100.11467746877354</v>
      </c>
      <c r="BM174" s="10">
        <f t="shared" si="142"/>
        <v>11.838706193064919</v>
      </c>
      <c r="BN174" s="10">
        <f t="shared" si="143"/>
        <v>0</v>
      </c>
      <c r="BO174" s="10">
        <f t="shared" si="144"/>
        <v>0</v>
      </c>
      <c r="BP174" s="10">
        <f t="shared" si="145"/>
        <v>1</v>
      </c>
      <c r="BQ174" s="10">
        <f t="shared" si="146"/>
        <v>0</v>
      </c>
      <c r="BR174" s="10">
        <f t="shared" si="147"/>
        <v>57.91</v>
      </c>
      <c r="BS174" s="10">
        <f t="shared" si="148"/>
        <v>0</v>
      </c>
      <c r="BT174" s="8">
        <f t="shared" si="149"/>
        <v>96.998200000000011</v>
      </c>
      <c r="BU174" s="11" t="str">
        <f t="shared" si="150"/>
        <v>Hematite-Ilmenite</v>
      </c>
      <c r="BV174" s="9">
        <f t="shared" si="151"/>
        <v>100.11467746877354</v>
      </c>
      <c r="BW174" s="11" t="str">
        <f t="shared" si="152"/>
        <v>YES</v>
      </c>
      <c r="BX174" s="11"/>
      <c r="BY174" s="11" t="str">
        <f t="shared" si="122"/>
        <v>Hematite-Ilmenite</v>
      </c>
      <c r="BZ174" s="11">
        <f t="shared" si="123"/>
        <v>296</v>
      </c>
      <c r="CA174" s="9">
        <f t="shared" si="172"/>
        <v>0</v>
      </c>
      <c r="CB174" s="9">
        <f t="shared" si="172"/>
        <v>36.659999999999997</v>
      </c>
      <c r="CC174" s="9">
        <f t="shared" si="125"/>
        <v>0.1366</v>
      </c>
      <c r="CD174" s="9">
        <f t="shared" si="126"/>
        <v>31.105208778391646</v>
      </c>
      <c r="CE174" s="9">
        <f t="shared" si="127"/>
        <v>0.1799</v>
      </c>
      <c r="CF174" s="9">
        <f t="shared" si="128"/>
        <v>2.1700000000000001E-2</v>
      </c>
      <c r="CG174" s="9">
        <f t="shared" si="129"/>
        <v>29.921268690381879</v>
      </c>
      <c r="CH174" s="9">
        <f t="shared" si="130"/>
        <v>0.8387</v>
      </c>
      <c r="CI174" s="9">
        <f t="shared" si="131"/>
        <v>1.2383</v>
      </c>
      <c r="CJ174" s="9">
        <f>0</f>
        <v>0</v>
      </c>
      <c r="CK174" s="9">
        <f t="shared" si="132"/>
        <v>1.2999999999999999E-2</v>
      </c>
      <c r="CL174" s="9">
        <f t="shared" si="133"/>
        <v>0</v>
      </c>
      <c r="CM174" s="10">
        <f t="shared" si="134"/>
        <v>0.41474233622671991</v>
      </c>
      <c r="CN174" s="41">
        <f t="shared" si="153"/>
        <v>0.56947015927109279</v>
      </c>
    </row>
    <row r="175" spans="1:92">
      <c r="A175" s="36">
        <v>297</v>
      </c>
      <c r="B175" s="36" t="s">
        <v>224</v>
      </c>
      <c r="C175" s="36">
        <v>1.4530000000000001</v>
      </c>
      <c r="D175" s="36">
        <v>0.12570000000000001</v>
      </c>
      <c r="E175" s="36">
        <v>2.5700000000000001E-2</v>
      </c>
      <c r="F175" s="36">
        <v>57.79</v>
      </c>
      <c r="G175" s="36">
        <v>0.15310000000000001</v>
      </c>
      <c r="H175" s="36">
        <v>4.2700000000000002E-2</v>
      </c>
      <c r="I175" s="36">
        <v>36.200000000000003</v>
      </c>
      <c r="J175" s="36">
        <v>0.83360000000000001</v>
      </c>
      <c r="K175" s="36">
        <v>7.3000000000000001E-3</v>
      </c>
      <c r="L175" s="36">
        <v>9.0300000000000005E-2</v>
      </c>
      <c r="M175" s="7">
        <f t="shared" si="164"/>
        <v>3.6050654519109576E-2</v>
      </c>
      <c r="N175" s="7">
        <f t="shared" si="164"/>
        <v>1.2328209780348375E-3</v>
      </c>
      <c r="O175" s="7">
        <f t="shared" si="164"/>
        <v>1.6908962671326612E-4</v>
      </c>
      <c r="P175" s="7">
        <f t="shared" si="164"/>
        <v>0.80437723747431955</v>
      </c>
      <c r="Q175" s="7">
        <f t="shared" si="164"/>
        <v>1.0214756754015847E-3</v>
      </c>
      <c r="R175" s="7">
        <f t="shared" si="162"/>
        <v>8.1982478405200803E-4</v>
      </c>
      <c r="S175" s="7">
        <f t="shared" si="162"/>
        <v>0.4532603442274416</v>
      </c>
      <c r="T175" s="7">
        <f t="shared" si="162"/>
        <v>1.1751197875751072E-2</v>
      </c>
      <c r="U175" s="7">
        <f t="shared" si="162"/>
        <v>9.7733650365229303E-5</v>
      </c>
      <c r="V175" s="7">
        <f t="shared" si="162"/>
        <v>1.1094810872177459E-3</v>
      </c>
      <c r="W175" s="7">
        <f t="shared" si="154"/>
        <v>3.6050654519109576E-2</v>
      </c>
      <c r="X175" s="7">
        <f t="shared" si="166"/>
        <v>3.6984629341045125E-3</v>
      </c>
      <c r="Y175" s="7">
        <f t="shared" si="166"/>
        <v>5.0726888013979835E-4</v>
      </c>
      <c r="Z175" s="7">
        <f t="shared" si="155"/>
        <v>0.80437723747431955</v>
      </c>
      <c r="AA175" s="7">
        <f t="shared" si="156"/>
        <v>3.0644270262047543E-3</v>
      </c>
      <c r="AB175" s="7">
        <f t="shared" si="167"/>
        <v>1.6396495681040161E-3</v>
      </c>
      <c r="AC175" s="7">
        <f t="shared" si="167"/>
        <v>0.90652068845488321</v>
      </c>
      <c r="AD175" s="7">
        <f t="shared" si="118"/>
        <v>1.1751197875751072E-2</v>
      </c>
      <c r="AE175" s="7">
        <f t="shared" si="118"/>
        <v>9.7733650365229303E-5</v>
      </c>
      <c r="AF175" s="7">
        <f t="shared" si="118"/>
        <v>1.1094810872177459E-3</v>
      </c>
      <c r="AG175" s="7">
        <f t="shared" si="168"/>
        <v>1.7688168014701993</v>
      </c>
      <c r="AH175" s="8">
        <f t="shared" si="165"/>
        <v>0.48914941770085107</v>
      </c>
      <c r="AI175" s="8">
        <f t="shared" si="165"/>
        <v>5.0182195434106278E-2</v>
      </c>
      <c r="AJ175" s="8">
        <f t="shared" si="165"/>
        <v>6.8828230901221881E-3</v>
      </c>
      <c r="AK175" s="8">
        <f t="shared" si="165"/>
        <v>10.914105792831547</v>
      </c>
      <c r="AL175" s="8">
        <f t="shared" si="165"/>
        <v>4.1579347599923391E-2</v>
      </c>
      <c r="AM175" s="8">
        <f t="shared" si="163"/>
        <v>2.2247408325038669E-2</v>
      </c>
      <c r="AN175" s="8">
        <f t="shared" si="163"/>
        <v>12.300028191067444</v>
      </c>
      <c r="AO175" s="8">
        <f t="shared" si="163"/>
        <v>0.15944486098481764</v>
      </c>
      <c r="AP175" s="8">
        <f t="shared" si="163"/>
        <v>1.3260884941933438E-3</v>
      </c>
      <c r="AQ175" s="8">
        <f t="shared" si="163"/>
        <v>1.5053874471959846E-2</v>
      </c>
      <c r="AR175" s="8">
        <f t="shared" si="157"/>
        <v>24</v>
      </c>
      <c r="AS175" s="8">
        <f t="shared" si="158"/>
        <v>0.48914941770085107</v>
      </c>
      <c r="AT175" s="8">
        <f t="shared" si="169"/>
        <v>3.3454796956070849E-2</v>
      </c>
      <c r="AU175" s="8">
        <f t="shared" si="169"/>
        <v>4.5885487267481257E-3</v>
      </c>
      <c r="AV175" s="8">
        <f t="shared" si="159"/>
        <v>10.914105792831547</v>
      </c>
      <c r="AW175" s="8">
        <f t="shared" si="160"/>
        <v>2.7719565066615593E-2</v>
      </c>
      <c r="AX175" s="8">
        <f t="shared" si="170"/>
        <v>1.1123704162519335E-2</v>
      </c>
      <c r="AY175" s="8">
        <f t="shared" si="170"/>
        <v>6.1500140955337219</v>
      </c>
      <c r="AZ175" s="8">
        <f t="shared" si="119"/>
        <v>0.15944486098481764</v>
      </c>
      <c r="BA175" s="8">
        <f t="shared" si="119"/>
        <v>1.3260884941933438E-3</v>
      </c>
      <c r="BB175" s="8">
        <f t="shared" si="119"/>
        <v>1.5053874471959846E-2</v>
      </c>
      <c r="BC175" s="9">
        <f t="shared" si="161"/>
        <v>17.805980744929045</v>
      </c>
      <c r="BD175" s="9">
        <f t="shared" si="135"/>
        <v>0.56349225600993258</v>
      </c>
      <c r="BE175" s="9" t="b">
        <f t="shared" si="136"/>
        <v>1</v>
      </c>
      <c r="BF175" s="8">
        <f t="shared" si="137"/>
        <v>5.5014198168480535</v>
      </c>
      <c r="BG175" s="8">
        <f t="shared" si="138"/>
        <v>5.4126859759834938</v>
      </c>
      <c r="BH175" s="10">
        <f t="shared" si="171"/>
        <v>0.50406509898973306</v>
      </c>
      <c r="BI175" s="10">
        <f t="shared" si="171"/>
        <v>0.49593490101026688</v>
      </c>
      <c r="BJ175" s="10">
        <f t="shared" si="139"/>
        <v>29.129922070616676</v>
      </c>
      <c r="BK175" s="10">
        <f t="shared" si="140"/>
        <v>31.851308218893543</v>
      </c>
      <c r="BL175" s="8">
        <f t="shared" si="141"/>
        <v>99.912630289510233</v>
      </c>
      <c r="BM175" s="10">
        <f t="shared" si="142"/>
        <v>11.651433912381775</v>
      </c>
      <c r="BN175" s="10">
        <f t="shared" si="143"/>
        <v>0</v>
      </c>
      <c r="BO175" s="10">
        <f t="shared" si="144"/>
        <v>0</v>
      </c>
      <c r="BP175" s="10">
        <f t="shared" si="145"/>
        <v>1</v>
      </c>
      <c r="BQ175" s="10">
        <f t="shared" si="146"/>
        <v>0</v>
      </c>
      <c r="BR175" s="10">
        <f t="shared" si="147"/>
        <v>57.79</v>
      </c>
      <c r="BS175" s="10">
        <f t="shared" si="148"/>
        <v>0</v>
      </c>
      <c r="BT175" s="8">
        <f t="shared" si="149"/>
        <v>96.721400000000017</v>
      </c>
      <c r="BU175" s="11" t="str">
        <f t="shared" si="150"/>
        <v>Hematite-Ilmenite</v>
      </c>
      <c r="BV175" s="9">
        <f t="shared" si="151"/>
        <v>99.912630289510233</v>
      </c>
      <c r="BW175" s="11" t="str">
        <f t="shared" si="152"/>
        <v>YES</v>
      </c>
      <c r="BX175" s="11"/>
      <c r="BY175" s="11" t="str">
        <f t="shared" si="122"/>
        <v>Hematite-Ilmenite</v>
      </c>
      <c r="BZ175" s="11">
        <f t="shared" si="123"/>
        <v>297</v>
      </c>
      <c r="CA175" s="9">
        <f t="shared" si="172"/>
        <v>4.2700000000000002E-2</v>
      </c>
      <c r="CB175" s="9">
        <f t="shared" si="172"/>
        <v>36.200000000000003</v>
      </c>
      <c r="CC175" s="9">
        <f t="shared" si="125"/>
        <v>0.12570000000000001</v>
      </c>
      <c r="CD175" s="9">
        <f t="shared" si="126"/>
        <v>31.851308218893543</v>
      </c>
      <c r="CE175" s="9">
        <f t="shared" si="127"/>
        <v>0.15310000000000001</v>
      </c>
      <c r="CF175" s="9">
        <f t="shared" si="128"/>
        <v>2.5700000000000001E-2</v>
      </c>
      <c r="CG175" s="9">
        <f t="shared" si="129"/>
        <v>29.129922070616676</v>
      </c>
      <c r="CH175" s="9">
        <f t="shared" si="130"/>
        <v>0.83360000000000001</v>
      </c>
      <c r="CI175" s="9">
        <f t="shared" si="131"/>
        <v>1.4530000000000001</v>
      </c>
      <c r="CJ175" s="9">
        <f>0</f>
        <v>0</v>
      </c>
      <c r="CK175" s="9">
        <f t="shared" si="132"/>
        <v>9.0300000000000005E-2</v>
      </c>
      <c r="CL175" s="9">
        <f t="shared" si="133"/>
        <v>7.3000000000000001E-3</v>
      </c>
      <c r="CM175" s="10">
        <f t="shared" si="134"/>
        <v>0.48683101466277146</v>
      </c>
      <c r="CN175" s="41">
        <f t="shared" si="153"/>
        <v>0.56349225600993258</v>
      </c>
    </row>
    <row r="176" spans="1:92">
      <c r="A176" s="36">
        <v>298</v>
      </c>
      <c r="B176" s="36" t="s">
        <v>225</v>
      </c>
      <c r="C176" s="36">
        <v>1.3136000000000001</v>
      </c>
      <c r="D176" s="36">
        <v>0.155</v>
      </c>
      <c r="E176" s="36">
        <v>0</v>
      </c>
      <c r="F176" s="36">
        <v>56.48</v>
      </c>
      <c r="G176" s="36">
        <v>0.129</v>
      </c>
      <c r="H176" s="36">
        <v>2.3400000000000001E-2</v>
      </c>
      <c r="I176" s="36">
        <v>36.79</v>
      </c>
      <c r="J176" s="36">
        <v>0.87450000000000006</v>
      </c>
      <c r="K176" s="36">
        <v>0</v>
      </c>
      <c r="L176" s="36">
        <v>6.0100000000000001E-2</v>
      </c>
      <c r="M176" s="7">
        <f t="shared" si="164"/>
        <v>3.2591975069719434E-2</v>
      </c>
      <c r="N176" s="7">
        <f t="shared" si="164"/>
        <v>1.5201849768926E-3</v>
      </c>
      <c r="O176" s="7">
        <f t="shared" si="164"/>
        <v>0</v>
      </c>
      <c r="P176" s="7">
        <f t="shared" si="164"/>
        <v>0.78614338765443104</v>
      </c>
      <c r="Q176" s="7">
        <f t="shared" si="164"/>
        <v>8.6068165987462073E-4</v>
      </c>
      <c r="R176" s="7">
        <f t="shared" si="162"/>
        <v>4.4927166151796226E-4</v>
      </c>
      <c r="S176" s="7">
        <f t="shared" si="162"/>
        <v>0.46064773657810981</v>
      </c>
      <c r="T176" s="7">
        <f t="shared" si="162"/>
        <v>1.2327762166919762E-2</v>
      </c>
      <c r="U176" s="7">
        <f t="shared" si="162"/>
        <v>0</v>
      </c>
      <c r="V176" s="7">
        <f t="shared" si="162"/>
        <v>7.3842539691900918E-4</v>
      </c>
      <c r="W176" s="7">
        <f t="shared" si="154"/>
        <v>3.2591975069719434E-2</v>
      </c>
      <c r="X176" s="7">
        <f t="shared" si="166"/>
        <v>4.5605549306778001E-3</v>
      </c>
      <c r="Y176" s="7">
        <f t="shared" si="166"/>
        <v>0</v>
      </c>
      <c r="Z176" s="7">
        <f t="shared" si="155"/>
        <v>0.78614338765443104</v>
      </c>
      <c r="AA176" s="7">
        <f t="shared" si="156"/>
        <v>2.5820449796238624E-3</v>
      </c>
      <c r="AB176" s="7">
        <f t="shared" si="167"/>
        <v>8.9854332303592453E-4</v>
      </c>
      <c r="AC176" s="7">
        <f t="shared" si="167"/>
        <v>0.92129547315621962</v>
      </c>
      <c r="AD176" s="7">
        <f t="shared" si="118"/>
        <v>1.2327762166919762E-2</v>
      </c>
      <c r="AE176" s="7">
        <f t="shared" si="118"/>
        <v>0</v>
      </c>
      <c r="AF176" s="7">
        <f t="shared" si="118"/>
        <v>7.3842539691900918E-4</v>
      </c>
      <c r="AG176" s="7">
        <f t="shared" si="168"/>
        <v>1.7611381666775465</v>
      </c>
      <c r="AH176" s="8">
        <f t="shared" si="165"/>
        <v>0.44414879903995841</v>
      </c>
      <c r="AI176" s="8">
        <f t="shared" si="165"/>
        <v>6.2149194428484288E-2</v>
      </c>
      <c r="AJ176" s="8">
        <f t="shared" si="165"/>
        <v>0</v>
      </c>
      <c r="AK176" s="8">
        <f t="shared" si="165"/>
        <v>10.71320902624039</v>
      </c>
      <c r="AL176" s="8">
        <f t="shared" si="165"/>
        <v>3.5186949373699455E-2</v>
      </c>
      <c r="AM176" s="8">
        <f t="shared" si="163"/>
        <v>1.2244944866276704E-2</v>
      </c>
      <c r="AN176" s="8">
        <f t="shared" si="163"/>
        <v>12.555000950017838</v>
      </c>
      <c r="AO176" s="8">
        <f t="shared" si="163"/>
        <v>0.16799720635447768</v>
      </c>
      <c r="AP176" s="8">
        <f t="shared" si="163"/>
        <v>0</v>
      </c>
      <c r="AQ176" s="8">
        <f t="shared" si="163"/>
        <v>1.0062929678873428E-2</v>
      </c>
      <c r="AR176" s="8">
        <f t="shared" si="157"/>
        <v>24</v>
      </c>
      <c r="AS176" s="8">
        <f t="shared" si="158"/>
        <v>0.44414879903995841</v>
      </c>
      <c r="AT176" s="8">
        <f t="shared" si="169"/>
        <v>4.1432796285656194E-2</v>
      </c>
      <c r="AU176" s="8">
        <f t="shared" si="169"/>
        <v>0</v>
      </c>
      <c r="AV176" s="8">
        <f t="shared" si="159"/>
        <v>10.71320902624039</v>
      </c>
      <c r="AW176" s="8">
        <f t="shared" si="160"/>
        <v>2.3457966249132971E-2</v>
      </c>
      <c r="AX176" s="8">
        <f t="shared" si="170"/>
        <v>6.1224724331383519E-3</v>
      </c>
      <c r="AY176" s="8">
        <f t="shared" si="170"/>
        <v>6.2775004750089192</v>
      </c>
      <c r="AZ176" s="8">
        <f t="shared" si="119"/>
        <v>0.16799720635447768</v>
      </c>
      <c r="BA176" s="8">
        <f t="shared" si="119"/>
        <v>0</v>
      </c>
      <c r="BB176" s="8">
        <f t="shared" si="119"/>
        <v>1.0062929678873428E-2</v>
      </c>
      <c r="BC176" s="9">
        <f t="shared" si="161"/>
        <v>17.683931671290548</v>
      </c>
      <c r="BD176" s="9">
        <f t="shared" si="135"/>
        <v>0.58595892786494952</v>
      </c>
      <c r="BE176" s="9" t="b">
        <f t="shared" si="136"/>
        <v>1</v>
      </c>
      <c r="BF176" s="8">
        <f t="shared" si="137"/>
        <v>5.6653544696144831</v>
      </c>
      <c r="BG176" s="8">
        <f t="shared" si="138"/>
        <v>5.0478545566259072</v>
      </c>
      <c r="BH176" s="10">
        <f t="shared" si="171"/>
        <v>0.52881955870907138</v>
      </c>
      <c r="BI176" s="10">
        <f t="shared" si="171"/>
        <v>0.47118044129092868</v>
      </c>
      <c r="BJ176" s="10">
        <f t="shared" si="139"/>
        <v>29.867728675888351</v>
      </c>
      <c r="BK176" s="10">
        <f t="shared" si="140"/>
        <v>29.575483305998844</v>
      </c>
      <c r="BL176" s="8">
        <f t="shared" si="141"/>
        <v>98.788811981887207</v>
      </c>
      <c r="BM176" s="10">
        <f t="shared" si="142"/>
        <v>11.942854944623402</v>
      </c>
      <c r="BN176" s="10">
        <f t="shared" si="143"/>
        <v>0</v>
      </c>
      <c r="BO176" s="10">
        <f t="shared" si="144"/>
        <v>0</v>
      </c>
      <c r="BP176" s="10">
        <f t="shared" si="145"/>
        <v>1</v>
      </c>
      <c r="BQ176" s="10">
        <f t="shared" si="146"/>
        <v>0</v>
      </c>
      <c r="BR176" s="10">
        <f t="shared" si="147"/>
        <v>56.48</v>
      </c>
      <c r="BS176" s="10">
        <f t="shared" si="148"/>
        <v>0</v>
      </c>
      <c r="BT176" s="8">
        <f t="shared" si="149"/>
        <v>95.825599999999994</v>
      </c>
      <c r="BU176" s="11" t="str">
        <f t="shared" si="150"/>
        <v>Hematite-Ilmenite</v>
      </c>
      <c r="BV176" s="9">
        <f t="shared" si="151"/>
        <v>98.788811981887207</v>
      </c>
      <c r="BW176" s="11" t="str">
        <f t="shared" si="152"/>
        <v>YES</v>
      </c>
      <c r="BX176" s="11"/>
      <c r="BY176" s="11" t="str">
        <f t="shared" si="122"/>
        <v>Hematite-Ilmenite</v>
      </c>
      <c r="BZ176" s="11">
        <f t="shared" si="123"/>
        <v>298</v>
      </c>
      <c r="CA176" s="9">
        <f t="shared" si="172"/>
        <v>2.3400000000000001E-2</v>
      </c>
      <c r="CB176" s="9">
        <f t="shared" si="172"/>
        <v>36.79</v>
      </c>
      <c r="CC176" s="9">
        <f t="shared" si="125"/>
        <v>0.155</v>
      </c>
      <c r="CD176" s="9">
        <f t="shared" si="126"/>
        <v>29.575483305998844</v>
      </c>
      <c r="CE176" s="9">
        <f t="shared" si="127"/>
        <v>0.129</v>
      </c>
      <c r="CF176" s="9">
        <f t="shared" si="128"/>
        <v>0</v>
      </c>
      <c r="CG176" s="9">
        <f t="shared" si="129"/>
        <v>29.867728675888351</v>
      </c>
      <c r="CH176" s="9">
        <f t="shared" si="130"/>
        <v>0.87450000000000006</v>
      </c>
      <c r="CI176" s="9">
        <f t="shared" si="131"/>
        <v>1.3136000000000001</v>
      </c>
      <c r="CJ176" s="9">
        <f>0</f>
        <v>0</v>
      </c>
      <c r="CK176" s="9">
        <f t="shared" si="132"/>
        <v>6.0100000000000001E-2</v>
      </c>
      <c r="CL176" s="9">
        <f t="shared" si="133"/>
        <v>0</v>
      </c>
      <c r="CM176" s="10">
        <f t="shared" si="134"/>
        <v>0.42222643228086926</v>
      </c>
      <c r="CN176" s="41">
        <f t="shared" si="153"/>
        <v>0.58595892786494952</v>
      </c>
    </row>
    <row r="177" spans="1:92">
      <c r="A177" s="36">
        <v>299</v>
      </c>
      <c r="B177" s="36" t="s">
        <v>226</v>
      </c>
      <c r="C177" s="36">
        <v>1.1106</v>
      </c>
      <c r="D177" s="36">
        <v>0.25929999999999997</v>
      </c>
      <c r="E177" s="36">
        <v>0</v>
      </c>
      <c r="F177" s="36">
        <v>57.36</v>
      </c>
      <c r="G177" s="36">
        <v>0.28349999999999997</v>
      </c>
      <c r="H177" s="36">
        <v>5.33E-2</v>
      </c>
      <c r="I177" s="36">
        <v>35.31</v>
      </c>
      <c r="J177" s="36">
        <v>0.4723</v>
      </c>
      <c r="K177" s="36">
        <v>6.8999999999999999E-3</v>
      </c>
      <c r="L177" s="36">
        <v>5.4800000000000001E-2</v>
      </c>
      <c r="M177" s="7">
        <f t="shared" si="164"/>
        <v>2.7555304135528626E-2</v>
      </c>
      <c r="N177" s="7">
        <f t="shared" si="164"/>
        <v>2.5431223516661364E-3</v>
      </c>
      <c r="O177" s="7">
        <f t="shared" si="164"/>
        <v>0</v>
      </c>
      <c r="P177" s="7">
        <f t="shared" si="164"/>
        <v>0.7983920806632111</v>
      </c>
      <c r="Q177" s="7">
        <f t="shared" si="164"/>
        <v>1.891498066468643E-3</v>
      </c>
      <c r="R177" s="7">
        <f t="shared" si="162"/>
        <v>1.0233410067909141E-3</v>
      </c>
      <c r="S177" s="7">
        <f t="shared" si="162"/>
        <v>0.44211665068151834</v>
      </c>
      <c r="T177" s="7">
        <f t="shared" si="162"/>
        <v>6.6579783549870816E-3</v>
      </c>
      <c r="U177" s="7">
        <f t="shared" si="162"/>
        <v>9.2378381852066055E-5</v>
      </c>
      <c r="V177" s="7">
        <f t="shared" si="162"/>
        <v>6.7330635193280704E-4</v>
      </c>
      <c r="W177" s="7">
        <f t="shared" si="154"/>
        <v>2.7555304135528626E-2</v>
      </c>
      <c r="X177" s="7">
        <f t="shared" si="166"/>
        <v>7.6293670549984092E-3</v>
      </c>
      <c r="Y177" s="7">
        <f t="shared" si="166"/>
        <v>0</v>
      </c>
      <c r="Z177" s="7">
        <f t="shared" si="155"/>
        <v>0.7983920806632111</v>
      </c>
      <c r="AA177" s="7">
        <f t="shared" si="156"/>
        <v>5.6744941994059288E-3</v>
      </c>
      <c r="AB177" s="7">
        <f t="shared" si="167"/>
        <v>2.0466820135818281E-3</v>
      </c>
      <c r="AC177" s="7">
        <f t="shared" si="167"/>
        <v>0.88423330136303668</v>
      </c>
      <c r="AD177" s="7">
        <f t="shared" si="118"/>
        <v>6.6579783549870816E-3</v>
      </c>
      <c r="AE177" s="7">
        <f t="shared" si="118"/>
        <v>9.2378381852066055E-5</v>
      </c>
      <c r="AF177" s="7">
        <f t="shared" si="118"/>
        <v>6.7330635193280704E-4</v>
      </c>
      <c r="AG177" s="7">
        <f t="shared" si="168"/>
        <v>1.7329548925185345</v>
      </c>
      <c r="AH177" s="8">
        <f t="shared" si="165"/>
        <v>0.38161829953436827</v>
      </c>
      <c r="AI177" s="8">
        <f t="shared" si="165"/>
        <v>0.1056604589712386</v>
      </c>
      <c r="AJ177" s="8">
        <f t="shared" si="165"/>
        <v>0</v>
      </c>
      <c r="AK177" s="8">
        <f t="shared" si="165"/>
        <v>11.057073683014014</v>
      </c>
      <c r="AL177" s="8">
        <f t="shared" si="165"/>
        <v>7.8587077698149446E-2</v>
      </c>
      <c r="AM177" s="8">
        <f t="shared" si="163"/>
        <v>2.8344862603190073E-2</v>
      </c>
      <c r="AN177" s="8">
        <f t="shared" si="163"/>
        <v>12.245903989959686</v>
      </c>
      <c r="AO177" s="8">
        <f t="shared" si="163"/>
        <v>9.2207524390587062E-2</v>
      </c>
      <c r="AP177" s="8">
        <f t="shared" si="163"/>
        <v>1.2793646124438134E-3</v>
      </c>
      <c r="AQ177" s="8">
        <f t="shared" si="163"/>
        <v>9.324739216323567E-3</v>
      </c>
      <c r="AR177" s="8">
        <f t="shared" si="157"/>
        <v>24</v>
      </c>
      <c r="AS177" s="8">
        <f t="shared" si="158"/>
        <v>0.38161829953436827</v>
      </c>
      <c r="AT177" s="8">
        <f t="shared" si="169"/>
        <v>7.0440305980825735E-2</v>
      </c>
      <c r="AU177" s="8">
        <f t="shared" si="169"/>
        <v>0</v>
      </c>
      <c r="AV177" s="8">
        <f t="shared" si="159"/>
        <v>11.057073683014014</v>
      </c>
      <c r="AW177" s="8">
        <f t="shared" si="160"/>
        <v>5.2391385132099628E-2</v>
      </c>
      <c r="AX177" s="8">
        <f t="shared" si="170"/>
        <v>1.4172431301595036E-2</v>
      </c>
      <c r="AY177" s="8">
        <f t="shared" si="170"/>
        <v>6.122951994979843</v>
      </c>
      <c r="AZ177" s="8">
        <f t="shared" si="119"/>
        <v>9.2207524390587062E-2</v>
      </c>
      <c r="BA177" s="8">
        <f t="shared" si="119"/>
        <v>1.2793646124438134E-3</v>
      </c>
      <c r="BB177" s="8">
        <f t="shared" si="119"/>
        <v>9.324739216323567E-3</v>
      </c>
      <c r="BC177" s="9">
        <f t="shared" si="161"/>
        <v>17.801459728162104</v>
      </c>
      <c r="BD177" s="9">
        <f t="shared" si="135"/>
        <v>0.55375881273053129</v>
      </c>
      <c r="BE177" s="9" t="b">
        <f t="shared" si="136"/>
        <v>1</v>
      </c>
      <c r="BF177" s="8">
        <f t="shared" si="137"/>
        <v>5.6491261710548875</v>
      </c>
      <c r="BG177" s="8">
        <f t="shared" si="138"/>
        <v>5.4079475119591267</v>
      </c>
      <c r="BH177" s="10">
        <f t="shared" si="171"/>
        <v>0.51090607994528703</v>
      </c>
      <c r="BI177" s="10">
        <f t="shared" si="171"/>
        <v>0.48909392005471297</v>
      </c>
      <c r="BJ177" s="10">
        <f t="shared" si="139"/>
        <v>29.305572745661664</v>
      </c>
      <c r="BK177" s="10">
        <f t="shared" si="140"/>
        <v>31.178219807502263</v>
      </c>
      <c r="BL177" s="8">
        <f t="shared" si="141"/>
        <v>98.034492553163929</v>
      </c>
      <c r="BM177" s="10">
        <f t="shared" si="142"/>
        <v>11.772078166034731</v>
      </c>
      <c r="BN177" s="10">
        <f t="shared" si="143"/>
        <v>0</v>
      </c>
      <c r="BO177" s="10">
        <f t="shared" si="144"/>
        <v>0</v>
      </c>
      <c r="BP177" s="10">
        <f t="shared" si="145"/>
        <v>1</v>
      </c>
      <c r="BQ177" s="10">
        <f t="shared" si="146"/>
        <v>0</v>
      </c>
      <c r="BR177" s="10">
        <f t="shared" si="147"/>
        <v>57.36</v>
      </c>
      <c r="BS177" s="10">
        <f t="shared" si="148"/>
        <v>0</v>
      </c>
      <c r="BT177" s="8">
        <f t="shared" si="149"/>
        <v>94.910700000000006</v>
      </c>
      <c r="BU177" s="11" t="str">
        <f t="shared" si="150"/>
        <v>Hematite-Ilmenite</v>
      </c>
      <c r="BV177" s="9">
        <f t="shared" si="151"/>
        <v>98.034492553163929</v>
      </c>
      <c r="BW177" s="11" t="str">
        <f t="shared" si="152"/>
        <v>NO</v>
      </c>
      <c r="BX177" s="11"/>
      <c r="BY177" s="11" t="str">
        <f t="shared" si="122"/>
        <v/>
      </c>
      <c r="BZ177" s="11">
        <f t="shared" si="123"/>
        <v>299</v>
      </c>
      <c r="CA177" s="9">
        <f t="shared" si="172"/>
        <v>5.33E-2</v>
      </c>
      <c r="CB177" s="9">
        <f t="shared" si="172"/>
        <v>35.31</v>
      </c>
      <c r="CC177" s="9">
        <f t="shared" si="125"/>
        <v>0.25929999999999997</v>
      </c>
      <c r="CD177" s="9">
        <f t="shared" si="126"/>
        <v>31.178219807502263</v>
      </c>
      <c r="CE177" s="9">
        <f t="shared" si="127"/>
        <v>0.28349999999999997</v>
      </c>
      <c r="CF177" s="9">
        <f t="shared" si="128"/>
        <v>0</v>
      </c>
      <c r="CG177" s="9">
        <f t="shared" si="129"/>
        <v>29.305572745661664</v>
      </c>
      <c r="CH177" s="9">
        <f t="shared" si="130"/>
        <v>0.4723</v>
      </c>
      <c r="CI177" s="9">
        <f t="shared" si="131"/>
        <v>1.1106</v>
      </c>
      <c r="CJ177" s="9">
        <f>0</f>
        <v>0</v>
      </c>
      <c r="CK177" s="9">
        <f t="shared" si="132"/>
        <v>5.4800000000000001E-2</v>
      </c>
      <c r="CL177" s="9">
        <f t="shared" si="133"/>
        <v>6.8999999999999999E-3</v>
      </c>
      <c r="CM177" s="10">
        <f t="shared" si="134"/>
        <v>0.61686282988004704</v>
      </c>
      <c r="CN177" s="41">
        <f t="shared" si="153"/>
        <v>0.55375881273053129</v>
      </c>
    </row>
    <row r="178" spans="1:92">
      <c r="A178" s="36">
        <v>300</v>
      </c>
      <c r="B178" s="36" t="s">
        <v>227</v>
      </c>
      <c r="C178" s="36">
        <v>0.97330000000000005</v>
      </c>
      <c r="D178" s="36">
        <v>0.1736</v>
      </c>
      <c r="E178" s="36">
        <v>1.4200000000000001E-2</v>
      </c>
      <c r="F178" s="36">
        <v>59.49</v>
      </c>
      <c r="G178" s="36">
        <v>0.20680000000000001</v>
      </c>
      <c r="H178" s="36">
        <v>0.03</v>
      </c>
      <c r="I178" s="36">
        <v>33.93</v>
      </c>
      <c r="J178" s="36">
        <v>0.52010000000000001</v>
      </c>
      <c r="K178" s="36">
        <v>0</v>
      </c>
      <c r="L178" s="36">
        <v>8.14E-2</v>
      </c>
      <c r="M178" s="7">
        <f t="shared" si="164"/>
        <v>2.414872817856115E-2</v>
      </c>
      <c r="N178" s="7">
        <f t="shared" si="164"/>
        <v>1.702607174119712E-3</v>
      </c>
      <c r="O178" s="7">
        <f t="shared" si="164"/>
        <v>9.3426953281259875E-5</v>
      </c>
      <c r="P178" s="7">
        <f t="shared" si="164"/>
        <v>0.82803948533219018</v>
      </c>
      <c r="Q178" s="7">
        <f t="shared" si="164"/>
        <v>1.3797594361400897E-3</v>
      </c>
      <c r="R178" s="7">
        <f t="shared" si="162"/>
        <v>5.7598930963841306E-4</v>
      </c>
      <c r="S178" s="7">
        <f t="shared" si="162"/>
        <v>0.42483766518334509</v>
      </c>
      <c r="T178" s="7">
        <f t="shared" si="162"/>
        <v>7.3318114385534216E-3</v>
      </c>
      <c r="U178" s="7">
        <f t="shared" si="162"/>
        <v>0</v>
      </c>
      <c r="V178" s="7">
        <f t="shared" si="162"/>
        <v>1.0001302380899725E-3</v>
      </c>
      <c r="W178" s="7">
        <f t="shared" si="154"/>
        <v>2.414872817856115E-2</v>
      </c>
      <c r="X178" s="7">
        <f t="shared" si="166"/>
        <v>5.1078215223591362E-3</v>
      </c>
      <c r="Y178" s="7">
        <f t="shared" si="166"/>
        <v>2.8028085984377961E-4</v>
      </c>
      <c r="Z178" s="7">
        <f t="shared" si="155"/>
        <v>0.82803948533219018</v>
      </c>
      <c r="AA178" s="7">
        <f t="shared" si="156"/>
        <v>4.1392783084202691E-3</v>
      </c>
      <c r="AB178" s="7">
        <f t="shared" si="167"/>
        <v>1.1519786192768261E-3</v>
      </c>
      <c r="AC178" s="7">
        <f t="shared" si="167"/>
        <v>0.84967533036669018</v>
      </c>
      <c r="AD178" s="7">
        <f t="shared" si="118"/>
        <v>7.3318114385534216E-3</v>
      </c>
      <c r="AE178" s="7">
        <f t="shared" si="118"/>
        <v>0</v>
      </c>
      <c r="AF178" s="7">
        <f t="shared" si="118"/>
        <v>1.0001302380899725E-3</v>
      </c>
      <c r="AG178" s="7">
        <f t="shared" si="168"/>
        <v>1.720874844863985</v>
      </c>
      <c r="AH178" s="8">
        <f t="shared" si="165"/>
        <v>0.33678769726643065</v>
      </c>
      <c r="AI178" s="8">
        <f t="shared" si="165"/>
        <v>7.123569555478533E-2</v>
      </c>
      <c r="AJ178" s="8">
        <f t="shared" si="165"/>
        <v>3.9089075282417651E-3</v>
      </c>
      <c r="AK178" s="8">
        <f t="shared" si="165"/>
        <v>11.548165578272073</v>
      </c>
      <c r="AL178" s="8">
        <f t="shared" si="165"/>
        <v>5.772800950550145E-2</v>
      </c>
      <c r="AM178" s="8">
        <f t="shared" si="163"/>
        <v>1.6065948633718935E-2</v>
      </c>
      <c r="AN178" s="8">
        <f t="shared" si="163"/>
        <v>11.849907615107437</v>
      </c>
      <c r="AO178" s="8">
        <f t="shared" si="163"/>
        <v>0.10225233697293655</v>
      </c>
      <c r="AP178" s="8">
        <f t="shared" si="163"/>
        <v>0</v>
      </c>
      <c r="AQ178" s="8">
        <f t="shared" si="163"/>
        <v>1.3948211158875129E-2</v>
      </c>
      <c r="AR178" s="8">
        <f t="shared" si="157"/>
        <v>23.999999999999996</v>
      </c>
      <c r="AS178" s="8">
        <f t="shared" si="158"/>
        <v>0.33678769726643065</v>
      </c>
      <c r="AT178" s="8">
        <f t="shared" si="169"/>
        <v>4.7490463703190218E-2</v>
      </c>
      <c r="AU178" s="8">
        <f t="shared" si="169"/>
        <v>2.6059383521611769E-3</v>
      </c>
      <c r="AV178" s="8">
        <f t="shared" si="159"/>
        <v>11.548165578272073</v>
      </c>
      <c r="AW178" s="8">
        <f t="shared" si="160"/>
        <v>3.8485339670334302E-2</v>
      </c>
      <c r="AX178" s="8">
        <f t="shared" si="170"/>
        <v>8.0329743168594675E-3</v>
      </c>
      <c r="AY178" s="8">
        <f t="shared" si="170"/>
        <v>5.9249538075537185</v>
      </c>
      <c r="AZ178" s="8">
        <f t="shared" si="119"/>
        <v>0.10225233697293655</v>
      </c>
      <c r="BA178" s="8">
        <f t="shared" si="119"/>
        <v>0</v>
      </c>
      <c r="BB178" s="8">
        <f t="shared" si="119"/>
        <v>1.3948211158875129E-2</v>
      </c>
      <c r="BC178" s="9">
        <f t="shared" si="161"/>
        <v>18.022722347266576</v>
      </c>
      <c r="BD178" s="9">
        <f t="shared" si="135"/>
        <v>0.51306450079842525</v>
      </c>
      <c r="BE178" s="9" t="b">
        <f t="shared" si="136"/>
        <v>1</v>
      </c>
      <c r="BF178" s="8">
        <f t="shared" si="137"/>
        <v>5.4859137733143513</v>
      </c>
      <c r="BG178" s="8">
        <f t="shared" si="138"/>
        <v>6.0622518049577216</v>
      </c>
      <c r="BH178" s="10">
        <f t="shared" si="171"/>
        <v>0.47504633841032928</v>
      </c>
      <c r="BI178" s="10">
        <f t="shared" si="171"/>
        <v>0.52495366158967072</v>
      </c>
      <c r="BJ178" s="10">
        <f t="shared" si="139"/>
        <v>28.260506672030488</v>
      </c>
      <c r="BK178" s="10">
        <f t="shared" si="140"/>
        <v>34.70682180138926</v>
      </c>
      <c r="BL178" s="8">
        <f t="shared" si="141"/>
        <v>98.896728473419742</v>
      </c>
      <c r="BM178" s="10">
        <f t="shared" si="142"/>
        <v>11.41086758086807</v>
      </c>
      <c r="BN178" s="10">
        <f t="shared" si="143"/>
        <v>4.5765999134667723E-2</v>
      </c>
      <c r="BO178" s="10">
        <f t="shared" si="144"/>
        <v>9.1531998269335446E-2</v>
      </c>
      <c r="BP178" s="10">
        <f t="shared" si="145"/>
        <v>0.99207389280583635</v>
      </c>
      <c r="BQ178" s="10">
        <f t="shared" si="146"/>
        <v>7.9261071941636625E-3</v>
      </c>
      <c r="BR178" s="10">
        <f t="shared" si="147"/>
        <v>59.018475883019207</v>
      </c>
      <c r="BS178" s="10">
        <f t="shared" si="148"/>
        <v>0.52402718581582419</v>
      </c>
      <c r="BT178" s="8">
        <f t="shared" si="149"/>
        <v>95.471903068835033</v>
      </c>
      <c r="BU178" s="11" t="str">
        <f t="shared" si="150"/>
        <v>Hematite-Ilmenite</v>
      </c>
      <c r="BV178" s="9">
        <f t="shared" si="151"/>
        <v>98.896728473419742</v>
      </c>
      <c r="BW178" s="11" t="str">
        <f t="shared" si="152"/>
        <v>YES</v>
      </c>
      <c r="BX178" s="11"/>
      <c r="BY178" s="11" t="str">
        <f t="shared" si="122"/>
        <v>Hematite-Ilmenite</v>
      </c>
      <c r="BZ178" s="11">
        <f t="shared" si="123"/>
        <v>300</v>
      </c>
      <c r="CA178" s="9">
        <f t="shared" si="172"/>
        <v>0.03</v>
      </c>
      <c r="CB178" s="9">
        <f t="shared" si="172"/>
        <v>33.93</v>
      </c>
      <c r="CC178" s="9">
        <f t="shared" si="125"/>
        <v>0.1736</v>
      </c>
      <c r="CD178" s="9">
        <f t="shared" si="126"/>
        <v>34.70682180138926</v>
      </c>
      <c r="CE178" s="9">
        <f t="shared" si="127"/>
        <v>0.20680000000000001</v>
      </c>
      <c r="CF178" s="9">
        <f t="shared" si="128"/>
        <v>1.4200000000000001E-2</v>
      </c>
      <c r="CG178" s="9">
        <f t="shared" si="129"/>
        <v>28.260506672030488</v>
      </c>
      <c r="CH178" s="9">
        <f t="shared" si="130"/>
        <v>0.52010000000000001</v>
      </c>
      <c r="CI178" s="9">
        <f t="shared" si="131"/>
        <v>0.97330000000000005</v>
      </c>
      <c r="CJ178" s="9">
        <f>0</f>
        <v>0</v>
      </c>
      <c r="CK178" s="9">
        <f t="shared" si="132"/>
        <v>8.14E-2</v>
      </c>
      <c r="CL178" s="9">
        <f t="shared" si="133"/>
        <v>0</v>
      </c>
      <c r="CM178" s="10">
        <f t="shared" si="134"/>
        <v>0.51768297592074541</v>
      </c>
      <c r="CN178" s="41">
        <f t="shared" si="153"/>
        <v>0.51306450079842525</v>
      </c>
    </row>
    <row r="179" spans="1:92">
      <c r="A179" s="36">
        <v>301</v>
      </c>
      <c r="B179" s="36" t="s">
        <v>228</v>
      </c>
      <c r="C179" s="36">
        <v>1.0206</v>
      </c>
      <c r="D179" s="36">
        <v>0.1648</v>
      </c>
      <c r="E179" s="36">
        <v>9.1000000000000004E-3</v>
      </c>
      <c r="F179" s="36">
        <v>60.36</v>
      </c>
      <c r="G179" s="36">
        <v>0.21340000000000001</v>
      </c>
      <c r="H179" s="36">
        <v>2.4400000000000002E-2</v>
      </c>
      <c r="I179" s="36">
        <v>33.64</v>
      </c>
      <c r="J179" s="36">
        <v>0.59499999999999997</v>
      </c>
      <c r="K179" s="36">
        <v>0</v>
      </c>
      <c r="L179" s="36">
        <v>4.8800000000000003E-2</v>
      </c>
      <c r="M179" s="7">
        <f t="shared" si="164"/>
        <v>2.5322297317414474E-2</v>
      </c>
      <c r="N179" s="7">
        <f t="shared" si="164"/>
        <v>1.6162998980122612E-3</v>
      </c>
      <c r="O179" s="7">
        <f t="shared" si="164"/>
        <v>5.9872202454891893E-5</v>
      </c>
      <c r="P179" s="7">
        <f t="shared" si="164"/>
        <v>0.84014898864768872</v>
      </c>
      <c r="Q179" s="7">
        <f t="shared" si="164"/>
        <v>1.4237943117615818E-3</v>
      </c>
      <c r="R179" s="7">
        <f t="shared" si="162"/>
        <v>4.6847130517257605E-4</v>
      </c>
      <c r="S179" s="7">
        <f t="shared" si="162"/>
        <v>0.42120657402793188</v>
      </c>
      <c r="T179" s="7">
        <f t="shared" si="162"/>
        <v>8.3876712284931473E-3</v>
      </c>
      <c r="U179" s="7">
        <f t="shared" si="162"/>
        <v>0</v>
      </c>
      <c r="V179" s="7">
        <f t="shared" si="162"/>
        <v>5.9958667836352165E-4</v>
      </c>
      <c r="W179" s="7">
        <f t="shared" si="154"/>
        <v>2.5322297317414474E-2</v>
      </c>
      <c r="X179" s="7">
        <f t="shared" si="166"/>
        <v>4.8488996940367832E-3</v>
      </c>
      <c r="Y179" s="7">
        <f t="shared" si="166"/>
        <v>1.7961660736467568E-4</v>
      </c>
      <c r="Z179" s="7">
        <f t="shared" si="155"/>
        <v>0.84014898864768872</v>
      </c>
      <c r="AA179" s="7">
        <f t="shared" si="156"/>
        <v>4.2713829352847453E-3</v>
      </c>
      <c r="AB179" s="7">
        <f t="shared" si="167"/>
        <v>9.3694261034515209E-4</v>
      </c>
      <c r="AC179" s="7">
        <f t="shared" si="167"/>
        <v>0.84241314805586376</v>
      </c>
      <c r="AD179" s="7">
        <f t="shared" si="118"/>
        <v>8.3876712284931473E-3</v>
      </c>
      <c r="AE179" s="7">
        <f t="shared" si="118"/>
        <v>0</v>
      </c>
      <c r="AF179" s="7">
        <f t="shared" si="118"/>
        <v>5.9958667836352165E-4</v>
      </c>
      <c r="AG179" s="7">
        <f t="shared" si="168"/>
        <v>1.7271085337748548</v>
      </c>
      <c r="AH179" s="8">
        <f t="shared" si="165"/>
        <v>0.35188010697257749</v>
      </c>
      <c r="AI179" s="8">
        <f t="shared" si="165"/>
        <v>6.7380590380461416E-2</v>
      </c>
      <c r="AJ179" s="8">
        <f t="shared" si="165"/>
        <v>2.4959627565097598E-3</v>
      </c>
      <c r="AK179" s="8">
        <f t="shared" si="165"/>
        <v>11.674758900920956</v>
      </c>
      <c r="AL179" s="8">
        <f t="shared" si="165"/>
        <v>5.9355384124456796E-2</v>
      </c>
      <c r="AM179" s="8">
        <f t="shared" si="163"/>
        <v>1.3019808662016024E-2</v>
      </c>
      <c r="AN179" s="8">
        <f t="shared" si="163"/>
        <v>11.706221790909366</v>
      </c>
      <c r="AO179" s="8">
        <f t="shared" si="163"/>
        <v>0.11655556413924677</v>
      </c>
      <c r="AP179" s="8">
        <f t="shared" si="163"/>
        <v>0</v>
      </c>
      <c r="AQ179" s="8">
        <f t="shared" si="163"/>
        <v>8.3318911344111308E-3</v>
      </c>
      <c r="AR179" s="8">
        <f t="shared" si="157"/>
        <v>24</v>
      </c>
      <c r="AS179" s="8">
        <f t="shared" si="158"/>
        <v>0.35188010697257749</v>
      </c>
      <c r="AT179" s="8">
        <f t="shared" si="169"/>
        <v>4.4920393586974278E-2</v>
      </c>
      <c r="AU179" s="8">
        <f t="shared" si="169"/>
        <v>1.6639751710065065E-3</v>
      </c>
      <c r="AV179" s="8">
        <f t="shared" si="159"/>
        <v>11.674758900920956</v>
      </c>
      <c r="AW179" s="8">
        <f t="shared" si="160"/>
        <v>3.9570256082971197E-2</v>
      </c>
      <c r="AX179" s="8">
        <f t="shared" si="170"/>
        <v>6.5099043310080122E-3</v>
      </c>
      <c r="AY179" s="8">
        <f t="shared" si="170"/>
        <v>5.8531108954546829</v>
      </c>
      <c r="AZ179" s="8">
        <f t="shared" si="119"/>
        <v>0.11655556413924677</v>
      </c>
      <c r="BA179" s="8">
        <f t="shared" si="119"/>
        <v>0</v>
      </c>
      <c r="BB179" s="8">
        <f t="shared" si="119"/>
        <v>8.3318911344111308E-3</v>
      </c>
      <c r="BC179" s="9">
        <f t="shared" si="161"/>
        <v>18.097301887793833</v>
      </c>
      <c r="BD179" s="9">
        <f t="shared" si="135"/>
        <v>0.50134747493526088</v>
      </c>
      <c r="BE179" s="9" t="b">
        <f t="shared" si="136"/>
        <v>1</v>
      </c>
      <c r="BF179" s="8">
        <f t="shared" si="137"/>
        <v>5.3846752243428586</v>
      </c>
      <c r="BG179" s="8">
        <f t="shared" si="138"/>
        <v>6.2900836765780976</v>
      </c>
      <c r="BH179" s="10">
        <f t="shared" si="171"/>
        <v>0.46122367665494934</v>
      </c>
      <c r="BI179" s="10">
        <f t="shared" si="171"/>
        <v>0.53877632334505066</v>
      </c>
      <c r="BJ179" s="10">
        <f t="shared" si="139"/>
        <v>27.839461122892743</v>
      </c>
      <c r="BK179" s="10">
        <f t="shared" si="140"/>
        <v>36.141622146717623</v>
      </c>
      <c r="BL179" s="8">
        <f t="shared" si="141"/>
        <v>99.697183269610363</v>
      </c>
      <c r="BM179" s="10">
        <f t="shared" si="142"/>
        <v>11.237786119797541</v>
      </c>
      <c r="BN179" s="10">
        <f t="shared" si="143"/>
        <v>0.14565759370780521</v>
      </c>
      <c r="BO179" s="10">
        <f t="shared" si="144"/>
        <v>0.29131518741561041</v>
      </c>
      <c r="BP179" s="10">
        <f t="shared" si="145"/>
        <v>0.97504743439347341</v>
      </c>
      <c r="BQ179" s="10">
        <f t="shared" si="146"/>
        <v>2.4952565606526589E-2</v>
      </c>
      <c r="BR179" s="10">
        <f t="shared" si="147"/>
        <v>58.853863139990054</v>
      </c>
      <c r="BS179" s="10">
        <f t="shared" si="148"/>
        <v>1.6738415529160249</v>
      </c>
      <c r="BT179" s="8">
        <f t="shared" si="149"/>
        <v>96.243804692906082</v>
      </c>
      <c r="BU179" s="11" t="str">
        <f t="shared" si="150"/>
        <v>Hematite-Ilmenite</v>
      </c>
      <c r="BV179" s="9">
        <f t="shared" si="151"/>
        <v>99.697183269610363</v>
      </c>
      <c r="BW179" s="11" t="str">
        <f t="shared" si="152"/>
        <v>YES</v>
      </c>
      <c r="BX179" s="11"/>
      <c r="BY179" s="11" t="str">
        <f t="shared" si="122"/>
        <v>Hematite-Ilmenite</v>
      </c>
      <c r="BZ179" s="11">
        <f t="shared" si="123"/>
        <v>301</v>
      </c>
      <c r="CA179" s="9">
        <f t="shared" si="172"/>
        <v>2.4400000000000002E-2</v>
      </c>
      <c r="CB179" s="9">
        <f t="shared" si="172"/>
        <v>33.64</v>
      </c>
      <c r="CC179" s="9">
        <f t="shared" si="125"/>
        <v>0.1648</v>
      </c>
      <c r="CD179" s="9">
        <f t="shared" si="126"/>
        <v>36.141622146717623</v>
      </c>
      <c r="CE179" s="9">
        <f t="shared" si="127"/>
        <v>0.21340000000000001</v>
      </c>
      <c r="CF179" s="9">
        <f t="shared" si="128"/>
        <v>9.1000000000000004E-3</v>
      </c>
      <c r="CG179" s="9">
        <f t="shared" si="129"/>
        <v>27.839461122892743</v>
      </c>
      <c r="CH179" s="9">
        <f t="shared" si="130"/>
        <v>0.59499999999999997</v>
      </c>
      <c r="CI179" s="9">
        <f t="shared" si="131"/>
        <v>1.0206</v>
      </c>
      <c r="CJ179" s="9">
        <f>0</f>
        <v>0</v>
      </c>
      <c r="CK179" s="9">
        <f t="shared" si="132"/>
        <v>4.8800000000000003E-2</v>
      </c>
      <c r="CL179" s="9">
        <f t="shared" si="133"/>
        <v>0</v>
      </c>
      <c r="CM179" s="10">
        <f t="shared" si="134"/>
        <v>0.47986170458786215</v>
      </c>
      <c r="CN179" s="41">
        <f t="shared" si="153"/>
        <v>0.50134747493526088</v>
      </c>
    </row>
    <row r="180" spans="1:92">
      <c r="A180" s="36">
        <v>302</v>
      </c>
      <c r="B180" s="36" t="s">
        <v>229</v>
      </c>
      <c r="C180" s="36">
        <v>0.7833</v>
      </c>
      <c r="D180" s="36">
        <v>0.1845</v>
      </c>
      <c r="E180" s="36">
        <v>0</v>
      </c>
      <c r="F180" s="36">
        <v>59.48</v>
      </c>
      <c r="G180" s="36">
        <v>0.21429999999999999</v>
      </c>
      <c r="H180" s="36">
        <v>0.01</v>
      </c>
      <c r="I180" s="36">
        <v>34.06</v>
      </c>
      <c r="J180" s="36">
        <v>0.55700000000000005</v>
      </c>
      <c r="K180" s="36">
        <v>1.11E-2</v>
      </c>
      <c r="L180" s="36">
        <v>0.1031</v>
      </c>
      <c r="M180" s="7">
        <f t="shared" si="164"/>
        <v>1.9434602673653496E-2</v>
      </c>
      <c r="N180" s="7">
        <f t="shared" si="164"/>
        <v>1.8095105047528043E-3</v>
      </c>
      <c r="O180" s="7">
        <f t="shared" si="164"/>
        <v>0</v>
      </c>
      <c r="P180" s="7">
        <f t="shared" si="164"/>
        <v>0.82790029563890855</v>
      </c>
      <c r="Q180" s="7">
        <f t="shared" si="164"/>
        <v>1.4297990675281489E-3</v>
      </c>
      <c r="R180" s="7">
        <f t="shared" si="162"/>
        <v>1.9199643654613772E-4</v>
      </c>
      <c r="S180" s="7">
        <f t="shared" si="162"/>
        <v>0.426465395701289</v>
      </c>
      <c r="T180" s="7">
        <f t="shared" si="162"/>
        <v>7.8519880239843413E-3</v>
      </c>
      <c r="U180" s="7">
        <f t="shared" si="162"/>
        <v>1.486087012402802E-4</v>
      </c>
      <c r="V180" s="7">
        <f t="shared" si="162"/>
        <v>1.2667497241655547E-3</v>
      </c>
      <c r="W180" s="7">
        <f t="shared" si="154"/>
        <v>1.9434602673653496E-2</v>
      </c>
      <c r="X180" s="7">
        <f t="shared" si="166"/>
        <v>5.4285315142584131E-3</v>
      </c>
      <c r="Y180" s="7">
        <f t="shared" si="166"/>
        <v>0</v>
      </c>
      <c r="Z180" s="7">
        <f t="shared" si="155"/>
        <v>0.82790029563890855</v>
      </c>
      <c r="AA180" s="7">
        <f t="shared" si="156"/>
        <v>4.289397202584447E-3</v>
      </c>
      <c r="AB180" s="7">
        <f t="shared" si="167"/>
        <v>3.8399287309227544E-4</v>
      </c>
      <c r="AC180" s="7">
        <f t="shared" si="167"/>
        <v>0.85293079140257799</v>
      </c>
      <c r="AD180" s="7">
        <f t="shared" si="118"/>
        <v>7.8519880239843413E-3</v>
      </c>
      <c r="AE180" s="7">
        <f t="shared" si="118"/>
        <v>1.486087012402802E-4</v>
      </c>
      <c r="AF180" s="7">
        <f t="shared" si="118"/>
        <v>1.2667497241655547E-3</v>
      </c>
      <c r="AG180" s="7">
        <f t="shared" si="168"/>
        <v>1.7196349577544654</v>
      </c>
      <c r="AH180" s="8">
        <f t="shared" si="165"/>
        <v>0.27123806832629083</v>
      </c>
      <c r="AI180" s="8">
        <f t="shared" si="165"/>
        <v>7.5763030842505324E-2</v>
      </c>
      <c r="AJ180" s="8">
        <f t="shared" si="165"/>
        <v>0</v>
      </c>
      <c r="AK180" s="8">
        <f t="shared" si="165"/>
        <v>11.554549415115371</v>
      </c>
      <c r="AL180" s="8">
        <f t="shared" si="165"/>
        <v>5.9864759318719089E-2</v>
      </c>
      <c r="AM180" s="8">
        <f t="shared" si="163"/>
        <v>5.3591774886042262E-3</v>
      </c>
      <c r="AN180" s="8">
        <f t="shared" si="163"/>
        <v>11.903886287815677</v>
      </c>
      <c r="AO180" s="8">
        <f t="shared" si="163"/>
        <v>0.10958588142549922</v>
      </c>
      <c r="AP180" s="8">
        <f t="shared" si="163"/>
        <v>2.0740499683863578E-3</v>
      </c>
      <c r="AQ180" s="8">
        <f t="shared" si="163"/>
        <v>1.7679329698945444E-2</v>
      </c>
      <c r="AR180" s="8">
        <f t="shared" si="157"/>
        <v>24</v>
      </c>
      <c r="AS180" s="8">
        <f t="shared" si="158"/>
        <v>0.27123806832629083</v>
      </c>
      <c r="AT180" s="8">
        <f t="shared" si="169"/>
        <v>5.0508687228336881E-2</v>
      </c>
      <c r="AU180" s="8">
        <f t="shared" si="169"/>
        <v>0</v>
      </c>
      <c r="AV180" s="8">
        <f t="shared" si="159"/>
        <v>11.554549415115371</v>
      </c>
      <c r="AW180" s="8">
        <f t="shared" si="160"/>
        <v>3.9909839545812724E-2</v>
      </c>
      <c r="AX180" s="8">
        <f t="shared" si="170"/>
        <v>2.6795887443021131E-3</v>
      </c>
      <c r="AY180" s="8">
        <f t="shared" si="170"/>
        <v>5.9519431439078385</v>
      </c>
      <c r="AZ180" s="8">
        <f t="shared" si="119"/>
        <v>0.10958588142549922</v>
      </c>
      <c r="BA180" s="8">
        <f t="shared" si="119"/>
        <v>2.0740499683863578E-3</v>
      </c>
      <c r="BB180" s="8">
        <f t="shared" si="119"/>
        <v>1.7679329698945444E-2</v>
      </c>
      <c r="BC180" s="9">
        <f t="shared" si="161"/>
        <v>18.000168003960781</v>
      </c>
      <c r="BD180" s="9">
        <f t="shared" si="135"/>
        <v>0.51511685398321605</v>
      </c>
      <c r="BE180" s="9" t="b">
        <f t="shared" si="136"/>
        <v>1</v>
      </c>
      <c r="BF180" s="8">
        <f t="shared" si="137"/>
        <v>5.5711191941560489</v>
      </c>
      <c r="BG180" s="8">
        <f t="shared" si="138"/>
        <v>5.9834302209593222</v>
      </c>
      <c r="BH180" s="10">
        <f t="shared" si="171"/>
        <v>0.48215806553806856</v>
      </c>
      <c r="BI180" s="10">
        <f t="shared" si="171"/>
        <v>0.51784193446193139</v>
      </c>
      <c r="BJ180" s="10">
        <f t="shared" si="139"/>
        <v>28.678761738204315</v>
      </c>
      <c r="BK180" s="10">
        <f t="shared" si="140"/>
        <v>34.230881570430547</v>
      </c>
      <c r="BL180" s="8">
        <f t="shared" si="141"/>
        <v>98.832943308634867</v>
      </c>
      <c r="BM180" s="10">
        <f t="shared" si="142"/>
        <v>11.523062338063887</v>
      </c>
      <c r="BN180" s="10">
        <f t="shared" si="143"/>
        <v>1.049569235049456E-2</v>
      </c>
      <c r="BO180" s="10">
        <f t="shared" si="144"/>
        <v>2.0991384700989119E-2</v>
      </c>
      <c r="BP180" s="10">
        <f t="shared" si="145"/>
        <v>0.99818327968085629</v>
      </c>
      <c r="BQ180" s="10">
        <f t="shared" si="146"/>
        <v>1.8167203191436195E-3</v>
      </c>
      <c r="BR180" s="10">
        <f t="shared" si="147"/>
        <v>59.37194147541733</v>
      </c>
      <c r="BS180" s="10">
        <f t="shared" si="148"/>
        <v>0.12009057967817342</v>
      </c>
      <c r="BT180" s="8">
        <f t="shared" si="149"/>
        <v>95.415332055095504</v>
      </c>
      <c r="BU180" s="11" t="str">
        <f t="shared" si="150"/>
        <v>Hematite-Ilmenite</v>
      </c>
      <c r="BV180" s="9">
        <f t="shared" si="151"/>
        <v>98.832943308634867</v>
      </c>
      <c r="BW180" s="11" t="str">
        <f t="shared" si="152"/>
        <v>YES</v>
      </c>
      <c r="BX180" s="11"/>
      <c r="BY180" s="11" t="str">
        <f t="shared" si="122"/>
        <v>Hematite-Ilmenite</v>
      </c>
      <c r="BZ180" s="11">
        <f t="shared" si="123"/>
        <v>302</v>
      </c>
      <c r="CA180" s="9">
        <f t="shared" si="172"/>
        <v>0.01</v>
      </c>
      <c r="CB180" s="9">
        <f t="shared" si="172"/>
        <v>34.06</v>
      </c>
      <c r="CC180" s="9">
        <f t="shared" si="125"/>
        <v>0.1845</v>
      </c>
      <c r="CD180" s="9">
        <f t="shared" si="126"/>
        <v>34.230881570430547</v>
      </c>
      <c r="CE180" s="9">
        <f t="shared" si="127"/>
        <v>0.21429999999999999</v>
      </c>
      <c r="CF180" s="9">
        <f t="shared" si="128"/>
        <v>0</v>
      </c>
      <c r="CG180" s="9">
        <f t="shared" si="129"/>
        <v>28.678761738204315</v>
      </c>
      <c r="CH180" s="9">
        <f t="shared" si="130"/>
        <v>0.55700000000000005</v>
      </c>
      <c r="CI180" s="9">
        <f t="shared" si="131"/>
        <v>0.7833</v>
      </c>
      <c r="CJ180" s="9">
        <f>0</f>
        <v>0</v>
      </c>
      <c r="CK180" s="9">
        <f t="shared" si="132"/>
        <v>0.1031</v>
      </c>
      <c r="CL180" s="9">
        <f t="shared" si="133"/>
        <v>1.11E-2</v>
      </c>
      <c r="CM180" s="10">
        <f t="shared" si="134"/>
        <v>0.39359603768907703</v>
      </c>
      <c r="CN180" s="41">
        <f t="shared" si="153"/>
        <v>0.51511685398321605</v>
      </c>
    </row>
    <row r="181" spans="1:92">
      <c r="A181" s="36">
        <v>303</v>
      </c>
      <c r="B181" s="36" t="s">
        <v>230</v>
      </c>
      <c r="C181" s="36">
        <v>0.92120000000000002</v>
      </c>
      <c r="D181" s="36">
        <v>0.182</v>
      </c>
      <c r="E181" s="36">
        <v>8.0999999999999996E-3</v>
      </c>
      <c r="F181" s="36">
        <v>60.32</v>
      </c>
      <c r="G181" s="36">
        <v>0.2092</v>
      </c>
      <c r="H181" s="36">
        <v>1.7000000000000001E-2</v>
      </c>
      <c r="I181" s="36">
        <v>33.909999999999997</v>
      </c>
      <c r="J181" s="36">
        <v>0.66659999999999997</v>
      </c>
      <c r="K181" s="36">
        <v>0</v>
      </c>
      <c r="L181" s="36">
        <v>3.1399999999999997E-2</v>
      </c>
      <c r="M181" s="7">
        <f t="shared" si="164"/>
        <v>2.2856065342741736E-2</v>
      </c>
      <c r="N181" s="7">
        <f t="shared" si="164"/>
        <v>1.7849913922222786E-3</v>
      </c>
      <c r="O181" s="7">
        <f t="shared" si="164"/>
        <v>5.3292839547760912E-5</v>
      </c>
      <c r="P181" s="7">
        <f t="shared" si="164"/>
        <v>0.83959222987456228</v>
      </c>
      <c r="Q181" s="7">
        <f t="shared" si="164"/>
        <v>1.3957721181842686E-3</v>
      </c>
      <c r="R181" s="7">
        <f t="shared" si="162"/>
        <v>3.2639394212843415E-4</v>
      </c>
      <c r="S181" s="7">
        <f t="shared" si="162"/>
        <v>0.42458724510366136</v>
      </c>
      <c r="T181" s="7">
        <f t="shared" si="162"/>
        <v>9.397011161199214E-3</v>
      </c>
      <c r="U181" s="7">
        <f t="shared" si="162"/>
        <v>0</v>
      </c>
      <c r="V181" s="7">
        <f t="shared" si="162"/>
        <v>3.8579962501259375E-4</v>
      </c>
      <c r="W181" s="7">
        <f t="shared" si="154"/>
        <v>2.2856065342741736E-2</v>
      </c>
      <c r="X181" s="7">
        <f t="shared" si="166"/>
        <v>5.3549741766668359E-3</v>
      </c>
      <c r="Y181" s="7">
        <f t="shared" si="166"/>
        <v>1.5987851864328274E-4</v>
      </c>
      <c r="Z181" s="7">
        <f t="shared" si="155"/>
        <v>0.83959222987456228</v>
      </c>
      <c r="AA181" s="7">
        <f t="shared" si="156"/>
        <v>4.1873163545528055E-3</v>
      </c>
      <c r="AB181" s="7">
        <f t="shared" si="167"/>
        <v>6.527878842568683E-4</v>
      </c>
      <c r="AC181" s="7">
        <f t="shared" si="167"/>
        <v>0.84917449020732272</v>
      </c>
      <c r="AD181" s="7">
        <f t="shared" si="118"/>
        <v>9.397011161199214E-3</v>
      </c>
      <c r="AE181" s="7">
        <f t="shared" si="118"/>
        <v>0</v>
      </c>
      <c r="AF181" s="7">
        <f t="shared" si="118"/>
        <v>3.8579962501259375E-4</v>
      </c>
      <c r="AG181" s="7">
        <f t="shared" si="168"/>
        <v>1.731760553144958</v>
      </c>
      <c r="AH181" s="8">
        <f t="shared" si="165"/>
        <v>0.31675601296589029</v>
      </c>
      <c r="AI181" s="8">
        <f t="shared" si="165"/>
        <v>7.421313530130183E-2</v>
      </c>
      <c r="AJ181" s="8">
        <f t="shared" si="165"/>
        <v>2.2157130444335742E-3</v>
      </c>
      <c r="AK181" s="8">
        <f t="shared" si="165"/>
        <v>11.635681087893916</v>
      </c>
      <c r="AL181" s="8">
        <f t="shared" si="165"/>
        <v>5.8030882114021271E-2</v>
      </c>
      <c r="AM181" s="8">
        <f t="shared" si="163"/>
        <v>9.0468103074140358E-3</v>
      </c>
      <c r="AN181" s="8">
        <f t="shared" si="163"/>
        <v>11.768479035952385</v>
      </c>
      <c r="AO181" s="8">
        <f t="shared" si="163"/>
        <v>0.13023063001360741</v>
      </c>
      <c r="AP181" s="8">
        <f t="shared" si="163"/>
        <v>0</v>
      </c>
      <c r="AQ181" s="8">
        <f t="shared" si="163"/>
        <v>5.346692407034637E-3</v>
      </c>
      <c r="AR181" s="8">
        <f t="shared" si="157"/>
        <v>24.000000000000004</v>
      </c>
      <c r="AS181" s="8">
        <f t="shared" si="158"/>
        <v>0.31675601296589029</v>
      </c>
      <c r="AT181" s="8">
        <f t="shared" si="169"/>
        <v>4.9475423534201222E-2</v>
      </c>
      <c r="AU181" s="8">
        <f t="shared" si="169"/>
        <v>1.4771420296223828E-3</v>
      </c>
      <c r="AV181" s="8">
        <f t="shared" si="159"/>
        <v>11.635681087893916</v>
      </c>
      <c r="AW181" s="8">
        <f t="shared" si="160"/>
        <v>3.8687254742680845E-2</v>
      </c>
      <c r="AX181" s="8">
        <f t="shared" si="170"/>
        <v>4.5234051537070179E-3</v>
      </c>
      <c r="AY181" s="8">
        <f t="shared" si="170"/>
        <v>5.8842395179761926</v>
      </c>
      <c r="AZ181" s="8">
        <f t="shared" si="119"/>
        <v>0.13023063001360741</v>
      </c>
      <c r="BA181" s="8">
        <f t="shared" si="119"/>
        <v>0</v>
      </c>
      <c r="BB181" s="8">
        <f t="shared" si="119"/>
        <v>5.346692407034637E-3</v>
      </c>
      <c r="BC181" s="9">
        <f t="shared" si="161"/>
        <v>18.06641716671685</v>
      </c>
      <c r="BD181" s="9">
        <f t="shared" si="135"/>
        <v>0.50570649655380451</v>
      </c>
      <c r="BE181" s="9" t="b">
        <f t="shared" si="136"/>
        <v>1</v>
      </c>
      <c r="BF181" s="8">
        <f t="shared" si="137"/>
        <v>5.4372528749966946</v>
      </c>
      <c r="BG181" s="8">
        <f t="shared" si="138"/>
        <v>6.1984282128972215</v>
      </c>
      <c r="BH181" s="10">
        <f t="shared" si="171"/>
        <v>0.46729132862310591</v>
      </c>
      <c r="BI181" s="10">
        <f t="shared" si="171"/>
        <v>0.53270867137689404</v>
      </c>
      <c r="BJ181" s="10">
        <f t="shared" si="139"/>
        <v>28.187012942545746</v>
      </c>
      <c r="BK181" s="10">
        <f t="shared" si="140"/>
        <v>35.710917370234597</v>
      </c>
      <c r="BL181" s="8">
        <f t="shared" si="141"/>
        <v>99.843430312780342</v>
      </c>
      <c r="BM181" s="10">
        <f t="shared" si="142"/>
        <v>11.321492392972889</v>
      </c>
      <c r="BN181" s="10">
        <f t="shared" si="143"/>
        <v>0.10472956497367569</v>
      </c>
      <c r="BO181" s="10">
        <f t="shared" si="144"/>
        <v>0.20945912994735139</v>
      </c>
      <c r="BP181" s="10">
        <f t="shared" si="145"/>
        <v>0.98199855011794035</v>
      </c>
      <c r="BQ181" s="10">
        <f t="shared" si="146"/>
        <v>1.8001449882059629E-2</v>
      </c>
      <c r="BR181" s="10">
        <f t="shared" si="147"/>
        <v>59.234152543114156</v>
      </c>
      <c r="BS181" s="10">
        <f t="shared" si="148"/>
        <v>1.2067539423022315</v>
      </c>
      <c r="BT181" s="8">
        <f t="shared" si="149"/>
        <v>96.386406485416387</v>
      </c>
      <c r="BU181" s="11" t="str">
        <f t="shared" si="150"/>
        <v>Hematite-Ilmenite</v>
      </c>
      <c r="BV181" s="9">
        <f t="shared" si="151"/>
        <v>99.843430312780342</v>
      </c>
      <c r="BW181" s="11" t="str">
        <f t="shared" si="152"/>
        <v>YES</v>
      </c>
      <c r="BX181" s="11"/>
      <c r="BY181" s="11" t="str">
        <f t="shared" si="122"/>
        <v>Hematite-Ilmenite</v>
      </c>
      <c r="BZ181" s="11">
        <f t="shared" si="123"/>
        <v>303</v>
      </c>
      <c r="CA181" s="9">
        <f t="shared" si="172"/>
        <v>1.7000000000000001E-2</v>
      </c>
      <c r="CB181" s="9">
        <f t="shared" si="172"/>
        <v>33.909999999999997</v>
      </c>
      <c r="CC181" s="9">
        <f t="shared" si="125"/>
        <v>0.182</v>
      </c>
      <c r="CD181" s="9">
        <f t="shared" si="126"/>
        <v>35.710917370234597</v>
      </c>
      <c r="CE181" s="9">
        <f t="shared" si="127"/>
        <v>0.2092</v>
      </c>
      <c r="CF181" s="9">
        <f t="shared" si="128"/>
        <v>8.0999999999999996E-3</v>
      </c>
      <c r="CG181" s="9">
        <f t="shared" si="129"/>
        <v>28.187012942545746</v>
      </c>
      <c r="CH181" s="9">
        <f t="shared" si="130"/>
        <v>0.66659999999999997</v>
      </c>
      <c r="CI181" s="9">
        <f t="shared" si="131"/>
        <v>0.92120000000000002</v>
      </c>
      <c r="CJ181" s="9">
        <f>0</f>
        <v>0</v>
      </c>
      <c r="CK181" s="9">
        <f t="shared" si="132"/>
        <v>3.1399999999999997E-2</v>
      </c>
      <c r="CL181" s="9">
        <f t="shared" si="133"/>
        <v>0</v>
      </c>
      <c r="CM181" s="10">
        <f t="shared" si="134"/>
        <v>0.38601172628788133</v>
      </c>
      <c r="CN181" s="41">
        <f t="shared" si="153"/>
        <v>0.50570649655380451</v>
      </c>
    </row>
    <row r="182" spans="1:92">
      <c r="A182" s="36">
        <v>304</v>
      </c>
      <c r="B182" s="36" t="s">
        <v>231</v>
      </c>
      <c r="C182" s="36">
        <v>0.93910000000000005</v>
      </c>
      <c r="D182" s="36">
        <v>0.17419999999999999</v>
      </c>
      <c r="E182" s="36">
        <v>0</v>
      </c>
      <c r="F182" s="36">
        <v>60.52</v>
      </c>
      <c r="G182" s="36">
        <v>0.2311</v>
      </c>
      <c r="H182" s="36">
        <v>3.8100000000000002E-2</v>
      </c>
      <c r="I182" s="36">
        <v>33.81</v>
      </c>
      <c r="J182" s="36">
        <v>0.65139999999999998</v>
      </c>
      <c r="K182" s="36">
        <v>0</v>
      </c>
      <c r="L182" s="36">
        <v>2.47E-2</v>
      </c>
      <c r="M182" s="7">
        <f t="shared" si="164"/>
        <v>2.3300185587677772E-2</v>
      </c>
      <c r="N182" s="7">
        <f t="shared" si="164"/>
        <v>1.708491761127038E-3</v>
      </c>
      <c r="O182" s="7">
        <f t="shared" si="164"/>
        <v>0</v>
      </c>
      <c r="P182" s="7">
        <f t="shared" si="164"/>
        <v>0.84237602374019416</v>
      </c>
      <c r="Q182" s="7">
        <f t="shared" si="164"/>
        <v>1.5418878418374019E-3</v>
      </c>
      <c r="R182" s="7">
        <f t="shared" si="162"/>
        <v>7.3150642324078469E-4</v>
      </c>
      <c r="S182" s="7">
        <f t="shared" si="162"/>
        <v>0.42333514470524314</v>
      </c>
      <c r="T182" s="7">
        <f t="shared" si="162"/>
        <v>9.1827378793956915E-3</v>
      </c>
      <c r="U182" s="7">
        <f t="shared" si="162"/>
        <v>0</v>
      </c>
      <c r="V182" s="7">
        <f t="shared" si="162"/>
        <v>3.0347932286022504E-4</v>
      </c>
      <c r="W182" s="7">
        <f t="shared" si="154"/>
        <v>2.3300185587677772E-2</v>
      </c>
      <c r="X182" s="7">
        <f t="shared" si="166"/>
        <v>5.1254752833811146E-3</v>
      </c>
      <c r="Y182" s="7">
        <f t="shared" si="166"/>
        <v>0</v>
      </c>
      <c r="Z182" s="7">
        <f t="shared" si="155"/>
        <v>0.84237602374019416</v>
      </c>
      <c r="AA182" s="7">
        <f t="shared" si="156"/>
        <v>4.6256635255122053E-3</v>
      </c>
      <c r="AB182" s="7">
        <f t="shared" si="167"/>
        <v>1.4630128464815694E-3</v>
      </c>
      <c r="AC182" s="7">
        <f t="shared" si="167"/>
        <v>0.84667028941048628</v>
      </c>
      <c r="AD182" s="7">
        <f t="shared" ref="AD182:AF185" si="173">T182</f>
        <v>9.1827378793956915E-3</v>
      </c>
      <c r="AE182" s="7">
        <f t="shared" si="173"/>
        <v>0</v>
      </c>
      <c r="AF182" s="7">
        <f t="shared" si="173"/>
        <v>3.0347932286022504E-4</v>
      </c>
      <c r="AG182" s="7">
        <f t="shared" si="168"/>
        <v>1.7330468675959889</v>
      </c>
      <c r="AH182" s="8">
        <f t="shared" si="165"/>
        <v>0.32267128175245019</v>
      </c>
      <c r="AI182" s="8">
        <f t="shared" si="165"/>
        <v>7.0979850055517019E-2</v>
      </c>
      <c r="AJ182" s="8">
        <f t="shared" si="165"/>
        <v>0</v>
      </c>
      <c r="AK182" s="8">
        <f t="shared" si="165"/>
        <v>11.665595978837482</v>
      </c>
      <c r="AL182" s="8">
        <f t="shared" si="165"/>
        <v>6.405823563576768E-2</v>
      </c>
      <c r="AM182" s="8">
        <f t="shared" si="163"/>
        <v>2.0260449369302984E-2</v>
      </c>
      <c r="AN182" s="8">
        <f t="shared" si="163"/>
        <v>11.725064870310666</v>
      </c>
      <c r="AO182" s="8">
        <f t="shared" si="163"/>
        <v>0.12716661806798482</v>
      </c>
      <c r="AP182" s="8">
        <f t="shared" si="163"/>
        <v>0</v>
      </c>
      <c r="AQ182" s="8">
        <f t="shared" si="163"/>
        <v>4.2027159708316357E-3</v>
      </c>
      <c r="AR182" s="8">
        <f t="shared" si="157"/>
        <v>24</v>
      </c>
      <c r="AS182" s="8">
        <f t="shared" si="158"/>
        <v>0.32267128175245019</v>
      </c>
      <c r="AT182" s="8">
        <f t="shared" si="169"/>
        <v>4.7319900037011343E-2</v>
      </c>
      <c r="AU182" s="8">
        <f t="shared" si="169"/>
        <v>0</v>
      </c>
      <c r="AV182" s="8">
        <f t="shared" si="159"/>
        <v>11.665595978837482</v>
      </c>
      <c r="AW182" s="8">
        <f t="shared" si="160"/>
        <v>4.2705490423845117E-2</v>
      </c>
      <c r="AX182" s="8">
        <f t="shared" si="170"/>
        <v>1.0130224684651492E-2</v>
      </c>
      <c r="AY182" s="8">
        <f t="shared" si="170"/>
        <v>5.862532435155333</v>
      </c>
      <c r="AZ182" s="8">
        <f t="shared" ref="AZ182:BB185" si="174">AO182</f>
        <v>0.12716661806798482</v>
      </c>
      <c r="BA182" s="8">
        <f t="shared" si="174"/>
        <v>0</v>
      </c>
      <c r="BB182" s="8">
        <f t="shared" si="174"/>
        <v>4.2027159708316357E-3</v>
      </c>
      <c r="BC182" s="9">
        <f t="shared" si="161"/>
        <v>18.082324644929589</v>
      </c>
      <c r="BD182" s="9">
        <f t="shared" si="135"/>
        <v>0.50254890069830405</v>
      </c>
      <c r="BE182" s="9" t="b">
        <f t="shared" si="136"/>
        <v>1</v>
      </c>
      <c r="BF182" s="8">
        <f t="shared" si="137"/>
        <v>5.4126945353348974</v>
      </c>
      <c r="BG182" s="8">
        <f t="shared" si="138"/>
        <v>6.2529014435025845</v>
      </c>
      <c r="BH182" s="10">
        <f t="shared" si="171"/>
        <v>0.46398782755326418</v>
      </c>
      <c r="BI182" s="10">
        <f t="shared" si="171"/>
        <v>0.53601217244673582</v>
      </c>
      <c r="BJ182" s="10">
        <f t="shared" si="139"/>
        <v>28.08054332352355</v>
      </c>
      <c r="BK182" s="10">
        <f t="shared" si="140"/>
        <v>36.051511639351901</v>
      </c>
      <c r="BL182" s="8">
        <f t="shared" si="141"/>
        <v>100.00065496287544</v>
      </c>
      <c r="BM182" s="10">
        <f t="shared" si="142"/>
        <v>11.27522697049023</v>
      </c>
      <c r="BN182" s="10">
        <f t="shared" si="143"/>
        <v>0.13012300278241717</v>
      </c>
      <c r="BO182" s="10">
        <f t="shared" si="144"/>
        <v>0.26024600556483435</v>
      </c>
      <c r="BP182" s="10">
        <f t="shared" si="145"/>
        <v>0.97769115216771219</v>
      </c>
      <c r="BQ182" s="10">
        <f t="shared" si="146"/>
        <v>2.2308847832287843E-2</v>
      </c>
      <c r="BR182" s="10">
        <f t="shared" si="147"/>
        <v>59.169868529189941</v>
      </c>
      <c r="BS182" s="10">
        <f t="shared" si="148"/>
        <v>1.5004653413280025</v>
      </c>
      <c r="BT182" s="8">
        <f t="shared" si="149"/>
        <v>96.538933870517937</v>
      </c>
      <c r="BU182" s="11" t="str">
        <f t="shared" si="150"/>
        <v>Hematite-Ilmenite</v>
      </c>
      <c r="BV182" s="9">
        <f t="shared" si="151"/>
        <v>100.00065496287544</v>
      </c>
      <c r="BW182" s="11" t="str">
        <f t="shared" si="152"/>
        <v>YES</v>
      </c>
      <c r="BX182" s="11"/>
      <c r="BY182" s="11" t="str">
        <f t="shared" si="122"/>
        <v>Hematite-Ilmenite</v>
      </c>
      <c r="BZ182" s="11">
        <f t="shared" si="123"/>
        <v>304</v>
      </c>
      <c r="CA182" s="9">
        <f t="shared" si="172"/>
        <v>3.8100000000000002E-2</v>
      </c>
      <c r="CB182" s="9">
        <f t="shared" si="172"/>
        <v>33.81</v>
      </c>
      <c r="CC182" s="9">
        <f t="shared" si="125"/>
        <v>0.17419999999999999</v>
      </c>
      <c r="CD182" s="9">
        <f t="shared" si="126"/>
        <v>36.051511639351901</v>
      </c>
      <c r="CE182" s="9">
        <f t="shared" si="127"/>
        <v>0.2311</v>
      </c>
      <c r="CF182" s="9">
        <f t="shared" si="128"/>
        <v>0</v>
      </c>
      <c r="CG182" s="9">
        <f t="shared" si="129"/>
        <v>28.08054332352355</v>
      </c>
      <c r="CH182" s="9">
        <f t="shared" si="130"/>
        <v>0.65139999999999998</v>
      </c>
      <c r="CI182" s="9">
        <f t="shared" si="131"/>
        <v>0.93910000000000005</v>
      </c>
      <c r="CJ182" s="9">
        <f>0</f>
        <v>0</v>
      </c>
      <c r="CK182" s="9">
        <f t="shared" si="132"/>
        <v>2.47E-2</v>
      </c>
      <c r="CL182" s="9">
        <f t="shared" si="133"/>
        <v>0</v>
      </c>
      <c r="CM182" s="10">
        <f t="shared" si="134"/>
        <v>0.40438719263841139</v>
      </c>
      <c r="CN182" s="41">
        <f t="shared" si="153"/>
        <v>0.50254890069830405</v>
      </c>
    </row>
    <row r="183" spans="1:92">
      <c r="A183" s="36">
        <v>305</v>
      </c>
      <c r="B183" s="36" t="s">
        <v>232</v>
      </c>
      <c r="C183" s="36">
        <v>1.0183</v>
      </c>
      <c r="D183" s="36">
        <v>0.17829999999999999</v>
      </c>
      <c r="E183" s="36">
        <v>2.6599999999999999E-2</v>
      </c>
      <c r="F183" s="36">
        <v>59.46</v>
      </c>
      <c r="G183" s="36">
        <v>0.18990000000000001</v>
      </c>
      <c r="H183" s="36">
        <v>5.0599999999999999E-2</v>
      </c>
      <c r="I183" s="36">
        <v>34.11</v>
      </c>
      <c r="J183" s="36">
        <v>0.64749999999999996</v>
      </c>
      <c r="K183" s="36">
        <v>0</v>
      </c>
      <c r="L183" s="36">
        <v>7.4300000000000005E-2</v>
      </c>
      <c r="M183" s="7">
        <f t="shared" si="164"/>
        <v>2.5265231587618224E-2</v>
      </c>
      <c r="N183" s="7">
        <f t="shared" si="164"/>
        <v>1.7487031056771002E-3</v>
      </c>
      <c r="O183" s="7">
        <f t="shared" si="164"/>
        <v>1.7501105332968397E-4</v>
      </c>
      <c r="P183" s="7">
        <f t="shared" si="164"/>
        <v>0.82762191625234549</v>
      </c>
      <c r="Q183" s="7">
        <f t="shared" si="164"/>
        <v>1.2670034667456626E-3</v>
      </c>
      <c r="R183" s="7">
        <f t="shared" si="162"/>
        <v>9.7150196892345682E-4</v>
      </c>
      <c r="S183" s="7">
        <f t="shared" si="162"/>
        <v>0.42709144590049813</v>
      </c>
      <c r="T183" s="7">
        <f t="shared" si="162"/>
        <v>9.1277598663013666E-3</v>
      </c>
      <c r="U183" s="7">
        <f t="shared" si="162"/>
        <v>0</v>
      </c>
      <c r="V183" s="7">
        <f t="shared" si="162"/>
        <v>9.1289529103298476E-4</v>
      </c>
      <c r="W183" s="7">
        <f t="shared" si="154"/>
        <v>2.5265231587618224E-2</v>
      </c>
      <c r="X183" s="7">
        <f t="shared" si="166"/>
        <v>5.2461093170313011E-3</v>
      </c>
      <c r="Y183" s="7">
        <f t="shared" si="166"/>
        <v>5.250331599890519E-4</v>
      </c>
      <c r="Z183" s="7">
        <f t="shared" si="155"/>
        <v>0.82762191625234549</v>
      </c>
      <c r="AA183" s="7">
        <f t="shared" si="156"/>
        <v>3.8010104002369877E-3</v>
      </c>
      <c r="AB183" s="7">
        <f t="shared" si="167"/>
        <v>1.9430039378469136E-3</v>
      </c>
      <c r="AC183" s="7">
        <f t="shared" si="167"/>
        <v>0.85418289180099627</v>
      </c>
      <c r="AD183" s="7">
        <f t="shared" si="173"/>
        <v>9.1277598663013666E-3</v>
      </c>
      <c r="AE183" s="7">
        <f t="shared" si="173"/>
        <v>0</v>
      </c>
      <c r="AF183" s="7">
        <f t="shared" si="173"/>
        <v>9.1289529103298476E-4</v>
      </c>
      <c r="AG183" s="7">
        <f t="shared" si="168"/>
        <v>1.7286258516133985</v>
      </c>
      <c r="AH183" s="8">
        <f t="shared" si="165"/>
        <v>0.3507789482246208</v>
      </c>
      <c r="AI183" s="8">
        <f t="shared" si="165"/>
        <v>7.2836249377641382E-2</v>
      </c>
      <c r="AJ183" s="8">
        <f t="shared" si="165"/>
        <v>7.2894870963409455E-3</v>
      </c>
      <c r="AK183" s="8">
        <f t="shared" si="165"/>
        <v>11.490587145574269</v>
      </c>
      <c r="AL183" s="8">
        <f t="shared" si="165"/>
        <v>5.2772697759057755E-2</v>
      </c>
      <c r="AM183" s="8">
        <f t="shared" si="163"/>
        <v>2.697639542113885E-2</v>
      </c>
      <c r="AN183" s="8">
        <f t="shared" si="163"/>
        <v>11.859356022062288</v>
      </c>
      <c r="AO183" s="8">
        <f t="shared" si="163"/>
        <v>0.12672854370815359</v>
      </c>
      <c r="AP183" s="8">
        <f t="shared" si="163"/>
        <v>0</v>
      </c>
      <c r="AQ183" s="8">
        <f t="shared" si="163"/>
        <v>1.2674510776489081E-2</v>
      </c>
      <c r="AR183" s="8">
        <f t="shared" si="157"/>
        <v>24</v>
      </c>
      <c r="AS183" s="8">
        <f t="shared" si="158"/>
        <v>0.3507789482246208</v>
      </c>
      <c r="AT183" s="8">
        <f t="shared" si="169"/>
        <v>4.8557499585094255E-2</v>
      </c>
      <c r="AU183" s="8">
        <f t="shared" si="169"/>
        <v>4.8596580642272973E-3</v>
      </c>
      <c r="AV183" s="8">
        <f t="shared" si="159"/>
        <v>11.490587145574269</v>
      </c>
      <c r="AW183" s="8">
        <f t="shared" si="160"/>
        <v>3.5181798506038503E-2</v>
      </c>
      <c r="AX183" s="8">
        <f t="shared" si="170"/>
        <v>1.3488197710569425E-2</v>
      </c>
      <c r="AY183" s="8">
        <f t="shared" si="170"/>
        <v>5.929678011031144</v>
      </c>
      <c r="AZ183" s="8">
        <f t="shared" si="174"/>
        <v>0.12672854370815359</v>
      </c>
      <c r="BA183" s="8">
        <f t="shared" si="174"/>
        <v>0</v>
      </c>
      <c r="BB183" s="8">
        <f t="shared" si="174"/>
        <v>1.2674510776489081E-2</v>
      </c>
      <c r="BC183" s="9">
        <f t="shared" si="161"/>
        <v>18.012534313180605</v>
      </c>
      <c r="BD183" s="9">
        <f t="shared" si="135"/>
        <v>0.51604656367059776</v>
      </c>
      <c r="BE183" s="9" t="b">
        <f t="shared" si="136"/>
        <v>1</v>
      </c>
      <c r="BF183" s="8">
        <f t="shared" si="137"/>
        <v>5.4521705190983694</v>
      </c>
      <c r="BG183" s="8">
        <f t="shared" si="138"/>
        <v>6.0384166264758994</v>
      </c>
      <c r="BH183" s="10">
        <f t="shared" si="171"/>
        <v>0.47449015877298623</v>
      </c>
      <c r="BI183" s="10">
        <f t="shared" si="171"/>
        <v>0.52550984122701383</v>
      </c>
      <c r="BJ183" s="10">
        <f t="shared" si="139"/>
        <v>28.213184840641762</v>
      </c>
      <c r="BK183" s="10">
        <f t="shared" si="140"/>
        <v>34.726072376765842</v>
      </c>
      <c r="BL183" s="8">
        <f t="shared" si="141"/>
        <v>99.234757217407576</v>
      </c>
      <c r="BM183" s="10">
        <f t="shared" si="142"/>
        <v>11.381848530129513</v>
      </c>
      <c r="BN183" s="10">
        <f t="shared" si="143"/>
        <v>3.6246205148251796E-2</v>
      </c>
      <c r="BO183" s="10">
        <f t="shared" si="144"/>
        <v>7.2492410296503593E-2</v>
      </c>
      <c r="BP183" s="10">
        <f t="shared" si="145"/>
        <v>0.99369114829572269</v>
      </c>
      <c r="BQ183" s="10">
        <f t="shared" si="146"/>
        <v>6.3088517042773464E-3</v>
      </c>
      <c r="BR183" s="10">
        <f t="shared" si="147"/>
        <v>59.084875677663682</v>
      </c>
      <c r="BS183" s="10">
        <f t="shared" si="148"/>
        <v>0.41689350742791714</v>
      </c>
      <c r="BT183" s="8">
        <f t="shared" si="149"/>
        <v>95.797269185091594</v>
      </c>
      <c r="BU183" s="11" t="str">
        <f t="shared" si="150"/>
        <v>Hematite-Ilmenite</v>
      </c>
      <c r="BV183" s="9">
        <f t="shared" si="151"/>
        <v>99.234757217407576</v>
      </c>
      <c r="BW183" s="11" t="str">
        <f t="shared" si="152"/>
        <v>YES</v>
      </c>
      <c r="BX183" s="11"/>
      <c r="BY183" s="11" t="str">
        <f t="shared" si="122"/>
        <v>Hematite-Ilmenite</v>
      </c>
      <c r="BZ183" s="11">
        <f t="shared" si="123"/>
        <v>305</v>
      </c>
      <c r="CA183" s="9">
        <f t="shared" si="172"/>
        <v>5.0599999999999999E-2</v>
      </c>
      <c r="CB183" s="9">
        <f t="shared" si="172"/>
        <v>34.11</v>
      </c>
      <c r="CC183" s="9">
        <f t="shared" si="125"/>
        <v>0.17829999999999999</v>
      </c>
      <c r="CD183" s="9">
        <f t="shared" si="126"/>
        <v>34.726072376765842</v>
      </c>
      <c r="CE183" s="9">
        <f t="shared" si="127"/>
        <v>0.18990000000000001</v>
      </c>
      <c r="CF183" s="9">
        <f t="shared" si="128"/>
        <v>2.6599999999999999E-2</v>
      </c>
      <c r="CG183" s="9">
        <f t="shared" si="129"/>
        <v>28.213184840641762</v>
      </c>
      <c r="CH183" s="9">
        <f t="shared" si="130"/>
        <v>0.64749999999999996</v>
      </c>
      <c r="CI183" s="9">
        <f t="shared" si="131"/>
        <v>1.0183</v>
      </c>
      <c r="CJ183" s="9">
        <f>0</f>
        <v>0</v>
      </c>
      <c r="CK183" s="9">
        <f t="shared" si="132"/>
        <v>7.4300000000000005E-2</v>
      </c>
      <c r="CL183" s="9">
        <f t="shared" si="133"/>
        <v>0</v>
      </c>
      <c r="CM183" s="10">
        <f t="shared" si="134"/>
        <v>0.44215907733449494</v>
      </c>
      <c r="CN183" s="41">
        <f t="shared" si="153"/>
        <v>0.51604656367059776</v>
      </c>
    </row>
    <row r="184" spans="1:92">
      <c r="A184" s="36">
        <v>306</v>
      </c>
      <c r="B184" s="36" t="s">
        <v>233</v>
      </c>
      <c r="C184" s="36">
        <v>0.99260000000000004</v>
      </c>
      <c r="D184" s="36">
        <v>0.1479</v>
      </c>
      <c r="E184" s="36">
        <v>4.0800000000000003E-2</v>
      </c>
      <c r="F184" s="36">
        <v>59.64</v>
      </c>
      <c r="G184" s="36">
        <v>0.23089999999999999</v>
      </c>
      <c r="H184" s="36">
        <v>3.2500000000000001E-2</v>
      </c>
      <c r="I184" s="36">
        <v>34.11</v>
      </c>
      <c r="J184" s="36">
        <v>0.64559999999999995</v>
      </c>
      <c r="K184" s="36">
        <v>0</v>
      </c>
      <c r="L184" s="36">
        <v>4.2200000000000001E-2</v>
      </c>
      <c r="M184" s="7">
        <f t="shared" si="164"/>
        <v>2.4627584085112297E-2</v>
      </c>
      <c r="N184" s="7">
        <f t="shared" si="164"/>
        <v>1.4505506973059067E-3</v>
      </c>
      <c r="O184" s="7">
        <f t="shared" si="164"/>
        <v>2.6843800661094386E-4</v>
      </c>
      <c r="P184" s="7">
        <f t="shared" si="164"/>
        <v>0.83012733073141409</v>
      </c>
      <c r="Q184" s="7">
        <f t="shared" si="164"/>
        <v>1.5405534516670534E-3</v>
      </c>
      <c r="R184" s="7">
        <f t="shared" si="162"/>
        <v>6.2398841877494757E-4</v>
      </c>
      <c r="S184" s="7">
        <f t="shared" si="162"/>
        <v>0.42709144590049813</v>
      </c>
      <c r="T184" s="7">
        <f t="shared" si="162"/>
        <v>9.1009757060759259E-3</v>
      </c>
      <c r="U184" s="7">
        <f t="shared" si="162"/>
        <v>0</v>
      </c>
      <c r="V184" s="7">
        <f t="shared" si="162"/>
        <v>5.184950374373076E-4</v>
      </c>
      <c r="W184" s="7">
        <f t="shared" si="154"/>
        <v>2.4627584085112297E-2</v>
      </c>
      <c r="X184" s="7">
        <f t="shared" si="166"/>
        <v>4.3516520919177201E-3</v>
      </c>
      <c r="Y184" s="7">
        <f t="shared" si="166"/>
        <v>8.0531401983283157E-4</v>
      </c>
      <c r="Z184" s="7">
        <f t="shared" si="155"/>
        <v>0.83012733073141409</v>
      </c>
      <c r="AA184" s="7">
        <f t="shared" si="156"/>
        <v>4.6216603550011601E-3</v>
      </c>
      <c r="AB184" s="7">
        <f t="shared" si="167"/>
        <v>1.2479768375498951E-3</v>
      </c>
      <c r="AC184" s="7">
        <f t="shared" si="167"/>
        <v>0.85418289180099627</v>
      </c>
      <c r="AD184" s="7">
        <f t="shared" si="173"/>
        <v>9.1009757060759259E-3</v>
      </c>
      <c r="AE184" s="7">
        <f t="shared" si="173"/>
        <v>0</v>
      </c>
      <c r="AF184" s="7">
        <f t="shared" si="173"/>
        <v>5.184950374373076E-4</v>
      </c>
      <c r="AG184" s="7">
        <f t="shared" si="168"/>
        <v>1.7295838806653372</v>
      </c>
      <c r="AH184" s="8">
        <f t="shared" si="165"/>
        <v>0.34173654406129472</v>
      </c>
      <c r="AI184" s="8">
        <f t="shared" si="165"/>
        <v>6.0384264315558593E-2</v>
      </c>
      <c r="AJ184" s="8">
        <f t="shared" si="165"/>
        <v>1.1174674262431858E-2</v>
      </c>
      <c r="AK184" s="8">
        <f t="shared" si="165"/>
        <v>11.518987983335002</v>
      </c>
      <c r="AL184" s="8">
        <f t="shared" si="165"/>
        <v>6.4130944882163879E-2</v>
      </c>
      <c r="AM184" s="8">
        <f t="shared" si="163"/>
        <v>1.73171387846629E-2</v>
      </c>
      <c r="AN184" s="8">
        <f t="shared" si="163"/>
        <v>11.852787038774789</v>
      </c>
      <c r="AO184" s="8">
        <f t="shared" si="163"/>
        <v>0.12628668628768616</v>
      </c>
      <c r="AP184" s="8">
        <f t="shared" si="163"/>
        <v>0</v>
      </c>
      <c r="AQ184" s="8">
        <f t="shared" si="163"/>
        <v>7.1947252964154971E-3</v>
      </c>
      <c r="AR184" s="8">
        <f t="shared" si="157"/>
        <v>24</v>
      </c>
      <c r="AS184" s="8">
        <f t="shared" si="158"/>
        <v>0.34173654406129472</v>
      </c>
      <c r="AT184" s="8">
        <f t="shared" si="169"/>
        <v>4.0256176210372398E-2</v>
      </c>
      <c r="AU184" s="8">
        <f t="shared" si="169"/>
        <v>7.4497828416212391E-3</v>
      </c>
      <c r="AV184" s="8">
        <f t="shared" si="159"/>
        <v>11.518987983335002</v>
      </c>
      <c r="AW184" s="8">
        <f t="shared" si="160"/>
        <v>4.2753963254775922E-2</v>
      </c>
      <c r="AX184" s="8">
        <f t="shared" si="170"/>
        <v>8.65856939233145E-3</v>
      </c>
      <c r="AY184" s="8">
        <f t="shared" si="170"/>
        <v>5.9263935193873944</v>
      </c>
      <c r="AZ184" s="8">
        <f t="shared" si="174"/>
        <v>0.12628668628768616</v>
      </c>
      <c r="BA184" s="8">
        <f t="shared" si="174"/>
        <v>0</v>
      </c>
      <c r="BB184" s="8">
        <f t="shared" si="174"/>
        <v>7.1947252964154971E-3</v>
      </c>
      <c r="BC184" s="9">
        <f t="shared" si="161"/>
        <v>18.019717950066891</v>
      </c>
      <c r="BD184" s="9">
        <f t="shared" si="135"/>
        <v>0.51448907907199437</v>
      </c>
      <c r="BE184" s="9" t="b">
        <f t="shared" si="136"/>
        <v>1</v>
      </c>
      <c r="BF184" s="8">
        <f t="shared" si="137"/>
        <v>5.4583702890384131</v>
      </c>
      <c r="BG184" s="8">
        <f t="shared" si="138"/>
        <v>6.0606176942965888</v>
      </c>
      <c r="BH184" s="10">
        <f t="shared" si="171"/>
        <v>0.47385849320576284</v>
      </c>
      <c r="BI184" s="10">
        <f t="shared" si="171"/>
        <v>0.5261415067942371</v>
      </c>
      <c r="BJ184" s="10">
        <f t="shared" si="139"/>
        <v>28.260920534791694</v>
      </c>
      <c r="BK184" s="10">
        <f t="shared" si="140"/>
        <v>34.873063992851755</v>
      </c>
      <c r="BL184" s="8">
        <f t="shared" si="141"/>
        <v>99.376484527643456</v>
      </c>
      <c r="BM184" s="10">
        <f t="shared" si="142"/>
        <v>11.384763808425808</v>
      </c>
      <c r="BN184" s="10">
        <f t="shared" si="143"/>
        <v>4.474139163639812E-2</v>
      </c>
      <c r="BO184" s="10">
        <f t="shared" si="144"/>
        <v>8.948278327279624E-2</v>
      </c>
      <c r="BP184" s="10">
        <f t="shared" si="145"/>
        <v>0.99223171485183814</v>
      </c>
      <c r="BQ184" s="10">
        <f t="shared" si="146"/>
        <v>7.768285148161861E-3</v>
      </c>
      <c r="BR184" s="10">
        <f t="shared" si="147"/>
        <v>59.176699473763627</v>
      </c>
      <c r="BS184" s="10">
        <f t="shared" si="148"/>
        <v>0.51488791815186186</v>
      </c>
      <c r="BT184" s="8">
        <f t="shared" si="149"/>
        <v>95.934087391915483</v>
      </c>
      <c r="BU184" s="11" t="str">
        <f t="shared" si="150"/>
        <v>Hematite-Ilmenite</v>
      </c>
      <c r="BV184" s="9">
        <f t="shared" si="151"/>
        <v>99.376484527643456</v>
      </c>
      <c r="BW184" s="11" t="str">
        <f t="shared" si="152"/>
        <v>YES</v>
      </c>
      <c r="BX184" s="11"/>
      <c r="BY184" s="11" t="str">
        <f t="shared" si="122"/>
        <v>Hematite-Ilmenite</v>
      </c>
      <c r="BZ184" s="11">
        <f t="shared" si="123"/>
        <v>306</v>
      </c>
      <c r="CA184" s="9">
        <f t="shared" si="172"/>
        <v>3.2500000000000001E-2</v>
      </c>
      <c r="CB184" s="9">
        <f t="shared" si="172"/>
        <v>34.11</v>
      </c>
      <c r="CC184" s="9">
        <f t="shared" si="125"/>
        <v>0.1479</v>
      </c>
      <c r="CD184" s="9">
        <f t="shared" si="126"/>
        <v>34.873063992851755</v>
      </c>
      <c r="CE184" s="9">
        <f t="shared" si="127"/>
        <v>0.23089999999999999</v>
      </c>
      <c r="CF184" s="9">
        <f t="shared" si="128"/>
        <v>4.0800000000000003E-2</v>
      </c>
      <c r="CG184" s="9">
        <f t="shared" si="129"/>
        <v>28.260920534791694</v>
      </c>
      <c r="CH184" s="9">
        <f t="shared" si="130"/>
        <v>0.64559999999999995</v>
      </c>
      <c r="CI184" s="9">
        <f t="shared" si="131"/>
        <v>0.99260000000000004</v>
      </c>
      <c r="CJ184" s="9">
        <f>0</f>
        <v>0</v>
      </c>
      <c r="CK184" s="9">
        <f t="shared" si="132"/>
        <v>4.2200000000000001E-2</v>
      </c>
      <c r="CL184" s="9">
        <f t="shared" si="133"/>
        <v>0</v>
      </c>
      <c r="CM184" s="10">
        <f t="shared" si="134"/>
        <v>0.43233385546748965</v>
      </c>
      <c r="CN184" s="41">
        <f t="shared" si="153"/>
        <v>0.51448907907199437</v>
      </c>
    </row>
    <row r="185" spans="1:92">
      <c r="A185" s="36">
        <v>307</v>
      </c>
      <c r="B185" s="36" t="s">
        <v>234</v>
      </c>
      <c r="C185" s="36">
        <v>0.99319999999999997</v>
      </c>
      <c r="D185" s="36">
        <v>0.1535</v>
      </c>
      <c r="E185" s="36">
        <v>2.7300000000000001E-2</v>
      </c>
      <c r="F185" s="36">
        <v>59.37</v>
      </c>
      <c r="G185" s="36">
        <v>0.19089999999999999</v>
      </c>
      <c r="H185" s="36">
        <v>1.5299999999999999E-2</v>
      </c>
      <c r="I185" s="36">
        <v>34.590000000000003</v>
      </c>
      <c r="J185" s="36">
        <v>0.66839999999999999</v>
      </c>
      <c r="K185" s="36">
        <v>7.7000000000000002E-3</v>
      </c>
      <c r="L185" s="36">
        <v>0</v>
      </c>
      <c r="M185" s="7">
        <f t="shared" si="164"/>
        <v>2.4642470797233054E-2</v>
      </c>
      <c r="N185" s="7">
        <f t="shared" si="164"/>
        <v>1.5054735093742845E-3</v>
      </c>
      <c r="O185" s="7">
        <f t="shared" si="164"/>
        <v>1.7961660736467568E-4</v>
      </c>
      <c r="P185" s="7">
        <f t="shared" si="164"/>
        <v>0.82636920901281108</v>
      </c>
      <c r="Q185" s="7">
        <f t="shared" si="164"/>
        <v>1.2736754175974036E-3</v>
      </c>
      <c r="R185" s="7">
        <f t="shared" si="162"/>
        <v>2.9375454791559069E-4</v>
      </c>
      <c r="S185" s="7">
        <f t="shared" si="162"/>
        <v>0.43310152781290623</v>
      </c>
      <c r="T185" s="7">
        <f t="shared" si="162"/>
        <v>9.4223856287812095E-3</v>
      </c>
      <c r="U185" s="7">
        <f t="shared" si="162"/>
        <v>1.0308891887839256E-4</v>
      </c>
      <c r="V185" s="7">
        <f t="shared" si="162"/>
        <v>0</v>
      </c>
      <c r="W185" s="7">
        <f t="shared" si="154"/>
        <v>2.4642470797233054E-2</v>
      </c>
      <c r="X185" s="7">
        <f t="shared" si="166"/>
        <v>4.5164205281228538E-3</v>
      </c>
      <c r="Y185" s="7">
        <f t="shared" si="166"/>
        <v>5.3884982209402707E-4</v>
      </c>
      <c r="Z185" s="7">
        <f t="shared" si="155"/>
        <v>0.82636920901281108</v>
      </c>
      <c r="AA185" s="7">
        <f t="shared" si="156"/>
        <v>3.8210262527922107E-3</v>
      </c>
      <c r="AB185" s="7">
        <f t="shared" si="167"/>
        <v>5.8750909583118137E-4</v>
      </c>
      <c r="AC185" s="7">
        <f t="shared" si="167"/>
        <v>0.86620305562581246</v>
      </c>
      <c r="AD185" s="7">
        <f t="shared" si="173"/>
        <v>9.4223856287812095E-3</v>
      </c>
      <c r="AE185" s="7">
        <f t="shared" si="173"/>
        <v>1.0308891887839256E-4</v>
      </c>
      <c r="AF185" s="7">
        <f t="shared" si="173"/>
        <v>0</v>
      </c>
      <c r="AG185" s="7">
        <f t="shared" si="168"/>
        <v>1.7362040156823564</v>
      </c>
      <c r="AH185" s="8">
        <f t="shared" si="165"/>
        <v>0.34063928765949542</v>
      </c>
      <c r="AI185" s="8">
        <f t="shared" si="165"/>
        <v>6.2431656473474886E-2</v>
      </c>
      <c r="AJ185" s="8">
        <f t="shared" si="165"/>
        <v>7.4486613401674503E-3</v>
      </c>
      <c r="AK185" s="8">
        <f t="shared" si="165"/>
        <v>11.423116659773896</v>
      </c>
      <c r="AL185" s="8">
        <f t="shared" si="165"/>
        <v>5.2819040411544983E-2</v>
      </c>
      <c r="AM185" s="8">
        <f t="shared" si="163"/>
        <v>8.1212911458488583E-3</v>
      </c>
      <c r="AN185" s="8">
        <f t="shared" si="163"/>
        <v>11.97375028927642</v>
      </c>
      <c r="AO185" s="8">
        <f t="shared" si="163"/>
        <v>0.13024808896198378</v>
      </c>
      <c r="AP185" s="8">
        <f t="shared" si="163"/>
        <v>1.4250249571672868E-3</v>
      </c>
      <c r="AQ185" s="8">
        <f t="shared" si="163"/>
        <v>0</v>
      </c>
      <c r="AR185" s="8">
        <f t="shared" si="157"/>
        <v>24.000000000000004</v>
      </c>
      <c r="AS185" s="8">
        <f t="shared" si="158"/>
        <v>0.34063928765949542</v>
      </c>
      <c r="AT185" s="8">
        <f t="shared" si="169"/>
        <v>4.1621104315649922E-2</v>
      </c>
      <c r="AU185" s="8">
        <f t="shared" si="169"/>
        <v>4.9657742267783002E-3</v>
      </c>
      <c r="AV185" s="8">
        <f t="shared" si="159"/>
        <v>11.423116659773896</v>
      </c>
      <c r="AW185" s="8">
        <f t="shared" si="160"/>
        <v>3.5212693607696653E-2</v>
      </c>
      <c r="AX185" s="8">
        <f t="shared" si="170"/>
        <v>4.0606455729244291E-3</v>
      </c>
      <c r="AY185" s="8">
        <f t="shared" si="170"/>
        <v>5.9868751446382102</v>
      </c>
      <c r="AZ185" s="8">
        <f t="shared" si="174"/>
        <v>0.13024808896198378</v>
      </c>
      <c r="BA185" s="8">
        <f t="shared" si="174"/>
        <v>1.4250249571672868E-3</v>
      </c>
      <c r="BB185" s="8">
        <f t="shared" si="174"/>
        <v>0</v>
      </c>
      <c r="BC185" s="9">
        <f t="shared" si="161"/>
        <v>17.968164423713805</v>
      </c>
      <c r="BD185" s="9">
        <f t="shared" si="135"/>
        <v>0.52410172485769846</v>
      </c>
      <c r="BE185" s="9" t="b">
        <f t="shared" si="136"/>
        <v>1</v>
      </c>
      <c r="BF185" s="8">
        <f t="shared" si="137"/>
        <v>5.5159877680167311</v>
      </c>
      <c r="BG185" s="8">
        <f t="shared" si="138"/>
        <v>5.9071288917571652</v>
      </c>
      <c r="BH185" s="10">
        <f t="shared" si="171"/>
        <v>0.48287940430837828</v>
      </c>
      <c r="BI185" s="10">
        <f t="shared" si="171"/>
        <v>0.51712059569162172</v>
      </c>
      <c r="BJ185" s="10">
        <f t="shared" si="139"/>
        <v>28.668550233788419</v>
      </c>
      <c r="BK185" s="10">
        <f t="shared" si="140"/>
        <v>34.119981867457646</v>
      </c>
      <c r="BL185" s="8">
        <f t="shared" si="141"/>
        <v>99.434832101246073</v>
      </c>
      <c r="BM185" s="10">
        <f t="shared" si="142"/>
        <v>11.50286291265494</v>
      </c>
      <c r="BN185" s="10">
        <f t="shared" si="143"/>
        <v>0</v>
      </c>
      <c r="BO185" s="10">
        <f t="shared" si="144"/>
        <v>0</v>
      </c>
      <c r="BP185" s="10">
        <f t="shared" si="145"/>
        <v>1</v>
      </c>
      <c r="BQ185" s="10">
        <f t="shared" si="146"/>
        <v>0</v>
      </c>
      <c r="BR185" s="10">
        <f t="shared" si="147"/>
        <v>59.37</v>
      </c>
      <c r="BS185" s="10">
        <f t="shared" si="148"/>
        <v>0</v>
      </c>
      <c r="BT185" s="8">
        <f t="shared" si="149"/>
        <v>96.016300000000015</v>
      </c>
      <c r="BU185" s="11" t="str">
        <f t="shared" si="150"/>
        <v>Hematite-Ilmenite</v>
      </c>
      <c r="BV185" s="9">
        <f t="shared" si="151"/>
        <v>99.434832101246073</v>
      </c>
      <c r="BW185" s="11" t="str">
        <f t="shared" si="152"/>
        <v>YES</v>
      </c>
      <c r="BX185" s="11"/>
      <c r="BY185" s="11" t="str">
        <f t="shared" si="122"/>
        <v>Hematite-Ilmenite</v>
      </c>
      <c r="BZ185" s="11">
        <f t="shared" si="123"/>
        <v>307</v>
      </c>
      <c r="CA185" s="9">
        <f t="shared" si="172"/>
        <v>1.5299999999999999E-2</v>
      </c>
      <c r="CB185" s="9">
        <f t="shared" si="172"/>
        <v>34.590000000000003</v>
      </c>
      <c r="CC185" s="9">
        <f t="shared" si="125"/>
        <v>0.1535</v>
      </c>
      <c r="CD185" s="9">
        <f t="shared" si="126"/>
        <v>34.119981867457646</v>
      </c>
      <c r="CE185" s="9">
        <f t="shared" si="127"/>
        <v>0.19089999999999999</v>
      </c>
      <c r="CF185" s="9">
        <f t="shared" si="128"/>
        <v>2.7300000000000001E-2</v>
      </c>
      <c r="CG185" s="9">
        <f t="shared" si="129"/>
        <v>28.668550233788419</v>
      </c>
      <c r="CH185" s="9">
        <f t="shared" si="130"/>
        <v>0.66839999999999999</v>
      </c>
      <c r="CI185" s="9">
        <f t="shared" si="131"/>
        <v>0.99319999999999997</v>
      </c>
      <c r="CJ185" s="9">
        <f>0</f>
        <v>0</v>
      </c>
      <c r="CK185" s="9">
        <f t="shared" si="132"/>
        <v>0</v>
      </c>
      <c r="CL185" s="9">
        <f t="shared" si="133"/>
        <v>7.7000000000000002E-3</v>
      </c>
      <c r="CM185" s="10">
        <f t="shared" si="134"/>
        <v>0.41752337598137207</v>
      </c>
      <c r="CN185" s="41">
        <f t="shared" si="153"/>
        <v>0.52410172485769846</v>
      </c>
    </row>
  </sheetData>
  <mergeCells count="5">
    <mergeCell ref="C6:L6"/>
    <mergeCell ref="M6:V6"/>
    <mergeCell ref="W6:AG6"/>
    <mergeCell ref="AH6:AR6"/>
    <mergeCell ref="AS6:BC6"/>
  </mergeCells>
  <conditionalFormatting sqref="BE9:BE185">
    <cfRule type="cellIs" dxfId="8" priority="7" operator="equal">
      <formula>TRUE</formula>
    </cfRule>
    <cfRule type="cellIs" dxfId="7" priority="8" operator="equal">
      <formula>FALSE</formula>
    </cfRule>
  </conditionalFormatting>
  <conditionalFormatting sqref="BV9:BV185">
    <cfRule type="cellIs" dxfId="6" priority="3" operator="between">
      <formula>0</formula>
      <formula>98</formula>
    </cfRule>
    <cfRule type="cellIs" dxfId="5" priority="4" operator="between">
      <formula>101</formula>
      <formula>102</formula>
    </cfRule>
    <cfRule type="cellIs" dxfId="4" priority="5" operator="between">
      <formula>98</formula>
      <formula>99</formula>
    </cfRule>
    <cfRule type="cellIs" dxfId="3" priority="6" operator="between">
      <formula>99</formula>
      <formula>101</formula>
    </cfRule>
  </conditionalFormatting>
  <conditionalFormatting sqref="BW9:BW185">
    <cfRule type="containsText" dxfId="2" priority="1" operator="containsText" text="YES">
      <formula>NOT(ISERROR(SEARCH("YES",BW9)))</formula>
    </cfRule>
    <cfRule type="containsText" dxfId="1" priority="2" operator="containsText" text="NO">
      <formula>NOT(ISERROR(SEARCH("NO",BW9)))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BI135"/>
  <sheetViews>
    <sheetView tabSelected="1" topLeftCell="F1" workbookViewId="0">
      <selection activeCell="AE20" sqref="AE20"/>
    </sheetView>
  </sheetViews>
  <sheetFormatPr baseColWidth="10" defaultRowHeight="12" x14ac:dyDescent="0"/>
  <cols>
    <col min="1" max="1" width="3.5" style="13" bestFit="1" customWidth="1"/>
    <col min="2" max="2" width="4" style="13" customWidth="1"/>
    <col min="3" max="3" width="5" style="13" bestFit="1" customWidth="1"/>
    <col min="4" max="4" width="4.83203125" style="13" bestFit="1" customWidth="1"/>
    <col min="5" max="5" width="5.83203125" style="13" bestFit="1" customWidth="1"/>
    <col min="6" max="6" width="6.33203125" style="13" bestFit="1" customWidth="1"/>
    <col min="7" max="7" width="5.5" style="13" bestFit="1" customWidth="1"/>
    <col min="8" max="8" width="6.1640625" style="13" bestFit="1" customWidth="1"/>
    <col min="9" max="9" width="5.5" style="13" bestFit="1" customWidth="1"/>
    <col min="10" max="11" width="4.83203125" style="13" bestFit="1" customWidth="1"/>
    <col min="12" max="12" width="4.6640625" style="13" bestFit="1" customWidth="1"/>
    <col min="13" max="14" width="4.5" style="13" bestFit="1" customWidth="1"/>
    <col min="15" max="15" width="5.5" style="13" bestFit="1" customWidth="1"/>
    <col min="16" max="16" width="9.6640625" style="13" bestFit="1" customWidth="1"/>
    <col min="17" max="61" width="5.33203125" style="13" customWidth="1"/>
    <col min="62" max="62" width="4.5" style="13" customWidth="1"/>
    <col min="63" max="16384" width="10.83203125" style="13"/>
  </cols>
  <sheetData>
    <row r="1" spans="1:61" ht="15">
      <c r="A1" s="19" t="s">
        <v>237</v>
      </c>
      <c r="B1" s="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"/>
      <c r="Q1" s="12" t="s">
        <v>242</v>
      </c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</row>
    <row r="2" spans="1:61">
      <c r="A2" s="20" t="s">
        <v>238</v>
      </c>
      <c r="B2" s="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" t="s">
        <v>241</v>
      </c>
      <c r="Q2" s="36">
        <v>282</v>
      </c>
      <c r="R2" s="36">
        <v>281</v>
      </c>
      <c r="S2" s="36">
        <v>156</v>
      </c>
      <c r="T2" s="36">
        <v>122</v>
      </c>
      <c r="U2" s="36">
        <v>155</v>
      </c>
      <c r="V2" s="36">
        <v>121</v>
      </c>
      <c r="W2" s="36">
        <v>158</v>
      </c>
      <c r="X2" s="36">
        <v>159</v>
      </c>
      <c r="Y2" s="36">
        <v>123</v>
      </c>
      <c r="Z2" s="36">
        <v>303</v>
      </c>
      <c r="AA2" s="36">
        <v>280</v>
      </c>
      <c r="AB2" s="36">
        <v>136</v>
      </c>
      <c r="AC2" s="36">
        <v>302</v>
      </c>
      <c r="AD2" s="36">
        <v>250</v>
      </c>
      <c r="AE2" s="36">
        <v>304</v>
      </c>
      <c r="AF2" s="36">
        <v>160</v>
      </c>
      <c r="AG2" s="36">
        <v>251</v>
      </c>
      <c r="AH2" s="36">
        <v>255</v>
      </c>
      <c r="AI2" s="36">
        <v>157</v>
      </c>
      <c r="AJ2" s="36">
        <v>296</v>
      </c>
      <c r="AK2" s="36">
        <v>307</v>
      </c>
      <c r="AL2" s="36">
        <v>298</v>
      </c>
      <c r="AM2" s="36">
        <v>287</v>
      </c>
      <c r="AN2" s="36">
        <v>306</v>
      </c>
      <c r="AO2" s="36">
        <v>252</v>
      </c>
      <c r="AP2" s="36">
        <v>305</v>
      </c>
      <c r="AQ2" s="36">
        <v>276</v>
      </c>
      <c r="AR2" s="36">
        <v>295</v>
      </c>
      <c r="AS2" s="36">
        <v>254</v>
      </c>
      <c r="AT2" s="36">
        <v>294</v>
      </c>
      <c r="AU2" s="36">
        <v>133</v>
      </c>
      <c r="AV2" s="36">
        <v>149</v>
      </c>
      <c r="AW2" s="36">
        <v>301</v>
      </c>
      <c r="AX2" s="36">
        <v>139</v>
      </c>
      <c r="AY2" s="36">
        <v>297</v>
      </c>
      <c r="AZ2" s="36">
        <v>140</v>
      </c>
      <c r="BA2" s="36">
        <v>150</v>
      </c>
      <c r="BB2" s="36">
        <v>135</v>
      </c>
      <c r="BC2" s="36">
        <v>134</v>
      </c>
      <c r="BD2" s="36">
        <v>300</v>
      </c>
      <c r="BE2" s="36">
        <v>152</v>
      </c>
      <c r="BF2" s="36">
        <v>151</v>
      </c>
      <c r="BG2" s="36">
        <v>291</v>
      </c>
      <c r="BH2" s="36">
        <v>292</v>
      </c>
      <c r="BI2" s="36">
        <v>293</v>
      </c>
    </row>
    <row r="3" spans="1:61">
      <c r="A3" s="2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" t="s">
        <v>50</v>
      </c>
      <c r="Q3" s="9">
        <f>VLOOKUP(Q$2,'Data Entry'!$BZ$9:$CN$508,2,FALSE)</f>
        <v>5.4399999999999997E-2</v>
      </c>
      <c r="R3" s="9">
        <f>VLOOKUP(R$2,'Data Entry'!$BZ$9:$CN$508,2,FALSE)</f>
        <v>1.6E-2</v>
      </c>
      <c r="S3" s="9">
        <f>VLOOKUP(S$2,'Data Entry'!$BZ$9:$CN$508,2,FALSE)</f>
        <v>4.82E-2</v>
      </c>
      <c r="T3" s="9">
        <f>VLOOKUP(T$2,'Data Entry'!$BZ$9:$CN$508,2,FALSE)</f>
        <v>3.1300000000000001E-2</v>
      </c>
      <c r="U3" s="9">
        <f>VLOOKUP(U$2,'Data Entry'!$BZ$9:$CN$508,2,FALSE)</f>
        <v>1.89E-2</v>
      </c>
      <c r="V3" s="9">
        <f>VLOOKUP(V$2,'Data Entry'!$BZ$9:$CN$508,2,FALSE)</f>
        <v>0.01</v>
      </c>
      <c r="W3" s="9">
        <f>VLOOKUP(W$2,'Data Entry'!$BZ$9:$CN$508,2,FALSE)</f>
        <v>2.18E-2</v>
      </c>
      <c r="X3" s="9">
        <f>VLOOKUP(X$2,'Data Entry'!$BZ$9:$CN$508,2,FALSE)</f>
        <v>1.4800000000000001E-2</v>
      </c>
      <c r="Y3" s="9">
        <f>VLOOKUP(Y$2,'Data Entry'!$BZ$9:$CN$508,2,FALSE)</f>
        <v>3.3799999999999997E-2</v>
      </c>
      <c r="Z3" s="9">
        <f>VLOOKUP(Z$2,'Data Entry'!$BZ$9:$CN$508,2,FALSE)</f>
        <v>1.7000000000000001E-2</v>
      </c>
      <c r="AA3" s="9">
        <f>VLOOKUP(AA$2,'Data Entry'!$BZ$9:$CN$508,2,FALSE)</f>
        <v>4.1300000000000003E-2</v>
      </c>
      <c r="AB3" s="9">
        <f>VLOOKUP(AB$2,'Data Entry'!$BZ$9:$CN$508,2,FALSE)</f>
        <v>0</v>
      </c>
      <c r="AC3" s="9">
        <f>VLOOKUP(AC$2,'Data Entry'!$BZ$9:$CN$508,2,FALSE)</f>
        <v>0.01</v>
      </c>
      <c r="AD3" s="9">
        <f>VLOOKUP(AD$2,'Data Entry'!$BZ$9:$CN$508,2,FALSE)</f>
        <v>3.9800000000000002E-2</v>
      </c>
      <c r="AE3" s="9">
        <f>VLOOKUP(AE$2,'Data Entry'!$BZ$9:$CN$508,2,FALSE)</f>
        <v>3.8100000000000002E-2</v>
      </c>
      <c r="AF3" s="9">
        <f>VLOOKUP(AF$2,'Data Entry'!$BZ$9:$CN$508,2,FALSE)</f>
        <v>0</v>
      </c>
      <c r="AG3" s="9">
        <f>VLOOKUP(AG$2,'Data Entry'!$BZ$9:$CN$508,2,FALSE)</f>
        <v>0</v>
      </c>
      <c r="AH3" s="9">
        <f>VLOOKUP(AH$2,'Data Entry'!$BZ$9:$CN$508,2,FALSE)</f>
        <v>2.0199999999999999E-2</v>
      </c>
      <c r="AI3" s="9">
        <f>VLOOKUP(AI$2,'Data Entry'!$BZ$9:$CN$508,2,FALSE)</f>
        <v>3.5799999999999998E-2</v>
      </c>
      <c r="AJ3" s="9">
        <f>VLOOKUP(AJ$2,'Data Entry'!$BZ$9:$CN$508,2,FALSE)</f>
        <v>0</v>
      </c>
      <c r="AK3" s="9">
        <f>VLOOKUP(AK$2,'Data Entry'!$BZ$9:$CN$508,2,FALSE)</f>
        <v>1.5299999999999999E-2</v>
      </c>
      <c r="AL3" s="9">
        <f>VLOOKUP(AL$2,'Data Entry'!$BZ$9:$CN$508,2,FALSE)</f>
        <v>2.3400000000000001E-2</v>
      </c>
      <c r="AM3" s="9">
        <f>VLOOKUP(AM$2,'Data Entry'!$BZ$9:$CN$508,2,FALSE)</f>
        <v>8.7499999999999994E-2</v>
      </c>
      <c r="AN3" s="9">
        <f>VLOOKUP(AN$2,'Data Entry'!$BZ$9:$CN$508,2,FALSE)</f>
        <v>3.2500000000000001E-2</v>
      </c>
      <c r="AO3" s="9">
        <f>VLOOKUP(AO$2,'Data Entry'!$BZ$9:$CN$508,2,FALSE)</f>
        <v>1.6299999999999999E-2</v>
      </c>
      <c r="AP3" s="9">
        <f>VLOOKUP(AP$2,'Data Entry'!$BZ$9:$CN$508,2,FALSE)</f>
        <v>5.0599999999999999E-2</v>
      </c>
      <c r="AQ3" s="9">
        <f>VLOOKUP(AQ$2,'Data Entry'!$BZ$9:$CN$508,2,FALSE)</f>
        <v>2.29E-2</v>
      </c>
      <c r="AR3" s="9">
        <f>VLOOKUP(AR$2,'Data Entry'!$BZ$9:$CN$508,2,FALSE)</f>
        <v>0</v>
      </c>
      <c r="AS3" s="9">
        <f>VLOOKUP(AS$2,'Data Entry'!$BZ$9:$CN$508,2,FALSE)</f>
        <v>8.8900000000000007E-2</v>
      </c>
      <c r="AT3" s="9">
        <f>VLOOKUP(AT$2,'Data Entry'!$BZ$9:$CN$508,2,FALSE)</f>
        <v>2.1100000000000001E-2</v>
      </c>
      <c r="AU3" s="9">
        <f>VLOOKUP(AU$2,'Data Entry'!$BZ$9:$CN$508,2,FALSE)</f>
        <v>2.5499999999999998E-2</v>
      </c>
      <c r="AV3" s="9">
        <f>VLOOKUP(AV$2,'Data Entry'!$BZ$9:$CN$508,2,FALSE)</f>
        <v>0</v>
      </c>
      <c r="AW3" s="9">
        <f>VLOOKUP(AW$2,'Data Entry'!$BZ$9:$CN$508,2,FALSE)</f>
        <v>2.4400000000000002E-2</v>
      </c>
      <c r="AX3" s="9">
        <f>VLOOKUP(AX$2,'Data Entry'!$BZ$9:$CN$508,2,FALSE)</f>
        <v>0</v>
      </c>
      <c r="AY3" s="9">
        <f>VLOOKUP(AY$2,'Data Entry'!$BZ$9:$CN$508,2,FALSE)</f>
        <v>4.2700000000000002E-2</v>
      </c>
      <c r="AZ3" s="9">
        <f>VLOOKUP(AZ$2,'Data Entry'!$BZ$9:$CN$508,2,FALSE)</f>
        <v>0.01</v>
      </c>
      <c r="BA3" s="9">
        <f>VLOOKUP(BA$2,'Data Entry'!$BZ$9:$CN$508,2,FALSE)</f>
        <v>0.01</v>
      </c>
      <c r="BB3" s="9">
        <f>VLOOKUP(BB$2,'Data Entry'!$BZ$9:$CN$508,2,FALSE)</f>
        <v>1.23E-2</v>
      </c>
      <c r="BC3" s="9">
        <f>VLOOKUP(BC$2,'Data Entry'!$BZ$9:$CN$508,2,FALSE)</f>
        <v>0</v>
      </c>
      <c r="BD3" s="9">
        <f>VLOOKUP(BD$2,'Data Entry'!$BZ$9:$CN$508,2,FALSE)</f>
        <v>0.03</v>
      </c>
      <c r="BE3" s="9">
        <f>VLOOKUP(BE$2,'Data Entry'!$BZ$9:$CN$508,2,FALSE)</f>
        <v>0.01</v>
      </c>
      <c r="BF3" s="9">
        <f>VLOOKUP(BF$2,'Data Entry'!$BZ$9:$CN$508,2,FALSE)</f>
        <v>0.01</v>
      </c>
      <c r="BG3" s="9">
        <f>VLOOKUP(BG$2,'Data Entry'!$BZ$9:$CN$508,2,FALSE)</f>
        <v>0</v>
      </c>
      <c r="BH3" s="9">
        <f>VLOOKUP(BH$2,'Data Entry'!$BZ$9:$CN$508,2,FALSE)</f>
        <v>2.5000000000000001E-2</v>
      </c>
      <c r="BI3" s="9">
        <f>VLOOKUP(BI$2,'Data Entry'!$BZ$9:$CN$508,2,FALSE)</f>
        <v>1.54E-2</v>
      </c>
    </row>
    <row r="4" spans="1:61">
      <c r="A4" s="21" t="s">
        <v>239</v>
      </c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" t="s">
        <v>51</v>
      </c>
      <c r="Q4" s="9">
        <f>VLOOKUP(Q$2,'Data Entry'!$BZ$9:$CN508,3,FALSE)</f>
        <v>37.799999999999997</v>
      </c>
      <c r="R4" s="9">
        <f>VLOOKUP(R$2,'Data Entry'!$BZ$9:$CN508,3,FALSE)</f>
        <v>38.97</v>
      </c>
      <c r="S4" s="9">
        <f>VLOOKUP(S$2,'Data Entry'!$BZ$9:$CN508,3,FALSE)</f>
        <v>35.75</v>
      </c>
      <c r="T4" s="9">
        <f>VLOOKUP(T$2,'Data Entry'!$BZ$9:$CN508,3,FALSE)</f>
        <v>36.69</v>
      </c>
      <c r="U4" s="9">
        <f>VLOOKUP(U$2,'Data Entry'!$BZ$9:$CN508,3,FALSE)</f>
        <v>35.869999999999997</v>
      </c>
      <c r="V4" s="9">
        <f>VLOOKUP(V$2,'Data Entry'!$BZ$9:$CN508,3,FALSE)</f>
        <v>36.94</v>
      </c>
      <c r="W4" s="9">
        <f>VLOOKUP(W$2,'Data Entry'!$BZ$9:$CN508,3,FALSE)</f>
        <v>35.92</v>
      </c>
      <c r="X4" s="9">
        <f>VLOOKUP(X$2,'Data Entry'!$BZ$9:$CN508,3,FALSE)</f>
        <v>36.32</v>
      </c>
      <c r="Y4" s="9">
        <f>VLOOKUP(Y$2,'Data Entry'!$BZ$9:$CN508,3,FALSE)</f>
        <v>36.619999999999997</v>
      </c>
      <c r="Z4" s="9">
        <f>VLOOKUP(Z$2,'Data Entry'!$BZ$9:$CN508,3,FALSE)</f>
        <v>33.909999999999997</v>
      </c>
      <c r="AA4" s="9">
        <f>VLOOKUP(AA$2,'Data Entry'!$BZ$9:$CN508,3,FALSE)</f>
        <v>38.869999999999997</v>
      </c>
      <c r="AB4" s="9">
        <f>VLOOKUP(AB$2,'Data Entry'!$BZ$9:$CN508,3,FALSE)</f>
        <v>36.32</v>
      </c>
      <c r="AC4" s="9">
        <f>VLOOKUP(AC$2,'Data Entry'!$BZ$9:$CN508,3,FALSE)</f>
        <v>34.06</v>
      </c>
      <c r="AD4" s="9">
        <f>VLOOKUP(AD$2,'Data Entry'!$BZ$9:$CN508,3,FALSE)</f>
        <v>39.020000000000003</v>
      </c>
      <c r="AE4" s="9">
        <f>VLOOKUP(AE$2,'Data Entry'!$BZ$9:$CN508,3,FALSE)</f>
        <v>33.81</v>
      </c>
      <c r="AF4" s="9">
        <f>VLOOKUP(AF$2,'Data Entry'!$BZ$9:$CN508,3,FALSE)</f>
        <v>36.590000000000003</v>
      </c>
      <c r="AG4" s="9">
        <f>VLOOKUP(AG$2,'Data Entry'!$BZ$9:$CN508,3,FALSE)</f>
        <v>38.94</v>
      </c>
      <c r="AH4" s="9">
        <f>VLOOKUP(AH$2,'Data Entry'!$BZ$9:$CN508,3,FALSE)</f>
        <v>38.1</v>
      </c>
      <c r="AI4" s="9">
        <f>VLOOKUP(AI$2,'Data Entry'!$BZ$9:$CN508,3,FALSE)</f>
        <v>35.979999999999997</v>
      </c>
      <c r="AJ4" s="9">
        <f>VLOOKUP(AJ$2,'Data Entry'!$BZ$9:$CN508,3,FALSE)</f>
        <v>36.659999999999997</v>
      </c>
      <c r="AK4" s="9">
        <f>VLOOKUP(AK$2,'Data Entry'!$BZ$9:$CN508,3,FALSE)</f>
        <v>34.590000000000003</v>
      </c>
      <c r="AL4" s="9">
        <f>VLOOKUP(AL$2,'Data Entry'!$BZ$9:$CN508,3,FALSE)</f>
        <v>36.79</v>
      </c>
      <c r="AM4" s="9">
        <f>VLOOKUP(AM$2,'Data Entry'!$BZ$9:$CN508,3,FALSE)</f>
        <v>38.14</v>
      </c>
      <c r="AN4" s="9">
        <f>VLOOKUP(AN$2,'Data Entry'!$BZ$9:$CN508,3,FALSE)</f>
        <v>34.11</v>
      </c>
      <c r="AO4" s="9">
        <f>VLOOKUP(AO$2,'Data Entry'!$BZ$9:$CN508,3,FALSE)</f>
        <v>37.340000000000003</v>
      </c>
      <c r="AP4" s="9">
        <f>VLOOKUP(AP$2,'Data Entry'!$BZ$9:$CN508,3,FALSE)</f>
        <v>34.11</v>
      </c>
      <c r="AQ4" s="9">
        <f>VLOOKUP(AQ$2,'Data Entry'!$BZ$9:$CN508,3,FALSE)</f>
        <v>37.479999999999997</v>
      </c>
      <c r="AR4" s="9">
        <f>VLOOKUP(AR$2,'Data Entry'!$BZ$9:$CN508,3,FALSE)</f>
        <v>36.97</v>
      </c>
      <c r="AS4" s="9">
        <f>VLOOKUP(AS$2,'Data Entry'!$BZ$9:$CN508,3,FALSE)</f>
        <v>37.85</v>
      </c>
      <c r="AT4" s="9">
        <f>VLOOKUP(AT$2,'Data Entry'!$BZ$9:$CN508,3,FALSE)</f>
        <v>37.57</v>
      </c>
      <c r="AU4" s="9">
        <f>VLOOKUP(AU$2,'Data Entry'!$BZ$9:$CN508,3,FALSE)</f>
        <v>28.48</v>
      </c>
      <c r="AV4" s="9">
        <f>VLOOKUP(AV$2,'Data Entry'!$BZ$9:$CN508,3,FALSE)</f>
        <v>28.62</v>
      </c>
      <c r="AW4" s="9">
        <f>VLOOKUP(AW$2,'Data Entry'!$BZ$9:$CN508,3,FALSE)</f>
        <v>33.64</v>
      </c>
      <c r="AX4" s="9">
        <f>VLOOKUP(AX$2,'Data Entry'!$BZ$9:$CN508,3,FALSE)</f>
        <v>34.56</v>
      </c>
      <c r="AY4" s="9">
        <f>VLOOKUP(AY$2,'Data Entry'!$BZ$9:$CN508,3,FALSE)</f>
        <v>36.200000000000003</v>
      </c>
      <c r="AZ4" s="9">
        <f>VLOOKUP(AZ$2,'Data Entry'!$BZ$9:$CN508,3,FALSE)</f>
        <v>34.340000000000003</v>
      </c>
      <c r="BA4" s="9">
        <f>VLOOKUP(BA$2,'Data Entry'!$BZ$9:$CN508,3,FALSE)</f>
        <v>28.34</v>
      </c>
      <c r="BB4" s="9">
        <f>VLOOKUP(BB$2,'Data Entry'!$BZ$9:$CN508,3,FALSE)</f>
        <v>28.76</v>
      </c>
      <c r="BC4" s="9">
        <f>VLOOKUP(BC$2,'Data Entry'!$BZ$9:$CN508,3,FALSE)</f>
        <v>28.94</v>
      </c>
      <c r="BD4" s="9">
        <f>VLOOKUP(BD$2,'Data Entry'!$BZ$9:$CN508,3,FALSE)</f>
        <v>33.93</v>
      </c>
      <c r="BE4" s="9">
        <f>VLOOKUP(BE$2,'Data Entry'!$BZ$9:$CN508,3,FALSE)</f>
        <v>27.5</v>
      </c>
      <c r="BF4" s="9">
        <f>VLOOKUP(BF$2,'Data Entry'!$BZ$9:$CN508,3,FALSE)</f>
        <v>28.59</v>
      </c>
      <c r="BG4" s="9">
        <f>VLOOKUP(BG$2,'Data Entry'!$BZ$9:$CN508,3,FALSE)</f>
        <v>35.44</v>
      </c>
      <c r="BH4" s="9">
        <f>VLOOKUP(BH$2,'Data Entry'!$BZ$9:$CN508,3,FALSE)</f>
        <v>35.520000000000003</v>
      </c>
      <c r="BI4" s="9">
        <f>VLOOKUP(BI$2,'Data Entry'!$BZ$9:$CN508,3,FALSE)</f>
        <v>35.630000000000003</v>
      </c>
    </row>
    <row r="5" spans="1:61">
      <c r="A5" s="21" t="s">
        <v>240</v>
      </c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" t="s">
        <v>52</v>
      </c>
      <c r="Q5" s="9">
        <f>VLOOKUP(Q$2,'Data Entry'!$BZ$9:$CN$508,4,FALSE)</f>
        <v>0.13089999999999999</v>
      </c>
      <c r="R5" s="9">
        <f>VLOOKUP(R$2,'Data Entry'!$BZ$9:$CN$508,4,FALSE)</f>
        <v>0.2064</v>
      </c>
      <c r="S5" s="9">
        <f>VLOOKUP(S$2,'Data Entry'!$BZ$9:$CN$508,4,FALSE)</f>
        <v>0.122</v>
      </c>
      <c r="T5" s="9">
        <f>VLOOKUP(T$2,'Data Entry'!$BZ$9:$CN$508,4,FALSE)</f>
        <v>0.12759999999999999</v>
      </c>
      <c r="U5" s="9">
        <f>VLOOKUP(U$2,'Data Entry'!$BZ$9:$CN$508,4,FALSE)</f>
        <v>0.12189999999999999</v>
      </c>
      <c r="V5" s="9">
        <f>VLOOKUP(V$2,'Data Entry'!$BZ$9:$CN$508,4,FALSE)</f>
        <v>0.152</v>
      </c>
      <c r="W5" s="9">
        <f>VLOOKUP(W$2,'Data Entry'!$BZ$9:$CN$508,4,FALSE)</f>
        <v>0.1162</v>
      </c>
      <c r="X5" s="9">
        <f>VLOOKUP(X$2,'Data Entry'!$BZ$9:$CN$508,4,FALSE)</f>
        <v>0.15409999999999999</v>
      </c>
      <c r="Y5" s="9">
        <f>VLOOKUP(Y$2,'Data Entry'!$BZ$9:$CN$508,4,FALSE)</f>
        <v>0.17660000000000001</v>
      </c>
      <c r="Z5" s="9">
        <f>VLOOKUP(Z$2,'Data Entry'!$BZ$9:$CN$508,4,FALSE)</f>
        <v>0.182</v>
      </c>
      <c r="AA5" s="9">
        <f>VLOOKUP(AA$2,'Data Entry'!$BZ$9:$CN$508,4,FALSE)</f>
        <v>0.17030000000000001</v>
      </c>
      <c r="AB5" s="9">
        <f>VLOOKUP(AB$2,'Data Entry'!$BZ$9:$CN$508,4,FALSE)</f>
        <v>0.1234</v>
      </c>
      <c r="AC5" s="9">
        <f>VLOOKUP(AC$2,'Data Entry'!$BZ$9:$CN$508,4,FALSE)</f>
        <v>0.1845</v>
      </c>
      <c r="AD5" s="9">
        <f>VLOOKUP(AD$2,'Data Entry'!$BZ$9:$CN$508,4,FALSE)</f>
        <v>0.15740000000000001</v>
      </c>
      <c r="AE5" s="9">
        <f>VLOOKUP(AE$2,'Data Entry'!$BZ$9:$CN$508,4,FALSE)</f>
        <v>0.17419999999999999</v>
      </c>
      <c r="AF5" s="9">
        <f>VLOOKUP(AF$2,'Data Entry'!$BZ$9:$CN$508,4,FALSE)</f>
        <v>0.13439999999999999</v>
      </c>
      <c r="AG5" s="9">
        <f>VLOOKUP(AG$2,'Data Entry'!$BZ$9:$CN$508,4,FALSE)</f>
        <v>0.14649999999999999</v>
      </c>
      <c r="AH5" s="9">
        <f>VLOOKUP(AH$2,'Data Entry'!$BZ$9:$CN$508,4,FALSE)</f>
        <v>0.15140000000000001</v>
      </c>
      <c r="AI5" s="9">
        <f>VLOOKUP(AI$2,'Data Entry'!$BZ$9:$CN$508,4,FALSE)</f>
        <v>0.1201</v>
      </c>
      <c r="AJ5" s="9">
        <f>VLOOKUP(AJ$2,'Data Entry'!$BZ$9:$CN$508,4,FALSE)</f>
        <v>0.1366</v>
      </c>
      <c r="AK5" s="9">
        <f>VLOOKUP(AK$2,'Data Entry'!$BZ$9:$CN$508,4,FALSE)</f>
        <v>0.1535</v>
      </c>
      <c r="AL5" s="9">
        <f>VLOOKUP(AL$2,'Data Entry'!$BZ$9:$CN$508,4,FALSE)</f>
        <v>0.155</v>
      </c>
      <c r="AM5" s="9">
        <f>VLOOKUP(AM$2,'Data Entry'!$BZ$9:$CN$508,4,FALSE)</f>
        <v>0.1336</v>
      </c>
      <c r="AN5" s="9">
        <f>VLOOKUP(AN$2,'Data Entry'!$BZ$9:$CN$508,4,FALSE)</f>
        <v>0.1479</v>
      </c>
      <c r="AO5" s="9">
        <f>VLOOKUP(AO$2,'Data Entry'!$BZ$9:$CN$508,4,FALSE)</f>
        <v>0.188</v>
      </c>
      <c r="AP5" s="9">
        <f>VLOOKUP(AP$2,'Data Entry'!$BZ$9:$CN$508,4,FALSE)</f>
        <v>0.17829999999999999</v>
      </c>
      <c r="AQ5" s="9">
        <f>VLOOKUP(AQ$2,'Data Entry'!$BZ$9:$CN$508,4,FALSE)</f>
        <v>0.15509999999999999</v>
      </c>
      <c r="AR5" s="9">
        <f>VLOOKUP(AR$2,'Data Entry'!$BZ$9:$CN$508,4,FALSE)</f>
        <v>0.12479999999999999</v>
      </c>
      <c r="AS5" s="9">
        <f>VLOOKUP(AS$2,'Data Entry'!$BZ$9:$CN$508,4,FALSE)</f>
        <v>0.125</v>
      </c>
      <c r="AT5" s="9">
        <f>VLOOKUP(AT$2,'Data Entry'!$BZ$9:$CN$508,4,FALSE)</f>
        <v>0.1484</v>
      </c>
      <c r="AU5" s="9">
        <f>VLOOKUP(AU$2,'Data Entry'!$BZ$9:$CN$508,4,FALSE)</f>
        <v>0.20349999999999999</v>
      </c>
      <c r="AV5" s="9">
        <f>VLOOKUP(AV$2,'Data Entry'!$BZ$9:$CN$508,4,FALSE)</f>
        <v>0.18659999999999999</v>
      </c>
      <c r="AW5" s="9">
        <f>VLOOKUP(AW$2,'Data Entry'!$BZ$9:$CN$508,4,FALSE)</f>
        <v>0.1648</v>
      </c>
      <c r="AX5" s="9">
        <f>VLOOKUP(AX$2,'Data Entry'!$BZ$9:$CN$508,4,FALSE)</f>
        <v>0.14849999999999999</v>
      </c>
      <c r="AY5" s="9">
        <f>VLOOKUP(AY$2,'Data Entry'!$BZ$9:$CN$508,4,FALSE)</f>
        <v>0.12570000000000001</v>
      </c>
      <c r="AZ5" s="9">
        <f>VLOOKUP(AZ$2,'Data Entry'!$BZ$9:$CN$508,4,FALSE)</f>
        <v>0.14699999999999999</v>
      </c>
      <c r="BA5" s="9">
        <f>VLOOKUP(BA$2,'Data Entry'!$BZ$9:$CN$508,4,FALSE)</f>
        <v>0.20899999999999999</v>
      </c>
      <c r="BB5" s="9">
        <f>VLOOKUP(BB$2,'Data Entry'!$BZ$9:$CN$508,4,FALSE)</f>
        <v>0.16850000000000001</v>
      </c>
      <c r="BC5" s="9">
        <f>VLOOKUP(BC$2,'Data Entry'!$BZ$9:$CN$508,4,FALSE)</f>
        <v>0.18840000000000001</v>
      </c>
      <c r="BD5" s="9">
        <f>VLOOKUP(BD$2,'Data Entry'!$BZ$9:$CN$508,4,FALSE)</f>
        <v>0.1736</v>
      </c>
      <c r="BE5" s="9">
        <f>VLOOKUP(BE$2,'Data Entry'!$BZ$9:$CN$508,4,FALSE)</f>
        <v>0.20960000000000001</v>
      </c>
      <c r="BF5" s="9">
        <f>VLOOKUP(BF$2,'Data Entry'!$BZ$9:$CN$508,4,FALSE)</f>
        <v>0.25</v>
      </c>
      <c r="BG5" s="9">
        <f>VLOOKUP(BG$2,'Data Entry'!$BZ$9:$CN$508,4,FALSE)</f>
        <v>0.2177</v>
      </c>
      <c r="BH5" s="9">
        <f>VLOOKUP(BH$2,'Data Entry'!$BZ$9:$CN$508,4,FALSE)</f>
        <v>0.19520000000000001</v>
      </c>
      <c r="BI5" s="9">
        <f>VLOOKUP(BI$2,'Data Entry'!$BZ$9:$CN$508,4,FALSE)</f>
        <v>0.20100000000000001</v>
      </c>
    </row>
    <row r="6" spans="1:61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" t="s">
        <v>53</v>
      </c>
      <c r="Q6" s="9">
        <f>VLOOKUP(Q$2,'Data Entry'!$BZ$9:$CN$508,5,FALSE)</f>
        <v>29.200780243505889</v>
      </c>
      <c r="R6" s="9">
        <f>VLOOKUP(R$2,'Data Entry'!$BZ$9:$CN$508,5,FALSE)</f>
        <v>27.114181269346915</v>
      </c>
      <c r="S6" s="9">
        <f>VLOOKUP(S$2,'Data Entry'!$BZ$9:$CN$508,5,FALSE)</f>
        <v>31.637681406246614</v>
      </c>
      <c r="T6" s="9">
        <f>VLOOKUP(T$2,'Data Entry'!$BZ$9:$CN$508,5,FALSE)</f>
        <v>29.787633271972908</v>
      </c>
      <c r="U6" s="9">
        <f>VLOOKUP(U$2,'Data Entry'!$BZ$9:$CN$508,5,FALSE)</f>
        <v>32.272149292308548</v>
      </c>
      <c r="V6" s="9">
        <f>VLOOKUP(V$2,'Data Entry'!$BZ$9:$CN$508,5,FALSE)</f>
        <v>29.713416531781309</v>
      </c>
      <c r="W6" s="9">
        <f>VLOOKUP(W$2,'Data Entry'!$BZ$9:$CN$508,5,FALSE)</f>
        <v>31.315039078892905</v>
      </c>
      <c r="X6" s="9">
        <f>VLOOKUP(X$2,'Data Entry'!$BZ$9:$CN$508,5,FALSE)</f>
        <v>30.701671438629742</v>
      </c>
      <c r="Y6" s="9">
        <f>VLOOKUP(Y$2,'Data Entry'!$BZ$9:$CN$508,5,FALSE)</f>
        <v>30.01848528701095</v>
      </c>
      <c r="Z6" s="9">
        <f>VLOOKUP(Z$2,'Data Entry'!$BZ$9:$CN$508,5,FALSE)</f>
        <v>35.710917370234597</v>
      </c>
      <c r="AA6" s="9">
        <f>VLOOKUP(AA$2,'Data Entry'!$BZ$9:$CN$508,5,FALSE)</f>
        <v>27.490028802871418</v>
      </c>
      <c r="AB6" s="9">
        <f>VLOOKUP(AB$2,'Data Entry'!$BZ$9:$CN$508,5,FALSE)</f>
        <v>30.949204231738207</v>
      </c>
      <c r="AC6" s="9">
        <f>VLOOKUP(AC$2,'Data Entry'!$BZ$9:$CN$508,5,FALSE)</f>
        <v>34.230881570430547</v>
      </c>
      <c r="AD6" s="9">
        <f>VLOOKUP(AD$2,'Data Entry'!$BZ$9:$CN$508,5,FALSE)</f>
        <v>25.94112965284679</v>
      </c>
      <c r="AE6" s="9">
        <f>VLOOKUP(AE$2,'Data Entry'!$BZ$9:$CN$508,5,FALSE)</f>
        <v>36.051511639351901</v>
      </c>
      <c r="AF6" s="9">
        <f>VLOOKUP(AF$2,'Data Entry'!$BZ$9:$CN$508,5,FALSE)</f>
        <v>30.722665089815035</v>
      </c>
      <c r="AG6" s="9">
        <f>VLOOKUP(AG$2,'Data Entry'!$BZ$9:$CN$508,5,FALSE)</f>
        <v>26.689654420276725</v>
      </c>
      <c r="AH6" s="9">
        <f>VLOOKUP(AH$2,'Data Entry'!$BZ$9:$CN$508,5,FALSE)</f>
        <v>27.80953154945551</v>
      </c>
      <c r="AI6" s="9">
        <f>VLOOKUP(AI$2,'Data Entry'!$BZ$9:$CN$508,5,FALSE)</f>
        <v>31.839049374312722</v>
      </c>
      <c r="AJ6" s="9">
        <f>VLOOKUP(AJ$2,'Data Entry'!$BZ$9:$CN$508,5,FALSE)</f>
        <v>31.105208778391646</v>
      </c>
      <c r="AK6" s="9">
        <f>VLOOKUP(AK$2,'Data Entry'!$BZ$9:$CN$508,5,FALSE)</f>
        <v>34.119981867457646</v>
      </c>
      <c r="AL6" s="9">
        <f>VLOOKUP(AL$2,'Data Entry'!$BZ$9:$CN$508,5,FALSE)</f>
        <v>29.575483305998844</v>
      </c>
      <c r="AM6" s="9">
        <f>VLOOKUP(AM$2,'Data Entry'!$BZ$9:$CN$508,5,FALSE)</f>
        <v>27.376419408354959</v>
      </c>
      <c r="AN6" s="9">
        <f>VLOOKUP(AN$2,'Data Entry'!$BZ$9:$CN$508,5,FALSE)</f>
        <v>34.873063992851755</v>
      </c>
      <c r="AO6" s="9">
        <f>VLOOKUP(AO$2,'Data Entry'!$BZ$9:$CN$508,5,FALSE)</f>
        <v>28.990066648678695</v>
      </c>
      <c r="AP6" s="9">
        <f>VLOOKUP(AP$2,'Data Entry'!$BZ$9:$CN$508,5,FALSE)</f>
        <v>34.726072376765842</v>
      </c>
      <c r="AQ6" s="9">
        <f>VLOOKUP(AQ$2,'Data Entry'!$BZ$9:$CN$508,5,FALSE)</f>
        <v>29.093377806380023</v>
      </c>
      <c r="AR6" s="9">
        <f>VLOOKUP(AR$2,'Data Entry'!$BZ$9:$CN$508,5,FALSE)</f>
        <v>30.54582769875018</v>
      </c>
      <c r="AS6" s="9">
        <f>VLOOKUP(AS$2,'Data Entry'!$BZ$9:$CN$508,5,FALSE)</f>
        <v>28.142435403947761</v>
      </c>
      <c r="AT6" s="9">
        <f>VLOOKUP(AT$2,'Data Entry'!$BZ$9:$CN$508,5,FALSE)</f>
        <v>29.235037137357036</v>
      </c>
      <c r="AU6" s="9">
        <f>VLOOKUP(AU$2,'Data Entry'!$BZ$9:$CN$508,5,FALSE)</f>
        <v>45.111847199027032</v>
      </c>
      <c r="AV6" s="9">
        <f>VLOOKUP(AV$2,'Data Entry'!$BZ$9:$CN$508,5,FALSE)</f>
        <v>45.307492879031969</v>
      </c>
      <c r="AW6" s="9">
        <f>VLOOKUP(AW$2,'Data Entry'!$BZ$9:$CN$508,5,FALSE)</f>
        <v>36.141622146717623</v>
      </c>
      <c r="AX6" s="9">
        <f>VLOOKUP(AX$2,'Data Entry'!$BZ$9:$CN$508,5,FALSE)</f>
        <v>34.192332686890502</v>
      </c>
      <c r="AY6" s="9">
        <f>VLOOKUP(AY$2,'Data Entry'!$BZ$9:$CN$508,5,FALSE)</f>
        <v>31.851308218893543</v>
      </c>
      <c r="AZ6" s="9">
        <f>VLOOKUP(AZ$2,'Data Entry'!$BZ$9:$CN$508,5,FALSE)</f>
        <v>34.274766844826871</v>
      </c>
      <c r="BA6" s="9">
        <f>VLOOKUP(BA$2,'Data Entry'!$BZ$9:$CN$508,5,FALSE)</f>
        <v>46.559418117569308</v>
      </c>
      <c r="BB6" s="9">
        <f>VLOOKUP(BB$2,'Data Entry'!$BZ$9:$CN$508,5,FALSE)</f>
        <v>45.077875650482561</v>
      </c>
      <c r="BC6" s="9">
        <f>VLOOKUP(BC$2,'Data Entry'!$BZ$9:$CN$508,5,FALSE)</f>
        <v>44.884929913423413</v>
      </c>
      <c r="BD6" s="9">
        <f>VLOOKUP(BD$2,'Data Entry'!$BZ$9:$CN$508,5,FALSE)</f>
        <v>34.70682180138926</v>
      </c>
      <c r="BE6" s="9">
        <f>VLOOKUP(BE$2,'Data Entry'!$BZ$9:$CN$508,5,FALSE)</f>
        <v>48.090083027482649</v>
      </c>
      <c r="BF6" s="9">
        <f>VLOOKUP(BF$2,'Data Entry'!$BZ$9:$CN$508,5,FALSE)</f>
        <v>45.804826738650512</v>
      </c>
      <c r="BG6" s="9">
        <f>VLOOKUP(BG$2,'Data Entry'!$BZ$9:$CN$508,5,FALSE)</f>
        <v>33.275804172016031</v>
      </c>
      <c r="BH6" s="9">
        <f>VLOOKUP(BH$2,'Data Entry'!$BZ$9:$CN$508,5,FALSE)</f>
        <v>33.045859726216818</v>
      </c>
      <c r="BI6" s="9">
        <f>VLOOKUP(BI$2,'Data Entry'!$BZ$9:$CN$508,5,FALSE)</f>
        <v>32.910378169110842</v>
      </c>
    </row>
    <row r="7" spans="1:61">
      <c r="A7" s="11" t="s">
        <v>244</v>
      </c>
      <c r="B7" s="11"/>
      <c r="C7" s="11"/>
      <c r="D7" s="11"/>
      <c r="E7" s="31">
        <f>AVERAGE(Q17:BI134)</f>
        <v>710.98347904733146</v>
      </c>
      <c r="F7" s="11"/>
      <c r="G7" s="11"/>
      <c r="H7" s="11"/>
      <c r="I7" s="11"/>
      <c r="J7" s="11"/>
      <c r="K7" s="11"/>
      <c r="L7" s="11"/>
      <c r="M7" s="11"/>
      <c r="N7" s="11"/>
      <c r="O7" s="11"/>
      <c r="P7" s="1" t="s">
        <v>54</v>
      </c>
      <c r="Q7" s="9">
        <f>VLOOKUP(Q$2,'Data Entry'!$BZ$9:$CN$508,6,FALSE)</f>
        <v>0.16450000000000001</v>
      </c>
      <c r="R7" s="9">
        <f>VLOOKUP(R$2,'Data Entry'!$BZ$9:$CN$508,6,FALSE)</f>
        <v>0.13900000000000001</v>
      </c>
      <c r="S7" s="9">
        <f>VLOOKUP(S$2,'Data Entry'!$BZ$9:$CN$508,6,FALSE)</f>
        <v>0.19470000000000001</v>
      </c>
      <c r="T7" s="9">
        <f>VLOOKUP(T$2,'Data Entry'!$BZ$9:$CN$508,6,FALSE)</f>
        <v>0.15709999999999999</v>
      </c>
      <c r="U7" s="9">
        <f>VLOOKUP(U$2,'Data Entry'!$BZ$9:$CN$508,6,FALSE)</f>
        <v>0.1963</v>
      </c>
      <c r="V7" s="9">
        <f>VLOOKUP(V$2,'Data Entry'!$BZ$9:$CN$508,6,FALSE)</f>
        <v>0.15409999999999999</v>
      </c>
      <c r="W7" s="9">
        <f>VLOOKUP(W$2,'Data Entry'!$BZ$9:$CN$508,6,FALSE)</f>
        <v>0.17280000000000001</v>
      </c>
      <c r="X7" s="9">
        <f>VLOOKUP(X$2,'Data Entry'!$BZ$9:$CN$508,6,FALSE)</f>
        <v>0.17680000000000001</v>
      </c>
      <c r="Y7" s="9">
        <f>VLOOKUP(Y$2,'Data Entry'!$BZ$9:$CN$508,6,FALSE)</f>
        <v>0.16070000000000001</v>
      </c>
      <c r="Z7" s="9">
        <f>VLOOKUP(Z$2,'Data Entry'!$BZ$9:$CN$508,6,FALSE)</f>
        <v>0.2092</v>
      </c>
      <c r="AA7" s="9">
        <f>VLOOKUP(AA$2,'Data Entry'!$BZ$9:$CN$508,6,FALSE)</f>
        <v>0.1326</v>
      </c>
      <c r="AB7" s="9">
        <f>VLOOKUP(AB$2,'Data Entry'!$BZ$9:$CN$508,6,FALSE)</f>
        <v>0.191</v>
      </c>
      <c r="AC7" s="9">
        <f>VLOOKUP(AC$2,'Data Entry'!$BZ$9:$CN$508,6,FALSE)</f>
        <v>0.21429999999999999</v>
      </c>
      <c r="AD7" s="9">
        <f>VLOOKUP(AD$2,'Data Entry'!$BZ$9:$CN$508,6,FALSE)</f>
        <v>0.12740000000000001</v>
      </c>
      <c r="AE7" s="9">
        <f>VLOOKUP(AE$2,'Data Entry'!$BZ$9:$CN$508,6,FALSE)</f>
        <v>0.2311</v>
      </c>
      <c r="AF7" s="9">
        <f>VLOOKUP(AF$2,'Data Entry'!$BZ$9:$CN$508,6,FALSE)</f>
        <v>0.20910000000000001</v>
      </c>
      <c r="AG7" s="9">
        <f>VLOOKUP(AG$2,'Data Entry'!$BZ$9:$CN$508,6,FALSE)</f>
        <v>0.14360000000000001</v>
      </c>
      <c r="AH7" s="9">
        <f>VLOOKUP(AH$2,'Data Entry'!$BZ$9:$CN$508,6,FALSE)</f>
        <v>0.1043</v>
      </c>
      <c r="AI7" s="9">
        <f>VLOOKUP(AI$2,'Data Entry'!$BZ$9:$CN$508,6,FALSE)</f>
        <v>0.18379999999999999</v>
      </c>
      <c r="AJ7" s="9">
        <f>VLOOKUP(AJ$2,'Data Entry'!$BZ$9:$CN$508,6,FALSE)</f>
        <v>0.1799</v>
      </c>
      <c r="AK7" s="9">
        <f>VLOOKUP(AK$2,'Data Entry'!$BZ$9:$CN$508,6,FALSE)</f>
        <v>0.19089999999999999</v>
      </c>
      <c r="AL7" s="9">
        <f>VLOOKUP(AL$2,'Data Entry'!$BZ$9:$CN$508,6,FALSE)</f>
        <v>0.129</v>
      </c>
      <c r="AM7" s="9">
        <f>VLOOKUP(AM$2,'Data Entry'!$BZ$9:$CN$508,6,FALSE)</f>
        <v>0.1249</v>
      </c>
      <c r="AN7" s="9">
        <f>VLOOKUP(AN$2,'Data Entry'!$BZ$9:$CN$508,6,FALSE)</f>
        <v>0.23089999999999999</v>
      </c>
      <c r="AO7" s="9">
        <f>VLOOKUP(AO$2,'Data Entry'!$BZ$9:$CN$508,6,FALSE)</f>
        <v>0.16070000000000001</v>
      </c>
      <c r="AP7" s="9">
        <f>VLOOKUP(AP$2,'Data Entry'!$BZ$9:$CN$508,6,FALSE)</f>
        <v>0.18990000000000001</v>
      </c>
      <c r="AQ7" s="9">
        <f>VLOOKUP(AQ$2,'Data Entry'!$BZ$9:$CN$508,6,FALSE)</f>
        <v>0.1472</v>
      </c>
      <c r="AR7" s="9">
        <f>VLOOKUP(AR$2,'Data Entry'!$BZ$9:$CN$508,6,FALSE)</f>
        <v>0.16830000000000001</v>
      </c>
      <c r="AS7" s="9">
        <f>VLOOKUP(AS$2,'Data Entry'!$BZ$9:$CN$508,6,FALSE)</f>
        <v>0.12559999999999999</v>
      </c>
      <c r="AT7" s="9">
        <f>VLOOKUP(AT$2,'Data Entry'!$BZ$9:$CN$508,6,FALSE)</f>
        <v>0.189</v>
      </c>
      <c r="AU7" s="9">
        <f>VLOOKUP(AU$2,'Data Entry'!$BZ$9:$CN$508,6,FALSE)</f>
        <v>0.34160000000000001</v>
      </c>
      <c r="AV7" s="9">
        <f>VLOOKUP(AV$2,'Data Entry'!$BZ$9:$CN$508,6,FALSE)</f>
        <v>0.25650000000000001</v>
      </c>
      <c r="AW7" s="9">
        <f>VLOOKUP(AW$2,'Data Entry'!$BZ$9:$CN$508,6,FALSE)</f>
        <v>0.21340000000000001</v>
      </c>
      <c r="AX7" s="9">
        <f>VLOOKUP(AX$2,'Data Entry'!$BZ$9:$CN$508,6,FALSE)</f>
        <v>0.20680000000000001</v>
      </c>
      <c r="AY7" s="9">
        <f>VLOOKUP(AY$2,'Data Entry'!$BZ$9:$CN$508,6,FALSE)</f>
        <v>0.15310000000000001</v>
      </c>
      <c r="AZ7" s="9">
        <f>VLOOKUP(AZ$2,'Data Entry'!$BZ$9:$CN$508,6,FALSE)</f>
        <v>0.1792</v>
      </c>
      <c r="BA7" s="9">
        <f>VLOOKUP(BA$2,'Data Entry'!$BZ$9:$CN$508,6,FALSE)</f>
        <v>0.24709999999999999</v>
      </c>
      <c r="BB7" s="9">
        <f>VLOOKUP(BB$2,'Data Entry'!$BZ$9:$CN$508,6,FALSE)</f>
        <v>0.32800000000000001</v>
      </c>
      <c r="BC7" s="9">
        <f>VLOOKUP(BC$2,'Data Entry'!$BZ$9:$CN$508,6,FALSE)</f>
        <v>0.33789999999999998</v>
      </c>
      <c r="BD7" s="9">
        <f>VLOOKUP(BD$2,'Data Entry'!$BZ$9:$CN$508,6,FALSE)</f>
        <v>0.20680000000000001</v>
      </c>
      <c r="BE7" s="9">
        <f>VLOOKUP(BE$2,'Data Entry'!$BZ$9:$CN$508,6,FALSE)</f>
        <v>0.24340000000000001</v>
      </c>
      <c r="BF7" s="9">
        <f>VLOOKUP(BF$2,'Data Entry'!$BZ$9:$CN$508,6,FALSE)</f>
        <v>0.25800000000000001</v>
      </c>
      <c r="BG7" s="9">
        <f>VLOOKUP(BG$2,'Data Entry'!$BZ$9:$CN$508,6,FALSE)</f>
        <v>0.22689999999999999</v>
      </c>
      <c r="BH7" s="9">
        <f>VLOOKUP(BH$2,'Data Entry'!$BZ$9:$CN$508,6,FALSE)</f>
        <v>0.2298</v>
      </c>
      <c r="BI7" s="9">
        <f>VLOOKUP(BI$2,'Data Entry'!$BZ$9:$CN$508,6,FALSE)</f>
        <v>0.22819999999999999</v>
      </c>
    </row>
    <row r="8" spans="1:61">
      <c r="A8" s="11" t="s">
        <v>245</v>
      </c>
      <c r="B8" s="11"/>
      <c r="C8" s="11"/>
      <c r="D8" s="11"/>
      <c r="E8" s="31">
        <f>2*STDEV(Q18:BI135)</f>
        <v>22.403806224216378</v>
      </c>
      <c r="F8" s="11"/>
      <c r="G8" s="11"/>
      <c r="H8" s="11"/>
      <c r="I8" s="11"/>
      <c r="J8" s="11"/>
      <c r="K8" s="11"/>
      <c r="L8" s="11"/>
      <c r="M8" s="11"/>
      <c r="N8" s="11"/>
      <c r="O8" s="11"/>
      <c r="P8" s="1" t="s">
        <v>55</v>
      </c>
      <c r="Q8" s="9">
        <f>VLOOKUP(Q$2,'Data Entry'!$BZ$9:$CN$508,7,FALSE)</f>
        <v>0</v>
      </c>
      <c r="R8" s="9">
        <f>VLOOKUP(R$2,'Data Entry'!$BZ$9:$CN$508,7,FALSE)</f>
        <v>0</v>
      </c>
      <c r="S8" s="9">
        <f>VLOOKUP(S$2,'Data Entry'!$BZ$9:$CN$508,7,FALSE)</f>
        <v>8.2600000000000007E-2</v>
      </c>
      <c r="T8" s="9">
        <f>VLOOKUP(T$2,'Data Entry'!$BZ$9:$CN$508,7,FALSE)</f>
        <v>0</v>
      </c>
      <c r="U8" s="9">
        <f>VLOOKUP(U$2,'Data Entry'!$BZ$9:$CN$508,7,FALSE)</f>
        <v>0.1023</v>
      </c>
      <c r="V8" s="9">
        <f>VLOOKUP(V$2,'Data Entry'!$BZ$9:$CN$508,7,FALSE)</f>
        <v>0</v>
      </c>
      <c r="W8" s="9">
        <f>VLOOKUP(W$2,'Data Entry'!$BZ$9:$CN$508,7,FALSE)</f>
        <v>8.7099999999999997E-2</v>
      </c>
      <c r="X8" s="9">
        <f>VLOOKUP(X$2,'Data Entry'!$BZ$9:$CN$508,7,FALSE)</f>
        <v>8.2900000000000001E-2</v>
      </c>
      <c r="Y8" s="9">
        <f>VLOOKUP(Y$2,'Data Entry'!$BZ$9:$CN$508,7,FALSE)</f>
        <v>0</v>
      </c>
      <c r="Z8" s="9">
        <f>VLOOKUP(Z$2,'Data Entry'!$BZ$9:$CN$508,7,FALSE)</f>
        <v>8.0999999999999996E-3</v>
      </c>
      <c r="AA8" s="9">
        <f>VLOOKUP(AA$2,'Data Entry'!$BZ$9:$CN$508,7,FALSE)</f>
        <v>0</v>
      </c>
      <c r="AB8" s="9">
        <f>VLOOKUP(AB$2,'Data Entry'!$BZ$9:$CN$508,7,FALSE)</f>
        <v>5.1799999999999999E-2</v>
      </c>
      <c r="AC8" s="9">
        <f>VLOOKUP(AC$2,'Data Entry'!$BZ$9:$CN$508,7,FALSE)</f>
        <v>0</v>
      </c>
      <c r="AD8" s="9">
        <f>VLOOKUP(AD$2,'Data Entry'!$BZ$9:$CN$508,7,FALSE)</f>
        <v>0</v>
      </c>
      <c r="AE8" s="9">
        <f>VLOOKUP(AE$2,'Data Entry'!$BZ$9:$CN$508,7,FALSE)</f>
        <v>0</v>
      </c>
      <c r="AF8" s="9">
        <f>VLOOKUP(AF$2,'Data Entry'!$BZ$9:$CN$508,7,FALSE)</f>
        <v>3.5799999999999998E-2</v>
      </c>
      <c r="AG8" s="9">
        <f>VLOOKUP(AG$2,'Data Entry'!$BZ$9:$CN$508,7,FALSE)</f>
        <v>0</v>
      </c>
      <c r="AH8" s="9">
        <f>VLOOKUP(AH$2,'Data Entry'!$BZ$9:$CN$508,7,FALSE)</f>
        <v>0</v>
      </c>
      <c r="AI8" s="9">
        <f>VLOOKUP(AI$2,'Data Entry'!$BZ$9:$CN$508,7,FALSE)</f>
        <v>9.5000000000000001E-2</v>
      </c>
      <c r="AJ8" s="9">
        <f>VLOOKUP(AJ$2,'Data Entry'!$BZ$9:$CN$508,7,FALSE)</f>
        <v>2.1700000000000001E-2</v>
      </c>
      <c r="AK8" s="9">
        <f>VLOOKUP(AK$2,'Data Entry'!$BZ$9:$CN$508,7,FALSE)</f>
        <v>2.7300000000000001E-2</v>
      </c>
      <c r="AL8" s="9">
        <f>VLOOKUP(AL$2,'Data Entry'!$BZ$9:$CN$508,7,FALSE)</f>
        <v>0</v>
      </c>
      <c r="AM8" s="9">
        <f>VLOOKUP(AM$2,'Data Entry'!$BZ$9:$CN$508,7,FALSE)</f>
        <v>0</v>
      </c>
      <c r="AN8" s="9">
        <f>VLOOKUP(AN$2,'Data Entry'!$BZ$9:$CN$508,7,FALSE)</f>
        <v>4.0800000000000003E-2</v>
      </c>
      <c r="AO8" s="9">
        <f>VLOOKUP(AO$2,'Data Entry'!$BZ$9:$CN$508,7,FALSE)</f>
        <v>0</v>
      </c>
      <c r="AP8" s="9">
        <f>VLOOKUP(AP$2,'Data Entry'!$BZ$9:$CN$508,7,FALSE)</f>
        <v>2.6599999999999999E-2</v>
      </c>
      <c r="AQ8" s="9">
        <f>VLOOKUP(AQ$2,'Data Entry'!$BZ$9:$CN$508,7,FALSE)</f>
        <v>0</v>
      </c>
      <c r="AR8" s="9">
        <f>VLOOKUP(AR$2,'Data Entry'!$BZ$9:$CN$508,7,FALSE)</f>
        <v>1.4800000000000001E-2</v>
      </c>
      <c r="AS8" s="9">
        <f>VLOOKUP(AS$2,'Data Entry'!$BZ$9:$CN$508,7,FALSE)</f>
        <v>0</v>
      </c>
      <c r="AT8" s="9">
        <f>VLOOKUP(AT$2,'Data Entry'!$BZ$9:$CN$508,7,FALSE)</f>
        <v>0</v>
      </c>
      <c r="AU8" s="9">
        <f>VLOOKUP(AU$2,'Data Entry'!$BZ$9:$CN$508,7,FALSE)</f>
        <v>1.9199999999999998E-2</v>
      </c>
      <c r="AV8" s="9">
        <f>VLOOKUP(AV$2,'Data Entry'!$BZ$9:$CN$508,7,FALSE)</f>
        <v>0.01</v>
      </c>
      <c r="AW8" s="9">
        <f>VLOOKUP(AW$2,'Data Entry'!$BZ$9:$CN$508,7,FALSE)</f>
        <v>9.1000000000000004E-3</v>
      </c>
      <c r="AX8" s="9">
        <f>VLOOKUP(AX$2,'Data Entry'!$BZ$9:$CN$508,7,FALSE)</f>
        <v>2.4199999999999999E-2</v>
      </c>
      <c r="AY8" s="9">
        <f>VLOOKUP(AY$2,'Data Entry'!$BZ$9:$CN$508,7,FALSE)</f>
        <v>2.5700000000000001E-2</v>
      </c>
      <c r="AZ8" s="9">
        <f>VLOOKUP(AZ$2,'Data Entry'!$BZ$9:$CN$508,7,FALSE)</f>
        <v>1.9699999999999999E-2</v>
      </c>
      <c r="BA8" s="9">
        <f>VLOOKUP(BA$2,'Data Entry'!$BZ$9:$CN$508,7,FALSE)</f>
        <v>3.0200000000000001E-2</v>
      </c>
      <c r="BB8" s="9">
        <f>VLOOKUP(BB$2,'Data Entry'!$BZ$9:$CN$508,7,FALSE)</f>
        <v>2.7699999999999999E-2</v>
      </c>
      <c r="BC8" s="9">
        <f>VLOOKUP(BC$2,'Data Entry'!$BZ$9:$CN$508,7,FALSE)</f>
        <v>3.85E-2</v>
      </c>
      <c r="BD8" s="9">
        <f>VLOOKUP(BD$2,'Data Entry'!$BZ$9:$CN$508,7,FALSE)</f>
        <v>1.4200000000000001E-2</v>
      </c>
      <c r="BE8" s="9">
        <f>VLOOKUP(BE$2,'Data Entry'!$BZ$9:$CN$508,7,FALSE)</f>
        <v>2.3800000000000002E-2</v>
      </c>
      <c r="BF8" s="9">
        <f>VLOOKUP(BF$2,'Data Entry'!$BZ$9:$CN$508,7,FALSE)</f>
        <v>1.18E-2</v>
      </c>
      <c r="BG8" s="9">
        <f>VLOOKUP(BG$2,'Data Entry'!$BZ$9:$CN$508,7,FALSE)</f>
        <v>0</v>
      </c>
      <c r="BH8" s="9">
        <f>VLOOKUP(BH$2,'Data Entry'!$BZ$9:$CN$508,7,FALSE)</f>
        <v>0</v>
      </c>
      <c r="BI8" s="9">
        <f>VLOOKUP(BI$2,'Data Entry'!$BZ$9:$CN$508,7,FALSE)</f>
        <v>0</v>
      </c>
    </row>
    <row r="9" spans="1:61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" t="s">
        <v>5</v>
      </c>
      <c r="Q9" s="9">
        <f>VLOOKUP(Q$2,'Data Entry'!$BZ$9:$CN$508,8,FALSE)</f>
        <v>29.174889677176719</v>
      </c>
      <c r="R9" s="9">
        <f>VLOOKUP(R$2,'Data Entry'!$BZ$9:$CN$508,8,FALSE)</f>
        <v>29.772429174009513</v>
      </c>
      <c r="S9" s="9">
        <f>VLOOKUP(S$2,'Data Entry'!$BZ$9:$CN$508,8,FALSE)</f>
        <v>29.502145292852649</v>
      </c>
      <c r="T9" s="9">
        <f>VLOOKUP(T$2,'Data Entry'!$BZ$9:$CN$508,8,FALSE)</f>
        <v>30.1068343328445</v>
      </c>
      <c r="U9" s="9">
        <f>VLOOKUP(U$2,'Data Entry'!$BZ$9:$CN$508,8,FALSE)</f>
        <v>29.521245694843675</v>
      </c>
      <c r="V9" s="9">
        <f>VLOOKUP(V$2,'Data Entry'!$BZ$9:$CN$508,8,FALSE)</f>
        <v>30.393615186646116</v>
      </c>
      <c r="W9" s="9">
        <f>VLOOKUP(W$2,'Data Entry'!$BZ$9:$CN$508,8,FALSE)</f>
        <v>29.702461602051841</v>
      </c>
      <c r="X9" s="9">
        <f>VLOOKUP(X$2,'Data Entry'!$BZ$9:$CN$508,8,FALSE)</f>
        <v>29.754375019500625</v>
      </c>
      <c r="Y9" s="9">
        <f>VLOOKUP(Y$2,'Data Entry'!$BZ$9:$CN$508,8,FALSE)</f>
        <v>30.089111727051474</v>
      </c>
      <c r="Z9" s="9">
        <f>VLOOKUP(Z$2,'Data Entry'!$BZ$9:$CN$508,8,FALSE)</f>
        <v>28.187012942545746</v>
      </c>
      <c r="AA9" s="9">
        <f>VLOOKUP(AA$2,'Data Entry'!$BZ$9:$CN$508,8,FALSE)</f>
        <v>30.044238367956861</v>
      </c>
      <c r="AB9" s="9">
        <f>VLOOKUP(AB$2,'Data Entry'!$BZ$9:$CN$508,8,FALSE)</f>
        <v>29.681642907782891</v>
      </c>
      <c r="AC9" s="9">
        <f>VLOOKUP(AC$2,'Data Entry'!$BZ$9:$CN$508,8,FALSE)</f>
        <v>28.678761738204315</v>
      </c>
      <c r="AD9" s="9">
        <f>VLOOKUP(AD$2,'Data Entry'!$BZ$9:$CN$508,8,FALSE)</f>
        <v>31.017950991607574</v>
      </c>
      <c r="AE9" s="9">
        <f>VLOOKUP(AE$2,'Data Entry'!$BZ$9:$CN$508,8,FALSE)</f>
        <v>28.08054332352355</v>
      </c>
      <c r="AF9" s="9">
        <f>VLOOKUP(AF$2,'Data Entry'!$BZ$9:$CN$508,8,FALSE)</f>
        <v>29.825484753679888</v>
      </c>
      <c r="AG9" s="9">
        <f>VLOOKUP(AG$2,'Data Entry'!$BZ$9:$CN$508,8,FALSE)</f>
        <v>31.874422042052842</v>
      </c>
      <c r="AH9" s="9">
        <f>VLOOKUP(AH$2,'Data Entry'!$BZ$9:$CN$508,8,FALSE)</f>
        <v>30.936747080226329</v>
      </c>
      <c r="AI9" s="9">
        <f>VLOOKUP(AI$2,'Data Entry'!$BZ$9:$CN$508,8,FALSE)</f>
        <v>29.650952683192958</v>
      </c>
      <c r="AJ9" s="9">
        <f>VLOOKUP(AJ$2,'Data Entry'!$BZ$9:$CN$508,8,FALSE)</f>
        <v>29.921268690381879</v>
      </c>
      <c r="AK9" s="9">
        <f>VLOOKUP(AK$2,'Data Entry'!$BZ$9:$CN$508,8,FALSE)</f>
        <v>28.668550233788419</v>
      </c>
      <c r="AL9" s="9">
        <f>VLOOKUP(AL$2,'Data Entry'!$BZ$9:$CN$508,8,FALSE)</f>
        <v>29.867728675888351</v>
      </c>
      <c r="AM9" s="9">
        <f>VLOOKUP(AM$2,'Data Entry'!$BZ$9:$CN$508,8,FALSE)</f>
        <v>29.206465067029171</v>
      </c>
      <c r="AN9" s="9">
        <f>VLOOKUP(AN$2,'Data Entry'!$BZ$9:$CN$508,8,FALSE)</f>
        <v>28.260920534791694</v>
      </c>
      <c r="AO9" s="9">
        <f>VLOOKUP(AO$2,'Data Entry'!$BZ$9:$CN$508,8,FALSE)</f>
        <v>30.604491561250843</v>
      </c>
      <c r="AP9" s="9">
        <f>VLOOKUP(AP$2,'Data Entry'!$BZ$9:$CN$508,8,FALSE)</f>
        <v>28.213184840641762</v>
      </c>
      <c r="AQ9" s="9">
        <f>VLOOKUP(AQ$2,'Data Entry'!$BZ$9:$CN$508,8,FALSE)</f>
        <v>29.981531303218535</v>
      </c>
      <c r="AR9" s="9">
        <f>VLOOKUP(AR$2,'Data Entry'!$BZ$9:$CN$508,8,FALSE)</f>
        <v>30.054604541599346</v>
      </c>
      <c r="AS9" s="9">
        <f>VLOOKUP(AS$2,'Data Entry'!$BZ$9:$CN$508,8,FALSE)</f>
        <v>30.517197361666248</v>
      </c>
      <c r="AT9" s="9">
        <f>VLOOKUP(AT$2,'Data Entry'!$BZ$9:$CN$508,8,FALSE)</f>
        <v>30.504065032843585</v>
      </c>
      <c r="AU9" s="9">
        <f>VLOOKUP(AU$2,'Data Entry'!$BZ$9:$CN$508,8,FALSE)</f>
        <v>24.017976357604653</v>
      </c>
      <c r="AV9" s="9">
        <f>VLOOKUP(AV$2,'Data Entry'!$BZ$9:$CN$508,8,FALSE)</f>
        <v>24.201932711392274</v>
      </c>
      <c r="AW9" s="9">
        <f>VLOOKUP(AW$2,'Data Entry'!$BZ$9:$CN$508,8,FALSE)</f>
        <v>27.839461122892743</v>
      </c>
      <c r="AX9" s="9">
        <f>VLOOKUP(AX$2,'Data Entry'!$BZ$9:$CN$508,8,FALSE)</f>
        <v>28.473448351349248</v>
      </c>
      <c r="AY9" s="9">
        <f>VLOOKUP(AY$2,'Data Entry'!$BZ$9:$CN$508,8,FALSE)</f>
        <v>29.129922070616676</v>
      </c>
      <c r="AZ9" s="9">
        <f>VLOOKUP(AZ$2,'Data Entry'!$BZ$9:$CN$508,8,FALSE)</f>
        <v>28.289273395197906</v>
      </c>
      <c r="BA9" s="9">
        <f>VLOOKUP(BA$2,'Data Entry'!$BZ$9:$CN$508,8,FALSE)</f>
        <v>23.795439738115949</v>
      </c>
      <c r="BB9" s="9">
        <f>VLOOKUP(BB$2,'Data Entry'!$BZ$9:$CN$508,8,FALSE)</f>
        <v>24.198544245804893</v>
      </c>
      <c r="BC9" s="9">
        <f>VLOOKUP(BC$2,'Data Entry'!$BZ$9:$CN$508,8,FALSE)</f>
        <v>24.442158460400247</v>
      </c>
      <c r="BD9" s="9">
        <f>VLOOKUP(BD$2,'Data Entry'!$BZ$9:$CN$508,8,FALSE)</f>
        <v>28.260506672030488</v>
      </c>
      <c r="BE9" s="9">
        <f>VLOOKUP(BE$2,'Data Entry'!$BZ$9:$CN$508,8,FALSE)</f>
        <v>23.178134438741573</v>
      </c>
      <c r="BF9" s="9">
        <f>VLOOKUP(BF$2,'Data Entry'!$BZ$9:$CN$508,8,FALSE)</f>
        <v>24.34442747626559</v>
      </c>
      <c r="BG9" s="9">
        <f>VLOOKUP(BG$2,'Data Entry'!$BZ$9:$CN$508,8,FALSE)</f>
        <v>28.318148501191839</v>
      </c>
      <c r="BH9" s="9">
        <f>VLOOKUP(BH$2,'Data Entry'!$BZ$9:$CN$508,8,FALSE)</f>
        <v>28.50505446846779</v>
      </c>
      <c r="BI9" s="9">
        <f>VLOOKUP(BI$2,'Data Entry'!$BZ$9:$CN$508,8,FALSE)</f>
        <v>28.666961925391274</v>
      </c>
    </row>
    <row r="10" spans="1:61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" t="s">
        <v>9</v>
      </c>
      <c r="Q10" s="9">
        <f>VLOOKUP(Q$2,'Data Entry'!$BZ$9:$CN$508,9,FALSE)</f>
        <v>1.67</v>
      </c>
      <c r="R10" s="9">
        <f>VLOOKUP(R$2,'Data Entry'!$BZ$9:$CN$508,9,FALSE)</f>
        <v>1.82</v>
      </c>
      <c r="S10" s="9">
        <f>VLOOKUP(S$2,'Data Entry'!$BZ$9:$CN$508,9,FALSE)</f>
        <v>0.81440000000000001</v>
      </c>
      <c r="T10" s="9">
        <f>VLOOKUP(T$2,'Data Entry'!$BZ$9:$CN$508,9,FALSE)</f>
        <v>0.88400000000000001</v>
      </c>
      <c r="U10" s="9">
        <f>VLOOKUP(U$2,'Data Entry'!$BZ$9:$CN$508,9,FALSE)</f>
        <v>0.83189999999999997</v>
      </c>
      <c r="V10" s="9">
        <f>VLOOKUP(V$2,'Data Entry'!$BZ$9:$CN$508,9,FALSE)</f>
        <v>0.84630000000000005</v>
      </c>
      <c r="W10" s="9">
        <f>VLOOKUP(W$2,'Data Entry'!$BZ$9:$CN$508,9,FALSE)</f>
        <v>0.77500000000000002</v>
      </c>
      <c r="X10" s="9">
        <f>VLOOKUP(X$2,'Data Entry'!$BZ$9:$CN$508,9,FALSE)</f>
        <v>0.86429999999999996</v>
      </c>
      <c r="Y10" s="9">
        <f>VLOOKUP(Y$2,'Data Entry'!$BZ$9:$CN$508,9,FALSE)</f>
        <v>0.82630000000000003</v>
      </c>
      <c r="Z10" s="9">
        <f>VLOOKUP(Z$2,'Data Entry'!$BZ$9:$CN$508,9,FALSE)</f>
        <v>0.66659999999999997</v>
      </c>
      <c r="AA10" s="9">
        <f>VLOOKUP(AA$2,'Data Entry'!$BZ$9:$CN$508,9,FALSE)</f>
        <v>1.41</v>
      </c>
      <c r="AB10" s="9">
        <f>VLOOKUP(AB$2,'Data Entry'!$BZ$9:$CN$508,9,FALSE)</f>
        <v>0.8548</v>
      </c>
      <c r="AC10" s="9">
        <f>VLOOKUP(AC$2,'Data Entry'!$BZ$9:$CN$508,9,FALSE)</f>
        <v>0.55700000000000005</v>
      </c>
      <c r="AD10" s="9">
        <f>VLOOKUP(AD$2,'Data Entry'!$BZ$9:$CN$508,9,FALSE)</f>
        <v>1.1408</v>
      </c>
      <c r="AE10" s="9">
        <f>VLOOKUP(AE$2,'Data Entry'!$BZ$9:$CN$508,9,FALSE)</f>
        <v>0.65139999999999998</v>
      </c>
      <c r="AF10" s="9">
        <f>VLOOKUP(AF$2,'Data Entry'!$BZ$9:$CN$508,9,FALSE)</f>
        <v>0.86229999999999996</v>
      </c>
      <c r="AG10" s="9">
        <f>VLOOKUP(AG$2,'Data Entry'!$BZ$9:$CN$508,9,FALSE)</f>
        <v>0.87970000000000004</v>
      </c>
      <c r="AH10" s="9">
        <f>VLOOKUP(AH$2,'Data Entry'!$BZ$9:$CN$508,9,FALSE)</f>
        <v>0.92920000000000003</v>
      </c>
      <c r="AI10" s="9">
        <f>VLOOKUP(AI$2,'Data Entry'!$BZ$9:$CN$508,9,FALSE)</f>
        <v>0.74750000000000005</v>
      </c>
      <c r="AJ10" s="9">
        <f>VLOOKUP(AJ$2,'Data Entry'!$BZ$9:$CN$508,9,FALSE)</f>
        <v>0.8387</v>
      </c>
      <c r="AK10" s="9">
        <f>VLOOKUP(AK$2,'Data Entry'!$BZ$9:$CN$508,9,FALSE)</f>
        <v>0.66839999999999999</v>
      </c>
      <c r="AL10" s="9">
        <f>VLOOKUP(AL$2,'Data Entry'!$BZ$9:$CN$508,9,FALSE)</f>
        <v>0.87450000000000006</v>
      </c>
      <c r="AM10" s="9">
        <f>VLOOKUP(AM$2,'Data Entry'!$BZ$9:$CN$508,9,FALSE)</f>
        <v>1.36</v>
      </c>
      <c r="AN10" s="9">
        <f>VLOOKUP(AN$2,'Data Entry'!$BZ$9:$CN$508,9,FALSE)</f>
        <v>0.64559999999999995</v>
      </c>
      <c r="AO10" s="9">
        <f>VLOOKUP(AO$2,'Data Entry'!$BZ$9:$CN$508,9,FALSE)</f>
        <v>0.78849999999999998</v>
      </c>
      <c r="AP10" s="9">
        <f>VLOOKUP(AP$2,'Data Entry'!$BZ$9:$CN$508,9,FALSE)</f>
        <v>0.64749999999999996</v>
      </c>
      <c r="AQ10" s="9">
        <f>VLOOKUP(AQ$2,'Data Entry'!$BZ$9:$CN$508,9,FALSE)</f>
        <v>0.97670000000000001</v>
      </c>
      <c r="AR10" s="9">
        <f>VLOOKUP(AR$2,'Data Entry'!$BZ$9:$CN$508,9,FALSE)</f>
        <v>0.82169999999999999</v>
      </c>
      <c r="AS10" s="9">
        <f>VLOOKUP(AS$2,'Data Entry'!$BZ$9:$CN$508,9,FALSE)</f>
        <v>0.89770000000000005</v>
      </c>
      <c r="AT10" s="9">
        <f>VLOOKUP(AT$2,'Data Entry'!$BZ$9:$CN$508,9,FALSE)</f>
        <v>0.8165</v>
      </c>
      <c r="AU10" s="9">
        <f>VLOOKUP(AU$2,'Data Entry'!$BZ$9:$CN$508,9,FALSE)</f>
        <v>0.39600000000000002</v>
      </c>
      <c r="AV10" s="9">
        <f>VLOOKUP(AV$2,'Data Entry'!$BZ$9:$CN$508,9,FALSE)</f>
        <v>0.37990000000000002</v>
      </c>
      <c r="AW10" s="9">
        <f>VLOOKUP(AW$2,'Data Entry'!$BZ$9:$CN$508,9,FALSE)</f>
        <v>0.59499999999999997</v>
      </c>
      <c r="AX10" s="9">
        <f>VLOOKUP(AX$2,'Data Entry'!$BZ$9:$CN$508,9,FALSE)</f>
        <v>0.63849999999999996</v>
      </c>
      <c r="AY10" s="9">
        <f>VLOOKUP(AY$2,'Data Entry'!$BZ$9:$CN$508,9,FALSE)</f>
        <v>0.83360000000000001</v>
      </c>
      <c r="AZ10" s="9">
        <f>VLOOKUP(AZ$2,'Data Entry'!$BZ$9:$CN$508,9,FALSE)</f>
        <v>0.61719999999999997</v>
      </c>
      <c r="BA10" s="9">
        <f>VLOOKUP(BA$2,'Data Entry'!$BZ$9:$CN$508,9,FALSE)</f>
        <v>0.39879999999999999</v>
      </c>
      <c r="BB10" s="9">
        <f>VLOOKUP(BB$2,'Data Entry'!$BZ$9:$CN$508,9,FALSE)</f>
        <v>0.39019999999999999</v>
      </c>
      <c r="BC10" s="9">
        <f>VLOOKUP(BC$2,'Data Entry'!$BZ$9:$CN$508,9,FALSE)</f>
        <v>0.36849999999999999</v>
      </c>
      <c r="BD10" s="9">
        <f>VLOOKUP(BD$2,'Data Entry'!$BZ$9:$CN$508,9,FALSE)</f>
        <v>0.52010000000000001</v>
      </c>
      <c r="BE10" s="9">
        <f>VLOOKUP(BE$2,'Data Entry'!$BZ$9:$CN$508,9,FALSE)</f>
        <v>0.35549999999999998</v>
      </c>
      <c r="BF10" s="9">
        <f>VLOOKUP(BF$2,'Data Entry'!$BZ$9:$CN$508,9,FALSE)</f>
        <v>0.30320000000000003</v>
      </c>
      <c r="BG10" s="9">
        <f>VLOOKUP(BG$2,'Data Entry'!$BZ$9:$CN$508,9,FALSE)</f>
        <v>0.63800000000000001</v>
      </c>
      <c r="BH10" s="9">
        <f>VLOOKUP(BH$2,'Data Entry'!$BZ$9:$CN$508,9,FALSE)</f>
        <v>0.60160000000000002</v>
      </c>
      <c r="BI10" s="9">
        <f>VLOOKUP(BI$2,'Data Entry'!$BZ$9:$CN$508,9,FALSE)</f>
        <v>0.56759999999999999</v>
      </c>
    </row>
    <row r="11" spans="1:61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" t="s">
        <v>2</v>
      </c>
      <c r="Q11" s="9">
        <f>VLOOKUP(Q$2,'Data Entry'!$BZ$9:$CN$508,10,FALSE)</f>
        <v>1.76</v>
      </c>
      <c r="R11" s="9">
        <f>VLOOKUP(R$2,'Data Entry'!$BZ$9:$CN$508,10,FALSE)</f>
        <v>1.93</v>
      </c>
      <c r="S11" s="9">
        <f>VLOOKUP(S$2,'Data Entry'!$BZ$9:$CN$508,10,FALSE)</f>
        <v>1.028</v>
      </c>
      <c r="T11" s="9">
        <f>VLOOKUP(T$2,'Data Entry'!$BZ$9:$CN$508,10,FALSE)</f>
        <v>1.1235999999999999</v>
      </c>
      <c r="U11" s="9">
        <f>VLOOKUP(U$2,'Data Entry'!$BZ$9:$CN$508,10,FALSE)</f>
        <v>1.0679000000000001</v>
      </c>
      <c r="V11" s="9">
        <f>VLOOKUP(V$2,'Data Entry'!$BZ$9:$CN$508,10,FALSE)</f>
        <v>1.1103000000000001</v>
      </c>
      <c r="W11" s="9">
        <f>VLOOKUP(W$2,'Data Entry'!$BZ$9:$CN$508,10,FALSE)</f>
        <v>1.0238</v>
      </c>
      <c r="X11" s="9">
        <f>VLOOKUP(X$2,'Data Entry'!$BZ$9:$CN$508,10,FALSE)</f>
        <v>1.1457999999999999</v>
      </c>
      <c r="Y11" s="9">
        <f>VLOOKUP(Y$2,'Data Entry'!$BZ$9:$CN$508,10,FALSE)</f>
        <v>1.131</v>
      </c>
      <c r="Z11" s="9">
        <f>VLOOKUP(Z$2,'Data Entry'!$BZ$9:$CN$508,10,FALSE)</f>
        <v>0.92120000000000002</v>
      </c>
      <c r="AA11" s="9">
        <f>VLOOKUP(AA$2,'Data Entry'!$BZ$9:$CN$508,10,FALSE)</f>
        <v>1.96</v>
      </c>
      <c r="AB11" s="9">
        <f>VLOOKUP(AB$2,'Data Entry'!$BZ$9:$CN$508,10,FALSE)</f>
        <v>1.1919999999999999</v>
      </c>
      <c r="AC11" s="9">
        <f>VLOOKUP(AC$2,'Data Entry'!$BZ$9:$CN$508,10,FALSE)</f>
        <v>0.7833</v>
      </c>
      <c r="AD11" s="9">
        <f>VLOOKUP(AD$2,'Data Entry'!$BZ$9:$CN$508,10,FALSE)</f>
        <v>1.6424000000000001</v>
      </c>
      <c r="AE11" s="9">
        <f>VLOOKUP(AE$2,'Data Entry'!$BZ$9:$CN$508,10,FALSE)</f>
        <v>0.93910000000000005</v>
      </c>
      <c r="AF11" s="9">
        <f>VLOOKUP(AF$2,'Data Entry'!$BZ$9:$CN$508,10,FALSE)</f>
        <v>1.2433000000000001</v>
      </c>
      <c r="AG11" s="9">
        <f>VLOOKUP(AG$2,'Data Entry'!$BZ$9:$CN$508,10,FALSE)</f>
        <v>1.2699</v>
      </c>
      <c r="AH11" s="9">
        <f>VLOOKUP(AH$2,'Data Entry'!$BZ$9:$CN$508,10,FALSE)</f>
        <v>1.3439000000000001</v>
      </c>
      <c r="AI11" s="9">
        <f>VLOOKUP(AI$2,'Data Entry'!$BZ$9:$CN$508,10,FALSE)</f>
        <v>1.0986</v>
      </c>
      <c r="AJ11" s="9">
        <f>VLOOKUP(AJ$2,'Data Entry'!$BZ$9:$CN$508,10,FALSE)</f>
        <v>1.2383</v>
      </c>
      <c r="AK11" s="9">
        <f>VLOOKUP(AK$2,'Data Entry'!$BZ$9:$CN$508,10,FALSE)</f>
        <v>0.99319999999999997</v>
      </c>
      <c r="AL11" s="9">
        <f>VLOOKUP(AL$2,'Data Entry'!$BZ$9:$CN$508,10,FALSE)</f>
        <v>1.3136000000000001</v>
      </c>
      <c r="AM11" s="9">
        <f>VLOOKUP(AM$2,'Data Entry'!$BZ$9:$CN$508,10,FALSE)</f>
        <v>2.09</v>
      </c>
      <c r="AN11" s="9">
        <f>VLOOKUP(AN$2,'Data Entry'!$BZ$9:$CN$508,10,FALSE)</f>
        <v>0.99260000000000004</v>
      </c>
      <c r="AO11" s="9">
        <f>VLOOKUP(AO$2,'Data Entry'!$BZ$9:$CN$508,10,FALSE)</f>
        <v>1.2266999999999999</v>
      </c>
      <c r="AP11" s="9">
        <f>VLOOKUP(AP$2,'Data Entry'!$BZ$9:$CN$508,10,FALSE)</f>
        <v>1.0183</v>
      </c>
      <c r="AQ11" s="9">
        <f>VLOOKUP(AQ$2,'Data Entry'!$BZ$9:$CN$508,10,FALSE)</f>
        <v>1.5399</v>
      </c>
      <c r="AR11" s="9">
        <f>VLOOKUP(AR$2,'Data Entry'!$BZ$9:$CN$508,10,FALSE)</f>
        <v>1.3295999999999999</v>
      </c>
      <c r="AS11" s="9">
        <f>VLOOKUP(AS$2,'Data Entry'!$BZ$9:$CN$508,10,FALSE)</f>
        <v>1.4710000000000001</v>
      </c>
      <c r="AT11" s="9">
        <f>VLOOKUP(AT$2,'Data Entry'!$BZ$9:$CN$508,10,FALSE)</f>
        <v>1.3832</v>
      </c>
      <c r="AU11" s="9">
        <f>VLOOKUP(AU$2,'Data Entry'!$BZ$9:$CN$508,10,FALSE)</f>
        <v>0.67349999999999999</v>
      </c>
      <c r="AV11" s="9">
        <f>VLOOKUP(AV$2,'Data Entry'!$BZ$9:$CN$508,10,FALSE)</f>
        <v>0.65010000000000001</v>
      </c>
      <c r="AW11" s="9">
        <f>VLOOKUP(AW$2,'Data Entry'!$BZ$9:$CN$508,10,FALSE)</f>
        <v>1.0206</v>
      </c>
      <c r="AX11" s="9">
        <f>VLOOKUP(AX$2,'Data Entry'!$BZ$9:$CN$508,10,FALSE)</f>
        <v>1.1045</v>
      </c>
      <c r="AY11" s="9">
        <f>VLOOKUP(AY$2,'Data Entry'!$BZ$9:$CN$508,10,FALSE)</f>
        <v>1.4530000000000001</v>
      </c>
      <c r="AZ11" s="9">
        <f>VLOOKUP(AZ$2,'Data Entry'!$BZ$9:$CN$508,10,FALSE)</f>
        <v>1.1089</v>
      </c>
      <c r="BA11" s="9">
        <f>VLOOKUP(BA$2,'Data Entry'!$BZ$9:$CN$508,10,FALSE)</f>
        <v>0.72609999999999997</v>
      </c>
      <c r="BB11" s="9">
        <f>VLOOKUP(BB$2,'Data Entry'!$BZ$9:$CN$508,10,FALSE)</f>
        <v>0.71679999999999999</v>
      </c>
      <c r="BC11" s="9">
        <f>VLOOKUP(BC$2,'Data Entry'!$BZ$9:$CN$508,10,FALSE)</f>
        <v>0.68330000000000002</v>
      </c>
      <c r="BD11" s="9">
        <f>VLOOKUP(BD$2,'Data Entry'!$BZ$9:$CN$508,10,FALSE)</f>
        <v>0.97330000000000005</v>
      </c>
      <c r="BE11" s="9">
        <f>VLOOKUP(BE$2,'Data Entry'!$BZ$9:$CN$508,10,FALSE)</f>
        <v>0.67310000000000003</v>
      </c>
      <c r="BF11" s="9">
        <f>VLOOKUP(BF$2,'Data Entry'!$BZ$9:$CN$508,10,FALSE)</f>
        <v>0.59860000000000002</v>
      </c>
      <c r="BG11" s="9">
        <f>VLOOKUP(BG$2,'Data Entry'!$BZ$9:$CN$508,10,FALSE)</f>
        <v>1.6359999999999999</v>
      </c>
      <c r="BH11" s="9">
        <f>VLOOKUP(BH$2,'Data Entry'!$BZ$9:$CN$508,10,FALSE)</f>
        <v>1.5922000000000001</v>
      </c>
      <c r="BI11" s="9">
        <f>VLOOKUP(BI$2,'Data Entry'!$BZ$9:$CN$508,10,FALSE)</f>
        <v>1.5762</v>
      </c>
    </row>
    <row r="12" spans="1:61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" t="s">
        <v>56</v>
      </c>
      <c r="Q12" s="9">
        <f>VLOOKUP(Q$2,'Data Entry'!$BZ$9:$CN$508,11,FALSE)</f>
        <v>0</v>
      </c>
      <c r="R12" s="9">
        <f>VLOOKUP(R$2,'Data Entry'!$BZ$9:$CN$508,11,FALSE)</f>
        <v>0</v>
      </c>
      <c r="S12" s="9">
        <f>VLOOKUP(S$2,'Data Entry'!$BZ$9:$CN$508,11,FALSE)</f>
        <v>0</v>
      </c>
      <c r="T12" s="9">
        <f>VLOOKUP(T$2,'Data Entry'!$BZ$9:$CN$508,11,FALSE)</f>
        <v>0</v>
      </c>
      <c r="U12" s="9">
        <f>VLOOKUP(U$2,'Data Entry'!$BZ$9:$CN$508,11,FALSE)</f>
        <v>0</v>
      </c>
      <c r="V12" s="9">
        <f>VLOOKUP(V$2,'Data Entry'!$BZ$9:$CN$508,11,FALSE)</f>
        <v>0</v>
      </c>
      <c r="W12" s="9">
        <f>VLOOKUP(W$2,'Data Entry'!$BZ$9:$CN$508,11,FALSE)</f>
        <v>0</v>
      </c>
      <c r="X12" s="9">
        <f>VLOOKUP(X$2,'Data Entry'!$BZ$9:$CN$508,11,FALSE)</f>
        <v>0</v>
      </c>
      <c r="Y12" s="9">
        <f>VLOOKUP(Y$2,'Data Entry'!$BZ$9:$CN$508,11,FALSE)</f>
        <v>0</v>
      </c>
      <c r="Z12" s="9">
        <f>VLOOKUP(Z$2,'Data Entry'!$BZ$9:$CN$508,11,FALSE)</f>
        <v>0</v>
      </c>
      <c r="AA12" s="9">
        <f>VLOOKUP(AA$2,'Data Entry'!$BZ$9:$CN$508,11,FALSE)</f>
        <v>0</v>
      </c>
      <c r="AB12" s="9">
        <f>VLOOKUP(AB$2,'Data Entry'!$BZ$9:$CN$508,11,FALSE)</f>
        <v>0</v>
      </c>
      <c r="AC12" s="9">
        <f>VLOOKUP(AC$2,'Data Entry'!$BZ$9:$CN$508,11,FALSE)</f>
        <v>0</v>
      </c>
      <c r="AD12" s="9">
        <f>VLOOKUP(AD$2,'Data Entry'!$BZ$9:$CN$508,11,FALSE)</f>
        <v>0</v>
      </c>
      <c r="AE12" s="9">
        <f>VLOOKUP(AE$2,'Data Entry'!$BZ$9:$CN$508,11,FALSE)</f>
        <v>0</v>
      </c>
      <c r="AF12" s="9">
        <f>VLOOKUP(AF$2,'Data Entry'!$BZ$9:$CN$508,11,FALSE)</f>
        <v>0</v>
      </c>
      <c r="AG12" s="9">
        <f>VLOOKUP(AG$2,'Data Entry'!$BZ$9:$CN$508,11,FALSE)</f>
        <v>0</v>
      </c>
      <c r="AH12" s="9">
        <f>VLOOKUP(AH$2,'Data Entry'!$BZ$9:$CN$508,11,FALSE)</f>
        <v>0</v>
      </c>
      <c r="AI12" s="9">
        <f>VLOOKUP(AI$2,'Data Entry'!$BZ$9:$CN$508,11,FALSE)</f>
        <v>0</v>
      </c>
      <c r="AJ12" s="9">
        <f>VLOOKUP(AJ$2,'Data Entry'!$BZ$9:$CN$508,11,FALSE)</f>
        <v>0</v>
      </c>
      <c r="AK12" s="9">
        <f>VLOOKUP(AK$2,'Data Entry'!$BZ$9:$CN$508,11,FALSE)</f>
        <v>0</v>
      </c>
      <c r="AL12" s="9">
        <f>VLOOKUP(AL$2,'Data Entry'!$BZ$9:$CN$508,11,FALSE)</f>
        <v>0</v>
      </c>
      <c r="AM12" s="9">
        <f>VLOOKUP(AM$2,'Data Entry'!$BZ$9:$CN$508,11,FALSE)</f>
        <v>0</v>
      </c>
      <c r="AN12" s="9">
        <f>VLOOKUP(AN$2,'Data Entry'!$BZ$9:$CN$508,11,FALSE)</f>
        <v>0</v>
      </c>
      <c r="AO12" s="9">
        <f>VLOOKUP(AO$2,'Data Entry'!$BZ$9:$CN$508,11,FALSE)</f>
        <v>0</v>
      </c>
      <c r="AP12" s="9">
        <f>VLOOKUP(AP$2,'Data Entry'!$BZ$9:$CN$508,11,FALSE)</f>
        <v>0</v>
      </c>
      <c r="AQ12" s="9">
        <f>VLOOKUP(AQ$2,'Data Entry'!$BZ$9:$CN$508,11,FALSE)</f>
        <v>0</v>
      </c>
      <c r="AR12" s="9">
        <f>VLOOKUP(AR$2,'Data Entry'!$BZ$9:$CN$508,11,FALSE)</f>
        <v>0</v>
      </c>
      <c r="AS12" s="9">
        <f>VLOOKUP(AS$2,'Data Entry'!$BZ$9:$CN$508,11,FALSE)</f>
        <v>0</v>
      </c>
      <c r="AT12" s="9">
        <f>VLOOKUP(AT$2,'Data Entry'!$BZ$9:$CN$508,11,FALSE)</f>
        <v>0</v>
      </c>
      <c r="AU12" s="9">
        <f>VLOOKUP(AU$2,'Data Entry'!$BZ$9:$CN$508,11,FALSE)</f>
        <v>0</v>
      </c>
      <c r="AV12" s="9">
        <f>VLOOKUP(AV$2,'Data Entry'!$BZ$9:$CN$508,11,FALSE)</f>
        <v>0</v>
      </c>
      <c r="AW12" s="9">
        <f>VLOOKUP(AW$2,'Data Entry'!$BZ$9:$CN$508,11,FALSE)</f>
        <v>0</v>
      </c>
      <c r="AX12" s="9">
        <f>VLOOKUP(AX$2,'Data Entry'!$BZ$9:$CN$508,11,FALSE)</f>
        <v>0</v>
      </c>
      <c r="AY12" s="9">
        <f>VLOOKUP(AY$2,'Data Entry'!$BZ$9:$CN$508,11,FALSE)</f>
        <v>0</v>
      </c>
      <c r="AZ12" s="9">
        <f>VLOOKUP(AZ$2,'Data Entry'!$BZ$9:$CN$508,11,FALSE)</f>
        <v>0</v>
      </c>
      <c r="BA12" s="9">
        <f>VLOOKUP(BA$2,'Data Entry'!$BZ$9:$CN$508,11,FALSE)</f>
        <v>0</v>
      </c>
      <c r="BB12" s="9">
        <f>VLOOKUP(BB$2,'Data Entry'!$BZ$9:$CN$508,11,FALSE)</f>
        <v>0</v>
      </c>
      <c r="BC12" s="9">
        <f>VLOOKUP(BC$2,'Data Entry'!$BZ$9:$CN$508,11,FALSE)</f>
        <v>0</v>
      </c>
      <c r="BD12" s="9">
        <f>VLOOKUP(BD$2,'Data Entry'!$BZ$9:$CN$508,11,FALSE)</f>
        <v>0</v>
      </c>
      <c r="BE12" s="9">
        <f>VLOOKUP(BE$2,'Data Entry'!$BZ$9:$CN$508,11,FALSE)</f>
        <v>0</v>
      </c>
      <c r="BF12" s="9">
        <f>VLOOKUP(BF$2,'Data Entry'!$BZ$9:$CN$508,11,FALSE)</f>
        <v>0</v>
      </c>
      <c r="BG12" s="9">
        <f>VLOOKUP(BG$2,'Data Entry'!$BZ$9:$CN$508,11,FALSE)</f>
        <v>0</v>
      </c>
      <c r="BH12" s="9">
        <f>VLOOKUP(BH$2,'Data Entry'!$BZ$9:$CN$508,11,FALSE)</f>
        <v>0</v>
      </c>
      <c r="BI12" s="9">
        <f>VLOOKUP(BI$2,'Data Entry'!$BZ$9:$CN$508,11,FALSE)</f>
        <v>0</v>
      </c>
    </row>
    <row r="13" spans="1:61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" t="s">
        <v>11</v>
      </c>
      <c r="Q13" s="9">
        <f>VLOOKUP(Q$2,'Data Entry'!$BZ$9:$CN$508,12,FALSE)</f>
        <v>4.0099999999999997E-2</v>
      </c>
      <c r="R13" s="9">
        <f>VLOOKUP(R$2,'Data Entry'!$BZ$9:$CN$508,12,FALSE)</f>
        <v>0</v>
      </c>
      <c r="S13" s="9">
        <f>VLOOKUP(S$2,'Data Entry'!$BZ$9:$CN$508,12,FALSE)</f>
        <v>5.9400000000000001E-2</v>
      </c>
      <c r="T13" s="9">
        <f>VLOOKUP(T$2,'Data Entry'!$BZ$9:$CN$508,12,FALSE)</f>
        <v>5.8799999999999998E-2</v>
      </c>
      <c r="U13" s="9">
        <f>VLOOKUP(U$2,'Data Entry'!$BZ$9:$CN$508,12,FALSE)</f>
        <v>6.7400000000000002E-2</v>
      </c>
      <c r="V13" s="9">
        <f>VLOOKUP(V$2,'Data Entry'!$BZ$9:$CN$508,12,FALSE)</f>
        <v>6.1899999999999997E-2</v>
      </c>
      <c r="W13" s="9">
        <f>VLOOKUP(W$2,'Data Entry'!$BZ$9:$CN$508,12,FALSE)</f>
        <v>5.9799999999999999E-2</v>
      </c>
      <c r="X13" s="9">
        <f>VLOOKUP(X$2,'Data Entry'!$BZ$9:$CN$508,12,FALSE)</f>
        <v>7.0499999999999993E-2</v>
      </c>
      <c r="Y13" s="9">
        <f>VLOOKUP(Y$2,'Data Entry'!$BZ$9:$CN$508,12,FALSE)</f>
        <v>5.8599999999999999E-2</v>
      </c>
      <c r="Z13" s="9">
        <f>VLOOKUP(Z$2,'Data Entry'!$BZ$9:$CN$508,12,FALSE)</f>
        <v>3.1399999999999997E-2</v>
      </c>
      <c r="AA13" s="9">
        <f>VLOOKUP(AA$2,'Data Entry'!$BZ$9:$CN$508,12,FALSE)</f>
        <v>5.2999999999999999E-2</v>
      </c>
      <c r="AB13" s="9">
        <f>VLOOKUP(AB$2,'Data Entry'!$BZ$9:$CN$508,12,FALSE)</f>
        <v>5.0900000000000001E-2</v>
      </c>
      <c r="AC13" s="9">
        <f>VLOOKUP(AC$2,'Data Entry'!$BZ$9:$CN$508,12,FALSE)</f>
        <v>0.1031</v>
      </c>
      <c r="AD13" s="9">
        <f>VLOOKUP(AD$2,'Data Entry'!$BZ$9:$CN$508,12,FALSE)</f>
        <v>5.67E-2</v>
      </c>
      <c r="AE13" s="9">
        <f>VLOOKUP(AE$2,'Data Entry'!$BZ$9:$CN$508,12,FALSE)</f>
        <v>2.47E-2</v>
      </c>
      <c r="AF13" s="9">
        <f>VLOOKUP(AF$2,'Data Entry'!$BZ$9:$CN$508,12,FALSE)</f>
        <v>9.1300000000000006E-2</v>
      </c>
      <c r="AG13" s="9">
        <f>VLOOKUP(AG$2,'Data Entry'!$BZ$9:$CN$508,12,FALSE)</f>
        <v>6.13E-2</v>
      </c>
      <c r="AH13" s="9">
        <f>VLOOKUP(AH$2,'Data Entry'!$BZ$9:$CN$508,12,FALSE)</f>
        <v>2.0299999999999999E-2</v>
      </c>
      <c r="AI13" s="9">
        <f>VLOOKUP(AI$2,'Data Entry'!$BZ$9:$CN$508,12,FALSE)</f>
        <v>4.7699999999999999E-2</v>
      </c>
      <c r="AJ13" s="9">
        <f>VLOOKUP(AJ$2,'Data Entry'!$BZ$9:$CN$508,12,FALSE)</f>
        <v>1.2999999999999999E-2</v>
      </c>
      <c r="AK13" s="9">
        <f>VLOOKUP(AK$2,'Data Entry'!$BZ$9:$CN$508,12,FALSE)</f>
        <v>0</v>
      </c>
      <c r="AL13" s="9">
        <f>VLOOKUP(AL$2,'Data Entry'!$BZ$9:$CN$508,12,FALSE)</f>
        <v>6.0100000000000001E-2</v>
      </c>
      <c r="AM13" s="9">
        <f>VLOOKUP(AM$2,'Data Entry'!$BZ$9:$CN$508,12,FALSE)</f>
        <v>0.1203</v>
      </c>
      <c r="AN13" s="9">
        <f>VLOOKUP(AN$2,'Data Entry'!$BZ$9:$CN$508,12,FALSE)</f>
        <v>4.2200000000000001E-2</v>
      </c>
      <c r="AO13" s="9">
        <f>VLOOKUP(AO$2,'Data Entry'!$BZ$9:$CN$508,12,FALSE)</f>
        <v>3.3000000000000002E-2</v>
      </c>
      <c r="AP13" s="9">
        <f>VLOOKUP(AP$2,'Data Entry'!$BZ$9:$CN$508,12,FALSE)</f>
        <v>7.4300000000000005E-2</v>
      </c>
      <c r="AQ13" s="9">
        <f>VLOOKUP(AQ$2,'Data Entry'!$BZ$9:$CN$508,12,FALSE)</f>
        <v>7.51E-2</v>
      </c>
      <c r="AR13" s="9">
        <f>VLOOKUP(AR$2,'Data Entry'!$BZ$9:$CN$508,12,FALSE)</f>
        <v>9.4399999999999998E-2</v>
      </c>
      <c r="AS13" s="9">
        <f>VLOOKUP(AS$2,'Data Entry'!$BZ$9:$CN$508,12,FALSE)</f>
        <v>6.6799999999999998E-2</v>
      </c>
      <c r="AT13" s="9">
        <f>VLOOKUP(AT$2,'Data Entry'!$BZ$9:$CN$508,12,FALSE)</f>
        <v>4.3499999999999997E-2</v>
      </c>
      <c r="AU13" s="9">
        <f>VLOOKUP(AU$2,'Data Entry'!$BZ$9:$CN$508,12,FALSE)</f>
        <v>6.6699999999999995E-2</v>
      </c>
      <c r="AV13" s="9">
        <f>VLOOKUP(AV$2,'Data Entry'!$BZ$9:$CN$508,12,FALSE)</f>
        <v>0</v>
      </c>
      <c r="AW13" s="9">
        <f>VLOOKUP(AW$2,'Data Entry'!$BZ$9:$CN$508,12,FALSE)</f>
        <v>4.8800000000000003E-2</v>
      </c>
      <c r="AX13" s="9">
        <f>VLOOKUP(AX$2,'Data Entry'!$BZ$9:$CN$508,12,FALSE)</f>
        <v>4.9500000000000002E-2</v>
      </c>
      <c r="AY13" s="9">
        <f>VLOOKUP(AY$2,'Data Entry'!$BZ$9:$CN$508,12,FALSE)</f>
        <v>9.0300000000000005E-2</v>
      </c>
      <c r="AZ13" s="9">
        <f>VLOOKUP(AZ$2,'Data Entry'!$BZ$9:$CN$508,12,FALSE)</f>
        <v>6.7699999999999996E-2</v>
      </c>
      <c r="BA13" s="9">
        <f>VLOOKUP(BA$2,'Data Entry'!$BZ$9:$CN$508,12,FALSE)</f>
        <v>2.35E-2</v>
      </c>
      <c r="BB13" s="9">
        <f>VLOOKUP(BB$2,'Data Entry'!$BZ$9:$CN$508,12,FALSE)</f>
        <v>2.6700000000000002E-2</v>
      </c>
      <c r="BC13" s="9">
        <f>VLOOKUP(BC$2,'Data Entry'!$BZ$9:$CN$508,12,FALSE)</f>
        <v>3.0099999999999998E-2</v>
      </c>
      <c r="BD13" s="9">
        <f>VLOOKUP(BD$2,'Data Entry'!$BZ$9:$CN$508,12,FALSE)</f>
        <v>8.14E-2</v>
      </c>
      <c r="BE13" s="9">
        <f>VLOOKUP(BE$2,'Data Entry'!$BZ$9:$CN$508,12,FALSE)</f>
        <v>7.51E-2</v>
      </c>
      <c r="BF13" s="9">
        <f>VLOOKUP(BF$2,'Data Entry'!$BZ$9:$CN$508,12,FALSE)</f>
        <v>3.8399999999999997E-2</v>
      </c>
      <c r="BG13" s="9">
        <f>VLOOKUP(BG$2,'Data Entry'!$BZ$9:$CN$508,12,FALSE)</f>
        <v>6.5199999999999994E-2</v>
      </c>
      <c r="BH13" s="9">
        <f>VLOOKUP(BH$2,'Data Entry'!$BZ$9:$CN$508,12,FALSE)</f>
        <v>6.54E-2</v>
      </c>
      <c r="BI13" s="9">
        <f>VLOOKUP(BI$2,'Data Entry'!$BZ$9:$CN$508,12,FALSE)</f>
        <v>0.03</v>
      </c>
    </row>
    <row r="14" spans="1:61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" t="s">
        <v>10</v>
      </c>
      <c r="Q14" s="9">
        <f>VLOOKUP(Q$2,'Data Entry'!$BZ$9:$CN$508,13,FALSE)</f>
        <v>0</v>
      </c>
      <c r="R14" s="9">
        <f>VLOOKUP(R$2,'Data Entry'!$BZ$9:$CN$508,13,FALSE)</f>
        <v>1.0999999999999999E-2</v>
      </c>
      <c r="S14" s="9">
        <f>VLOOKUP(S$2,'Data Entry'!$BZ$9:$CN$508,13,FALSE)</f>
        <v>0</v>
      </c>
      <c r="T14" s="9">
        <f>VLOOKUP(T$2,'Data Entry'!$BZ$9:$CN$508,13,FALSE)</f>
        <v>0</v>
      </c>
      <c r="U14" s="9">
        <f>VLOOKUP(U$2,'Data Entry'!$BZ$9:$CN$508,13,FALSE)</f>
        <v>0</v>
      </c>
      <c r="V14" s="9">
        <f>VLOOKUP(V$2,'Data Entry'!$BZ$9:$CN$508,13,FALSE)</f>
        <v>1.61E-2</v>
      </c>
      <c r="W14" s="9">
        <f>VLOOKUP(W$2,'Data Entry'!$BZ$9:$CN$508,13,FALSE)</f>
        <v>0</v>
      </c>
      <c r="X14" s="9">
        <f>VLOOKUP(X$2,'Data Entry'!$BZ$9:$CN$508,13,FALSE)</f>
        <v>0</v>
      </c>
      <c r="Y14" s="9">
        <f>VLOOKUP(Y$2,'Data Entry'!$BZ$9:$CN$508,13,FALSE)</f>
        <v>0</v>
      </c>
      <c r="Z14" s="9">
        <f>VLOOKUP(Z$2,'Data Entry'!$BZ$9:$CN$508,13,FALSE)</f>
        <v>0</v>
      </c>
      <c r="AA14" s="9">
        <f>VLOOKUP(AA$2,'Data Entry'!$BZ$9:$CN$508,13,FALSE)</f>
        <v>1.6299999999999999E-2</v>
      </c>
      <c r="AB14" s="9">
        <f>VLOOKUP(AB$2,'Data Entry'!$BZ$9:$CN$508,13,FALSE)</f>
        <v>8.0000000000000002E-3</v>
      </c>
      <c r="AC14" s="9">
        <f>VLOOKUP(AC$2,'Data Entry'!$BZ$9:$CN$508,13,FALSE)</f>
        <v>1.11E-2</v>
      </c>
      <c r="AD14" s="9">
        <f>VLOOKUP(AD$2,'Data Entry'!$BZ$9:$CN$508,13,FALSE)</f>
        <v>0</v>
      </c>
      <c r="AE14" s="9">
        <f>VLOOKUP(AE$2,'Data Entry'!$BZ$9:$CN$508,13,FALSE)</f>
        <v>0</v>
      </c>
      <c r="AF14" s="9">
        <f>VLOOKUP(AF$2,'Data Entry'!$BZ$9:$CN$508,13,FALSE)</f>
        <v>7.7999999999999996E-3</v>
      </c>
      <c r="AG14" s="9">
        <f>VLOOKUP(AG$2,'Data Entry'!$BZ$9:$CN$508,13,FALSE)</f>
        <v>8.3000000000000001E-3</v>
      </c>
      <c r="AH14" s="9">
        <f>VLOOKUP(AH$2,'Data Entry'!$BZ$9:$CN$508,13,FALSE)</f>
        <v>7.0000000000000001E-3</v>
      </c>
      <c r="AI14" s="9">
        <f>VLOOKUP(AI$2,'Data Entry'!$BZ$9:$CN$508,13,FALSE)</f>
        <v>0</v>
      </c>
      <c r="AJ14" s="9">
        <f>VLOOKUP(AJ$2,'Data Entry'!$BZ$9:$CN$508,13,FALSE)</f>
        <v>0</v>
      </c>
      <c r="AK14" s="9">
        <f>VLOOKUP(AK$2,'Data Entry'!$BZ$9:$CN$508,13,FALSE)</f>
        <v>7.7000000000000002E-3</v>
      </c>
      <c r="AL14" s="9">
        <f>VLOOKUP(AL$2,'Data Entry'!$BZ$9:$CN$508,13,FALSE)</f>
        <v>0</v>
      </c>
      <c r="AM14" s="9">
        <f>VLOOKUP(AM$2,'Data Entry'!$BZ$9:$CN$508,13,FALSE)</f>
        <v>0</v>
      </c>
      <c r="AN14" s="9">
        <f>VLOOKUP(AN$2,'Data Entry'!$BZ$9:$CN$508,13,FALSE)</f>
        <v>0</v>
      </c>
      <c r="AO14" s="9">
        <f>VLOOKUP(AO$2,'Data Entry'!$BZ$9:$CN$508,13,FALSE)</f>
        <v>0</v>
      </c>
      <c r="AP14" s="9">
        <f>VLOOKUP(AP$2,'Data Entry'!$BZ$9:$CN$508,13,FALSE)</f>
        <v>0</v>
      </c>
      <c r="AQ14" s="9">
        <f>VLOOKUP(AQ$2,'Data Entry'!$BZ$9:$CN$508,13,FALSE)</f>
        <v>0</v>
      </c>
      <c r="AR14" s="9">
        <f>VLOOKUP(AR$2,'Data Entry'!$BZ$9:$CN$508,13,FALSE)</f>
        <v>0</v>
      </c>
      <c r="AS14" s="9">
        <f>VLOOKUP(AS$2,'Data Entry'!$BZ$9:$CN$508,13,FALSE)</f>
        <v>0</v>
      </c>
      <c r="AT14" s="9">
        <f>VLOOKUP(AT$2,'Data Entry'!$BZ$9:$CN$508,13,FALSE)</f>
        <v>0</v>
      </c>
      <c r="AU14" s="9">
        <f>VLOOKUP(AU$2,'Data Entry'!$BZ$9:$CN$508,13,FALSE)</f>
        <v>1.24E-2</v>
      </c>
      <c r="AV14" s="9">
        <f>VLOOKUP(AV$2,'Data Entry'!$BZ$9:$CN$508,13,FALSE)</f>
        <v>0</v>
      </c>
      <c r="AW14" s="9">
        <f>VLOOKUP(AW$2,'Data Entry'!$BZ$9:$CN$508,13,FALSE)</f>
        <v>0</v>
      </c>
      <c r="AX14" s="9">
        <f>VLOOKUP(AX$2,'Data Entry'!$BZ$9:$CN$508,13,FALSE)</f>
        <v>0</v>
      </c>
      <c r="AY14" s="9">
        <f>VLOOKUP(AY$2,'Data Entry'!$BZ$9:$CN$508,13,FALSE)</f>
        <v>7.3000000000000001E-3</v>
      </c>
      <c r="AZ14" s="9">
        <f>VLOOKUP(AZ$2,'Data Entry'!$BZ$9:$CN$508,13,FALSE)</f>
        <v>0</v>
      </c>
      <c r="BA14" s="9">
        <f>VLOOKUP(BA$2,'Data Entry'!$BZ$9:$CN$508,13,FALSE)</f>
        <v>0</v>
      </c>
      <c r="BB14" s="9">
        <f>VLOOKUP(BB$2,'Data Entry'!$BZ$9:$CN$508,13,FALSE)</f>
        <v>0</v>
      </c>
      <c r="BC14" s="9">
        <f>VLOOKUP(BC$2,'Data Entry'!$BZ$9:$CN$508,13,FALSE)</f>
        <v>0</v>
      </c>
      <c r="BD14" s="9">
        <f>VLOOKUP(BD$2,'Data Entry'!$BZ$9:$CN$508,13,FALSE)</f>
        <v>0</v>
      </c>
      <c r="BE14" s="9">
        <f>VLOOKUP(BE$2,'Data Entry'!$BZ$9:$CN$508,13,FALSE)</f>
        <v>0</v>
      </c>
      <c r="BF14" s="9">
        <f>VLOOKUP(BF$2,'Data Entry'!$BZ$9:$CN$508,13,FALSE)</f>
        <v>2.1399999999999999E-2</v>
      </c>
      <c r="BG14" s="9">
        <f>VLOOKUP(BG$2,'Data Entry'!$BZ$9:$CN$508,13,FALSE)</f>
        <v>0.01</v>
      </c>
      <c r="BH14" s="9">
        <f>VLOOKUP(BH$2,'Data Entry'!$BZ$9:$CN$508,13,FALSE)</f>
        <v>2.1999999999999999E-2</v>
      </c>
      <c r="BI14" s="9">
        <f>VLOOKUP(BI$2,'Data Entry'!$BZ$9:$CN$508,13,FALSE)</f>
        <v>1.95E-2</v>
      </c>
    </row>
    <row r="15" spans="1:61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40" t="s">
        <v>248</v>
      </c>
      <c r="P15" s="40" t="str">
        <f>'Data Entry'!$CN$8</f>
        <v>Ti:Fe</v>
      </c>
      <c r="Q15" s="18">
        <f>VLOOKUP(Q$2,'Data Entry'!$BZ$9:$CN$508,15,FALSE)</f>
        <v>0.61322849241911692</v>
      </c>
      <c r="R15" s="18">
        <f>VLOOKUP(R$2,'Data Entry'!$BZ$9:$CN$508,15,FALSE)</f>
        <v>0.64714804885453781</v>
      </c>
      <c r="S15" s="18">
        <f>VLOOKUP(S$2,'Data Entry'!$BZ$9:$CN$508,15,FALSE)</f>
        <v>0.55475959403873432</v>
      </c>
      <c r="T15" s="18">
        <f>VLOOKUP(T$2,'Data Entry'!$BZ$9:$CN$508,15,FALSE)</f>
        <v>0.57995086705233212</v>
      </c>
      <c r="U15" s="18">
        <f>VLOOKUP(U$2,'Data Entry'!$BZ$9:$CN$508,15,FALSE)</f>
        <v>0.55101368423262254</v>
      </c>
      <c r="V15" s="18">
        <f>VLOOKUP(V$2,'Data Entry'!$BZ$9:$CN$508,15,FALSE)</f>
        <v>0.5501788933330698</v>
      </c>
      <c r="W15" s="18">
        <f>VLOOKUP(W$2,'Data Entry'!$BZ$9:$CN$508,15,FALSE)</f>
        <v>0.55826433223210858</v>
      </c>
      <c r="X15" s="18">
        <f>VLOOKUP(X$2,'Data Entry'!$BZ$9:$CN$508,15,FALSE)</f>
        <v>0.56939988074330683</v>
      </c>
      <c r="Y15" s="18">
        <f>VLOOKUP(Y$2,'Data Entry'!$BZ$9:$CN$508,15,FALSE)</f>
        <v>0.57691829006380613</v>
      </c>
      <c r="Z15" s="18">
        <f>VLOOKUP(Z$2,'Data Entry'!$BZ$9:$CN$508,15,FALSE)</f>
        <v>0.50570649655380451</v>
      </c>
      <c r="AA15" s="18">
        <f>VLOOKUP(AA$2,'Data Entry'!$BZ$9:$CN$508,15,FALSE)</f>
        <v>0.63829962403406704</v>
      </c>
      <c r="AB15" s="18">
        <f>VLOOKUP(AB$2,'Data Entry'!$BZ$9:$CN$508,15,FALSE)</f>
        <v>0.56791526433253869</v>
      </c>
      <c r="AC15" s="18">
        <f>VLOOKUP(AC$2,'Data Entry'!$BZ$9:$CN$508,15,FALSE)</f>
        <v>0.51511685398321605</v>
      </c>
      <c r="AD15" s="18">
        <f>VLOOKUP(AD$2,'Data Entry'!$BZ$9:$CN$508,15,FALSE)</f>
        <v>0.64571353950298715</v>
      </c>
      <c r="AE15" s="18">
        <f>VLOOKUP(AE$2,'Data Entry'!$BZ$9:$CN$508,15,FALSE)</f>
        <v>0.50254890069830405</v>
      </c>
      <c r="AF15" s="18">
        <f>VLOOKUP(AF$2,'Data Entry'!$BZ$9:$CN$508,15,FALSE)</f>
        <v>0.57273442564962762</v>
      </c>
      <c r="AG15" s="18">
        <f>VLOOKUP(AG$2,'Data Entry'!$BZ$9:$CN$508,15,FALSE)</f>
        <v>0.62674938067437957</v>
      </c>
      <c r="AH15" s="18">
        <f>VLOOKUP(AH$2,'Data Entry'!$BZ$9:$CN$508,15,FALSE)</f>
        <v>0.61246227859600455</v>
      </c>
      <c r="AI15" s="18">
        <f>VLOOKUP(AI$2,'Data Entry'!$BZ$9:$CN$508,15,FALSE)</f>
        <v>0.55516832574121655</v>
      </c>
      <c r="AJ15" s="18">
        <f>VLOOKUP(AJ$2,'Data Entry'!$BZ$9:$CN$508,15,FALSE)</f>
        <v>0.56947015927109279</v>
      </c>
      <c r="AK15" s="18">
        <f>VLOOKUP(AK$2,'Data Entry'!$BZ$9:$CN$508,15,FALSE)</f>
        <v>0.52410172485769846</v>
      </c>
      <c r="AL15" s="18">
        <f>VLOOKUP(AL$2,'Data Entry'!$BZ$9:$CN$508,15,FALSE)</f>
        <v>0.58595892786494952</v>
      </c>
      <c r="AM15" s="18">
        <f>VLOOKUP(AM$2,'Data Entry'!$BZ$9:$CN$508,15,FALSE)</f>
        <v>0.63724687353228193</v>
      </c>
      <c r="AN15" s="18">
        <f>VLOOKUP(AN$2,'Data Entry'!$BZ$9:$CN$508,15,FALSE)</f>
        <v>0.51448907907199437</v>
      </c>
      <c r="AO15" s="18">
        <f>VLOOKUP(AO$2,'Data Entry'!$BZ$9:$CN$508,15,FALSE)</f>
        <v>0.59251579566175783</v>
      </c>
      <c r="AP15" s="18">
        <f>VLOOKUP(AP$2,'Data Entry'!$BZ$9:$CN$508,15,FALSE)</f>
        <v>0.51604656367059776</v>
      </c>
      <c r="AQ15" s="18">
        <f>VLOOKUP(AQ$2,'Data Entry'!$BZ$9:$CN$508,15,FALSE)</f>
        <v>0.60035006087383946</v>
      </c>
      <c r="AR15" s="18">
        <f>VLOOKUP(AR$2,'Data Entry'!$BZ$9:$CN$508,15,FALSE)</f>
        <v>0.57797848052081646</v>
      </c>
      <c r="AS15" s="18">
        <f>VLOOKUP(AS$2,'Data Entry'!$BZ$9:$CN$508,15,FALSE)</f>
        <v>0.60975104057256613</v>
      </c>
      <c r="AT15" s="18">
        <f>VLOOKUP(AT$2,'Data Entry'!$BZ$9:$CN$508,15,FALSE)</f>
        <v>0.59490618166436438</v>
      </c>
      <c r="AU15" s="18">
        <f>VLOOKUP(AU$2,'Data Entry'!$BZ$9:$CN$508,15,FALSE)</f>
        <v>0.39652659419444958</v>
      </c>
      <c r="AV15" s="18">
        <f>VLOOKUP(AV$2,'Data Entry'!$BZ$9:$CN$508,15,FALSE)</f>
        <v>0.3962678499848109</v>
      </c>
      <c r="AW15" s="18">
        <f>VLOOKUP(AW$2,'Data Entry'!$BZ$9:$CN$508,15,FALSE)</f>
        <v>0.50134747493526088</v>
      </c>
      <c r="AX15" s="18">
        <f>VLOOKUP(AX$2,'Data Entry'!$BZ$9:$CN$508,15,FALSE)</f>
        <v>0.52479629446729092</v>
      </c>
      <c r="AY15" s="18">
        <f>VLOOKUP(AY$2,'Data Entry'!$BZ$9:$CN$508,15,FALSE)</f>
        <v>0.56349225600993258</v>
      </c>
      <c r="AZ15" s="18">
        <f>VLOOKUP(AZ$2,'Data Entry'!$BZ$9:$CN$508,15,FALSE)</f>
        <v>0.52242564519095602</v>
      </c>
      <c r="BA15" s="18">
        <f>VLOOKUP(BA$2,'Data Entry'!$BZ$9:$CN$508,15,FALSE)</f>
        <v>0.38809018554260327</v>
      </c>
      <c r="BB15" s="18">
        <f>VLOOKUP(BB$2,'Data Entry'!$BZ$9:$CN$508,15,FALSE)</f>
        <v>0.39949754750035432</v>
      </c>
      <c r="BC15" s="18">
        <f>VLOOKUP(BC$2,'Data Entry'!$BZ$9:$CN$508,15,FALSE)</f>
        <v>0.40156382383893835</v>
      </c>
      <c r="BD15" s="18">
        <f>VLOOKUP(BD$2,'Data Entry'!$BZ$9:$CN$508,15,FALSE)</f>
        <v>0.51306450079842525</v>
      </c>
      <c r="BE15" s="18">
        <f>VLOOKUP(BE$2,'Data Entry'!$BZ$9:$CN$508,15,FALSE)</f>
        <v>0.37228006791023249</v>
      </c>
      <c r="BF15" s="18">
        <f>VLOOKUP(BF$2,'Data Entry'!$BZ$9:$CN$508,15,FALSE)</f>
        <v>0.39229004412681401</v>
      </c>
      <c r="BG15" s="18">
        <f>VLOOKUP(BG$2,'Data Entry'!$BZ$9:$CN$508,15,FALSE)</f>
        <v>0.54721161724419221</v>
      </c>
      <c r="BH15" s="18">
        <f>VLOOKUP(BH$2,'Data Entry'!$BZ$9:$CN$508,15,FALSE)</f>
        <v>0.54863519818231343</v>
      </c>
      <c r="BI15" s="18">
        <f>VLOOKUP(BI$2,'Data Entry'!$BZ$9:$CN$508,15,FALSE)</f>
        <v>0.54995651997578032</v>
      </c>
    </row>
    <row r="16" spans="1:61">
      <c r="A16" s="11"/>
      <c r="B16" s="11" t="s">
        <v>241</v>
      </c>
      <c r="C16" s="1" t="s">
        <v>50</v>
      </c>
      <c r="D16" s="1" t="s">
        <v>51</v>
      </c>
      <c r="E16" s="1" t="s">
        <v>52</v>
      </c>
      <c r="F16" s="1" t="s">
        <v>53</v>
      </c>
      <c r="G16" s="1" t="s">
        <v>54</v>
      </c>
      <c r="H16" s="1" t="s">
        <v>55</v>
      </c>
      <c r="I16" s="1" t="s">
        <v>5</v>
      </c>
      <c r="J16" s="1" t="s">
        <v>9</v>
      </c>
      <c r="K16" s="1" t="s">
        <v>2</v>
      </c>
      <c r="L16" s="1" t="s">
        <v>56</v>
      </c>
      <c r="M16" s="1" t="s">
        <v>11</v>
      </c>
      <c r="N16" s="1" t="s">
        <v>10</v>
      </c>
      <c r="O16" s="40" t="str">
        <f>'Data Entry'!$CN$8</f>
        <v>Ti:Fe</v>
      </c>
      <c r="P16" s="40" t="s">
        <v>57</v>
      </c>
      <c r="Q16" s="18">
        <f>VLOOKUP(Q$2,'Data Entry'!$BZ$9:$CN$508,14,FALSE)</f>
        <v>0.26831930298676565</v>
      </c>
      <c r="R16" s="18">
        <f>VLOOKUP(R$2,'Data Entry'!$BZ$9:$CN$508,14,FALSE)</f>
        <v>0.271009027342898</v>
      </c>
      <c r="S16" s="18">
        <f>VLOOKUP(S$2,'Data Entry'!$BZ$9:$CN$508,14,FALSE)</f>
        <v>0.34667845598677249</v>
      </c>
      <c r="T16" s="18">
        <f>VLOOKUP(T$2,'Data Entry'!$BZ$9:$CN$508,14,FALSE)</f>
        <v>0.34968257183666657</v>
      </c>
      <c r="U16" s="18">
        <f>VLOOKUP(U$2,'Data Entry'!$BZ$9:$CN$508,14,FALSE)</f>
        <v>0.35398256853400373</v>
      </c>
      <c r="V16" s="18">
        <f>VLOOKUP(V$2,'Data Entry'!$BZ$9:$CN$508,14,FALSE)</f>
        <v>0.36343910525994461</v>
      </c>
      <c r="W16" s="18">
        <f>VLOOKUP(W$2,'Data Entry'!$BZ$9:$CN$508,14,FALSE)</f>
        <v>0.36643652902811547</v>
      </c>
      <c r="X16" s="18">
        <f>VLOOKUP(X$2,'Data Entry'!$BZ$9:$CN$508,14,FALSE)</f>
        <v>0.36796741123371746</v>
      </c>
      <c r="Y16" s="18">
        <f>VLOOKUP(Y$2,'Data Entry'!$BZ$9:$CN$508,14,FALSE)</f>
        <v>0.38184795848921005</v>
      </c>
      <c r="Z16" s="18">
        <f>VLOOKUP(Z$2,'Data Entry'!$BZ$9:$CN$508,14,FALSE)</f>
        <v>0.38601172628788133</v>
      </c>
      <c r="AA16" s="18">
        <f>VLOOKUP(AA$2,'Data Entry'!$BZ$9:$CN$508,14,FALSE)</f>
        <v>0.38856006502129536</v>
      </c>
      <c r="AB16" s="18">
        <f>VLOOKUP(AB$2,'Data Entry'!$BZ$9:$CN$508,14,FALSE)</f>
        <v>0.38993484823238483</v>
      </c>
      <c r="AC16" s="18">
        <f>VLOOKUP(AC$2,'Data Entry'!$BZ$9:$CN$508,14,FALSE)</f>
        <v>0.39359603768907703</v>
      </c>
      <c r="AD16" s="18">
        <f>VLOOKUP(AD$2,'Data Entry'!$BZ$9:$CN$508,14,FALSE)</f>
        <v>0.40379253017494432</v>
      </c>
      <c r="AE16" s="18">
        <f>VLOOKUP(AE$2,'Data Entry'!$BZ$9:$CN$508,14,FALSE)</f>
        <v>0.40438719263841139</v>
      </c>
      <c r="AF16" s="18">
        <f>VLOOKUP(AF$2,'Data Entry'!$BZ$9:$CN$508,14,FALSE)</f>
        <v>0.40444065386881412</v>
      </c>
      <c r="AG16" s="18">
        <f>VLOOKUP(AG$2,'Data Entry'!$BZ$9:$CN$508,14,FALSE)</f>
        <v>0.40495803754308968</v>
      </c>
      <c r="AH16" s="18">
        <f>VLOOKUP(AH$2,'Data Entry'!$BZ$9:$CN$508,14,FALSE)</f>
        <v>0.40578085913008355</v>
      </c>
      <c r="AI16" s="18">
        <f>VLOOKUP(AI$2,'Data Entry'!$BZ$9:$CN$508,14,FALSE)</f>
        <v>0.41275150400907196</v>
      </c>
      <c r="AJ16" s="18">
        <f>VLOOKUP(AJ$2,'Data Entry'!$BZ$9:$CN$508,14,FALSE)</f>
        <v>0.41474233622671991</v>
      </c>
      <c r="AK16" s="18">
        <f>VLOOKUP(AK$2,'Data Entry'!$BZ$9:$CN$508,14,FALSE)</f>
        <v>0.41752337598137207</v>
      </c>
      <c r="AL16" s="18">
        <f>VLOOKUP(AL$2,'Data Entry'!$BZ$9:$CN$508,14,FALSE)</f>
        <v>0.42222643228086926</v>
      </c>
      <c r="AM16" s="18">
        <f>VLOOKUP(AM$2,'Data Entry'!$BZ$9:$CN$508,14,FALSE)</f>
        <v>0.4321304840610356</v>
      </c>
      <c r="AN16" s="18">
        <f>VLOOKUP(AN$2,'Data Entry'!$BZ$9:$CN$508,14,FALSE)</f>
        <v>0.43233385546748965</v>
      </c>
      <c r="AO16" s="18">
        <f>VLOOKUP(AO$2,'Data Entry'!$BZ$9:$CN$508,14,FALSE)</f>
        <v>0.43745977392927582</v>
      </c>
      <c r="AP16" s="18">
        <f>VLOOKUP(AP$2,'Data Entry'!$BZ$9:$CN$508,14,FALSE)</f>
        <v>0.44215907733449494</v>
      </c>
      <c r="AQ16" s="18">
        <f>VLOOKUP(AQ$2,'Data Entry'!$BZ$9:$CN$508,14,FALSE)</f>
        <v>0.44325443758184613</v>
      </c>
      <c r="AR16" s="18">
        <f>VLOOKUP(AR$2,'Data Entry'!$BZ$9:$CN$508,14,FALSE)</f>
        <v>0.45453082578661103</v>
      </c>
      <c r="AS16" s="18">
        <f>VLOOKUP(AS$2,'Data Entry'!$BZ$9:$CN$508,14,FALSE)</f>
        <v>0.46000455386428418</v>
      </c>
      <c r="AT16" s="18">
        <f>VLOOKUP(AT$2,'Data Entry'!$BZ$9:$CN$508,14,FALSE)</f>
        <v>0.47445189751337824</v>
      </c>
      <c r="AU16" s="18">
        <f>VLOOKUP(AU$2,'Data Entry'!$BZ$9:$CN$508,14,FALSE)</f>
        <v>0.47616552045369115</v>
      </c>
      <c r="AV16" s="18">
        <f>VLOOKUP(AV$2,'Data Entry'!$BZ$9:$CN$508,14,FALSE)</f>
        <v>0.4788339788049592</v>
      </c>
      <c r="AW16" s="18">
        <f>VLOOKUP(AW$2,'Data Entry'!$BZ$9:$CN$508,14,FALSE)</f>
        <v>0.47986170458786215</v>
      </c>
      <c r="AX16" s="18">
        <f>VLOOKUP(AX$2,'Data Entry'!$BZ$9:$CN$508,14,FALSE)</f>
        <v>0.48352792492821878</v>
      </c>
      <c r="AY16" s="18">
        <f>VLOOKUP(AY$2,'Data Entry'!$BZ$9:$CN$508,14,FALSE)</f>
        <v>0.48683101466277146</v>
      </c>
      <c r="AZ16" s="18">
        <f>VLOOKUP(AZ$2,'Data Entry'!$BZ$9:$CN$508,14,FALSE)</f>
        <v>0.49998957240344816</v>
      </c>
      <c r="BA16" s="18">
        <f>VLOOKUP(BA$2,'Data Entry'!$BZ$9:$CN$508,14,FALSE)</f>
        <v>0.50576439343777679</v>
      </c>
      <c r="BB16" s="18">
        <f>VLOOKUP(BB$2,'Data Entry'!$BZ$9:$CN$508,14,FALSE)</f>
        <v>0.50963383791576855</v>
      </c>
      <c r="BC16" s="18">
        <f>VLOOKUP(BC$2,'Data Entry'!$BZ$9:$CN$508,14,FALSE)</f>
        <v>0.51369703484781604</v>
      </c>
      <c r="BD16" s="18">
        <f>VLOOKUP(BD$2,'Data Entry'!$BZ$9:$CN$508,14,FALSE)</f>
        <v>0.51768297592074541</v>
      </c>
      <c r="BE16" s="18">
        <f>VLOOKUP(BE$2,'Data Entry'!$BZ$9:$CN$508,14,FALSE)</f>
        <v>0.52276309181115999</v>
      </c>
      <c r="BF16" s="18">
        <f>VLOOKUP(BF$2,'Data Entry'!$BZ$9:$CN$508,14,FALSE)</f>
        <v>0.5409306218643557</v>
      </c>
      <c r="BG16" s="18">
        <f>VLOOKUP(BG$2,'Data Entry'!$BZ$9:$CN$508,14,FALSE)</f>
        <v>0.65448572693434093</v>
      </c>
      <c r="BH16" s="18">
        <f>VLOOKUP(BH$2,'Data Entry'!$BZ$9:$CN$508,14,FALSE)</f>
        <v>0.66821289831971864</v>
      </c>
      <c r="BI16" s="18">
        <f>VLOOKUP(BI$2,'Data Entry'!$BZ$9:$CN$508,14,FALSE)</f>
        <v>0.68909204270447655</v>
      </c>
    </row>
    <row r="17" spans="1:61" s="15" customFormat="1" ht="12" customHeight="1">
      <c r="A17" s="34" t="s">
        <v>243</v>
      </c>
      <c r="B17" s="35">
        <v>177</v>
      </c>
      <c r="C17" s="39">
        <f>VLOOKUP($B17,'Data Entry'!$BZ$9:$CN$508,2,FALSE)</f>
        <v>3.4000000000000002E-2</v>
      </c>
      <c r="D17" s="39">
        <f>VLOOKUP($B17,'Data Entry'!$BZ$9:$CN$508,3,FALSE)</f>
        <v>4.46</v>
      </c>
      <c r="E17" s="39">
        <f>VLOOKUP($B17,'Data Entry'!$BZ$9:$CN$508,4,FALSE)</f>
        <v>1.1938</v>
      </c>
      <c r="F17" s="39">
        <f>VLOOKUP($B17,'Data Entry'!$BZ$9:$CN$508,5,FALSE)</f>
        <v>59.43589408472895</v>
      </c>
      <c r="G17" s="39">
        <f>VLOOKUP($B17,'Data Entry'!$BZ$9:$CN$508,6,FALSE)</f>
        <v>0.35039999999999999</v>
      </c>
      <c r="H17" s="39">
        <f>VLOOKUP($B17,'Data Entry'!$BZ$9:$CN$508,7,FALSE)</f>
        <v>7.0699999999999999E-2</v>
      </c>
      <c r="I17" s="39">
        <f>VLOOKUP($B17,'Data Entry'!$BZ$9:$CN$508,8,FALSE)</f>
        <v>32.429077189411608</v>
      </c>
      <c r="J17" s="39">
        <f>VLOOKUP($B17,'Data Entry'!$BZ$9:$CN$508,9,FALSE)</f>
        <v>0.9587</v>
      </c>
      <c r="K17" s="39">
        <f>VLOOKUP($B17,'Data Entry'!$BZ$9:$CN$508,10,FALSE)</f>
        <v>0.76549999999999996</v>
      </c>
      <c r="L17" s="39">
        <f>VLOOKUP($B17,'Data Entry'!$BZ$9:$CN$508,11,FALSE)</f>
        <v>0</v>
      </c>
      <c r="M17" s="39">
        <f>VLOOKUP($B17,'Data Entry'!$BZ$9:$CN$508,12,FALSE)</f>
        <v>0.1071</v>
      </c>
      <c r="N17" s="39">
        <f>VLOOKUP($B17,'Data Entry'!$BZ$9:$CN$508,13,FALSE)</f>
        <v>1.47E-2</v>
      </c>
      <c r="O17" s="14">
        <f>VLOOKUP($B17,'Data Entry'!$BZ$9:$CN$508,15,FALSE)</f>
        <v>4.6700681214527626E-2</v>
      </c>
      <c r="P17" s="14">
        <f>VLOOKUP($B17,'Data Entry'!$BZ$9:$CN$508,14,FALSE)</f>
        <v>0.14778557398319361</v>
      </c>
      <c r="Q17" s="23">
        <v>724.2</v>
      </c>
      <c r="R17" s="24">
        <v>721.8</v>
      </c>
      <c r="S17" s="24" t="s">
        <v>235</v>
      </c>
      <c r="T17" s="24" t="s">
        <v>235</v>
      </c>
      <c r="U17" s="24" t="s">
        <v>235</v>
      </c>
      <c r="V17" s="24" t="s">
        <v>235</v>
      </c>
      <c r="W17" s="24" t="s">
        <v>235</v>
      </c>
      <c r="X17" s="24" t="s">
        <v>235</v>
      </c>
      <c r="Y17" s="24" t="s">
        <v>235</v>
      </c>
      <c r="Z17" s="24" t="s">
        <v>235</v>
      </c>
      <c r="AA17" s="24" t="s">
        <v>235</v>
      </c>
      <c r="AB17" s="24" t="s">
        <v>235</v>
      </c>
      <c r="AC17" s="24" t="s">
        <v>235</v>
      </c>
      <c r="AD17" s="24" t="s">
        <v>235</v>
      </c>
      <c r="AE17" s="24" t="s">
        <v>235</v>
      </c>
      <c r="AF17" s="24" t="s">
        <v>235</v>
      </c>
      <c r="AG17" s="24" t="s">
        <v>235</v>
      </c>
      <c r="AH17" s="24" t="s">
        <v>235</v>
      </c>
      <c r="AI17" s="24" t="s">
        <v>235</v>
      </c>
      <c r="AJ17" s="24" t="s">
        <v>235</v>
      </c>
      <c r="AK17" s="24" t="s">
        <v>235</v>
      </c>
      <c r="AL17" s="24" t="s">
        <v>235</v>
      </c>
      <c r="AM17" s="24" t="s">
        <v>235</v>
      </c>
      <c r="AN17" s="24" t="s">
        <v>235</v>
      </c>
      <c r="AO17" s="24" t="s">
        <v>235</v>
      </c>
      <c r="AP17" s="24" t="s">
        <v>235</v>
      </c>
      <c r="AQ17" s="24" t="s">
        <v>235</v>
      </c>
      <c r="AR17" s="24" t="s">
        <v>235</v>
      </c>
      <c r="AS17" s="24" t="s">
        <v>235</v>
      </c>
      <c r="AT17" s="24" t="s">
        <v>235</v>
      </c>
      <c r="AU17" s="24" t="s">
        <v>235</v>
      </c>
      <c r="AV17" s="24" t="s">
        <v>235</v>
      </c>
      <c r="AW17" s="24" t="s">
        <v>235</v>
      </c>
      <c r="AX17" s="24" t="s">
        <v>235</v>
      </c>
      <c r="AY17" s="24" t="s">
        <v>235</v>
      </c>
      <c r="AZ17" s="24" t="s">
        <v>235</v>
      </c>
      <c r="BA17" s="24" t="s">
        <v>235</v>
      </c>
      <c r="BB17" s="24" t="s">
        <v>235</v>
      </c>
      <c r="BC17" s="24" t="s">
        <v>235</v>
      </c>
      <c r="BD17" s="24" t="s">
        <v>235</v>
      </c>
      <c r="BE17" s="24" t="s">
        <v>235</v>
      </c>
      <c r="BF17" s="24" t="s">
        <v>235</v>
      </c>
      <c r="BG17" s="24" t="s">
        <v>235</v>
      </c>
      <c r="BH17" s="24" t="s">
        <v>235</v>
      </c>
      <c r="BI17" s="25" t="s">
        <v>235</v>
      </c>
    </row>
    <row r="18" spans="1:61" s="15" customFormat="1">
      <c r="A18" s="34"/>
      <c r="B18" s="35">
        <v>204</v>
      </c>
      <c r="C18" s="39">
        <f>VLOOKUP($B18,'Data Entry'!$BZ$9:$CN$508,2,FALSE)</f>
        <v>7.0400000000000004E-2</v>
      </c>
      <c r="D18" s="39">
        <f>VLOOKUP($B18,'Data Entry'!$BZ$9:$CN$508,3,FALSE)</f>
        <v>4.1900000000000004</v>
      </c>
      <c r="E18" s="39">
        <f>VLOOKUP($B18,'Data Entry'!$BZ$9:$CN$508,4,FALSE)</f>
        <v>0.96020000000000005</v>
      </c>
      <c r="F18" s="39">
        <f>VLOOKUP($B18,'Data Entry'!$BZ$9:$CN$508,5,FALSE)</f>
        <v>60.373898173947957</v>
      </c>
      <c r="G18" s="39">
        <f>VLOOKUP($B18,'Data Entry'!$BZ$9:$CN$508,6,FALSE)</f>
        <v>0.3755</v>
      </c>
      <c r="H18" s="39">
        <f>VLOOKUP($B18,'Data Entry'!$BZ$9:$CN$508,7,FALSE)</f>
        <v>4.5699999999999998E-2</v>
      </c>
      <c r="I18" s="39">
        <f>VLOOKUP($B18,'Data Entry'!$BZ$9:$CN$508,8,FALSE)</f>
        <v>32.315053135192365</v>
      </c>
      <c r="J18" s="39">
        <f>VLOOKUP($B18,'Data Entry'!$BZ$9:$CN$508,9,FALSE)</f>
        <v>0.97119999999999995</v>
      </c>
      <c r="K18" s="39">
        <f>VLOOKUP($B18,'Data Entry'!$BZ$9:$CN$508,10,FALSE)</f>
        <v>0.78659999999999997</v>
      </c>
      <c r="L18" s="39">
        <f>VLOOKUP($B18,'Data Entry'!$BZ$9:$CN$508,11,FALSE)</f>
        <v>0</v>
      </c>
      <c r="M18" s="39">
        <f>VLOOKUP($B18,'Data Entry'!$BZ$9:$CN$508,12,FALSE)</f>
        <v>0.14169999999999999</v>
      </c>
      <c r="N18" s="39">
        <f>VLOOKUP($B18,'Data Entry'!$BZ$9:$CN$508,13,FALSE)</f>
        <v>0</v>
      </c>
      <c r="O18" s="14">
        <f>VLOOKUP($B18,'Data Entry'!$BZ$9:$CN$508,15,FALSE)</f>
        <v>4.350384623853791E-2</v>
      </c>
      <c r="P18" s="14">
        <f>VLOOKUP($B18,'Data Entry'!$BZ$9:$CN$508,14,FALSE)</f>
        <v>0.15396837466274463</v>
      </c>
      <c r="Q18" s="26">
        <v>706.1</v>
      </c>
      <c r="R18" s="17">
        <v>703.9</v>
      </c>
      <c r="S18" s="17">
        <v>700.2</v>
      </c>
      <c r="T18" s="17">
        <v>699.5</v>
      </c>
      <c r="U18" s="17" t="s">
        <v>235</v>
      </c>
      <c r="V18" s="17" t="s">
        <v>235</v>
      </c>
      <c r="W18" s="17" t="s">
        <v>235</v>
      </c>
      <c r="X18" s="17" t="s">
        <v>235</v>
      </c>
      <c r="Y18" s="17" t="s">
        <v>235</v>
      </c>
      <c r="Z18" s="17" t="s">
        <v>235</v>
      </c>
      <c r="AA18" s="17" t="s">
        <v>235</v>
      </c>
      <c r="AB18" s="17" t="s">
        <v>235</v>
      </c>
      <c r="AC18" s="17" t="s">
        <v>235</v>
      </c>
      <c r="AD18" s="17" t="s">
        <v>235</v>
      </c>
      <c r="AE18" s="17" t="s">
        <v>235</v>
      </c>
      <c r="AF18" s="17" t="s">
        <v>235</v>
      </c>
      <c r="AG18" s="17" t="s">
        <v>235</v>
      </c>
      <c r="AH18" s="17" t="s">
        <v>235</v>
      </c>
      <c r="AI18" s="17" t="s">
        <v>235</v>
      </c>
      <c r="AJ18" s="17" t="s">
        <v>235</v>
      </c>
      <c r="AK18" s="17" t="s">
        <v>235</v>
      </c>
      <c r="AL18" s="17" t="s">
        <v>235</v>
      </c>
      <c r="AM18" s="17" t="s">
        <v>235</v>
      </c>
      <c r="AN18" s="17" t="s">
        <v>235</v>
      </c>
      <c r="AO18" s="17" t="s">
        <v>235</v>
      </c>
      <c r="AP18" s="17" t="s">
        <v>235</v>
      </c>
      <c r="AQ18" s="17" t="s">
        <v>235</v>
      </c>
      <c r="AR18" s="17" t="s">
        <v>235</v>
      </c>
      <c r="AS18" s="17" t="s">
        <v>235</v>
      </c>
      <c r="AT18" s="17" t="s">
        <v>235</v>
      </c>
      <c r="AU18" s="17" t="s">
        <v>235</v>
      </c>
      <c r="AV18" s="17" t="s">
        <v>235</v>
      </c>
      <c r="AW18" s="17" t="s">
        <v>235</v>
      </c>
      <c r="AX18" s="17" t="s">
        <v>235</v>
      </c>
      <c r="AY18" s="17" t="s">
        <v>235</v>
      </c>
      <c r="AZ18" s="17" t="s">
        <v>235</v>
      </c>
      <c r="BA18" s="17" t="s">
        <v>235</v>
      </c>
      <c r="BB18" s="17" t="s">
        <v>235</v>
      </c>
      <c r="BC18" s="17" t="s">
        <v>235</v>
      </c>
      <c r="BD18" s="17" t="s">
        <v>235</v>
      </c>
      <c r="BE18" s="17" t="s">
        <v>235</v>
      </c>
      <c r="BF18" s="17" t="s">
        <v>235</v>
      </c>
      <c r="BG18" s="17" t="s">
        <v>235</v>
      </c>
      <c r="BH18" s="17" t="s">
        <v>235</v>
      </c>
      <c r="BI18" s="27" t="s">
        <v>235</v>
      </c>
    </row>
    <row r="19" spans="1:61" s="15" customFormat="1">
      <c r="A19" s="34"/>
      <c r="B19" s="35">
        <v>203</v>
      </c>
      <c r="C19" s="39">
        <f>VLOOKUP($B19,'Data Entry'!$BZ$9:$CN$508,2,FALSE)</f>
        <v>4.82E-2</v>
      </c>
      <c r="D19" s="39">
        <f>VLOOKUP($B19,'Data Entry'!$BZ$9:$CN$508,3,FALSE)</f>
        <v>4.17</v>
      </c>
      <c r="E19" s="39">
        <f>VLOOKUP($B19,'Data Entry'!$BZ$9:$CN$508,4,FALSE)</f>
        <v>1.0702</v>
      </c>
      <c r="F19" s="39">
        <f>VLOOKUP($B19,'Data Entry'!$BZ$9:$CN$508,5,FALSE)</f>
        <v>60.062189088814179</v>
      </c>
      <c r="G19" s="39">
        <f>VLOOKUP($B19,'Data Entry'!$BZ$9:$CN$508,6,FALSE)</f>
        <v>0.3901</v>
      </c>
      <c r="H19" s="39">
        <f>VLOOKUP($B19,'Data Entry'!$BZ$9:$CN$508,7,FALSE)</f>
        <v>6.4600000000000005E-2</v>
      </c>
      <c r="I19" s="39">
        <f>VLOOKUP($B19,'Data Entry'!$BZ$9:$CN$508,8,FALSE)</f>
        <v>32.265531620089625</v>
      </c>
      <c r="J19" s="39">
        <f>VLOOKUP($B19,'Data Entry'!$BZ$9:$CN$508,9,FALSE)</f>
        <v>0.88129999999999997</v>
      </c>
      <c r="K19" s="39">
        <f>VLOOKUP($B19,'Data Entry'!$BZ$9:$CN$508,10,FALSE)</f>
        <v>0.76659999999999995</v>
      </c>
      <c r="L19" s="39">
        <f>VLOOKUP($B19,'Data Entry'!$BZ$9:$CN$508,11,FALSE)</f>
        <v>0</v>
      </c>
      <c r="M19" s="39">
        <f>VLOOKUP($B19,'Data Entry'!$BZ$9:$CN$508,12,FALSE)</f>
        <v>0.11020000000000001</v>
      </c>
      <c r="N19" s="39">
        <f>VLOOKUP($B19,'Data Entry'!$BZ$9:$CN$508,13,FALSE)</f>
        <v>1.55E-2</v>
      </c>
      <c r="O19" s="14">
        <f>VLOOKUP($B19,'Data Entry'!$BZ$9:$CN$508,15,FALSE)</f>
        <v>4.346173048006139E-2</v>
      </c>
      <c r="P19" s="14">
        <f>VLOOKUP($B19,'Data Entry'!$BZ$9:$CN$508,14,FALSE)</f>
        <v>0.18496815111641304</v>
      </c>
      <c r="Q19" s="26">
        <v>707.8</v>
      </c>
      <c r="R19" s="17">
        <v>705.7</v>
      </c>
      <c r="S19" s="17">
        <v>701.9</v>
      </c>
      <c r="T19" s="17">
        <v>701.2</v>
      </c>
      <c r="U19" s="17">
        <v>702.7</v>
      </c>
      <c r="V19" s="17">
        <v>701</v>
      </c>
      <c r="W19" s="17">
        <v>701.5</v>
      </c>
      <c r="X19" s="17">
        <v>703</v>
      </c>
      <c r="Y19" s="17">
        <v>701.7</v>
      </c>
      <c r="Z19" s="17" t="s">
        <v>235</v>
      </c>
      <c r="AA19" s="17" t="s">
        <v>235</v>
      </c>
      <c r="AB19" s="17" t="s">
        <v>235</v>
      </c>
      <c r="AC19" s="17" t="s">
        <v>235</v>
      </c>
      <c r="AD19" s="17" t="s">
        <v>235</v>
      </c>
      <c r="AE19" s="17" t="s">
        <v>235</v>
      </c>
      <c r="AF19" s="17" t="s">
        <v>235</v>
      </c>
      <c r="AG19" s="17" t="s">
        <v>235</v>
      </c>
      <c r="AH19" s="17" t="s">
        <v>235</v>
      </c>
      <c r="AI19" s="17" t="s">
        <v>235</v>
      </c>
      <c r="AJ19" s="17" t="s">
        <v>235</v>
      </c>
      <c r="AK19" s="17" t="s">
        <v>235</v>
      </c>
      <c r="AL19" s="17" t="s">
        <v>235</v>
      </c>
      <c r="AM19" s="17" t="s">
        <v>235</v>
      </c>
      <c r="AN19" s="17" t="s">
        <v>235</v>
      </c>
      <c r="AO19" s="17" t="s">
        <v>235</v>
      </c>
      <c r="AP19" s="17" t="s">
        <v>235</v>
      </c>
      <c r="AQ19" s="17" t="s">
        <v>235</v>
      </c>
      <c r="AR19" s="17" t="s">
        <v>235</v>
      </c>
      <c r="AS19" s="17" t="s">
        <v>235</v>
      </c>
      <c r="AT19" s="17" t="s">
        <v>235</v>
      </c>
      <c r="AU19" s="17" t="s">
        <v>235</v>
      </c>
      <c r="AV19" s="17" t="s">
        <v>235</v>
      </c>
      <c r="AW19" s="17" t="s">
        <v>235</v>
      </c>
      <c r="AX19" s="17" t="s">
        <v>235</v>
      </c>
      <c r="AY19" s="17" t="s">
        <v>235</v>
      </c>
      <c r="AZ19" s="17" t="s">
        <v>235</v>
      </c>
      <c r="BA19" s="17" t="s">
        <v>235</v>
      </c>
      <c r="BB19" s="17" t="s">
        <v>235</v>
      </c>
      <c r="BC19" s="17" t="s">
        <v>235</v>
      </c>
      <c r="BD19" s="17" t="s">
        <v>235</v>
      </c>
      <c r="BE19" s="17" t="s">
        <v>235</v>
      </c>
      <c r="BF19" s="17" t="s">
        <v>235</v>
      </c>
      <c r="BG19" s="17" t="s">
        <v>235</v>
      </c>
      <c r="BH19" s="17" t="s">
        <v>235</v>
      </c>
      <c r="BI19" s="27" t="s">
        <v>235</v>
      </c>
    </row>
    <row r="20" spans="1:61" s="15" customFormat="1">
      <c r="A20" s="34"/>
      <c r="B20" s="35">
        <v>161</v>
      </c>
      <c r="C20" s="39">
        <f>VLOOKUP($B20,'Data Entry'!$BZ$9:$CN$508,2,FALSE)</f>
        <v>6.5299999999999997E-2</v>
      </c>
      <c r="D20" s="39">
        <f>VLOOKUP($B20,'Data Entry'!$BZ$9:$CN$508,3,FALSE)</f>
        <v>4.17</v>
      </c>
      <c r="E20" s="39">
        <f>VLOOKUP($B20,'Data Entry'!$BZ$9:$CN$508,4,FALSE)</f>
        <v>1.1032999999999999</v>
      </c>
      <c r="F20" s="39">
        <f>VLOOKUP($B20,'Data Entry'!$BZ$9:$CN$508,5,FALSE)</f>
        <v>59.807321264496203</v>
      </c>
      <c r="G20" s="39">
        <f>VLOOKUP($B20,'Data Entry'!$BZ$9:$CN$508,6,FALSE)</f>
        <v>0.35249999999999998</v>
      </c>
      <c r="H20" s="39">
        <f>VLOOKUP($B20,'Data Entry'!$BZ$9:$CN$508,7,FALSE)</f>
        <v>9.6699999999999994E-2</v>
      </c>
      <c r="I20" s="39">
        <f>VLOOKUP($B20,'Data Entry'!$BZ$9:$CN$508,8,FALSE)</f>
        <v>32.524863855250786</v>
      </c>
      <c r="J20" s="39">
        <f>VLOOKUP($B20,'Data Entry'!$BZ$9:$CN$508,9,FALSE)</f>
        <v>0.72270000000000001</v>
      </c>
      <c r="K20" s="39">
        <f>VLOOKUP($B20,'Data Entry'!$BZ$9:$CN$508,10,FALSE)</f>
        <v>0.64690000000000003</v>
      </c>
      <c r="L20" s="39">
        <f>VLOOKUP($B20,'Data Entry'!$BZ$9:$CN$508,11,FALSE)</f>
        <v>0</v>
      </c>
      <c r="M20" s="39">
        <f>VLOOKUP($B20,'Data Entry'!$BZ$9:$CN$508,12,FALSE)</f>
        <v>0.1724</v>
      </c>
      <c r="N20" s="39">
        <f>VLOOKUP($B20,'Data Entry'!$BZ$9:$CN$508,13,FALSE)</f>
        <v>0</v>
      </c>
      <c r="O20" s="14">
        <f>VLOOKUP($B20,'Data Entry'!$BZ$9:$CN$508,15,FALSE)</f>
        <v>4.3446629114362964E-2</v>
      </c>
      <c r="P20" s="14">
        <f>VLOOKUP($B20,'Data Entry'!$BZ$9:$CN$508,14,FALSE)</f>
        <v>0.19740220274268169</v>
      </c>
      <c r="Q20" s="26">
        <v>710.4</v>
      </c>
      <c r="R20" s="17">
        <v>708.2</v>
      </c>
      <c r="S20" s="17">
        <v>704.4</v>
      </c>
      <c r="T20" s="17">
        <v>703.7</v>
      </c>
      <c r="U20" s="17">
        <v>705.2</v>
      </c>
      <c r="V20" s="17">
        <v>703.4</v>
      </c>
      <c r="W20" s="17">
        <v>704</v>
      </c>
      <c r="X20" s="17">
        <v>705.5</v>
      </c>
      <c r="Y20" s="17">
        <v>704.2</v>
      </c>
      <c r="Z20" s="17">
        <v>703.6</v>
      </c>
      <c r="AA20" s="17">
        <v>708</v>
      </c>
      <c r="AB20" s="17">
        <v>705.5</v>
      </c>
      <c r="AC20" s="17">
        <v>701.3</v>
      </c>
      <c r="AD20" s="17" t="s">
        <v>235</v>
      </c>
      <c r="AE20" s="17" t="s">
        <v>235</v>
      </c>
      <c r="AF20" s="17" t="s">
        <v>235</v>
      </c>
      <c r="AG20" s="17" t="s">
        <v>235</v>
      </c>
      <c r="AH20" s="17" t="s">
        <v>235</v>
      </c>
      <c r="AI20" s="17" t="s">
        <v>235</v>
      </c>
      <c r="AJ20" s="17" t="s">
        <v>235</v>
      </c>
      <c r="AK20" s="17" t="s">
        <v>235</v>
      </c>
      <c r="AL20" s="17" t="s">
        <v>235</v>
      </c>
      <c r="AM20" s="17" t="s">
        <v>235</v>
      </c>
      <c r="AN20" s="17" t="s">
        <v>235</v>
      </c>
      <c r="AO20" s="17" t="s">
        <v>235</v>
      </c>
      <c r="AP20" s="17" t="s">
        <v>235</v>
      </c>
      <c r="AQ20" s="17" t="s">
        <v>235</v>
      </c>
      <c r="AR20" s="17" t="s">
        <v>235</v>
      </c>
      <c r="AS20" s="17" t="s">
        <v>235</v>
      </c>
      <c r="AT20" s="17" t="s">
        <v>235</v>
      </c>
      <c r="AU20" s="17" t="s">
        <v>235</v>
      </c>
      <c r="AV20" s="17" t="s">
        <v>235</v>
      </c>
      <c r="AW20" s="17" t="s">
        <v>235</v>
      </c>
      <c r="AX20" s="17" t="s">
        <v>235</v>
      </c>
      <c r="AY20" s="17" t="s">
        <v>235</v>
      </c>
      <c r="AZ20" s="17" t="s">
        <v>235</v>
      </c>
      <c r="BA20" s="17" t="s">
        <v>235</v>
      </c>
      <c r="BB20" s="17" t="s">
        <v>235</v>
      </c>
      <c r="BC20" s="17" t="s">
        <v>235</v>
      </c>
      <c r="BD20" s="17" t="s">
        <v>235</v>
      </c>
      <c r="BE20" s="17" t="s">
        <v>235</v>
      </c>
      <c r="BF20" s="17" t="s">
        <v>235</v>
      </c>
      <c r="BG20" s="17" t="s">
        <v>235</v>
      </c>
      <c r="BH20" s="17" t="s">
        <v>235</v>
      </c>
      <c r="BI20" s="27" t="s">
        <v>235</v>
      </c>
    </row>
    <row r="21" spans="1:61" s="15" customFormat="1">
      <c r="A21" s="34"/>
      <c r="B21" s="35">
        <v>200</v>
      </c>
      <c r="C21" s="39">
        <f>VLOOKUP($B21,'Data Entry'!$BZ$9:$CN$508,2,FALSE)</f>
        <v>6.3399999999999998E-2</v>
      </c>
      <c r="D21" s="39">
        <f>VLOOKUP($B21,'Data Entry'!$BZ$9:$CN$508,3,FALSE)</f>
        <v>4.54</v>
      </c>
      <c r="E21" s="39">
        <f>VLOOKUP($B21,'Data Entry'!$BZ$9:$CN$508,4,FALSE)</f>
        <v>1.1247</v>
      </c>
      <c r="F21" s="39">
        <f>VLOOKUP($B21,'Data Entry'!$BZ$9:$CN$508,5,FALSE)</f>
        <v>59.421241180928696</v>
      </c>
      <c r="G21" s="39">
        <f>VLOOKUP($B21,'Data Entry'!$BZ$9:$CN$508,6,FALSE)</f>
        <v>0.35539999999999999</v>
      </c>
      <c r="H21" s="39">
        <f>VLOOKUP($B21,'Data Entry'!$BZ$9:$CN$508,7,FALSE)</f>
        <v>6.7100000000000007E-2</v>
      </c>
      <c r="I21" s="39">
        <f>VLOOKUP($B21,'Data Entry'!$BZ$9:$CN$508,8,FALSE)</f>
        <v>32.902261996827413</v>
      </c>
      <c r="J21" s="39">
        <f>VLOOKUP($B21,'Data Entry'!$BZ$9:$CN$508,9,FALSE)</f>
        <v>0.76419999999999999</v>
      </c>
      <c r="K21" s="39">
        <f>VLOOKUP($B21,'Data Entry'!$BZ$9:$CN$508,10,FALSE)</f>
        <v>0.68759999999999999</v>
      </c>
      <c r="L21" s="39">
        <f>VLOOKUP($B21,'Data Entry'!$BZ$9:$CN$508,11,FALSE)</f>
        <v>0</v>
      </c>
      <c r="M21" s="39">
        <f>VLOOKUP($B21,'Data Entry'!$BZ$9:$CN$508,12,FALSE)</f>
        <v>0.15409999999999999</v>
      </c>
      <c r="N21" s="39">
        <f>VLOOKUP($B21,'Data Entry'!$BZ$9:$CN$508,13,FALSE)</f>
        <v>0</v>
      </c>
      <c r="O21" s="14">
        <f>VLOOKUP($B21,'Data Entry'!$BZ$9:$CN$508,15,FALSE)</f>
        <v>4.7285175924874023E-2</v>
      </c>
      <c r="P21" s="14">
        <f>VLOOKUP($B21,'Data Entry'!$BZ$9:$CN$508,14,FALSE)</f>
        <v>0.19965194098282388</v>
      </c>
      <c r="Q21" s="26">
        <v>727.1</v>
      </c>
      <c r="R21" s="17">
        <v>724.7</v>
      </c>
      <c r="S21" s="17">
        <v>721</v>
      </c>
      <c r="T21" s="17">
        <v>720.1</v>
      </c>
      <c r="U21" s="17">
        <v>721.8</v>
      </c>
      <c r="V21" s="17">
        <v>719.8</v>
      </c>
      <c r="W21" s="17">
        <v>720.5</v>
      </c>
      <c r="X21" s="17">
        <v>722</v>
      </c>
      <c r="Y21" s="17">
        <v>720.6</v>
      </c>
      <c r="Z21" s="17">
        <v>720.5</v>
      </c>
      <c r="AA21" s="17">
        <v>724.5</v>
      </c>
      <c r="AB21" s="17">
        <v>722.1</v>
      </c>
      <c r="AC21" s="17">
        <v>717.9</v>
      </c>
      <c r="AD21" s="17" t="s">
        <v>235</v>
      </c>
      <c r="AE21" s="17" t="s">
        <v>235</v>
      </c>
      <c r="AF21" s="17" t="s">
        <v>235</v>
      </c>
      <c r="AG21" s="17" t="s">
        <v>235</v>
      </c>
      <c r="AH21" s="17" t="s">
        <v>235</v>
      </c>
      <c r="AI21" s="17" t="s">
        <v>235</v>
      </c>
      <c r="AJ21" s="17" t="s">
        <v>235</v>
      </c>
      <c r="AK21" s="17" t="s">
        <v>235</v>
      </c>
      <c r="AL21" s="17" t="s">
        <v>235</v>
      </c>
      <c r="AM21" s="17" t="s">
        <v>235</v>
      </c>
      <c r="AN21" s="17" t="s">
        <v>235</v>
      </c>
      <c r="AO21" s="17" t="s">
        <v>235</v>
      </c>
      <c r="AP21" s="17" t="s">
        <v>235</v>
      </c>
      <c r="AQ21" s="17" t="s">
        <v>235</v>
      </c>
      <c r="AR21" s="17" t="s">
        <v>235</v>
      </c>
      <c r="AS21" s="17" t="s">
        <v>235</v>
      </c>
      <c r="AT21" s="17" t="s">
        <v>235</v>
      </c>
      <c r="AU21" s="17" t="s">
        <v>235</v>
      </c>
      <c r="AV21" s="17" t="s">
        <v>235</v>
      </c>
      <c r="AW21" s="17" t="s">
        <v>235</v>
      </c>
      <c r="AX21" s="17" t="s">
        <v>235</v>
      </c>
      <c r="AY21" s="17" t="s">
        <v>235</v>
      </c>
      <c r="AZ21" s="17" t="s">
        <v>235</v>
      </c>
      <c r="BA21" s="17" t="s">
        <v>235</v>
      </c>
      <c r="BB21" s="17" t="s">
        <v>235</v>
      </c>
      <c r="BC21" s="17" t="s">
        <v>235</v>
      </c>
      <c r="BD21" s="17" t="s">
        <v>235</v>
      </c>
      <c r="BE21" s="17" t="s">
        <v>235</v>
      </c>
      <c r="BF21" s="17" t="s">
        <v>235</v>
      </c>
      <c r="BG21" s="17" t="s">
        <v>235</v>
      </c>
      <c r="BH21" s="17" t="s">
        <v>235</v>
      </c>
      <c r="BI21" s="27" t="s">
        <v>235</v>
      </c>
    </row>
    <row r="22" spans="1:61" s="15" customFormat="1">
      <c r="A22" s="34"/>
      <c r="B22" s="35">
        <v>286</v>
      </c>
      <c r="C22" s="39">
        <f>VLOOKUP($B22,'Data Entry'!$BZ$9:$CN$508,2,FALSE)</f>
        <v>4.6100000000000002E-2</v>
      </c>
      <c r="D22" s="39">
        <f>VLOOKUP($B22,'Data Entry'!$BZ$9:$CN$508,3,FALSE)</f>
        <v>4.66</v>
      </c>
      <c r="E22" s="39">
        <f>VLOOKUP($B22,'Data Entry'!$BZ$9:$CN$508,4,FALSE)</f>
        <v>1.1184000000000001</v>
      </c>
      <c r="F22" s="39">
        <f>VLOOKUP($B22,'Data Entry'!$BZ$9:$CN$508,5,FALSE)</f>
        <v>59.472489903703192</v>
      </c>
      <c r="G22" s="39">
        <f>VLOOKUP($B22,'Data Entry'!$BZ$9:$CN$508,6,FALSE)</f>
        <v>0.32729999999999998</v>
      </c>
      <c r="H22" s="39">
        <f>VLOOKUP($B22,'Data Entry'!$BZ$9:$CN$508,7,FALSE)</f>
        <v>0</v>
      </c>
      <c r="I22" s="39">
        <f>VLOOKUP($B22,'Data Entry'!$BZ$9:$CN$508,8,FALSE)</f>
        <v>33.076147960367614</v>
      </c>
      <c r="J22" s="39">
        <f>VLOOKUP($B22,'Data Entry'!$BZ$9:$CN$508,9,FALSE)</f>
        <v>0.78549999999999998</v>
      </c>
      <c r="K22" s="39">
        <f>VLOOKUP($B22,'Data Entry'!$BZ$9:$CN$508,10,FALSE)</f>
        <v>0.71199999999999997</v>
      </c>
      <c r="L22" s="39">
        <f>VLOOKUP($B22,'Data Entry'!$BZ$9:$CN$508,11,FALSE)</f>
        <v>0</v>
      </c>
      <c r="M22" s="39">
        <f>VLOOKUP($B22,'Data Entry'!$BZ$9:$CN$508,12,FALSE)</f>
        <v>0.19700000000000001</v>
      </c>
      <c r="N22" s="39">
        <f>VLOOKUP($B22,'Data Entry'!$BZ$9:$CN$508,13,FALSE)</f>
        <v>1.01E-2</v>
      </c>
      <c r="O22" s="14">
        <f>VLOOKUP($B22,'Data Entry'!$BZ$9:$CN$508,15,FALSE)</f>
        <v>4.8411691036705402E-2</v>
      </c>
      <c r="P22" s="14">
        <f>VLOOKUP($B22,'Data Entry'!$BZ$9:$CN$508,14,FALSE)</f>
        <v>0.20285691058106323</v>
      </c>
      <c r="Q22" s="26">
        <v>730.5</v>
      </c>
      <c r="R22" s="17">
        <v>728.1</v>
      </c>
      <c r="S22" s="17">
        <v>724.3</v>
      </c>
      <c r="T22" s="17">
        <v>723.4</v>
      </c>
      <c r="U22" s="17">
        <v>725.2</v>
      </c>
      <c r="V22" s="17">
        <v>723.1</v>
      </c>
      <c r="W22" s="17">
        <v>723.8</v>
      </c>
      <c r="X22" s="17">
        <v>725.3</v>
      </c>
      <c r="Y22" s="17">
        <v>723.9</v>
      </c>
      <c r="Z22" s="17">
        <v>723.9</v>
      </c>
      <c r="AA22" s="17">
        <v>727.9</v>
      </c>
      <c r="AB22" s="17">
        <v>725.5</v>
      </c>
      <c r="AC22" s="17">
        <v>721.3</v>
      </c>
      <c r="AD22" s="17">
        <v>721.4</v>
      </c>
      <c r="AE22" s="17" t="s">
        <v>235</v>
      </c>
      <c r="AF22" s="17" t="s">
        <v>235</v>
      </c>
      <c r="AG22" s="17" t="s">
        <v>235</v>
      </c>
      <c r="AH22" s="17" t="s">
        <v>235</v>
      </c>
      <c r="AI22" s="17" t="s">
        <v>235</v>
      </c>
      <c r="AJ22" s="17" t="s">
        <v>235</v>
      </c>
      <c r="AK22" s="17" t="s">
        <v>235</v>
      </c>
      <c r="AL22" s="17" t="s">
        <v>235</v>
      </c>
      <c r="AM22" s="17" t="s">
        <v>235</v>
      </c>
      <c r="AN22" s="17" t="s">
        <v>235</v>
      </c>
      <c r="AO22" s="17" t="s">
        <v>235</v>
      </c>
      <c r="AP22" s="17" t="s">
        <v>235</v>
      </c>
      <c r="AQ22" s="17" t="s">
        <v>235</v>
      </c>
      <c r="AR22" s="17" t="s">
        <v>235</v>
      </c>
      <c r="AS22" s="17" t="s">
        <v>235</v>
      </c>
      <c r="AT22" s="17" t="s">
        <v>235</v>
      </c>
      <c r="AU22" s="17" t="s">
        <v>235</v>
      </c>
      <c r="AV22" s="17" t="s">
        <v>235</v>
      </c>
      <c r="AW22" s="17" t="s">
        <v>235</v>
      </c>
      <c r="AX22" s="17" t="s">
        <v>235</v>
      </c>
      <c r="AY22" s="17" t="s">
        <v>235</v>
      </c>
      <c r="AZ22" s="17" t="s">
        <v>235</v>
      </c>
      <c r="BA22" s="17" t="s">
        <v>235</v>
      </c>
      <c r="BB22" s="17" t="s">
        <v>235</v>
      </c>
      <c r="BC22" s="17" t="s">
        <v>235</v>
      </c>
      <c r="BD22" s="17" t="s">
        <v>235</v>
      </c>
      <c r="BE22" s="17" t="s">
        <v>235</v>
      </c>
      <c r="BF22" s="17" t="s">
        <v>235</v>
      </c>
      <c r="BG22" s="17" t="s">
        <v>235</v>
      </c>
      <c r="BH22" s="17" t="s">
        <v>235</v>
      </c>
      <c r="BI22" s="27" t="s">
        <v>235</v>
      </c>
    </row>
    <row r="23" spans="1:61" s="15" customFormat="1">
      <c r="A23" s="34"/>
      <c r="B23" s="35">
        <v>248</v>
      </c>
      <c r="C23" s="39">
        <f>VLOOKUP($B23,'Data Entry'!$BZ$9:$CN$508,2,FALSE)</f>
        <v>5.3199999999999997E-2</v>
      </c>
      <c r="D23" s="39">
        <f>VLOOKUP($B23,'Data Entry'!$BZ$9:$CN$508,3,FALSE)</f>
        <v>4.8499999999999996</v>
      </c>
      <c r="E23" s="39">
        <f>VLOOKUP($B23,'Data Entry'!$BZ$9:$CN$508,4,FALSE)</f>
        <v>1.4576</v>
      </c>
      <c r="F23" s="39">
        <f>VLOOKUP($B23,'Data Entry'!$BZ$9:$CN$508,5,FALSE)</f>
        <v>59.291725592503731</v>
      </c>
      <c r="G23" s="39">
        <f>VLOOKUP($B23,'Data Entry'!$BZ$9:$CN$508,6,FALSE)</f>
        <v>0.34560000000000002</v>
      </c>
      <c r="H23" s="39">
        <f>VLOOKUP($B23,'Data Entry'!$BZ$9:$CN$508,7,FALSE)</f>
        <v>0</v>
      </c>
      <c r="I23" s="39">
        <f>VLOOKUP($B23,'Data Entry'!$BZ$9:$CN$508,8,FALSE)</f>
        <v>33.518801224410126</v>
      </c>
      <c r="J23" s="39">
        <f>VLOOKUP($B23,'Data Entry'!$BZ$9:$CN$508,9,FALSE)</f>
        <v>0.69699999999999995</v>
      </c>
      <c r="K23" s="39">
        <f>VLOOKUP($B23,'Data Entry'!$BZ$9:$CN$508,10,FALSE)</f>
        <v>0.66010000000000002</v>
      </c>
      <c r="L23" s="39">
        <f>VLOOKUP($B23,'Data Entry'!$BZ$9:$CN$508,11,FALSE)</f>
        <v>0</v>
      </c>
      <c r="M23" s="39">
        <f>VLOOKUP($B23,'Data Entry'!$BZ$9:$CN$508,12,FALSE)</f>
        <v>0.15820000000000001</v>
      </c>
      <c r="N23" s="39">
        <f>VLOOKUP($B23,'Data Entry'!$BZ$9:$CN$508,13,FALSE)</f>
        <v>0</v>
      </c>
      <c r="O23" s="14">
        <f>VLOOKUP($B23,'Data Entry'!$BZ$9:$CN$508,15,FALSE)</f>
        <v>5.0223155179120092E-2</v>
      </c>
      <c r="P23" s="14">
        <f>VLOOKUP($B23,'Data Entry'!$BZ$9:$CN$508,14,FALSE)</f>
        <v>0.22190006097377493</v>
      </c>
      <c r="Q23" s="26">
        <v>743.9</v>
      </c>
      <c r="R23" s="17">
        <v>741.3</v>
      </c>
      <c r="S23" s="17">
        <v>737.5</v>
      </c>
      <c r="T23" s="17">
        <v>736.5</v>
      </c>
      <c r="U23" s="17">
        <v>738.4</v>
      </c>
      <c r="V23" s="17">
        <v>736.1</v>
      </c>
      <c r="W23" s="17">
        <v>737</v>
      </c>
      <c r="X23" s="17">
        <v>738.5</v>
      </c>
      <c r="Y23" s="17">
        <v>737</v>
      </c>
      <c r="Z23" s="17">
        <v>737.4</v>
      </c>
      <c r="AA23" s="17">
        <v>741.1</v>
      </c>
      <c r="AB23" s="17">
        <v>738.7</v>
      </c>
      <c r="AC23" s="17">
        <v>734.6</v>
      </c>
      <c r="AD23" s="17">
        <v>734.3</v>
      </c>
      <c r="AE23" s="17">
        <v>737.6</v>
      </c>
      <c r="AF23" s="17">
        <v>738.9</v>
      </c>
      <c r="AG23" s="17">
        <v>731.8</v>
      </c>
      <c r="AH23" s="17">
        <v>735.4</v>
      </c>
      <c r="AI23" s="17">
        <v>738.1</v>
      </c>
      <c r="AJ23" s="17">
        <v>738.8</v>
      </c>
      <c r="AK23" s="17">
        <v>738</v>
      </c>
      <c r="AL23" s="17">
        <v>738.5</v>
      </c>
      <c r="AM23" s="17" t="s">
        <v>235</v>
      </c>
      <c r="AN23" s="17" t="s">
        <v>235</v>
      </c>
      <c r="AO23" s="17" t="s">
        <v>235</v>
      </c>
      <c r="AP23" s="17" t="s">
        <v>235</v>
      </c>
      <c r="AQ23" s="17" t="s">
        <v>235</v>
      </c>
      <c r="AR23" s="17" t="s">
        <v>235</v>
      </c>
      <c r="AS23" s="17" t="s">
        <v>235</v>
      </c>
      <c r="AT23" s="17" t="s">
        <v>235</v>
      </c>
      <c r="AU23" s="17" t="s">
        <v>235</v>
      </c>
      <c r="AV23" s="17" t="s">
        <v>235</v>
      </c>
      <c r="AW23" s="17" t="s">
        <v>235</v>
      </c>
      <c r="AX23" s="17" t="s">
        <v>235</v>
      </c>
      <c r="AY23" s="17" t="s">
        <v>235</v>
      </c>
      <c r="AZ23" s="17" t="s">
        <v>235</v>
      </c>
      <c r="BA23" s="17" t="s">
        <v>235</v>
      </c>
      <c r="BB23" s="17" t="s">
        <v>235</v>
      </c>
      <c r="BC23" s="17" t="s">
        <v>235</v>
      </c>
      <c r="BD23" s="17" t="s">
        <v>235</v>
      </c>
      <c r="BE23" s="17" t="s">
        <v>235</v>
      </c>
      <c r="BF23" s="17" t="s">
        <v>235</v>
      </c>
      <c r="BG23" s="17" t="s">
        <v>235</v>
      </c>
      <c r="BH23" s="17" t="s">
        <v>235</v>
      </c>
      <c r="BI23" s="27" t="s">
        <v>235</v>
      </c>
    </row>
    <row r="24" spans="1:61" s="15" customFormat="1">
      <c r="A24" s="34"/>
      <c r="B24" s="35">
        <v>285</v>
      </c>
      <c r="C24" s="39">
        <f>VLOOKUP($B24,'Data Entry'!$BZ$9:$CN$508,2,FALSE)</f>
        <v>4.5199999999999997E-2</v>
      </c>
      <c r="D24" s="39">
        <f>VLOOKUP($B24,'Data Entry'!$BZ$9:$CN$508,3,FALSE)</f>
        <v>4.62</v>
      </c>
      <c r="E24" s="39">
        <f>VLOOKUP($B24,'Data Entry'!$BZ$9:$CN$508,4,FALSE)</f>
        <v>1.1203000000000001</v>
      </c>
      <c r="F24" s="39">
        <f>VLOOKUP($B24,'Data Entry'!$BZ$9:$CN$508,5,FALSE)</f>
        <v>59.281890269644585</v>
      </c>
      <c r="G24" s="39">
        <f>VLOOKUP($B24,'Data Entry'!$BZ$9:$CN$508,6,FALSE)</f>
        <v>0.33079999999999998</v>
      </c>
      <c r="H24" s="39">
        <f>VLOOKUP($B24,'Data Entry'!$BZ$9:$CN$508,7,FALSE)</f>
        <v>0</v>
      </c>
      <c r="I24" s="39">
        <f>VLOOKUP($B24,'Data Entry'!$BZ$9:$CN$508,8,FALSE)</f>
        <v>32.927651131536912</v>
      </c>
      <c r="J24" s="39">
        <f>VLOOKUP($B24,'Data Entry'!$BZ$9:$CN$508,9,FALSE)</f>
        <v>0.75509999999999999</v>
      </c>
      <c r="K24" s="39">
        <f>VLOOKUP($B24,'Data Entry'!$BZ$9:$CN$508,10,FALSE)</f>
        <v>0.72409999999999997</v>
      </c>
      <c r="L24" s="39">
        <f>VLOOKUP($B24,'Data Entry'!$BZ$9:$CN$508,11,FALSE)</f>
        <v>0</v>
      </c>
      <c r="M24" s="39">
        <f>VLOOKUP($B24,'Data Entry'!$BZ$9:$CN$508,12,FALSE)</f>
        <v>0.1547</v>
      </c>
      <c r="N24" s="39">
        <f>VLOOKUP($B24,'Data Entry'!$BZ$9:$CN$508,13,FALSE)</f>
        <v>0</v>
      </c>
      <c r="O24" s="14">
        <f>VLOOKUP($B24,'Data Entry'!$BZ$9:$CN$508,15,FALSE)</f>
        <v>4.8174171393562906E-2</v>
      </c>
      <c r="P24" s="14">
        <f>VLOOKUP($B24,'Data Entry'!$BZ$9:$CN$508,14,FALSE)</f>
        <v>0.22731718353273955</v>
      </c>
      <c r="Q24" s="26">
        <v>729.7</v>
      </c>
      <c r="R24" s="17">
        <v>727.3</v>
      </c>
      <c r="S24" s="17">
        <v>723.5</v>
      </c>
      <c r="T24" s="17">
        <v>722.6</v>
      </c>
      <c r="U24" s="17">
        <v>724.4</v>
      </c>
      <c r="V24" s="17">
        <v>722.3</v>
      </c>
      <c r="W24" s="17">
        <v>723</v>
      </c>
      <c r="X24" s="17">
        <v>724.5</v>
      </c>
      <c r="Y24" s="17">
        <v>723.2</v>
      </c>
      <c r="Z24" s="17">
        <v>723.1</v>
      </c>
      <c r="AA24" s="17">
        <v>727.1</v>
      </c>
      <c r="AB24" s="17">
        <v>724.7</v>
      </c>
      <c r="AC24" s="17">
        <v>720.5</v>
      </c>
      <c r="AD24" s="17">
        <v>720.6</v>
      </c>
      <c r="AE24" s="17">
        <v>723.2</v>
      </c>
      <c r="AF24" s="17">
        <v>724.9</v>
      </c>
      <c r="AG24" s="17">
        <v>718.3</v>
      </c>
      <c r="AH24" s="17">
        <v>721.6</v>
      </c>
      <c r="AI24" s="17">
        <v>724.1</v>
      </c>
      <c r="AJ24" s="17">
        <v>724.8</v>
      </c>
      <c r="AK24" s="17">
        <v>723.8</v>
      </c>
      <c r="AL24" s="17">
        <v>724.6</v>
      </c>
      <c r="AM24" s="17" t="s">
        <v>235</v>
      </c>
      <c r="AN24" s="17" t="s">
        <v>235</v>
      </c>
      <c r="AO24" s="17" t="s">
        <v>235</v>
      </c>
      <c r="AP24" s="17" t="s">
        <v>235</v>
      </c>
      <c r="AQ24" s="17" t="s">
        <v>235</v>
      </c>
      <c r="AR24" s="17" t="s">
        <v>235</v>
      </c>
      <c r="AS24" s="17" t="s">
        <v>235</v>
      </c>
      <c r="AT24" s="17" t="s">
        <v>235</v>
      </c>
      <c r="AU24" s="17" t="s">
        <v>235</v>
      </c>
      <c r="AV24" s="17" t="s">
        <v>235</v>
      </c>
      <c r="AW24" s="17" t="s">
        <v>235</v>
      </c>
      <c r="AX24" s="17" t="s">
        <v>235</v>
      </c>
      <c r="AY24" s="17" t="s">
        <v>235</v>
      </c>
      <c r="AZ24" s="17" t="s">
        <v>235</v>
      </c>
      <c r="BA24" s="17" t="s">
        <v>235</v>
      </c>
      <c r="BB24" s="17" t="s">
        <v>235</v>
      </c>
      <c r="BC24" s="17" t="s">
        <v>235</v>
      </c>
      <c r="BD24" s="17" t="s">
        <v>235</v>
      </c>
      <c r="BE24" s="17" t="s">
        <v>235</v>
      </c>
      <c r="BF24" s="17" t="s">
        <v>235</v>
      </c>
      <c r="BG24" s="17" t="s">
        <v>235</v>
      </c>
      <c r="BH24" s="17" t="s">
        <v>235</v>
      </c>
      <c r="BI24" s="27" t="s">
        <v>235</v>
      </c>
    </row>
    <row r="25" spans="1:61" s="15" customFormat="1">
      <c r="A25" s="34"/>
      <c r="B25" s="35">
        <v>229</v>
      </c>
      <c r="C25" s="39">
        <f>VLOOKUP($B25,'Data Entry'!$BZ$9:$CN$508,2,FALSE)</f>
        <v>4.3299999999999998E-2</v>
      </c>
      <c r="D25" s="39">
        <f>VLOOKUP($B25,'Data Entry'!$BZ$9:$CN$508,3,FALSE)</f>
        <v>4.26</v>
      </c>
      <c r="E25" s="39">
        <f>VLOOKUP($B25,'Data Entry'!$BZ$9:$CN$508,4,FALSE)</f>
        <v>1.0488</v>
      </c>
      <c r="F25" s="39">
        <f>VLOOKUP($B25,'Data Entry'!$BZ$9:$CN$508,5,FALSE)</f>
        <v>60.254103369742474</v>
      </c>
      <c r="G25" s="39">
        <f>VLOOKUP($B25,'Data Entry'!$BZ$9:$CN$508,6,FALSE)</f>
        <v>0.32729999999999998</v>
      </c>
      <c r="H25" s="39">
        <f>VLOOKUP($B25,'Data Entry'!$BZ$9:$CN$508,7,FALSE)</f>
        <v>5.45E-2</v>
      </c>
      <c r="I25" s="39">
        <f>VLOOKUP($B25,'Data Entry'!$BZ$9:$CN$508,8,FALSE)</f>
        <v>32.892845518490091</v>
      </c>
      <c r="J25" s="39">
        <f>VLOOKUP($B25,'Data Entry'!$BZ$9:$CN$508,9,FALSE)</f>
        <v>0.68479999999999996</v>
      </c>
      <c r="K25" s="39">
        <f>VLOOKUP($B25,'Data Entry'!$BZ$9:$CN$508,10,FALSE)</f>
        <v>0.66559999999999997</v>
      </c>
      <c r="L25" s="39">
        <f>VLOOKUP($B25,'Data Entry'!$BZ$9:$CN$508,11,FALSE)</f>
        <v>0</v>
      </c>
      <c r="M25" s="39">
        <f>VLOOKUP($B25,'Data Entry'!$BZ$9:$CN$508,12,FALSE)</f>
        <v>0.16059999999999999</v>
      </c>
      <c r="N25" s="39">
        <f>VLOOKUP($B25,'Data Entry'!$BZ$9:$CN$508,13,FALSE)</f>
        <v>0</v>
      </c>
      <c r="O25" s="14">
        <f>VLOOKUP($B25,'Data Entry'!$BZ$9:$CN$508,15,FALSE)</f>
        <v>4.3991995401352464E-2</v>
      </c>
      <c r="P25" s="14">
        <f>VLOOKUP($B25,'Data Entry'!$BZ$9:$CN$508,14,FALSE)</f>
        <v>0.23317266793376984</v>
      </c>
      <c r="Q25" s="26">
        <v>711.4</v>
      </c>
      <c r="R25" s="17">
        <v>709.1</v>
      </c>
      <c r="S25" s="17">
        <v>705.4</v>
      </c>
      <c r="T25" s="17">
        <v>704.6</v>
      </c>
      <c r="U25" s="17">
        <v>706.2</v>
      </c>
      <c r="V25" s="17">
        <v>704.4</v>
      </c>
      <c r="W25" s="17">
        <v>705</v>
      </c>
      <c r="X25" s="17">
        <v>706.4</v>
      </c>
      <c r="Y25" s="17">
        <v>705.2</v>
      </c>
      <c r="Z25" s="17">
        <v>704.6</v>
      </c>
      <c r="AA25" s="17">
        <v>709</v>
      </c>
      <c r="AB25" s="17">
        <v>706.5</v>
      </c>
      <c r="AC25" s="17">
        <v>702.3</v>
      </c>
      <c r="AD25" s="17">
        <v>703</v>
      </c>
      <c r="AE25" s="17">
        <v>704.6</v>
      </c>
      <c r="AF25" s="17">
        <v>706.7</v>
      </c>
      <c r="AG25" s="17">
        <v>700.8</v>
      </c>
      <c r="AH25" s="17">
        <v>703.9</v>
      </c>
      <c r="AI25" s="17">
        <v>705.9</v>
      </c>
      <c r="AJ25" s="17">
        <v>706.6</v>
      </c>
      <c r="AK25" s="17">
        <v>705.4</v>
      </c>
      <c r="AL25" s="17">
        <v>706.5</v>
      </c>
      <c r="AM25" s="17">
        <v>710.6</v>
      </c>
      <c r="AN25" s="17">
        <v>705.5</v>
      </c>
      <c r="AO25" s="17" t="s">
        <v>235</v>
      </c>
      <c r="AP25" s="17" t="s">
        <v>235</v>
      </c>
      <c r="AQ25" s="17" t="s">
        <v>235</v>
      </c>
      <c r="AR25" s="17" t="s">
        <v>235</v>
      </c>
      <c r="AS25" s="17" t="s">
        <v>235</v>
      </c>
      <c r="AT25" s="17" t="s">
        <v>235</v>
      </c>
      <c r="AU25" s="17" t="s">
        <v>235</v>
      </c>
      <c r="AV25" s="17" t="s">
        <v>235</v>
      </c>
      <c r="AW25" s="17" t="s">
        <v>235</v>
      </c>
      <c r="AX25" s="17" t="s">
        <v>235</v>
      </c>
      <c r="AY25" s="17" t="s">
        <v>235</v>
      </c>
      <c r="AZ25" s="17" t="s">
        <v>235</v>
      </c>
      <c r="BA25" s="17" t="s">
        <v>235</v>
      </c>
      <c r="BB25" s="17" t="s">
        <v>235</v>
      </c>
      <c r="BC25" s="17" t="s">
        <v>235</v>
      </c>
      <c r="BD25" s="17" t="s">
        <v>235</v>
      </c>
      <c r="BE25" s="17" t="s">
        <v>235</v>
      </c>
      <c r="BF25" s="17" t="s">
        <v>235</v>
      </c>
      <c r="BG25" s="17" t="s">
        <v>235</v>
      </c>
      <c r="BH25" s="17" t="s">
        <v>235</v>
      </c>
      <c r="BI25" s="27" t="s">
        <v>235</v>
      </c>
    </row>
    <row r="26" spans="1:61" s="15" customFormat="1">
      <c r="A26" s="34"/>
      <c r="B26" s="35">
        <v>199</v>
      </c>
      <c r="C26" s="39">
        <f>VLOOKUP($B26,'Data Entry'!$BZ$9:$CN$508,2,FALSE)</f>
        <v>9.8199999999999996E-2</v>
      </c>
      <c r="D26" s="39">
        <f>VLOOKUP($B26,'Data Entry'!$BZ$9:$CN$508,3,FALSE)</f>
        <v>4.3600000000000003</v>
      </c>
      <c r="E26" s="39">
        <f>VLOOKUP($B26,'Data Entry'!$BZ$9:$CN$508,4,FALSE)</f>
        <v>0.99519999999999997</v>
      </c>
      <c r="F26" s="39">
        <f>VLOOKUP($B26,'Data Entry'!$BZ$9:$CN$508,5,FALSE)</f>
        <v>59.858362112353113</v>
      </c>
      <c r="G26" s="39">
        <f>VLOOKUP($B26,'Data Entry'!$BZ$9:$CN$508,6,FALSE)</f>
        <v>0.31519999999999998</v>
      </c>
      <c r="H26" s="39">
        <f>VLOOKUP($B26,'Data Entry'!$BZ$9:$CN$508,7,FALSE)</f>
        <v>5.2299999999999999E-2</v>
      </c>
      <c r="I26" s="39">
        <f>VLOOKUP($B26,'Data Entry'!$BZ$9:$CN$508,8,FALSE)</f>
        <v>32.928936866409146</v>
      </c>
      <c r="J26" s="39">
        <f>VLOOKUP($B26,'Data Entry'!$BZ$9:$CN$508,9,FALSE)</f>
        <v>0.65839999999999999</v>
      </c>
      <c r="K26" s="39">
        <f>VLOOKUP($B26,'Data Entry'!$BZ$9:$CN$508,10,FALSE)</f>
        <v>0.66139999999999999</v>
      </c>
      <c r="L26" s="39">
        <f>VLOOKUP($B26,'Data Entry'!$BZ$9:$CN$508,11,FALSE)</f>
        <v>0</v>
      </c>
      <c r="M26" s="39">
        <f>VLOOKUP($B26,'Data Entry'!$BZ$9:$CN$508,12,FALSE)</f>
        <v>0.14199999999999999</v>
      </c>
      <c r="N26" s="39">
        <f>VLOOKUP($B26,'Data Entry'!$BZ$9:$CN$508,13,FALSE)</f>
        <v>0</v>
      </c>
      <c r="O26" s="14">
        <f>VLOOKUP($B26,'Data Entry'!$BZ$9:$CN$508,15,FALSE)</f>
        <v>4.5190680046963243E-2</v>
      </c>
      <c r="P26" s="14">
        <f>VLOOKUP($B26,'Data Entry'!$BZ$9:$CN$508,14,FALSE)</f>
        <v>0.24749747469366964</v>
      </c>
      <c r="Q26" s="26" t="s">
        <v>235</v>
      </c>
      <c r="R26" s="17" t="s">
        <v>235</v>
      </c>
      <c r="S26" s="17">
        <v>710.2</v>
      </c>
      <c r="T26" s="17">
        <v>709.3</v>
      </c>
      <c r="U26" s="17">
        <v>710.9</v>
      </c>
      <c r="V26" s="17">
        <v>709.1</v>
      </c>
      <c r="W26" s="17">
        <v>709.7</v>
      </c>
      <c r="X26" s="17">
        <v>711.2</v>
      </c>
      <c r="Y26" s="17">
        <v>709.9</v>
      </c>
      <c r="Z26" s="17">
        <v>709.4</v>
      </c>
      <c r="AA26" s="17">
        <v>713.7</v>
      </c>
      <c r="AB26" s="17">
        <v>711.3</v>
      </c>
      <c r="AC26" s="17">
        <v>707</v>
      </c>
      <c r="AD26" s="17">
        <v>707.6</v>
      </c>
      <c r="AE26" s="17">
        <v>709.5</v>
      </c>
      <c r="AF26" s="17">
        <v>711.5</v>
      </c>
      <c r="AG26" s="17">
        <v>705.4</v>
      </c>
      <c r="AH26" s="17">
        <v>708.5</v>
      </c>
      <c r="AI26" s="17">
        <v>710.7</v>
      </c>
      <c r="AJ26" s="17">
        <v>711.4</v>
      </c>
      <c r="AK26" s="17">
        <v>710.2</v>
      </c>
      <c r="AL26" s="17">
        <v>711.2</v>
      </c>
      <c r="AM26" s="17">
        <v>715.4</v>
      </c>
      <c r="AN26" s="17">
        <v>710.3</v>
      </c>
      <c r="AO26" s="17">
        <v>709.3</v>
      </c>
      <c r="AP26" s="17">
        <v>711</v>
      </c>
      <c r="AQ26" s="17">
        <v>712.6</v>
      </c>
      <c r="AR26" s="17" t="s">
        <v>235</v>
      </c>
      <c r="AS26" s="17" t="s">
        <v>235</v>
      </c>
      <c r="AT26" s="17" t="s">
        <v>235</v>
      </c>
      <c r="AU26" s="17" t="s">
        <v>235</v>
      </c>
      <c r="AV26" s="17" t="s">
        <v>235</v>
      </c>
      <c r="AW26" s="17" t="s">
        <v>235</v>
      </c>
      <c r="AX26" s="17" t="s">
        <v>235</v>
      </c>
      <c r="AY26" s="17" t="s">
        <v>235</v>
      </c>
      <c r="AZ26" s="17" t="s">
        <v>235</v>
      </c>
      <c r="BA26" s="17" t="s">
        <v>235</v>
      </c>
      <c r="BB26" s="17" t="s">
        <v>235</v>
      </c>
      <c r="BC26" s="17" t="s">
        <v>235</v>
      </c>
      <c r="BD26" s="17" t="s">
        <v>235</v>
      </c>
      <c r="BE26" s="17" t="s">
        <v>235</v>
      </c>
      <c r="BF26" s="17" t="s">
        <v>235</v>
      </c>
      <c r="BG26" s="17" t="s">
        <v>235</v>
      </c>
      <c r="BH26" s="17" t="s">
        <v>235</v>
      </c>
      <c r="BI26" s="27" t="s">
        <v>235</v>
      </c>
    </row>
    <row r="27" spans="1:61" s="15" customFormat="1">
      <c r="A27" s="34"/>
      <c r="B27" s="35">
        <v>174</v>
      </c>
      <c r="C27" s="39">
        <f>VLOOKUP($B27,'Data Entry'!$BZ$9:$CN$508,2,FALSE)</f>
        <v>5.4600000000000003E-2</v>
      </c>
      <c r="D27" s="39">
        <f>VLOOKUP($B27,'Data Entry'!$BZ$9:$CN$508,3,FALSE)</f>
        <v>3.09</v>
      </c>
      <c r="E27" s="39">
        <f>VLOOKUP($B27,'Data Entry'!$BZ$9:$CN$508,4,FALSE)</f>
        <v>1.1402000000000001</v>
      </c>
      <c r="F27" s="39">
        <f>VLOOKUP($B27,'Data Entry'!$BZ$9:$CN$508,5,FALSE)</f>
        <v>62.455186731067357</v>
      </c>
      <c r="G27" s="39">
        <f>VLOOKUP($B27,'Data Entry'!$BZ$9:$CN$508,6,FALSE)</f>
        <v>0.3402</v>
      </c>
      <c r="H27" s="39">
        <f>VLOOKUP($B27,'Data Entry'!$BZ$9:$CN$508,7,FALSE)</f>
        <v>0.11509999999999999</v>
      </c>
      <c r="I27" s="39">
        <f>VLOOKUP($B27,'Data Entry'!$BZ$9:$CN$508,8,FALSE)</f>
        <v>31.872291996759984</v>
      </c>
      <c r="J27" s="39">
        <f>VLOOKUP($B27,'Data Entry'!$BZ$9:$CN$508,9,FALSE)</f>
        <v>0.63319999999999999</v>
      </c>
      <c r="K27" s="39">
        <f>VLOOKUP($B27,'Data Entry'!$BZ$9:$CN$508,10,FALSE)</f>
        <v>0.6421</v>
      </c>
      <c r="L27" s="39">
        <f>VLOOKUP($B27,'Data Entry'!$BZ$9:$CN$508,11,FALSE)</f>
        <v>0</v>
      </c>
      <c r="M27" s="39">
        <f>VLOOKUP($B27,'Data Entry'!$BZ$9:$CN$508,12,FALSE)</f>
        <v>0.13339999999999999</v>
      </c>
      <c r="N27" s="39">
        <f>VLOOKUP($B27,'Data Entry'!$BZ$9:$CN$508,13,FALSE)</f>
        <v>0</v>
      </c>
      <c r="O27" s="14">
        <f>VLOOKUP($B27,'Data Entry'!$BZ$9:$CN$508,15,FALSE)</f>
        <v>3.1561857813120542E-2</v>
      </c>
      <c r="P27" s="14">
        <f>VLOOKUP($B27,'Data Entry'!$BZ$9:$CN$508,14,FALSE)</f>
        <v>0.25158487004637542</v>
      </c>
      <c r="Q27" s="26" t="s">
        <v>235</v>
      </c>
      <c r="R27" s="17" t="s">
        <v>235</v>
      </c>
      <c r="S27" s="17">
        <v>643.6</v>
      </c>
      <c r="T27" s="17">
        <v>643.4</v>
      </c>
      <c r="U27" s="17">
        <v>644.1</v>
      </c>
      <c r="V27" s="17">
        <v>643.4</v>
      </c>
      <c r="W27" s="17">
        <v>643.29999999999995</v>
      </c>
      <c r="X27" s="17">
        <v>644.79999999999995</v>
      </c>
      <c r="Y27" s="17">
        <v>643.9</v>
      </c>
      <c r="Z27" s="17">
        <v>641.1</v>
      </c>
      <c r="AA27" s="17">
        <v>647.70000000000005</v>
      </c>
      <c r="AB27" s="17">
        <v>644.70000000000005</v>
      </c>
      <c r="AC27" s="17">
        <v>639.70000000000005</v>
      </c>
      <c r="AD27" s="17">
        <v>642.9</v>
      </c>
      <c r="AE27" s="17">
        <v>641</v>
      </c>
      <c r="AF27" s="17">
        <v>645</v>
      </c>
      <c r="AG27" s="17">
        <v>641.1</v>
      </c>
      <c r="AH27" s="17">
        <v>643.4</v>
      </c>
      <c r="AI27" s="17">
        <v>644</v>
      </c>
      <c r="AJ27" s="17">
        <v>644.79999999999995</v>
      </c>
      <c r="AK27" s="17">
        <v>642.5</v>
      </c>
      <c r="AL27" s="17">
        <v>645.1</v>
      </c>
      <c r="AM27" s="17">
        <v>648.9</v>
      </c>
      <c r="AN27" s="17">
        <v>642.20000000000005</v>
      </c>
      <c r="AO27" s="17">
        <v>643.9</v>
      </c>
      <c r="AP27" s="17">
        <v>642.79999999999995</v>
      </c>
      <c r="AQ27" s="17">
        <v>646.4</v>
      </c>
      <c r="AR27" s="17">
        <v>645</v>
      </c>
      <c r="AS27" s="17" t="s">
        <v>235</v>
      </c>
      <c r="AT27" s="17" t="s">
        <v>235</v>
      </c>
      <c r="AU27" s="17" t="s">
        <v>235</v>
      </c>
      <c r="AV27" s="17" t="s">
        <v>235</v>
      </c>
      <c r="AW27" s="17" t="s">
        <v>235</v>
      </c>
      <c r="AX27" s="17" t="s">
        <v>235</v>
      </c>
      <c r="AY27" s="17" t="s">
        <v>235</v>
      </c>
      <c r="AZ27" s="17" t="s">
        <v>235</v>
      </c>
      <c r="BA27" s="17" t="s">
        <v>235</v>
      </c>
      <c r="BB27" s="17" t="s">
        <v>235</v>
      </c>
      <c r="BC27" s="17" t="s">
        <v>235</v>
      </c>
      <c r="BD27" s="17" t="s">
        <v>235</v>
      </c>
      <c r="BE27" s="17" t="s">
        <v>235</v>
      </c>
      <c r="BF27" s="17" t="s">
        <v>235</v>
      </c>
      <c r="BG27" s="17" t="s">
        <v>235</v>
      </c>
      <c r="BH27" s="17" t="s">
        <v>235</v>
      </c>
      <c r="BI27" s="27" t="s">
        <v>235</v>
      </c>
    </row>
    <row r="28" spans="1:61" s="15" customFormat="1">
      <c r="A28" s="34"/>
      <c r="B28" s="35">
        <v>260</v>
      </c>
      <c r="C28" s="39">
        <f>VLOOKUP($B28,'Data Entry'!$BZ$9:$CN$508,2,FALSE)</f>
        <v>1.4200000000000001E-2</v>
      </c>
      <c r="D28" s="39">
        <f>VLOOKUP($B28,'Data Entry'!$BZ$9:$CN$508,3,FALSE)</f>
        <v>4.18</v>
      </c>
      <c r="E28" s="39">
        <f>VLOOKUP($B28,'Data Entry'!$BZ$9:$CN$508,4,FALSE)</f>
        <v>1.1092</v>
      </c>
      <c r="F28" s="39">
        <f>VLOOKUP($B28,'Data Entry'!$BZ$9:$CN$508,5,FALSE)</f>
        <v>60.411696023384799</v>
      </c>
      <c r="G28" s="39">
        <f>VLOOKUP($B28,'Data Entry'!$BZ$9:$CN$508,6,FALSE)</f>
        <v>0.36180000000000001</v>
      </c>
      <c r="H28" s="39">
        <f>VLOOKUP($B28,'Data Entry'!$BZ$9:$CN$508,7,FALSE)</f>
        <v>9.0899999999999995E-2</v>
      </c>
      <c r="I28" s="39">
        <f>VLOOKUP($B28,'Data Entry'!$BZ$9:$CN$508,8,FALSE)</f>
        <v>32.831042308918676</v>
      </c>
      <c r="J28" s="39">
        <f>VLOOKUP($B28,'Data Entry'!$BZ$9:$CN$508,9,FALSE)</f>
        <v>0.66210000000000002</v>
      </c>
      <c r="K28" s="39">
        <f>VLOOKUP($B28,'Data Entry'!$BZ$9:$CN$508,10,FALSE)</f>
        <v>0.67220000000000002</v>
      </c>
      <c r="L28" s="39">
        <f>VLOOKUP($B28,'Data Entry'!$BZ$9:$CN$508,11,FALSE)</f>
        <v>0</v>
      </c>
      <c r="M28" s="39">
        <f>VLOOKUP($B28,'Data Entry'!$BZ$9:$CN$508,12,FALSE)</f>
        <v>0.1331</v>
      </c>
      <c r="N28" s="39">
        <f>VLOOKUP($B28,'Data Entry'!$BZ$9:$CN$508,13,FALSE)</f>
        <v>1.18E-2</v>
      </c>
      <c r="O28" s="14">
        <f>VLOOKUP($B28,'Data Entry'!$BZ$9:$CN$508,15,FALSE)</f>
        <v>4.3126248399134211E-2</v>
      </c>
      <c r="P28" s="14">
        <f>VLOOKUP($B28,'Data Entry'!$BZ$9:$CN$508,14,FALSE)</f>
        <v>0.25209802657234021</v>
      </c>
      <c r="Q28" s="26" t="s">
        <v>235</v>
      </c>
      <c r="R28" s="17" t="s">
        <v>235</v>
      </c>
      <c r="S28" s="17">
        <v>702.6</v>
      </c>
      <c r="T28" s="17">
        <v>701.8</v>
      </c>
      <c r="U28" s="17">
        <v>703.3</v>
      </c>
      <c r="V28" s="17">
        <v>701.6</v>
      </c>
      <c r="W28" s="17">
        <v>702.2</v>
      </c>
      <c r="X28" s="17">
        <v>703.6</v>
      </c>
      <c r="Y28" s="17">
        <v>702.4</v>
      </c>
      <c r="Z28" s="17">
        <v>701.7</v>
      </c>
      <c r="AA28" s="17">
        <v>706.2</v>
      </c>
      <c r="AB28" s="17">
        <v>703.7</v>
      </c>
      <c r="AC28" s="17">
        <v>699.4</v>
      </c>
      <c r="AD28" s="17">
        <v>700.2</v>
      </c>
      <c r="AE28" s="17">
        <v>701.7</v>
      </c>
      <c r="AF28" s="17">
        <v>703.9</v>
      </c>
      <c r="AG28" s="17">
        <v>698.1</v>
      </c>
      <c r="AH28" s="17">
        <v>701.1</v>
      </c>
      <c r="AI28" s="17">
        <v>703.1</v>
      </c>
      <c r="AJ28" s="17">
        <v>703.8</v>
      </c>
      <c r="AK28" s="17">
        <v>702.5</v>
      </c>
      <c r="AL28" s="17">
        <v>703.7</v>
      </c>
      <c r="AM28" s="17">
        <v>707.8</v>
      </c>
      <c r="AN28" s="17">
        <v>702.6</v>
      </c>
      <c r="AO28" s="17">
        <v>701.9</v>
      </c>
      <c r="AP28" s="17">
        <v>703.2</v>
      </c>
      <c r="AQ28" s="17">
        <v>705</v>
      </c>
      <c r="AR28" s="17">
        <v>703.9</v>
      </c>
      <c r="AS28" s="17" t="s">
        <v>235</v>
      </c>
      <c r="AT28" s="17" t="s">
        <v>235</v>
      </c>
      <c r="AU28" s="17" t="s">
        <v>235</v>
      </c>
      <c r="AV28" s="17" t="s">
        <v>235</v>
      </c>
      <c r="AW28" s="17" t="s">
        <v>235</v>
      </c>
      <c r="AX28" s="17" t="s">
        <v>235</v>
      </c>
      <c r="AY28" s="17" t="s">
        <v>235</v>
      </c>
      <c r="AZ28" s="17" t="s">
        <v>235</v>
      </c>
      <c r="BA28" s="17" t="s">
        <v>235</v>
      </c>
      <c r="BB28" s="17" t="s">
        <v>235</v>
      </c>
      <c r="BC28" s="17" t="s">
        <v>235</v>
      </c>
      <c r="BD28" s="17" t="s">
        <v>235</v>
      </c>
      <c r="BE28" s="17" t="s">
        <v>235</v>
      </c>
      <c r="BF28" s="17" t="s">
        <v>235</v>
      </c>
      <c r="BG28" s="17" t="s">
        <v>235</v>
      </c>
      <c r="BH28" s="17" t="s">
        <v>235</v>
      </c>
      <c r="BI28" s="27" t="s">
        <v>235</v>
      </c>
    </row>
    <row r="29" spans="1:61" s="15" customFormat="1">
      <c r="A29" s="22"/>
      <c r="B29" s="35">
        <v>163</v>
      </c>
      <c r="C29" s="39">
        <f>VLOOKUP($B29,'Data Entry'!$BZ$9:$CN$508,2,FALSE)</f>
        <v>2.92E-2</v>
      </c>
      <c r="D29" s="39">
        <f>VLOOKUP($B29,'Data Entry'!$BZ$9:$CN$508,3,FALSE)</f>
        <v>4.25</v>
      </c>
      <c r="E29" s="39">
        <f>VLOOKUP($B29,'Data Entry'!$BZ$9:$CN$508,4,FALSE)</f>
        <v>1.087</v>
      </c>
      <c r="F29" s="39">
        <f>VLOOKUP($B29,'Data Entry'!$BZ$9:$CN$508,5,FALSE)</f>
        <v>60.203398104883121</v>
      </c>
      <c r="G29" s="39">
        <f>VLOOKUP($B29,'Data Entry'!$BZ$9:$CN$508,6,FALSE)</f>
        <v>0.3548</v>
      </c>
      <c r="H29" s="39">
        <f>VLOOKUP($B29,'Data Entry'!$BZ$9:$CN$508,7,FALSE)</f>
        <v>0.1103</v>
      </c>
      <c r="I29" s="39">
        <f>VLOOKUP($B29,'Data Entry'!$BZ$9:$CN$508,8,FALSE)</f>
        <v>32.80847054689746</v>
      </c>
      <c r="J29" s="39">
        <f>VLOOKUP($B29,'Data Entry'!$BZ$9:$CN$508,9,FALSE)</f>
        <v>0.68030000000000002</v>
      </c>
      <c r="K29" s="39">
        <f>VLOOKUP($B29,'Data Entry'!$BZ$9:$CN$508,10,FALSE)</f>
        <v>0.69259999999999999</v>
      </c>
      <c r="L29" s="39">
        <f>VLOOKUP($B29,'Data Entry'!$BZ$9:$CN$508,11,FALSE)</f>
        <v>0</v>
      </c>
      <c r="M29" s="39">
        <f>VLOOKUP($B29,'Data Entry'!$BZ$9:$CN$508,12,FALSE)</f>
        <v>0.18720000000000001</v>
      </c>
      <c r="N29" s="39">
        <f>VLOOKUP($B29,'Data Entry'!$BZ$9:$CN$508,13,FALSE)</f>
        <v>7.6E-3</v>
      </c>
      <c r="O29" s="14">
        <f>VLOOKUP($B29,'Data Entry'!$BZ$9:$CN$508,15,FALSE)</f>
        <v>4.3954323743681308E-2</v>
      </c>
      <c r="P29" s="14">
        <f>VLOOKUP($B29,'Data Entry'!$BZ$9:$CN$508,14,FALSE)</f>
        <v>0.25330512257307364</v>
      </c>
      <c r="Q29" s="26" t="s">
        <v>235</v>
      </c>
      <c r="R29" s="17" t="s">
        <v>235</v>
      </c>
      <c r="S29" s="17">
        <v>706.2</v>
      </c>
      <c r="T29" s="17">
        <v>705.4</v>
      </c>
      <c r="U29" s="17">
        <v>707</v>
      </c>
      <c r="V29" s="17">
        <v>705.2</v>
      </c>
      <c r="W29" s="17">
        <v>705.8</v>
      </c>
      <c r="X29" s="17">
        <v>707.2</v>
      </c>
      <c r="Y29" s="17">
        <v>706</v>
      </c>
      <c r="Z29" s="17">
        <v>705.4</v>
      </c>
      <c r="AA29" s="17">
        <v>709.8</v>
      </c>
      <c r="AB29" s="17">
        <v>707.3</v>
      </c>
      <c r="AC29" s="17">
        <v>703.1</v>
      </c>
      <c r="AD29" s="17">
        <v>703.8</v>
      </c>
      <c r="AE29" s="17">
        <v>705.5</v>
      </c>
      <c r="AF29" s="17">
        <v>707.6</v>
      </c>
      <c r="AG29" s="17">
        <v>701.6</v>
      </c>
      <c r="AH29" s="17">
        <v>704.7</v>
      </c>
      <c r="AI29" s="17">
        <v>706.7</v>
      </c>
      <c r="AJ29" s="17">
        <v>707.4</v>
      </c>
      <c r="AK29" s="17">
        <v>706.2</v>
      </c>
      <c r="AL29" s="17">
        <v>707.3</v>
      </c>
      <c r="AM29" s="17">
        <v>711.4</v>
      </c>
      <c r="AN29" s="17">
        <v>706.3</v>
      </c>
      <c r="AO29" s="17">
        <v>705.5</v>
      </c>
      <c r="AP29" s="17">
        <v>706.9</v>
      </c>
      <c r="AQ29" s="17">
        <v>708.6</v>
      </c>
      <c r="AR29" s="17">
        <v>707.5</v>
      </c>
      <c r="AS29" s="17" t="s">
        <v>235</v>
      </c>
      <c r="AT29" s="17" t="s">
        <v>235</v>
      </c>
      <c r="AU29" s="17" t="s">
        <v>235</v>
      </c>
      <c r="AV29" s="17" t="s">
        <v>235</v>
      </c>
      <c r="AW29" s="17" t="s">
        <v>235</v>
      </c>
      <c r="AX29" s="17" t="s">
        <v>235</v>
      </c>
      <c r="AY29" s="17" t="s">
        <v>235</v>
      </c>
      <c r="AZ29" s="17" t="s">
        <v>235</v>
      </c>
      <c r="BA29" s="17" t="s">
        <v>235</v>
      </c>
      <c r="BB29" s="17" t="s">
        <v>235</v>
      </c>
      <c r="BC29" s="17" t="s">
        <v>235</v>
      </c>
      <c r="BD29" s="17" t="s">
        <v>235</v>
      </c>
      <c r="BE29" s="17" t="s">
        <v>235</v>
      </c>
      <c r="BF29" s="17" t="s">
        <v>235</v>
      </c>
      <c r="BG29" s="17" t="s">
        <v>235</v>
      </c>
      <c r="BH29" s="17" t="s">
        <v>235</v>
      </c>
      <c r="BI29" s="27" t="s">
        <v>235</v>
      </c>
    </row>
    <row r="30" spans="1:61" s="15" customFormat="1">
      <c r="A30" s="22"/>
      <c r="B30" s="35">
        <v>205</v>
      </c>
      <c r="C30" s="39">
        <f>VLOOKUP($B30,'Data Entry'!$BZ$9:$CN$508,2,FALSE)</f>
        <v>4.5900000000000003E-2</v>
      </c>
      <c r="D30" s="39">
        <f>VLOOKUP($B30,'Data Entry'!$BZ$9:$CN$508,3,FALSE)</f>
        <v>4.29</v>
      </c>
      <c r="E30" s="39">
        <f>VLOOKUP($B30,'Data Entry'!$BZ$9:$CN$508,4,FALSE)</f>
        <v>1.1040000000000001</v>
      </c>
      <c r="F30" s="39">
        <f>VLOOKUP($B30,'Data Entry'!$BZ$9:$CN$508,5,FALSE)</f>
        <v>60.113509194834741</v>
      </c>
      <c r="G30" s="39">
        <f>VLOOKUP($B30,'Data Entry'!$BZ$9:$CN$508,6,FALSE)</f>
        <v>0.32500000000000001</v>
      </c>
      <c r="H30" s="39">
        <f>VLOOKUP($B30,'Data Entry'!$BZ$9:$CN$508,7,FALSE)</f>
        <v>7.0400000000000004E-2</v>
      </c>
      <c r="I30" s="39">
        <f>VLOOKUP($B30,'Data Entry'!$BZ$9:$CN$508,8,FALSE)</f>
        <v>32.769353352378154</v>
      </c>
      <c r="J30" s="39">
        <f>VLOOKUP($B30,'Data Entry'!$BZ$9:$CN$508,9,FALSE)</f>
        <v>0.70199999999999996</v>
      </c>
      <c r="K30" s="39">
        <f>VLOOKUP($B30,'Data Entry'!$BZ$9:$CN$508,10,FALSE)</f>
        <v>0.71989999999999998</v>
      </c>
      <c r="L30" s="39">
        <f>VLOOKUP($B30,'Data Entry'!$BZ$9:$CN$508,11,FALSE)</f>
        <v>0</v>
      </c>
      <c r="M30" s="39">
        <f>VLOOKUP($B30,'Data Entry'!$BZ$9:$CN$508,12,FALSE)</f>
        <v>0.1802</v>
      </c>
      <c r="N30" s="39">
        <f>VLOOKUP($B30,'Data Entry'!$BZ$9:$CN$508,13,FALSE)</f>
        <v>1.2800000000000001E-2</v>
      </c>
      <c r="O30" s="14">
        <f>VLOOKUP($B30,'Data Entry'!$BZ$9:$CN$508,15,FALSE)</f>
        <v>4.4429307390870955E-2</v>
      </c>
      <c r="P30" s="14">
        <f>VLOOKUP($B30,'Data Entry'!$BZ$9:$CN$508,14,FALSE)</f>
        <v>0.2564581677544352</v>
      </c>
      <c r="Q30" s="26" t="s">
        <v>235</v>
      </c>
      <c r="R30" s="17" t="s">
        <v>235</v>
      </c>
      <c r="S30" s="17">
        <v>707.7</v>
      </c>
      <c r="T30" s="17">
        <v>706.9</v>
      </c>
      <c r="U30" s="17">
        <v>708.5</v>
      </c>
      <c r="V30" s="17">
        <v>706.7</v>
      </c>
      <c r="W30" s="17">
        <v>707.3</v>
      </c>
      <c r="X30" s="17">
        <v>708.7</v>
      </c>
      <c r="Y30" s="17">
        <v>707.4</v>
      </c>
      <c r="Z30" s="17">
        <v>706.9</v>
      </c>
      <c r="AA30" s="17">
        <v>711.3</v>
      </c>
      <c r="AB30" s="17">
        <v>708.8</v>
      </c>
      <c r="AC30" s="17">
        <v>704.6</v>
      </c>
      <c r="AD30" s="17">
        <v>705.2</v>
      </c>
      <c r="AE30" s="17">
        <v>707</v>
      </c>
      <c r="AF30" s="17">
        <v>709</v>
      </c>
      <c r="AG30" s="17">
        <v>703</v>
      </c>
      <c r="AH30" s="17">
        <v>706.1</v>
      </c>
      <c r="AI30" s="17">
        <v>708.2</v>
      </c>
      <c r="AJ30" s="17">
        <v>708.9</v>
      </c>
      <c r="AK30" s="17">
        <v>707.7</v>
      </c>
      <c r="AL30" s="17">
        <v>708.8</v>
      </c>
      <c r="AM30" s="17">
        <v>712.9</v>
      </c>
      <c r="AN30" s="17">
        <v>707.8</v>
      </c>
      <c r="AO30" s="17">
        <v>706.9</v>
      </c>
      <c r="AP30" s="17">
        <v>708.4</v>
      </c>
      <c r="AQ30" s="17">
        <v>710.1</v>
      </c>
      <c r="AR30" s="17">
        <v>709</v>
      </c>
      <c r="AS30" s="17">
        <v>707.5</v>
      </c>
      <c r="AT30" s="17" t="s">
        <v>235</v>
      </c>
      <c r="AU30" s="17" t="s">
        <v>235</v>
      </c>
      <c r="AV30" s="17" t="s">
        <v>235</v>
      </c>
      <c r="AW30" s="17" t="s">
        <v>235</v>
      </c>
      <c r="AX30" s="17" t="s">
        <v>235</v>
      </c>
      <c r="AY30" s="17" t="s">
        <v>235</v>
      </c>
      <c r="AZ30" s="17" t="s">
        <v>235</v>
      </c>
      <c r="BA30" s="17" t="s">
        <v>235</v>
      </c>
      <c r="BB30" s="17" t="s">
        <v>235</v>
      </c>
      <c r="BC30" s="17" t="s">
        <v>235</v>
      </c>
      <c r="BD30" s="17" t="s">
        <v>235</v>
      </c>
      <c r="BE30" s="17" t="s">
        <v>235</v>
      </c>
      <c r="BF30" s="17" t="s">
        <v>235</v>
      </c>
      <c r="BG30" s="17" t="s">
        <v>235</v>
      </c>
      <c r="BH30" s="17" t="s">
        <v>235</v>
      </c>
      <c r="BI30" s="27" t="s">
        <v>235</v>
      </c>
    </row>
    <row r="31" spans="1:61" s="15" customFormat="1">
      <c r="A31" s="22"/>
      <c r="B31" s="35">
        <v>247</v>
      </c>
      <c r="C31" s="39">
        <f>VLOOKUP($B31,'Data Entry'!$BZ$9:$CN$508,2,FALSE)</f>
        <v>7.4999999999999997E-2</v>
      </c>
      <c r="D31" s="39">
        <f>VLOOKUP($B31,'Data Entry'!$BZ$9:$CN$508,3,FALSE)</f>
        <v>4.4800000000000004</v>
      </c>
      <c r="E31" s="39">
        <f>VLOOKUP($B31,'Data Entry'!$BZ$9:$CN$508,4,FALSE)</f>
        <v>1.2964</v>
      </c>
      <c r="F31" s="39">
        <f>VLOOKUP($B31,'Data Entry'!$BZ$9:$CN$508,5,FALSE)</f>
        <v>59.441092698514311</v>
      </c>
      <c r="G31" s="39">
        <f>VLOOKUP($B31,'Data Entry'!$BZ$9:$CN$508,6,FALSE)</f>
        <v>0.33260000000000001</v>
      </c>
      <c r="H31" s="39">
        <f>VLOOKUP($B31,'Data Entry'!$BZ$9:$CN$508,7,FALSE)</f>
        <v>7.7999999999999996E-3</v>
      </c>
      <c r="I31" s="39">
        <f>VLOOKUP($B31,'Data Entry'!$BZ$9:$CN$508,8,FALSE)</f>
        <v>32.874399432529877</v>
      </c>
      <c r="J31" s="39">
        <f>VLOOKUP($B31,'Data Entry'!$BZ$9:$CN$508,9,FALSE)</f>
        <v>0.6774</v>
      </c>
      <c r="K31" s="39">
        <f>VLOOKUP($B31,'Data Entry'!$BZ$9:$CN$508,10,FALSE)</f>
        <v>0.69699999999999995</v>
      </c>
      <c r="L31" s="39">
        <f>VLOOKUP($B31,'Data Entry'!$BZ$9:$CN$508,11,FALSE)</f>
        <v>0</v>
      </c>
      <c r="M31" s="39">
        <f>VLOOKUP($B31,'Data Entry'!$BZ$9:$CN$508,12,FALSE)</f>
        <v>0.17530000000000001</v>
      </c>
      <c r="N31" s="39">
        <f>VLOOKUP($B31,'Data Entry'!$BZ$9:$CN$508,13,FALSE)</f>
        <v>1.29E-2</v>
      </c>
      <c r="O31" s="14">
        <f>VLOOKUP($B31,'Data Entry'!$BZ$9:$CN$508,15,FALSE)</f>
        <v>4.6665664700241936E-2</v>
      </c>
      <c r="P31" s="14">
        <f>VLOOKUP($B31,'Data Entry'!$BZ$9:$CN$508,14,FALSE)</f>
        <v>0.257910692109597</v>
      </c>
      <c r="Q31" s="26" t="s">
        <v>235</v>
      </c>
      <c r="R31" s="17" t="s">
        <v>235</v>
      </c>
      <c r="S31" s="17">
        <v>719.8</v>
      </c>
      <c r="T31" s="17">
        <v>718.8</v>
      </c>
      <c r="U31" s="17">
        <v>720.6</v>
      </c>
      <c r="V31" s="17">
        <v>718.6</v>
      </c>
      <c r="W31" s="17">
        <v>719.3</v>
      </c>
      <c r="X31" s="17">
        <v>720.7</v>
      </c>
      <c r="Y31" s="17">
        <v>719.4</v>
      </c>
      <c r="Z31" s="17">
        <v>719.2</v>
      </c>
      <c r="AA31" s="17">
        <v>723.3</v>
      </c>
      <c r="AB31" s="17">
        <v>720.9</v>
      </c>
      <c r="AC31" s="17">
        <v>716.7</v>
      </c>
      <c r="AD31" s="17">
        <v>716.9</v>
      </c>
      <c r="AE31" s="17">
        <v>719.3</v>
      </c>
      <c r="AF31" s="17">
        <v>721.1</v>
      </c>
      <c r="AG31" s="17">
        <v>714.6</v>
      </c>
      <c r="AH31" s="17">
        <v>717.9</v>
      </c>
      <c r="AI31" s="17">
        <v>720.3</v>
      </c>
      <c r="AJ31" s="17">
        <v>721</v>
      </c>
      <c r="AK31" s="17">
        <v>719.9</v>
      </c>
      <c r="AL31" s="17">
        <v>720.8</v>
      </c>
      <c r="AM31" s="17">
        <v>725.1</v>
      </c>
      <c r="AN31" s="17">
        <v>720.1</v>
      </c>
      <c r="AO31" s="17">
        <v>718.8</v>
      </c>
      <c r="AP31" s="17">
        <v>720.8</v>
      </c>
      <c r="AQ31" s="17">
        <v>722.1</v>
      </c>
      <c r="AR31" s="17">
        <v>721.1</v>
      </c>
      <c r="AS31" s="17">
        <v>719.4</v>
      </c>
      <c r="AT31" s="17" t="s">
        <v>235</v>
      </c>
      <c r="AU31" s="17" t="s">
        <v>235</v>
      </c>
      <c r="AV31" s="17" t="s">
        <v>235</v>
      </c>
      <c r="AW31" s="17" t="s">
        <v>235</v>
      </c>
      <c r="AX31" s="17" t="s">
        <v>235</v>
      </c>
      <c r="AY31" s="17" t="s">
        <v>235</v>
      </c>
      <c r="AZ31" s="17" t="s">
        <v>235</v>
      </c>
      <c r="BA31" s="17" t="s">
        <v>235</v>
      </c>
      <c r="BB31" s="17" t="s">
        <v>235</v>
      </c>
      <c r="BC31" s="17" t="s">
        <v>235</v>
      </c>
      <c r="BD31" s="17" t="s">
        <v>235</v>
      </c>
      <c r="BE31" s="17" t="s">
        <v>235</v>
      </c>
      <c r="BF31" s="17" t="s">
        <v>235</v>
      </c>
      <c r="BG31" s="17" t="s">
        <v>235</v>
      </c>
      <c r="BH31" s="17" t="s">
        <v>235</v>
      </c>
      <c r="BI31" s="27" t="s">
        <v>235</v>
      </c>
    </row>
    <row r="32" spans="1:61" s="15" customFormat="1">
      <c r="A32" s="16"/>
      <c r="B32" s="35">
        <v>230</v>
      </c>
      <c r="C32" s="39">
        <f>VLOOKUP($B32,'Data Entry'!$BZ$9:$CN$508,2,FALSE)</f>
        <v>4.7899999999999998E-2</v>
      </c>
      <c r="D32" s="39">
        <f>VLOOKUP($B32,'Data Entry'!$BZ$9:$CN$508,3,FALSE)</f>
        <v>4.09</v>
      </c>
      <c r="E32" s="39">
        <f>VLOOKUP($B32,'Data Entry'!$BZ$9:$CN$508,4,FALSE)</f>
        <v>1.0665</v>
      </c>
      <c r="F32" s="39">
        <f>VLOOKUP($B32,'Data Entry'!$BZ$9:$CN$508,5,FALSE)</f>
        <v>60.073450140244567</v>
      </c>
      <c r="G32" s="39">
        <f>VLOOKUP($B32,'Data Entry'!$BZ$9:$CN$508,6,FALSE)</f>
        <v>0.3407</v>
      </c>
      <c r="H32" s="39">
        <f>VLOOKUP($B32,'Data Entry'!$BZ$9:$CN$508,7,FALSE)</f>
        <v>9.3700000000000006E-2</v>
      </c>
      <c r="I32" s="39">
        <f>VLOOKUP($B32,'Data Entry'!$BZ$9:$CN$508,8,FALSE)</f>
        <v>32.515398830273142</v>
      </c>
      <c r="J32" s="39">
        <f>VLOOKUP($B32,'Data Entry'!$BZ$9:$CN$508,9,FALSE)</f>
        <v>0.65500000000000003</v>
      </c>
      <c r="K32" s="39">
        <f>VLOOKUP($B32,'Data Entry'!$BZ$9:$CN$508,10,FALSE)</f>
        <v>0.67710000000000004</v>
      </c>
      <c r="L32" s="39">
        <f>VLOOKUP($B32,'Data Entry'!$BZ$9:$CN$508,11,FALSE)</f>
        <v>0</v>
      </c>
      <c r="M32" s="39">
        <f>VLOOKUP($B32,'Data Entry'!$BZ$9:$CN$508,12,FALSE)</f>
        <v>0.17219999999999999</v>
      </c>
      <c r="N32" s="39">
        <f>VLOOKUP($B32,'Data Entry'!$BZ$9:$CN$508,13,FALSE)</f>
        <v>0</v>
      </c>
      <c r="O32" s="14">
        <f>VLOOKUP($B32,'Data Entry'!$BZ$9:$CN$508,15,FALSE)</f>
        <v>4.2499905697618093E-2</v>
      </c>
      <c r="P32" s="14">
        <f>VLOOKUP($B32,'Data Entry'!$BZ$9:$CN$508,14,FALSE)</f>
        <v>0.2599346201258404</v>
      </c>
      <c r="Q32" s="26" t="s">
        <v>235</v>
      </c>
      <c r="R32" s="17" t="s">
        <v>235</v>
      </c>
      <c r="S32" s="17">
        <v>699.4</v>
      </c>
      <c r="T32" s="17">
        <v>698.7</v>
      </c>
      <c r="U32" s="17">
        <v>700.1</v>
      </c>
      <c r="V32" s="17">
        <v>698.5</v>
      </c>
      <c r="W32" s="17">
        <v>699</v>
      </c>
      <c r="X32" s="17">
        <v>700.4</v>
      </c>
      <c r="Y32" s="17">
        <v>699.2</v>
      </c>
      <c r="Z32" s="17">
        <v>698.4</v>
      </c>
      <c r="AA32" s="17">
        <v>703</v>
      </c>
      <c r="AB32" s="17">
        <v>700.5</v>
      </c>
      <c r="AC32" s="17">
        <v>696.2</v>
      </c>
      <c r="AD32" s="17">
        <v>697.1</v>
      </c>
      <c r="AE32" s="17">
        <v>698.4</v>
      </c>
      <c r="AF32" s="17">
        <v>700.7</v>
      </c>
      <c r="AG32" s="17">
        <v>695</v>
      </c>
      <c r="AH32" s="17">
        <v>698</v>
      </c>
      <c r="AI32" s="17">
        <v>699.9</v>
      </c>
      <c r="AJ32" s="17">
        <v>700.6</v>
      </c>
      <c r="AK32" s="17">
        <v>699.2</v>
      </c>
      <c r="AL32" s="17">
        <v>700.5</v>
      </c>
      <c r="AM32" s="17">
        <v>704.6</v>
      </c>
      <c r="AN32" s="17">
        <v>699.3</v>
      </c>
      <c r="AO32" s="17">
        <v>698.7</v>
      </c>
      <c r="AP32" s="17">
        <v>699.9</v>
      </c>
      <c r="AQ32" s="17">
        <v>701.8</v>
      </c>
      <c r="AR32" s="17">
        <v>700.7</v>
      </c>
      <c r="AS32" s="17">
        <v>699.3</v>
      </c>
      <c r="AT32" s="17" t="s">
        <v>235</v>
      </c>
      <c r="AU32" s="17" t="s">
        <v>235</v>
      </c>
      <c r="AV32" s="17" t="s">
        <v>235</v>
      </c>
      <c r="AW32" s="17" t="s">
        <v>235</v>
      </c>
      <c r="AX32" s="17" t="s">
        <v>235</v>
      </c>
      <c r="AY32" s="17" t="s">
        <v>235</v>
      </c>
      <c r="AZ32" s="17" t="s">
        <v>235</v>
      </c>
      <c r="BA32" s="17" t="s">
        <v>235</v>
      </c>
      <c r="BB32" s="17" t="s">
        <v>235</v>
      </c>
      <c r="BC32" s="17" t="s">
        <v>235</v>
      </c>
      <c r="BD32" s="17" t="s">
        <v>235</v>
      </c>
      <c r="BE32" s="17" t="s">
        <v>235</v>
      </c>
      <c r="BF32" s="17" t="s">
        <v>235</v>
      </c>
      <c r="BG32" s="17" t="s">
        <v>235</v>
      </c>
      <c r="BH32" s="17" t="s">
        <v>235</v>
      </c>
      <c r="BI32" s="27" t="s">
        <v>235</v>
      </c>
    </row>
    <row r="33" spans="1:61" s="15" customFormat="1">
      <c r="A33" s="16"/>
      <c r="B33" s="35">
        <v>153</v>
      </c>
      <c r="C33" s="39">
        <f>VLOOKUP($B33,'Data Entry'!$BZ$9:$CN$508,2,FALSE)</f>
        <v>9.3399999999999997E-2</v>
      </c>
      <c r="D33" s="39">
        <f>VLOOKUP($B33,'Data Entry'!$BZ$9:$CN$508,3,FALSE)</f>
        <v>4.3499999999999996</v>
      </c>
      <c r="E33" s="39">
        <f>VLOOKUP($B33,'Data Entry'!$BZ$9:$CN$508,4,FALSE)</f>
        <v>1.1609</v>
      </c>
      <c r="F33" s="39">
        <f>VLOOKUP($B33,'Data Entry'!$BZ$9:$CN$508,5,FALSE)</f>
        <v>59.742840061490419</v>
      </c>
      <c r="G33" s="39">
        <f>VLOOKUP($B33,'Data Entry'!$BZ$9:$CN$508,6,FALSE)</f>
        <v>0.36330000000000001</v>
      </c>
      <c r="H33" s="39">
        <f>VLOOKUP($B33,'Data Entry'!$BZ$9:$CN$508,7,FALSE)</f>
        <v>0.1346</v>
      </c>
      <c r="I33" s="39">
        <f>VLOOKUP($B33,'Data Entry'!$BZ$9:$CN$508,8,FALSE)</f>
        <v>33.162884589922832</v>
      </c>
      <c r="J33" s="39">
        <f>VLOOKUP($B33,'Data Entry'!$BZ$9:$CN$508,9,FALSE)</f>
        <v>0.53820000000000001</v>
      </c>
      <c r="K33" s="39">
        <f>VLOOKUP($B33,'Data Entry'!$BZ$9:$CN$508,10,FALSE)</f>
        <v>0.55920000000000003</v>
      </c>
      <c r="L33" s="39">
        <f>VLOOKUP($B33,'Data Entry'!$BZ$9:$CN$508,11,FALSE)</f>
        <v>0</v>
      </c>
      <c r="M33" s="39">
        <f>VLOOKUP($B33,'Data Entry'!$BZ$9:$CN$508,12,FALSE)</f>
        <v>0.1467</v>
      </c>
      <c r="N33" s="39">
        <f>VLOOKUP($B33,'Data Entry'!$BZ$9:$CN$508,13,FALSE)</f>
        <v>2.7099999999999999E-2</v>
      </c>
      <c r="O33" s="14">
        <f>VLOOKUP($B33,'Data Entry'!$BZ$9:$CN$508,15,FALSE)</f>
        <v>4.5019598263800358E-2</v>
      </c>
      <c r="P33" s="14">
        <f>VLOOKUP($B33,'Data Entry'!$BZ$9:$CN$508,14,FALSE)</f>
        <v>0.26214657563008831</v>
      </c>
      <c r="Q33" s="26" t="s">
        <v>235</v>
      </c>
      <c r="R33" s="17" t="s">
        <v>235</v>
      </c>
      <c r="S33" s="17">
        <v>713.5</v>
      </c>
      <c r="T33" s="17">
        <v>712.7</v>
      </c>
      <c r="U33" s="17">
        <v>714.3</v>
      </c>
      <c r="V33" s="17">
        <v>712.4</v>
      </c>
      <c r="W33" s="17">
        <v>713.1</v>
      </c>
      <c r="X33" s="17">
        <v>714.5</v>
      </c>
      <c r="Y33" s="17">
        <v>713.2</v>
      </c>
      <c r="Z33" s="17">
        <v>712.9</v>
      </c>
      <c r="AA33" s="17">
        <v>717.1</v>
      </c>
      <c r="AB33" s="17">
        <v>714.6</v>
      </c>
      <c r="AC33" s="17">
        <v>710.4</v>
      </c>
      <c r="AD33" s="17">
        <v>710.9</v>
      </c>
      <c r="AE33" s="17">
        <v>712.9</v>
      </c>
      <c r="AF33" s="17">
        <v>714.8</v>
      </c>
      <c r="AG33" s="17">
        <v>708.6</v>
      </c>
      <c r="AH33" s="17">
        <v>711.8</v>
      </c>
      <c r="AI33" s="17">
        <v>714.1</v>
      </c>
      <c r="AJ33" s="17">
        <v>714.7</v>
      </c>
      <c r="AK33" s="17">
        <v>713.6</v>
      </c>
      <c r="AL33" s="17">
        <v>714.6</v>
      </c>
      <c r="AM33" s="17">
        <v>718.8</v>
      </c>
      <c r="AN33" s="17">
        <v>713.8</v>
      </c>
      <c r="AO33" s="17">
        <v>712.7</v>
      </c>
      <c r="AP33" s="17">
        <v>714.4</v>
      </c>
      <c r="AQ33" s="17">
        <v>715.9</v>
      </c>
      <c r="AR33" s="17">
        <v>714.8</v>
      </c>
      <c r="AS33" s="17">
        <v>713.2</v>
      </c>
      <c r="AT33" s="17" t="s">
        <v>235</v>
      </c>
      <c r="AU33" s="17" t="s">
        <v>235</v>
      </c>
      <c r="AV33" s="17" t="s">
        <v>235</v>
      </c>
      <c r="AW33" s="17" t="s">
        <v>235</v>
      </c>
      <c r="AX33" s="17" t="s">
        <v>235</v>
      </c>
      <c r="AY33" s="17" t="s">
        <v>235</v>
      </c>
      <c r="AZ33" s="17" t="s">
        <v>235</v>
      </c>
      <c r="BA33" s="17" t="s">
        <v>235</v>
      </c>
      <c r="BB33" s="17" t="s">
        <v>235</v>
      </c>
      <c r="BC33" s="17" t="s">
        <v>235</v>
      </c>
      <c r="BD33" s="17" t="s">
        <v>235</v>
      </c>
      <c r="BE33" s="17" t="s">
        <v>235</v>
      </c>
      <c r="BF33" s="17" t="s">
        <v>235</v>
      </c>
      <c r="BG33" s="17" t="s">
        <v>235</v>
      </c>
      <c r="BH33" s="17" t="s">
        <v>235</v>
      </c>
      <c r="BI33" s="27" t="s">
        <v>235</v>
      </c>
    </row>
    <row r="34" spans="1:61" s="15" customFormat="1">
      <c r="A34" s="16"/>
      <c r="B34" s="35">
        <v>284</v>
      </c>
      <c r="C34" s="39">
        <f>VLOOKUP($B34,'Data Entry'!$BZ$9:$CN$508,2,FALSE)</f>
        <v>3.44E-2</v>
      </c>
      <c r="D34" s="39">
        <f>VLOOKUP($B34,'Data Entry'!$BZ$9:$CN$508,3,FALSE)</f>
        <v>4.43</v>
      </c>
      <c r="E34" s="39">
        <f>VLOOKUP($B34,'Data Entry'!$BZ$9:$CN$508,4,FALSE)</f>
        <v>1.1524000000000001</v>
      </c>
      <c r="F34" s="39">
        <f>VLOOKUP($B34,'Data Entry'!$BZ$9:$CN$508,5,FALSE)</f>
        <v>59.787098777721468</v>
      </c>
      <c r="G34" s="39">
        <f>VLOOKUP($B34,'Data Entry'!$BZ$9:$CN$508,6,FALSE)</f>
        <v>0.31440000000000001</v>
      </c>
      <c r="H34" s="39">
        <f>VLOOKUP($B34,'Data Entry'!$BZ$9:$CN$508,7,FALSE)</f>
        <v>0.01</v>
      </c>
      <c r="I34" s="39">
        <f>VLOOKUP($B34,'Data Entry'!$BZ$9:$CN$508,8,FALSE)</f>
        <v>32.903060220778599</v>
      </c>
      <c r="J34" s="39">
        <f>VLOOKUP($B34,'Data Entry'!$BZ$9:$CN$508,9,FALSE)</f>
        <v>0.68600000000000005</v>
      </c>
      <c r="K34" s="39">
        <f>VLOOKUP($B34,'Data Entry'!$BZ$9:$CN$508,10,FALSE)</f>
        <v>0.71289999999999998</v>
      </c>
      <c r="L34" s="39">
        <f>VLOOKUP($B34,'Data Entry'!$BZ$9:$CN$508,11,FALSE)</f>
        <v>0</v>
      </c>
      <c r="M34" s="39">
        <f>VLOOKUP($B34,'Data Entry'!$BZ$9:$CN$508,12,FALSE)</f>
        <v>0.1565</v>
      </c>
      <c r="N34" s="39">
        <f>VLOOKUP($B34,'Data Entry'!$BZ$9:$CN$508,13,FALSE)</f>
        <v>1.2E-2</v>
      </c>
      <c r="O34" s="14">
        <f>VLOOKUP($B34,'Data Entry'!$BZ$9:$CN$508,15,FALSE)</f>
        <v>4.5963882382708522E-2</v>
      </c>
      <c r="P34" s="14">
        <f>VLOOKUP($B34,'Data Entry'!$BZ$9:$CN$508,14,FALSE)</f>
        <v>0.26222760532643707</v>
      </c>
      <c r="Q34" s="26" t="s">
        <v>235</v>
      </c>
      <c r="R34" s="17" t="s">
        <v>235</v>
      </c>
      <c r="S34" s="17">
        <v>714.5</v>
      </c>
      <c r="T34" s="17">
        <v>713.6</v>
      </c>
      <c r="U34" s="17">
        <v>715.3</v>
      </c>
      <c r="V34" s="17">
        <v>713.4</v>
      </c>
      <c r="W34" s="17">
        <v>714</v>
      </c>
      <c r="X34" s="17">
        <v>715.5</v>
      </c>
      <c r="Y34" s="17">
        <v>714.2</v>
      </c>
      <c r="Z34" s="17">
        <v>713.9</v>
      </c>
      <c r="AA34" s="17">
        <v>718.1</v>
      </c>
      <c r="AB34" s="17">
        <v>715.6</v>
      </c>
      <c r="AC34" s="17">
        <v>711.4</v>
      </c>
      <c r="AD34" s="17">
        <v>711.8</v>
      </c>
      <c r="AE34" s="17">
        <v>713.9</v>
      </c>
      <c r="AF34" s="17">
        <v>715.8</v>
      </c>
      <c r="AG34" s="17">
        <v>709.6</v>
      </c>
      <c r="AH34" s="17">
        <v>712.8</v>
      </c>
      <c r="AI34" s="17">
        <v>715</v>
      </c>
      <c r="AJ34" s="17">
        <v>715.7</v>
      </c>
      <c r="AK34" s="17">
        <v>714.6</v>
      </c>
      <c r="AL34" s="17">
        <v>715.6</v>
      </c>
      <c r="AM34" s="17">
        <v>719.8</v>
      </c>
      <c r="AN34" s="17">
        <v>714.8</v>
      </c>
      <c r="AO34" s="17">
        <v>713.6</v>
      </c>
      <c r="AP34" s="17">
        <v>715.4</v>
      </c>
      <c r="AQ34" s="17">
        <v>716.9</v>
      </c>
      <c r="AR34" s="17">
        <v>715.8</v>
      </c>
      <c r="AS34" s="17">
        <v>714.2</v>
      </c>
      <c r="AT34" s="17" t="s">
        <v>235</v>
      </c>
      <c r="AU34" s="17" t="s">
        <v>235</v>
      </c>
      <c r="AV34" s="17" t="s">
        <v>235</v>
      </c>
      <c r="AW34" s="17" t="s">
        <v>235</v>
      </c>
      <c r="AX34" s="17" t="s">
        <v>235</v>
      </c>
      <c r="AY34" s="17" t="s">
        <v>235</v>
      </c>
      <c r="AZ34" s="17" t="s">
        <v>235</v>
      </c>
      <c r="BA34" s="17" t="s">
        <v>235</v>
      </c>
      <c r="BB34" s="17" t="s">
        <v>235</v>
      </c>
      <c r="BC34" s="17" t="s">
        <v>235</v>
      </c>
      <c r="BD34" s="17" t="s">
        <v>235</v>
      </c>
      <c r="BE34" s="17" t="s">
        <v>235</v>
      </c>
      <c r="BF34" s="17" t="s">
        <v>235</v>
      </c>
      <c r="BG34" s="17" t="s">
        <v>235</v>
      </c>
      <c r="BH34" s="17" t="s">
        <v>235</v>
      </c>
      <c r="BI34" s="27" t="s">
        <v>235</v>
      </c>
    </row>
    <row r="35" spans="1:61" s="15" customFormat="1">
      <c r="A35" s="16"/>
      <c r="B35" s="35">
        <v>126</v>
      </c>
      <c r="C35" s="39">
        <f>VLOOKUP($B35,'Data Entry'!$BZ$9:$CN$508,2,FALSE)</f>
        <v>1.8100000000000002E-2</v>
      </c>
      <c r="D35" s="39">
        <f>VLOOKUP($B35,'Data Entry'!$BZ$9:$CN$508,3,FALSE)</f>
        <v>4.42</v>
      </c>
      <c r="E35" s="39">
        <f>VLOOKUP($B35,'Data Entry'!$BZ$9:$CN$508,4,FALSE)</f>
        <v>1.1338999999999999</v>
      </c>
      <c r="F35" s="39">
        <f>VLOOKUP($B35,'Data Entry'!$BZ$9:$CN$508,5,FALSE)</f>
        <v>59.717856500483734</v>
      </c>
      <c r="G35" s="39">
        <f>VLOOKUP($B35,'Data Entry'!$BZ$9:$CN$508,6,FALSE)</f>
        <v>0.37330000000000002</v>
      </c>
      <c r="H35" s="39">
        <f>VLOOKUP($B35,'Data Entry'!$BZ$9:$CN$508,7,FALSE)</f>
        <v>5.91E-2</v>
      </c>
      <c r="I35" s="39">
        <f>VLOOKUP($B35,'Data Entry'!$BZ$9:$CN$508,8,FALSE)</f>
        <v>33.065365010522335</v>
      </c>
      <c r="J35" s="39">
        <f>VLOOKUP($B35,'Data Entry'!$BZ$9:$CN$508,9,FALSE)</f>
        <v>0.60940000000000005</v>
      </c>
      <c r="K35" s="39">
        <f>VLOOKUP($B35,'Data Entry'!$BZ$9:$CN$508,10,FALSE)</f>
        <v>0.63780000000000003</v>
      </c>
      <c r="L35" s="39">
        <f>VLOOKUP($B35,'Data Entry'!$BZ$9:$CN$508,11,FALSE)</f>
        <v>0</v>
      </c>
      <c r="M35" s="39">
        <f>VLOOKUP($B35,'Data Entry'!$BZ$9:$CN$508,12,FALSE)</f>
        <v>0.108</v>
      </c>
      <c r="N35" s="39">
        <f>VLOOKUP($B35,'Data Entry'!$BZ$9:$CN$508,13,FALSE)</f>
        <v>1.04E-2</v>
      </c>
      <c r="O35" s="14">
        <f>VLOOKUP($B35,'Data Entry'!$BZ$9:$CN$508,15,FALSE)</f>
        <v>4.5807292193484055E-2</v>
      </c>
      <c r="P35" s="14">
        <f>VLOOKUP($B35,'Data Entry'!$BZ$9:$CN$508,14,FALSE)</f>
        <v>0.26530517134048465</v>
      </c>
      <c r="Q35" s="26" t="s">
        <v>235</v>
      </c>
      <c r="R35" s="17" t="s">
        <v>235</v>
      </c>
      <c r="S35" s="17">
        <v>715.1</v>
      </c>
      <c r="T35" s="17">
        <v>714.2</v>
      </c>
      <c r="U35" s="17">
        <v>715.9</v>
      </c>
      <c r="V35" s="17">
        <v>714</v>
      </c>
      <c r="W35" s="17">
        <v>714.6</v>
      </c>
      <c r="X35" s="17">
        <v>716.1</v>
      </c>
      <c r="Y35" s="17">
        <v>714.8</v>
      </c>
      <c r="Z35" s="17">
        <v>714.5</v>
      </c>
      <c r="AA35" s="17">
        <v>718.7</v>
      </c>
      <c r="AB35" s="17">
        <v>716.2</v>
      </c>
      <c r="AC35" s="17">
        <v>712</v>
      </c>
      <c r="AD35" s="17">
        <v>712.4</v>
      </c>
      <c r="AE35" s="17">
        <v>714.5</v>
      </c>
      <c r="AF35" s="17">
        <v>716.4</v>
      </c>
      <c r="AG35" s="17">
        <v>710.1</v>
      </c>
      <c r="AH35" s="17">
        <v>713.4</v>
      </c>
      <c r="AI35" s="17">
        <v>715.6</v>
      </c>
      <c r="AJ35" s="17">
        <v>716.3</v>
      </c>
      <c r="AK35" s="17">
        <v>715.2</v>
      </c>
      <c r="AL35" s="17">
        <v>716.1</v>
      </c>
      <c r="AM35" s="17">
        <v>720.4</v>
      </c>
      <c r="AN35" s="17">
        <v>715.4</v>
      </c>
      <c r="AO35" s="17">
        <v>714.2</v>
      </c>
      <c r="AP35" s="17">
        <v>716</v>
      </c>
      <c r="AQ35" s="17">
        <v>717.5</v>
      </c>
      <c r="AR35" s="17">
        <v>716.4</v>
      </c>
      <c r="AS35" s="17">
        <v>714.8</v>
      </c>
      <c r="AT35" s="17" t="s">
        <v>235</v>
      </c>
      <c r="AU35" s="17" t="s">
        <v>235</v>
      </c>
      <c r="AV35" s="17" t="s">
        <v>235</v>
      </c>
      <c r="AW35" s="17" t="s">
        <v>235</v>
      </c>
      <c r="AX35" s="17" t="s">
        <v>235</v>
      </c>
      <c r="AY35" s="17" t="s">
        <v>235</v>
      </c>
      <c r="AZ35" s="17" t="s">
        <v>235</v>
      </c>
      <c r="BA35" s="17" t="s">
        <v>235</v>
      </c>
      <c r="BB35" s="17" t="s">
        <v>235</v>
      </c>
      <c r="BC35" s="17" t="s">
        <v>235</v>
      </c>
      <c r="BD35" s="17" t="s">
        <v>235</v>
      </c>
      <c r="BE35" s="17" t="s">
        <v>235</v>
      </c>
      <c r="BF35" s="17" t="s">
        <v>235</v>
      </c>
      <c r="BG35" s="17" t="s">
        <v>235</v>
      </c>
      <c r="BH35" s="17" t="s">
        <v>235</v>
      </c>
      <c r="BI35" s="27" t="s">
        <v>235</v>
      </c>
    </row>
    <row r="36" spans="1:61" s="15" customFormat="1">
      <c r="A36" s="16"/>
      <c r="B36" s="35">
        <v>273</v>
      </c>
      <c r="C36" s="39">
        <f>VLOOKUP($B36,'Data Entry'!$BZ$9:$CN$508,2,FALSE)</f>
        <v>3.6700000000000003E-2</v>
      </c>
      <c r="D36" s="39">
        <f>VLOOKUP($B36,'Data Entry'!$BZ$9:$CN$508,3,FALSE)</f>
        <v>4.3099999999999996</v>
      </c>
      <c r="E36" s="39">
        <f>VLOOKUP($B36,'Data Entry'!$BZ$9:$CN$508,4,FALSE)</f>
        <v>1.0652999999999999</v>
      </c>
      <c r="F36" s="39">
        <f>VLOOKUP($B36,'Data Entry'!$BZ$9:$CN$508,5,FALSE)</f>
        <v>59.941237901645202</v>
      </c>
      <c r="G36" s="39">
        <f>VLOOKUP($B36,'Data Entry'!$BZ$9:$CN$508,6,FALSE)</f>
        <v>0.37259999999999999</v>
      </c>
      <c r="H36" s="39">
        <f>VLOOKUP($B36,'Data Entry'!$BZ$9:$CN$508,7,FALSE)</f>
        <v>6.2300000000000001E-2</v>
      </c>
      <c r="I36" s="39">
        <f>VLOOKUP($B36,'Data Entry'!$BZ$9:$CN$508,8,FALSE)</f>
        <v>32.884364526609254</v>
      </c>
      <c r="J36" s="39">
        <f>VLOOKUP($B36,'Data Entry'!$BZ$9:$CN$508,9,FALSE)</f>
        <v>0.63649999999999995</v>
      </c>
      <c r="K36" s="39">
        <f>VLOOKUP($B36,'Data Entry'!$BZ$9:$CN$508,10,FALSE)</f>
        <v>0.66930000000000001</v>
      </c>
      <c r="L36" s="39">
        <f>VLOOKUP($B36,'Data Entry'!$BZ$9:$CN$508,11,FALSE)</f>
        <v>0</v>
      </c>
      <c r="M36" s="39">
        <f>VLOOKUP($B36,'Data Entry'!$BZ$9:$CN$508,12,FALSE)</f>
        <v>0.1265</v>
      </c>
      <c r="N36" s="39">
        <f>VLOOKUP($B36,'Data Entry'!$BZ$9:$CN$508,13,FALSE)</f>
        <v>0</v>
      </c>
      <c r="O36" s="14">
        <f>VLOOKUP($B36,'Data Entry'!$BZ$9:$CN$508,15,FALSE)</f>
        <v>4.4657002077215811E-2</v>
      </c>
      <c r="P36" s="14">
        <f>VLOOKUP($B36,'Data Entry'!$BZ$9:$CN$508,14,FALSE)</f>
        <v>0.26734552333402511</v>
      </c>
      <c r="Q36" s="26" t="s">
        <v>235</v>
      </c>
      <c r="R36" s="17" t="s">
        <v>235</v>
      </c>
      <c r="S36" s="17">
        <v>708.9</v>
      </c>
      <c r="T36" s="17">
        <v>708.1</v>
      </c>
      <c r="U36" s="17">
        <v>709.7</v>
      </c>
      <c r="V36" s="17">
        <v>707.8</v>
      </c>
      <c r="W36" s="17">
        <v>708.4</v>
      </c>
      <c r="X36" s="17">
        <v>709.9</v>
      </c>
      <c r="Y36" s="17">
        <v>708.6</v>
      </c>
      <c r="Z36" s="17">
        <v>708.1</v>
      </c>
      <c r="AA36" s="17">
        <v>712.5</v>
      </c>
      <c r="AB36" s="17">
        <v>710</v>
      </c>
      <c r="AC36" s="17">
        <v>705.8</v>
      </c>
      <c r="AD36" s="17">
        <v>706.4</v>
      </c>
      <c r="AE36" s="17">
        <v>708.2</v>
      </c>
      <c r="AF36" s="17">
        <v>710.2</v>
      </c>
      <c r="AG36" s="17">
        <v>704.1</v>
      </c>
      <c r="AH36" s="17">
        <v>707.3</v>
      </c>
      <c r="AI36" s="17">
        <v>709.4</v>
      </c>
      <c r="AJ36" s="17">
        <v>710.1</v>
      </c>
      <c r="AK36" s="17">
        <v>708.9</v>
      </c>
      <c r="AL36" s="17">
        <v>710</v>
      </c>
      <c r="AM36" s="17">
        <v>714.1</v>
      </c>
      <c r="AN36" s="17">
        <v>709</v>
      </c>
      <c r="AO36" s="17">
        <v>708.1</v>
      </c>
      <c r="AP36" s="17">
        <v>709.6</v>
      </c>
      <c r="AQ36" s="17">
        <v>711.3</v>
      </c>
      <c r="AR36" s="17">
        <v>710.2</v>
      </c>
      <c r="AS36" s="17">
        <v>708.6</v>
      </c>
      <c r="AT36" s="17" t="s">
        <v>235</v>
      </c>
      <c r="AU36" s="17" t="s">
        <v>235</v>
      </c>
      <c r="AV36" s="17" t="s">
        <v>235</v>
      </c>
      <c r="AW36" s="17" t="s">
        <v>235</v>
      </c>
      <c r="AX36" s="17" t="s">
        <v>235</v>
      </c>
      <c r="AY36" s="17" t="s">
        <v>235</v>
      </c>
      <c r="AZ36" s="17" t="s">
        <v>235</v>
      </c>
      <c r="BA36" s="17" t="s">
        <v>235</v>
      </c>
      <c r="BB36" s="17" t="s">
        <v>235</v>
      </c>
      <c r="BC36" s="17" t="s">
        <v>235</v>
      </c>
      <c r="BD36" s="17" t="s">
        <v>235</v>
      </c>
      <c r="BE36" s="17" t="s">
        <v>235</v>
      </c>
      <c r="BF36" s="17" t="s">
        <v>235</v>
      </c>
      <c r="BG36" s="17" t="s">
        <v>235</v>
      </c>
      <c r="BH36" s="17" t="s">
        <v>235</v>
      </c>
      <c r="BI36" s="27" t="s">
        <v>235</v>
      </c>
    </row>
    <row r="37" spans="1:61" s="15" customFormat="1">
      <c r="A37" s="16"/>
      <c r="B37" s="35">
        <v>201</v>
      </c>
      <c r="C37" s="39">
        <f>VLOOKUP($B37,'Data Entry'!$BZ$9:$CN$508,2,FALSE)</f>
        <v>5.4300000000000001E-2</v>
      </c>
      <c r="D37" s="39">
        <f>VLOOKUP($B37,'Data Entry'!$BZ$9:$CN$508,3,FALSE)</f>
        <v>4.55</v>
      </c>
      <c r="E37" s="39">
        <f>VLOOKUP($B37,'Data Entry'!$BZ$9:$CN$508,4,FALSE)</f>
        <v>1.0691999999999999</v>
      </c>
      <c r="F37" s="39">
        <f>VLOOKUP($B37,'Data Entry'!$BZ$9:$CN$508,5,FALSE)</f>
        <v>59.356972575927621</v>
      </c>
      <c r="G37" s="39">
        <f>VLOOKUP($B37,'Data Entry'!$BZ$9:$CN$508,6,FALSE)</f>
        <v>0.33610000000000001</v>
      </c>
      <c r="H37" s="39">
        <f>VLOOKUP($B37,'Data Entry'!$BZ$9:$CN$508,7,FALSE)</f>
        <v>6.4399999999999999E-2</v>
      </c>
      <c r="I37" s="39">
        <f>VLOOKUP($B37,'Data Entry'!$BZ$9:$CN$508,8,FALSE)</f>
        <v>32.850091434007354</v>
      </c>
      <c r="J37" s="39">
        <f>VLOOKUP($B37,'Data Entry'!$BZ$9:$CN$508,9,FALSE)</f>
        <v>0.70389999999999997</v>
      </c>
      <c r="K37" s="39">
        <f>VLOOKUP($B37,'Data Entry'!$BZ$9:$CN$508,10,FALSE)</f>
        <v>0.745</v>
      </c>
      <c r="L37" s="39">
        <f>VLOOKUP($B37,'Data Entry'!$BZ$9:$CN$508,11,FALSE)</f>
        <v>0</v>
      </c>
      <c r="M37" s="39">
        <f>VLOOKUP($B37,'Data Entry'!$BZ$9:$CN$508,12,FALSE)</f>
        <v>0.17680000000000001</v>
      </c>
      <c r="N37" s="39">
        <f>VLOOKUP($B37,'Data Entry'!$BZ$9:$CN$508,13,FALSE)</f>
        <v>2.1000000000000001E-2</v>
      </c>
      <c r="O37" s="14">
        <f>VLOOKUP($B37,'Data Entry'!$BZ$9:$CN$508,15,FALSE)</f>
        <v>4.7449759851817548E-2</v>
      </c>
      <c r="P37" s="14">
        <f>VLOOKUP($B37,'Data Entry'!$BZ$9:$CN$508,14,FALSE)</f>
        <v>0.27016841386524382</v>
      </c>
      <c r="Q37" s="26" t="s">
        <v>235</v>
      </c>
      <c r="R37" s="17" t="s">
        <v>235</v>
      </c>
      <c r="S37" s="17">
        <v>720.2</v>
      </c>
      <c r="T37" s="17">
        <v>719.2</v>
      </c>
      <c r="U37" s="17">
        <v>721</v>
      </c>
      <c r="V37" s="17">
        <v>719</v>
      </c>
      <c r="W37" s="17">
        <v>719.7</v>
      </c>
      <c r="X37" s="17">
        <v>721.1</v>
      </c>
      <c r="Y37" s="17">
        <v>719.8</v>
      </c>
      <c r="Z37" s="17">
        <v>719.6</v>
      </c>
      <c r="AA37" s="17">
        <v>723.7</v>
      </c>
      <c r="AB37" s="17">
        <v>721.3</v>
      </c>
      <c r="AC37" s="17">
        <v>717.1</v>
      </c>
      <c r="AD37" s="17">
        <v>717.3</v>
      </c>
      <c r="AE37" s="17">
        <v>719.7</v>
      </c>
      <c r="AF37" s="17">
        <v>721.5</v>
      </c>
      <c r="AG37" s="17">
        <v>715</v>
      </c>
      <c r="AH37" s="17">
        <v>718.3</v>
      </c>
      <c r="AI37" s="17">
        <v>720.7</v>
      </c>
      <c r="AJ37" s="17">
        <v>721.4</v>
      </c>
      <c r="AK37" s="17">
        <v>720.3</v>
      </c>
      <c r="AL37" s="17">
        <v>721.2</v>
      </c>
      <c r="AM37" s="17">
        <v>725.5</v>
      </c>
      <c r="AN37" s="17">
        <v>720.5</v>
      </c>
      <c r="AO37" s="17">
        <v>719.2</v>
      </c>
      <c r="AP37" s="17">
        <v>721.2</v>
      </c>
      <c r="AQ37" s="17">
        <v>722.5</v>
      </c>
      <c r="AR37" s="17">
        <v>721.5</v>
      </c>
      <c r="AS37" s="17">
        <v>719.8</v>
      </c>
      <c r="AT37" s="17">
        <v>720.4</v>
      </c>
      <c r="AU37" s="17">
        <v>710.3</v>
      </c>
      <c r="AV37" s="17" t="s">
        <v>235</v>
      </c>
      <c r="AW37" s="17" t="s">
        <v>235</v>
      </c>
      <c r="AX37" s="17" t="s">
        <v>235</v>
      </c>
      <c r="AY37" s="17" t="s">
        <v>235</v>
      </c>
      <c r="AZ37" s="17" t="s">
        <v>235</v>
      </c>
      <c r="BA37" s="17" t="s">
        <v>235</v>
      </c>
      <c r="BB37" s="17" t="s">
        <v>235</v>
      </c>
      <c r="BC37" s="17" t="s">
        <v>235</v>
      </c>
      <c r="BD37" s="17" t="s">
        <v>235</v>
      </c>
      <c r="BE37" s="17" t="s">
        <v>235</v>
      </c>
      <c r="BF37" s="17" t="s">
        <v>235</v>
      </c>
      <c r="BG37" s="17" t="s">
        <v>235</v>
      </c>
      <c r="BH37" s="17" t="s">
        <v>235</v>
      </c>
      <c r="BI37" s="27" t="s">
        <v>235</v>
      </c>
    </row>
    <row r="38" spans="1:61" s="15" customFormat="1">
      <c r="A38" s="16"/>
      <c r="B38" s="35">
        <v>227</v>
      </c>
      <c r="C38" s="39">
        <f>VLOOKUP($B38,'Data Entry'!$BZ$9:$CN$508,2,FALSE)</f>
        <v>4.3400000000000001E-2</v>
      </c>
      <c r="D38" s="39">
        <f>VLOOKUP($B38,'Data Entry'!$BZ$9:$CN$508,3,FALSE)</f>
        <v>4.26</v>
      </c>
      <c r="E38" s="39">
        <f>VLOOKUP($B38,'Data Entry'!$BZ$9:$CN$508,4,FALSE)</f>
        <v>1.0761000000000001</v>
      </c>
      <c r="F38" s="39">
        <f>VLOOKUP($B38,'Data Entry'!$BZ$9:$CN$508,5,FALSE)</f>
        <v>60.561756934588637</v>
      </c>
      <c r="G38" s="39">
        <f>VLOOKUP($B38,'Data Entry'!$BZ$9:$CN$508,6,FALSE)</f>
        <v>0.35649999999999998</v>
      </c>
      <c r="H38" s="39">
        <f>VLOOKUP($B38,'Data Entry'!$BZ$9:$CN$508,7,FALSE)</f>
        <v>6.0699999999999997E-2</v>
      </c>
      <c r="I38" s="39">
        <f>VLOOKUP($B38,'Data Entry'!$BZ$9:$CN$508,8,FALSE)</f>
        <v>33.006016225226908</v>
      </c>
      <c r="J38" s="39">
        <f>VLOOKUP($B38,'Data Entry'!$BZ$9:$CN$508,9,FALSE)</f>
        <v>0.65710000000000002</v>
      </c>
      <c r="K38" s="39">
        <f>VLOOKUP($B38,'Data Entry'!$BZ$9:$CN$508,10,FALSE)</f>
        <v>0.69550000000000001</v>
      </c>
      <c r="L38" s="39">
        <f>VLOOKUP($B38,'Data Entry'!$BZ$9:$CN$508,11,FALSE)</f>
        <v>0</v>
      </c>
      <c r="M38" s="39">
        <f>VLOOKUP($B38,'Data Entry'!$BZ$9:$CN$508,12,FALSE)</f>
        <v>0.1401</v>
      </c>
      <c r="N38" s="39">
        <f>VLOOKUP($B38,'Data Entry'!$BZ$9:$CN$508,13,FALSE)</f>
        <v>1.7600000000000001E-2</v>
      </c>
      <c r="O38" s="14">
        <f>VLOOKUP($B38,'Data Entry'!$BZ$9:$CN$508,15,FALSE)</f>
        <v>4.3795916793277864E-2</v>
      </c>
      <c r="P38" s="14">
        <f>VLOOKUP($B38,'Data Entry'!$BZ$9:$CN$508,14,FALSE)</f>
        <v>0.270188773457749</v>
      </c>
      <c r="Q38" s="26" t="s">
        <v>235</v>
      </c>
      <c r="R38" s="17" t="s">
        <v>235</v>
      </c>
      <c r="S38" s="17">
        <v>704.4</v>
      </c>
      <c r="T38" s="17">
        <v>703.7</v>
      </c>
      <c r="U38" s="17">
        <v>705.2</v>
      </c>
      <c r="V38" s="17">
        <v>703.5</v>
      </c>
      <c r="W38" s="17">
        <v>704</v>
      </c>
      <c r="X38" s="17">
        <v>705.5</v>
      </c>
      <c r="Y38" s="17">
        <v>704.2</v>
      </c>
      <c r="Z38" s="17">
        <v>703.6</v>
      </c>
      <c r="AA38" s="17">
        <v>708</v>
      </c>
      <c r="AB38" s="17">
        <v>705.6</v>
      </c>
      <c r="AC38" s="17">
        <v>701.3</v>
      </c>
      <c r="AD38" s="17">
        <v>702</v>
      </c>
      <c r="AE38" s="17">
        <v>703.6</v>
      </c>
      <c r="AF38" s="17">
        <v>705.8</v>
      </c>
      <c r="AG38" s="17">
        <v>699.9</v>
      </c>
      <c r="AH38" s="17">
        <v>702.9</v>
      </c>
      <c r="AI38" s="17">
        <v>704.9</v>
      </c>
      <c r="AJ38" s="17">
        <v>705.7</v>
      </c>
      <c r="AK38" s="17">
        <v>704.4</v>
      </c>
      <c r="AL38" s="17">
        <v>705.5</v>
      </c>
      <c r="AM38" s="17">
        <v>709.7</v>
      </c>
      <c r="AN38" s="17">
        <v>704.5</v>
      </c>
      <c r="AO38" s="17">
        <v>703.7</v>
      </c>
      <c r="AP38" s="17">
        <v>705.1</v>
      </c>
      <c r="AQ38" s="17">
        <v>706.9</v>
      </c>
      <c r="AR38" s="17">
        <v>705.8</v>
      </c>
      <c r="AS38" s="17">
        <v>704.3</v>
      </c>
      <c r="AT38" s="17">
        <v>704.8</v>
      </c>
      <c r="AU38" s="17">
        <v>693.3</v>
      </c>
      <c r="AV38" s="17" t="s">
        <v>235</v>
      </c>
      <c r="AW38" s="17" t="s">
        <v>235</v>
      </c>
      <c r="AX38" s="17" t="s">
        <v>235</v>
      </c>
      <c r="AY38" s="17" t="s">
        <v>235</v>
      </c>
      <c r="AZ38" s="17" t="s">
        <v>235</v>
      </c>
      <c r="BA38" s="17" t="s">
        <v>235</v>
      </c>
      <c r="BB38" s="17" t="s">
        <v>235</v>
      </c>
      <c r="BC38" s="17" t="s">
        <v>235</v>
      </c>
      <c r="BD38" s="17" t="s">
        <v>235</v>
      </c>
      <c r="BE38" s="17" t="s">
        <v>235</v>
      </c>
      <c r="BF38" s="17" t="s">
        <v>235</v>
      </c>
      <c r="BG38" s="17" t="s">
        <v>235</v>
      </c>
      <c r="BH38" s="17" t="s">
        <v>235</v>
      </c>
      <c r="BI38" s="27" t="s">
        <v>235</v>
      </c>
    </row>
    <row r="39" spans="1:61" s="15" customFormat="1">
      <c r="A39" s="16"/>
      <c r="B39" s="35">
        <v>249</v>
      </c>
      <c r="C39" s="39">
        <f>VLOOKUP($B39,'Data Entry'!$BZ$9:$CN$508,2,FALSE)</f>
        <v>3.0800000000000001E-2</v>
      </c>
      <c r="D39" s="39">
        <f>VLOOKUP($B39,'Data Entry'!$BZ$9:$CN$508,3,FALSE)</f>
        <v>5.07</v>
      </c>
      <c r="E39" s="39">
        <f>VLOOKUP($B39,'Data Entry'!$BZ$9:$CN$508,4,FALSE)</f>
        <v>1.4134</v>
      </c>
      <c r="F39" s="39">
        <f>VLOOKUP($B39,'Data Entry'!$BZ$9:$CN$508,5,FALSE)</f>
        <v>58.510750094920787</v>
      </c>
      <c r="G39" s="39">
        <f>VLOOKUP($B39,'Data Entry'!$BZ$9:$CN$508,6,FALSE)</f>
        <v>0.3382</v>
      </c>
      <c r="H39" s="39">
        <f>VLOOKUP($B39,'Data Entry'!$BZ$9:$CN$508,7,FALSE)</f>
        <v>8.3999999999999995E-3</v>
      </c>
      <c r="I39" s="39">
        <f>VLOOKUP($B39,'Data Entry'!$BZ$9:$CN$508,8,FALSE)</f>
        <v>33.491529616846762</v>
      </c>
      <c r="J39" s="39">
        <f>VLOOKUP($B39,'Data Entry'!$BZ$9:$CN$508,9,FALSE)</f>
        <v>0.67400000000000004</v>
      </c>
      <c r="K39" s="39">
        <f>VLOOKUP($B39,'Data Entry'!$BZ$9:$CN$508,10,FALSE)</f>
        <v>0.71340000000000003</v>
      </c>
      <c r="L39" s="39">
        <f>VLOOKUP($B39,'Data Entry'!$BZ$9:$CN$508,11,FALSE)</f>
        <v>0</v>
      </c>
      <c r="M39" s="39">
        <f>VLOOKUP($B39,'Data Entry'!$BZ$9:$CN$508,12,FALSE)</f>
        <v>0.15440000000000001</v>
      </c>
      <c r="N39" s="39">
        <f>VLOOKUP($B39,'Data Entry'!$BZ$9:$CN$508,13,FALSE)</f>
        <v>1.2500000000000001E-2</v>
      </c>
      <c r="O39" s="14">
        <f>VLOOKUP($B39,'Data Entry'!$BZ$9:$CN$508,15,FALSE)</f>
        <v>5.2946245350722558E-2</v>
      </c>
      <c r="P39" s="14">
        <f>VLOOKUP($B39,'Data Entry'!$BZ$9:$CN$508,14,FALSE)</f>
        <v>0.27019631478721451</v>
      </c>
      <c r="Q39" s="26" t="s">
        <v>235</v>
      </c>
      <c r="R39" s="17" t="s">
        <v>235</v>
      </c>
      <c r="S39" s="17">
        <v>747.7</v>
      </c>
      <c r="T39" s="17">
        <v>746.5</v>
      </c>
      <c r="U39" s="17">
        <v>748.6</v>
      </c>
      <c r="V39" s="17">
        <v>746.1</v>
      </c>
      <c r="W39" s="17">
        <v>747.1</v>
      </c>
      <c r="X39" s="17">
        <v>748.6</v>
      </c>
      <c r="Y39" s="17">
        <v>747.1</v>
      </c>
      <c r="Z39" s="17">
        <v>747.7</v>
      </c>
      <c r="AA39" s="17">
        <v>751.2</v>
      </c>
      <c r="AB39" s="17">
        <v>748.8</v>
      </c>
      <c r="AC39" s="17">
        <v>744.7</v>
      </c>
      <c r="AD39" s="17">
        <v>744.1</v>
      </c>
      <c r="AE39" s="17">
        <v>747.9</v>
      </c>
      <c r="AF39" s="17">
        <v>749</v>
      </c>
      <c r="AG39" s="17">
        <v>741.6</v>
      </c>
      <c r="AH39" s="17">
        <v>745.3</v>
      </c>
      <c r="AI39" s="17">
        <v>748.3</v>
      </c>
      <c r="AJ39" s="17">
        <v>749</v>
      </c>
      <c r="AK39" s="17">
        <v>748.3</v>
      </c>
      <c r="AL39" s="17">
        <v>748.6</v>
      </c>
      <c r="AM39" s="17">
        <v>753.2</v>
      </c>
      <c r="AN39" s="17">
        <v>748.6</v>
      </c>
      <c r="AO39" s="17">
        <v>746.3</v>
      </c>
      <c r="AP39" s="17">
        <v>749.3</v>
      </c>
      <c r="AQ39" s="17">
        <v>750</v>
      </c>
      <c r="AR39" s="17">
        <v>749</v>
      </c>
      <c r="AS39" s="17">
        <v>747</v>
      </c>
      <c r="AT39" s="17">
        <v>747.7</v>
      </c>
      <c r="AU39" s="17">
        <v>740.2</v>
      </c>
      <c r="AV39" s="17" t="s">
        <v>235</v>
      </c>
      <c r="AW39" s="17" t="s">
        <v>235</v>
      </c>
      <c r="AX39" s="17" t="s">
        <v>235</v>
      </c>
      <c r="AY39" s="17" t="s">
        <v>235</v>
      </c>
      <c r="AZ39" s="17" t="s">
        <v>235</v>
      </c>
      <c r="BA39" s="17" t="s">
        <v>235</v>
      </c>
      <c r="BB39" s="17" t="s">
        <v>235</v>
      </c>
      <c r="BC39" s="17" t="s">
        <v>235</v>
      </c>
      <c r="BD39" s="17" t="s">
        <v>235</v>
      </c>
      <c r="BE39" s="17" t="s">
        <v>235</v>
      </c>
      <c r="BF39" s="17" t="s">
        <v>235</v>
      </c>
      <c r="BG39" s="17" t="s">
        <v>235</v>
      </c>
      <c r="BH39" s="17" t="s">
        <v>235</v>
      </c>
      <c r="BI39" s="27" t="s">
        <v>235</v>
      </c>
    </row>
    <row r="40" spans="1:61" s="15" customFormat="1">
      <c r="A40" s="16"/>
      <c r="B40" s="35">
        <v>207</v>
      </c>
      <c r="C40" s="39">
        <f>VLOOKUP($B40,'Data Entry'!$BZ$9:$CN$508,2,FALSE)</f>
        <v>6.1199999999999997E-2</v>
      </c>
      <c r="D40" s="39">
        <f>VLOOKUP($B40,'Data Entry'!$BZ$9:$CN$508,3,FALSE)</f>
        <v>4.37</v>
      </c>
      <c r="E40" s="39">
        <f>VLOOKUP($B40,'Data Entry'!$BZ$9:$CN$508,4,FALSE)</f>
        <v>1.1206</v>
      </c>
      <c r="F40" s="39">
        <f>VLOOKUP($B40,'Data Entry'!$BZ$9:$CN$508,5,FALSE)</f>
        <v>58.952812729905702</v>
      </c>
      <c r="G40" s="39">
        <f>VLOOKUP($B40,'Data Entry'!$BZ$9:$CN$508,6,FALSE)</f>
        <v>0.34560000000000002</v>
      </c>
      <c r="H40" s="39">
        <f>VLOOKUP($B40,'Data Entry'!$BZ$9:$CN$508,7,FALSE)</f>
        <v>5.8599999999999999E-2</v>
      </c>
      <c r="I40" s="39">
        <f>VLOOKUP($B40,'Data Entry'!$BZ$9:$CN$508,8,FALSE)</f>
        <v>32.523757899551278</v>
      </c>
      <c r="J40" s="39">
        <f>VLOOKUP($B40,'Data Entry'!$BZ$9:$CN$508,9,FALSE)</f>
        <v>0.64139999999999997</v>
      </c>
      <c r="K40" s="39">
        <f>VLOOKUP($B40,'Data Entry'!$BZ$9:$CN$508,10,FALSE)</f>
        <v>0.67989999999999995</v>
      </c>
      <c r="L40" s="39">
        <f>VLOOKUP($B40,'Data Entry'!$BZ$9:$CN$508,11,FALSE)</f>
        <v>0</v>
      </c>
      <c r="M40" s="39">
        <f>VLOOKUP($B40,'Data Entry'!$BZ$9:$CN$508,12,FALSE)</f>
        <v>0.1903</v>
      </c>
      <c r="N40" s="39">
        <f>VLOOKUP($B40,'Data Entry'!$BZ$9:$CN$508,13,FALSE)</f>
        <v>0</v>
      </c>
      <c r="O40" s="14">
        <f>VLOOKUP($B40,'Data Entry'!$BZ$9:$CN$508,15,FALSE)</f>
        <v>4.5940104726684042E-2</v>
      </c>
      <c r="P40" s="14">
        <f>VLOOKUP($B40,'Data Entry'!$BZ$9:$CN$508,14,FALSE)</f>
        <v>0.27083919190188849</v>
      </c>
      <c r="Q40" s="26" t="s">
        <v>235</v>
      </c>
      <c r="R40" s="17" t="s">
        <v>235</v>
      </c>
      <c r="S40" s="17">
        <v>715.4</v>
      </c>
      <c r="T40" s="17">
        <v>714.5</v>
      </c>
      <c r="U40" s="17">
        <v>716.2</v>
      </c>
      <c r="V40" s="17">
        <v>714.3</v>
      </c>
      <c r="W40" s="17">
        <v>714.9</v>
      </c>
      <c r="X40" s="17">
        <v>716.4</v>
      </c>
      <c r="Y40" s="17">
        <v>715.1</v>
      </c>
      <c r="Z40" s="17">
        <v>714.8</v>
      </c>
      <c r="AA40" s="17">
        <v>718.9</v>
      </c>
      <c r="AB40" s="17">
        <v>716.5</v>
      </c>
      <c r="AC40" s="17">
        <v>712.3</v>
      </c>
      <c r="AD40" s="17">
        <v>712.7</v>
      </c>
      <c r="AE40" s="17">
        <v>714.8</v>
      </c>
      <c r="AF40" s="17">
        <v>716.7</v>
      </c>
      <c r="AG40" s="17">
        <v>710.4</v>
      </c>
      <c r="AH40" s="17">
        <v>713.6</v>
      </c>
      <c r="AI40" s="17">
        <v>715.9</v>
      </c>
      <c r="AJ40" s="17">
        <v>716.6</v>
      </c>
      <c r="AK40" s="17">
        <v>715.5</v>
      </c>
      <c r="AL40" s="17">
        <v>716.4</v>
      </c>
      <c r="AM40" s="17">
        <v>720.7</v>
      </c>
      <c r="AN40" s="17">
        <v>715.6</v>
      </c>
      <c r="AO40" s="17">
        <v>714.5</v>
      </c>
      <c r="AP40" s="17">
        <v>716.3</v>
      </c>
      <c r="AQ40" s="17">
        <v>717.8</v>
      </c>
      <c r="AR40" s="17">
        <v>716.7</v>
      </c>
      <c r="AS40" s="17">
        <v>715</v>
      </c>
      <c r="AT40" s="17">
        <v>715.6</v>
      </c>
      <c r="AU40" s="17">
        <v>705.2</v>
      </c>
      <c r="AV40" s="17" t="s">
        <v>235</v>
      </c>
      <c r="AW40" s="17" t="s">
        <v>235</v>
      </c>
      <c r="AX40" s="17" t="s">
        <v>235</v>
      </c>
      <c r="AY40" s="17" t="s">
        <v>235</v>
      </c>
      <c r="AZ40" s="17" t="s">
        <v>235</v>
      </c>
      <c r="BA40" s="17" t="s">
        <v>235</v>
      </c>
      <c r="BB40" s="17" t="s">
        <v>235</v>
      </c>
      <c r="BC40" s="17" t="s">
        <v>235</v>
      </c>
      <c r="BD40" s="17" t="s">
        <v>235</v>
      </c>
      <c r="BE40" s="17" t="s">
        <v>235</v>
      </c>
      <c r="BF40" s="17" t="s">
        <v>235</v>
      </c>
      <c r="BG40" s="17" t="s">
        <v>235</v>
      </c>
      <c r="BH40" s="17" t="s">
        <v>235</v>
      </c>
      <c r="BI40" s="27" t="s">
        <v>235</v>
      </c>
    </row>
    <row r="41" spans="1:61" s="15" customFormat="1">
      <c r="A41" s="16"/>
      <c r="B41" s="35">
        <v>283</v>
      </c>
      <c r="C41" s="39">
        <f>VLOOKUP($B41,'Data Entry'!$BZ$9:$CN$508,2,FALSE)</f>
        <v>4.02E-2</v>
      </c>
      <c r="D41" s="39">
        <f>VLOOKUP($B41,'Data Entry'!$BZ$9:$CN$508,3,FALSE)</f>
        <v>4.3899999999999997</v>
      </c>
      <c r="E41" s="39">
        <f>VLOOKUP($B41,'Data Entry'!$BZ$9:$CN$508,4,FALSE)</f>
        <v>1.1687000000000001</v>
      </c>
      <c r="F41" s="39">
        <f>VLOOKUP($B41,'Data Entry'!$BZ$9:$CN$508,5,FALSE)</f>
        <v>59.429590204204764</v>
      </c>
      <c r="G41" s="39">
        <f>VLOOKUP($B41,'Data Entry'!$BZ$9:$CN$508,6,FALSE)</f>
        <v>0.33879999999999999</v>
      </c>
      <c r="H41" s="39">
        <f>VLOOKUP($B41,'Data Entry'!$BZ$9:$CN$508,7,FALSE)</f>
        <v>0</v>
      </c>
      <c r="I41" s="39">
        <f>VLOOKUP($B41,'Data Entry'!$BZ$9:$CN$508,8,FALSE)</f>
        <v>32.734749474701715</v>
      </c>
      <c r="J41" s="39">
        <f>VLOOKUP($B41,'Data Entry'!$BZ$9:$CN$508,9,FALSE)</f>
        <v>0.65469999999999995</v>
      </c>
      <c r="K41" s="39">
        <f>VLOOKUP($B41,'Data Entry'!$BZ$9:$CN$508,10,FALSE)</f>
        <v>0.69450000000000001</v>
      </c>
      <c r="L41" s="39">
        <f>VLOOKUP($B41,'Data Entry'!$BZ$9:$CN$508,11,FALSE)</f>
        <v>0</v>
      </c>
      <c r="M41" s="39">
        <f>VLOOKUP($B41,'Data Entry'!$BZ$9:$CN$508,12,FALSE)</f>
        <v>0.1643</v>
      </c>
      <c r="N41" s="39">
        <f>VLOOKUP($B41,'Data Entry'!$BZ$9:$CN$508,13,FALSE)</f>
        <v>0.01</v>
      </c>
      <c r="O41" s="14">
        <f>VLOOKUP($B41,'Data Entry'!$BZ$9:$CN$508,15,FALSE)</f>
        <v>4.5807749006323839E-2</v>
      </c>
      <c r="P41" s="14">
        <f>VLOOKUP($B41,'Data Entry'!$BZ$9:$CN$508,14,FALSE)</f>
        <v>0.2711530154718369</v>
      </c>
      <c r="Q41" s="26" t="s">
        <v>235</v>
      </c>
      <c r="R41" s="17" t="s">
        <v>235</v>
      </c>
      <c r="S41" s="17">
        <v>714.2</v>
      </c>
      <c r="T41" s="17">
        <v>713.4</v>
      </c>
      <c r="U41" s="17">
        <v>715</v>
      </c>
      <c r="V41" s="17">
        <v>713.1</v>
      </c>
      <c r="W41" s="17">
        <v>713.8</v>
      </c>
      <c r="X41" s="17">
        <v>715.2</v>
      </c>
      <c r="Y41" s="17">
        <v>713.9</v>
      </c>
      <c r="Z41" s="17">
        <v>713.6</v>
      </c>
      <c r="AA41" s="17">
        <v>717.8</v>
      </c>
      <c r="AB41" s="17">
        <v>715.3</v>
      </c>
      <c r="AC41" s="17">
        <v>711.1</v>
      </c>
      <c r="AD41" s="17">
        <v>711.5</v>
      </c>
      <c r="AE41" s="17">
        <v>713.6</v>
      </c>
      <c r="AF41" s="17">
        <v>715.6</v>
      </c>
      <c r="AG41" s="17">
        <v>709.3</v>
      </c>
      <c r="AH41" s="17">
        <v>712.5</v>
      </c>
      <c r="AI41" s="17">
        <v>714.8</v>
      </c>
      <c r="AJ41" s="17">
        <v>715.4</v>
      </c>
      <c r="AK41" s="17">
        <v>714.3</v>
      </c>
      <c r="AL41" s="17">
        <v>715.3</v>
      </c>
      <c r="AM41" s="17">
        <v>719.5</v>
      </c>
      <c r="AN41" s="17">
        <v>714.5</v>
      </c>
      <c r="AO41" s="17">
        <v>713.4</v>
      </c>
      <c r="AP41" s="17">
        <v>715.1</v>
      </c>
      <c r="AQ41" s="17">
        <v>716.6</v>
      </c>
      <c r="AR41" s="17">
        <v>715.5</v>
      </c>
      <c r="AS41" s="17">
        <v>713.9</v>
      </c>
      <c r="AT41" s="17">
        <v>714.5</v>
      </c>
      <c r="AU41" s="17">
        <v>703.9</v>
      </c>
      <c r="AV41" s="17" t="s">
        <v>235</v>
      </c>
      <c r="AW41" s="17" t="s">
        <v>235</v>
      </c>
      <c r="AX41" s="17" t="s">
        <v>235</v>
      </c>
      <c r="AY41" s="17" t="s">
        <v>235</v>
      </c>
      <c r="AZ41" s="17" t="s">
        <v>235</v>
      </c>
      <c r="BA41" s="17" t="s">
        <v>235</v>
      </c>
      <c r="BB41" s="17" t="s">
        <v>235</v>
      </c>
      <c r="BC41" s="17" t="s">
        <v>235</v>
      </c>
      <c r="BD41" s="17" t="s">
        <v>235</v>
      </c>
      <c r="BE41" s="17" t="s">
        <v>235</v>
      </c>
      <c r="BF41" s="17" t="s">
        <v>235</v>
      </c>
      <c r="BG41" s="17" t="s">
        <v>235</v>
      </c>
      <c r="BH41" s="17" t="s">
        <v>235</v>
      </c>
      <c r="BI41" s="27" t="s">
        <v>235</v>
      </c>
    </row>
    <row r="42" spans="1:61" s="15" customFormat="1">
      <c r="A42" s="16"/>
      <c r="B42" s="35">
        <v>272</v>
      </c>
      <c r="C42" s="39">
        <f>VLOOKUP($B42,'Data Entry'!$BZ$9:$CN$508,2,FALSE)</f>
        <v>3.9699999999999999E-2</v>
      </c>
      <c r="D42" s="39">
        <f>VLOOKUP($B42,'Data Entry'!$BZ$9:$CN$508,3,FALSE)</f>
        <v>4.3099999999999996</v>
      </c>
      <c r="E42" s="39">
        <f>VLOOKUP($B42,'Data Entry'!$BZ$9:$CN$508,4,FALSE)</f>
        <v>1.1254999999999999</v>
      </c>
      <c r="F42" s="39">
        <f>VLOOKUP($B42,'Data Entry'!$BZ$9:$CN$508,5,FALSE)</f>
        <v>59.957367007229358</v>
      </c>
      <c r="G42" s="39">
        <f>VLOOKUP($B42,'Data Entry'!$BZ$9:$CN$508,6,FALSE)</f>
        <v>0.36709999999999998</v>
      </c>
      <c r="H42" s="39">
        <f>VLOOKUP($B42,'Data Entry'!$BZ$9:$CN$508,7,FALSE)</f>
        <v>6.1800000000000001E-2</v>
      </c>
      <c r="I42" s="39">
        <f>VLOOKUP($B42,'Data Entry'!$BZ$9:$CN$508,8,FALSE)</f>
        <v>32.85985142027792</v>
      </c>
      <c r="J42" s="39">
        <f>VLOOKUP($B42,'Data Entry'!$BZ$9:$CN$508,9,FALSE)</f>
        <v>0.64270000000000005</v>
      </c>
      <c r="K42" s="39">
        <f>VLOOKUP($B42,'Data Entry'!$BZ$9:$CN$508,10,FALSE)</f>
        <v>0.68359999999999999</v>
      </c>
      <c r="L42" s="39">
        <f>VLOOKUP($B42,'Data Entry'!$BZ$9:$CN$508,11,FALSE)</f>
        <v>0</v>
      </c>
      <c r="M42" s="39">
        <f>VLOOKUP($B42,'Data Entry'!$BZ$9:$CN$508,12,FALSE)</f>
        <v>0.17100000000000001</v>
      </c>
      <c r="N42" s="39">
        <f>VLOOKUP($B42,'Data Entry'!$BZ$9:$CN$508,13,FALSE)</f>
        <v>9.2999999999999992E-3</v>
      </c>
      <c r="O42" s="14">
        <f>VLOOKUP($B42,'Data Entry'!$BZ$9:$CN$508,15,FALSE)</f>
        <v>4.4662146300470877E-2</v>
      </c>
      <c r="P42" s="14">
        <f>VLOOKUP($B42,'Data Entry'!$BZ$9:$CN$508,14,FALSE)</f>
        <v>0.2723168604584984</v>
      </c>
      <c r="Q42" s="26" t="s">
        <v>235</v>
      </c>
      <c r="R42" s="17" t="s">
        <v>235</v>
      </c>
      <c r="S42" s="17">
        <v>709.4</v>
      </c>
      <c r="T42" s="17">
        <v>708.6</v>
      </c>
      <c r="U42" s="17">
        <v>710.2</v>
      </c>
      <c r="V42" s="17">
        <v>708.4</v>
      </c>
      <c r="W42" s="17">
        <v>709</v>
      </c>
      <c r="X42" s="17">
        <v>710.4</v>
      </c>
      <c r="Y42" s="17">
        <v>709.2</v>
      </c>
      <c r="Z42" s="17">
        <v>708.7</v>
      </c>
      <c r="AA42" s="17">
        <v>713</v>
      </c>
      <c r="AB42" s="17">
        <v>710.6</v>
      </c>
      <c r="AC42" s="17">
        <v>706.3</v>
      </c>
      <c r="AD42" s="17">
        <v>706.9</v>
      </c>
      <c r="AE42" s="17">
        <v>708.7</v>
      </c>
      <c r="AF42" s="17">
        <v>710.8</v>
      </c>
      <c r="AG42" s="17">
        <v>704.7</v>
      </c>
      <c r="AH42" s="17">
        <v>707.8</v>
      </c>
      <c r="AI42" s="17">
        <v>710</v>
      </c>
      <c r="AJ42" s="17">
        <v>710.7</v>
      </c>
      <c r="AK42" s="17">
        <v>709.5</v>
      </c>
      <c r="AL42" s="17">
        <v>710.5</v>
      </c>
      <c r="AM42" s="17">
        <v>714.7</v>
      </c>
      <c r="AN42" s="17">
        <v>709.6</v>
      </c>
      <c r="AO42" s="17">
        <v>708.6</v>
      </c>
      <c r="AP42" s="17">
        <v>710.2</v>
      </c>
      <c r="AQ42" s="17">
        <v>711.8</v>
      </c>
      <c r="AR42" s="17">
        <v>710.8</v>
      </c>
      <c r="AS42" s="17">
        <v>709.2</v>
      </c>
      <c r="AT42" s="17">
        <v>709.8</v>
      </c>
      <c r="AU42" s="17">
        <v>698.7</v>
      </c>
      <c r="AV42" s="17">
        <v>697.3</v>
      </c>
      <c r="AW42" s="17" t="s">
        <v>235</v>
      </c>
      <c r="AX42" s="17" t="s">
        <v>235</v>
      </c>
      <c r="AY42" s="17" t="s">
        <v>235</v>
      </c>
      <c r="AZ42" s="17" t="s">
        <v>235</v>
      </c>
      <c r="BA42" s="17" t="s">
        <v>235</v>
      </c>
      <c r="BB42" s="17" t="s">
        <v>235</v>
      </c>
      <c r="BC42" s="17" t="s">
        <v>235</v>
      </c>
      <c r="BD42" s="17" t="s">
        <v>235</v>
      </c>
      <c r="BE42" s="17" t="s">
        <v>235</v>
      </c>
      <c r="BF42" s="17" t="s">
        <v>235</v>
      </c>
      <c r="BG42" s="17" t="s">
        <v>235</v>
      </c>
      <c r="BH42" s="17" t="s">
        <v>235</v>
      </c>
      <c r="BI42" s="27" t="s">
        <v>235</v>
      </c>
    </row>
    <row r="43" spans="1:61" s="15" customFormat="1">
      <c r="A43" s="16"/>
      <c r="B43" s="35">
        <v>197</v>
      </c>
      <c r="C43" s="39">
        <f>VLOOKUP($B43,'Data Entry'!$BZ$9:$CN$508,2,FALSE)</f>
        <v>2.92E-2</v>
      </c>
      <c r="D43" s="39">
        <f>VLOOKUP($B43,'Data Entry'!$BZ$9:$CN$508,3,FALSE)</f>
        <v>4.29</v>
      </c>
      <c r="E43" s="39">
        <f>VLOOKUP($B43,'Data Entry'!$BZ$9:$CN$508,4,FALSE)</f>
        <v>1.1314</v>
      </c>
      <c r="F43" s="39">
        <f>VLOOKUP($B43,'Data Entry'!$BZ$9:$CN$508,5,FALSE)</f>
        <v>60.109228193837133</v>
      </c>
      <c r="G43" s="39">
        <f>VLOOKUP($B43,'Data Entry'!$BZ$9:$CN$508,6,FALSE)</f>
        <v>0.36670000000000003</v>
      </c>
      <c r="H43" s="39">
        <f>VLOOKUP($B43,'Data Entry'!$BZ$9:$CN$508,7,FALSE)</f>
        <v>6.4799999999999996E-2</v>
      </c>
      <c r="I43" s="39">
        <f>VLOOKUP($B43,'Data Entry'!$BZ$9:$CN$508,8,FALSE)</f>
        <v>32.913205433472086</v>
      </c>
      <c r="J43" s="39">
        <f>VLOOKUP($B43,'Data Entry'!$BZ$9:$CN$508,9,FALSE)</f>
        <v>0.63480000000000003</v>
      </c>
      <c r="K43" s="39">
        <f>VLOOKUP($B43,'Data Entry'!$BZ$9:$CN$508,10,FALSE)</f>
        <v>0.67630000000000001</v>
      </c>
      <c r="L43" s="39">
        <f>VLOOKUP($B43,'Data Entry'!$BZ$9:$CN$508,11,FALSE)</f>
        <v>0</v>
      </c>
      <c r="M43" s="39">
        <f>VLOOKUP($B43,'Data Entry'!$BZ$9:$CN$508,12,FALSE)</f>
        <v>0.1143</v>
      </c>
      <c r="N43" s="39">
        <f>VLOOKUP($B43,'Data Entry'!$BZ$9:$CN$508,13,FALSE)</f>
        <v>6.6E-3</v>
      </c>
      <c r="O43" s="14">
        <f>VLOOKUP($B43,'Data Entry'!$BZ$9:$CN$508,15,FALSE)</f>
        <v>4.4357811953690242E-2</v>
      </c>
      <c r="P43" s="14">
        <f>VLOOKUP($B43,'Data Entry'!$BZ$9:$CN$508,14,FALSE)</f>
        <v>0.27302557566273111</v>
      </c>
      <c r="Q43" s="26" t="s">
        <v>235</v>
      </c>
      <c r="R43" s="17" t="s">
        <v>235</v>
      </c>
      <c r="S43" s="17">
        <v>708.3</v>
      </c>
      <c r="T43" s="17">
        <v>707.5</v>
      </c>
      <c r="U43" s="17">
        <v>709.1</v>
      </c>
      <c r="V43" s="17">
        <v>707.3</v>
      </c>
      <c r="W43" s="17">
        <v>707.9</v>
      </c>
      <c r="X43" s="17">
        <v>709.3</v>
      </c>
      <c r="Y43" s="17">
        <v>708.1</v>
      </c>
      <c r="Z43" s="17">
        <v>707.5</v>
      </c>
      <c r="AA43" s="17">
        <v>711.9</v>
      </c>
      <c r="AB43" s="17">
        <v>709.4</v>
      </c>
      <c r="AC43" s="17">
        <v>705.2</v>
      </c>
      <c r="AD43" s="17">
        <v>705.8</v>
      </c>
      <c r="AE43" s="17">
        <v>707.6</v>
      </c>
      <c r="AF43" s="17">
        <v>709.6</v>
      </c>
      <c r="AG43" s="17">
        <v>703.6</v>
      </c>
      <c r="AH43" s="17">
        <v>706.7</v>
      </c>
      <c r="AI43" s="17">
        <v>708.8</v>
      </c>
      <c r="AJ43" s="17">
        <v>709.5</v>
      </c>
      <c r="AK43" s="17">
        <v>708.3</v>
      </c>
      <c r="AL43" s="17">
        <v>709.4</v>
      </c>
      <c r="AM43" s="17">
        <v>713.5</v>
      </c>
      <c r="AN43" s="17">
        <v>708.4</v>
      </c>
      <c r="AO43" s="17">
        <v>707.5</v>
      </c>
      <c r="AP43" s="17">
        <v>709.1</v>
      </c>
      <c r="AQ43" s="17">
        <v>710.7</v>
      </c>
      <c r="AR43" s="17">
        <v>709.6</v>
      </c>
      <c r="AS43" s="17">
        <v>708.1</v>
      </c>
      <c r="AT43" s="17">
        <v>708.6</v>
      </c>
      <c r="AU43" s="17">
        <v>697.5</v>
      </c>
      <c r="AV43" s="17">
        <v>696.1</v>
      </c>
      <c r="AW43" s="17">
        <v>708.7</v>
      </c>
      <c r="AX43" s="17" t="s">
        <v>235</v>
      </c>
      <c r="AY43" s="17" t="s">
        <v>235</v>
      </c>
      <c r="AZ43" s="17" t="s">
        <v>235</v>
      </c>
      <c r="BA43" s="17" t="s">
        <v>235</v>
      </c>
      <c r="BB43" s="17" t="s">
        <v>235</v>
      </c>
      <c r="BC43" s="17" t="s">
        <v>235</v>
      </c>
      <c r="BD43" s="17" t="s">
        <v>235</v>
      </c>
      <c r="BE43" s="17" t="s">
        <v>235</v>
      </c>
      <c r="BF43" s="17" t="s">
        <v>235</v>
      </c>
      <c r="BG43" s="17" t="s">
        <v>235</v>
      </c>
      <c r="BH43" s="17" t="s">
        <v>235</v>
      </c>
      <c r="BI43" s="27" t="s">
        <v>235</v>
      </c>
    </row>
    <row r="44" spans="1:61" s="15" customFormat="1">
      <c r="A44" s="16"/>
      <c r="B44" s="35">
        <v>143</v>
      </c>
      <c r="C44" s="39">
        <f>VLOOKUP($B44,'Data Entry'!$BZ$9:$CN$508,2,FALSE)</f>
        <v>4.2599999999999999E-2</v>
      </c>
      <c r="D44" s="39">
        <f>VLOOKUP($B44,'Data Entry'!$BZ$9:$CN$508,3,FALSE)</f>
        <v>4.42</v>
      </c>
      <c r="E44" s="39">
        <f>VLOOKUP($B44,'Data Entry'!$BZ$9:$CN$508,4,FALSE)</f>
        <v>1.1507000000000001</v>
      </c>
      <c r="F44" s="39">
        <f>VLOOKUP($B44,'Data Entry'!$BZ$9:$CN$508,5,FALSE)</f>
        <v>59.668656019680384</v>
      </c>
      <c r="G44" s="39">
        <f>VLOOKUP($B44,'Data Entry'!$BZ$9:$CN$508,6,FALSE)</f>
        <v>0.379</v>
      </c>
      <c r="H44" s="39">
        <f>VLOOKUP($B44,'Data Entry'!$BZ$9:$CN$508,7,FALSE)</f>
        <v>5.62E-2</v>
      </c>
      <c r="I44" s="39">
        <f>VLOOKUP($B44,'Data Entry'!$BZ$9:$CN$508,8,FALSE)</f>
        <v>32.889636021442726</v>
      </c>
      <c r="J44" s="39">
        <f>VLOOKUP($B44,'Data Entry'!$BZ$9:$CN$508,9,FALSE)</f>
        <v>0.65510000000000002</v>
      </c>
      <c r="K44" s="39">
        <f>VLOOKUP($B44,'Data Entry'!$BZ$9:$CN$508,10,FALSE)</f>
        <v>0.69799999999999995</v>
      </c>
      <c r="L44" s="39">
        <f>VLOOKUP($B44,'Data Entry'!$BZ$9:$CN$508,11,FALSE)</f>
        <v>0</v>
      </c>
      <c r="M44" s="39">
        <f>VLOOKUP($B44,'Data Entry'!$BZ$9:$CN$508,12,FALSE)</f>
        <v>0.1724</v>
      </c>
      <c r="N44" s="39">
        <f>VLOOKUP($B44,'Data Entry'!$BZ$9:$CN$508,13,FALSE)</f>
        <v>0</v>
      </c>
      <c r="O44" s="14">
        <f>VLOOKUP($B44,'Data Entry'!$BZ$9:$CN$508,15,FALSE)</f>
        <v>4.5923688639344151E-2</v>
      </c>
      <c r="P44" s="14">
        <f>VLOOKUP($B44,'Data Entry'!$BZ$9:$CN$508,14,FALSE)</f>
        <v>0.27307092951142042</v>
      </c>
      <c r="Q44" s="26" t="s">
        <v>235</v>
      </c>
      <c r="R44" s="17" t="s">
        <v>235</v>
      </c>
      <c r="S44" s="17">
        <v>715.4</v>
      </c>
      <c r="T44" s="17">
        <v>714.5</v>
      </c>
      <c r="U44" s="17">
        <v>716.2</v>
      </c>
      <c r="V44" s="17">
        <v>714.3</v>
      </c>
      <c r="W44" s="17">
        <v>714.9</v>
      </c>
      <c r="X44" s="17">
        <v>716.4</v>
      </c>
      <c r="Y44" s="17">
        <v>715.1</v>
      </c>
      <c r="Z44" s="17">
        <v>714.8</v>
      </c>
      <c r="AA44" s="17">
        <v>719</v>
      </c>
      <c r="AB44" s="17">
        <v>716.5</v>
      </c>
      <c r="AC44" s="17">
        <v>712.3</v>
      </c>
      <c r="AD44" s="17">
        <v>712.7</v>
      </c>
      <c r="AE44" s="17">
        <v>714.9</v>
      </c>
      <c r="AF44" s="17">
        <v>716.7</v>
      </c>
      <c r="AG44" s="17">
        <v>710.4</v>
      </c>
      <c r="AH44" s="17">
        <v>713.7</v>
      </c>
      <c r="AI44" s="17">
        <v>715.9</v>
      </c>
      <c r="AJ44" s="17">
        <v>716.6</v>
      </c>
      <c r="AK44" s="17">
        <v>715.5</v>
      </c>
      <c r="AL44" s="17">
        <v>716.4</v>
      </c>
      <c r="AM44" s="17">
        <v>720.7</v>
      </c>
      <c r="AN44" s="17">
        <v>715.7</v>
      </c>
      <c r="AO44" s="17">
        <v>714.5</v>
      </c>
      <c r="AP44" s="17">
        <v>716.3</v>
      </c>
      <c r="AQ44" s="17">
        <v>717.8</v>
      </c>
      <c r="AR44" s="17">
        <v>716.7</v>
      </c>
      <c r="AS44" s="17">
        <v>715.1</v>
      </c>
      <c r="AT44" s="17">
        <v>715.7</v>
      </c>
      <c r="AU44" s="17">
        <v>705.2</v>
      </c>
      <c r="AV44" s="17">
        <v>703.7</v>
      </c>
      <c r="AW44" s="17">
        <v>716</v>
      </c>
      <c r="AX44" s="17" t="s">
        <v>235</v>
      </c>
      <c r="AY44" s="17" t="s">
        <v>235</v>
      </c>
      <c r="AZ44" s="17" t="s">
        <v>235</v>
      </c>
      <c r="BA44" s="17" t="s">
        <v>235</v>
      </c>
      <c r="BB44" s="17" t="s">
        <v>235</v>
      </c>
      <c r="BC44" s="17" t="s">
        <v>235</v>
      </c>
      <c r="BD44" s="17" t="s">
        <v>235</v>
      </c>
      <c r="BE44" s="17" t="s">
        <v>235</v>
      </c>
      <c r="BF44" s="17" t="s">
        <v>235</v>
      </c>
      <c r="BG44" s="17" t="s">
        <v>235</v>
      </c>
      <c r="BH44" s="17" t="s">
        <v>235</v>
      </c>
      <c r="BI44" s="27" t="s">
        <v>235</v>
      </c>
    </row>
    <row r="45" spans="1:61" s="15" customFormat="1">
      <c r="A45" s="16"/>
      <c r="B45" s="35">
        <v>258</v>
      </c>
      <c r="C45" s="39">
        <f>VLOOKUP($B45,'Data Entry'!$BZ$9:$CN$508,2,FALSE)</f>
        <v>2.75E-2</v>
      </c>
      <c r="D45" s="39">
        <f>VLOOKUP($B45,'Data Entry'!$BZ$9:$CN$508,3,FALSE)</f>
        <v>4.51</v>
      </c>
      <c r="E45" s="39">
        <f>VLOOKUP($B45,'Data Entry'!$BZ$9:$CN$508,4,FALSE)</f>
        <v>1.6738999999999999</v>
      </c>
      <c r="F45" s="39">
        <f>VLOOKUP($B45,'Data Entry'!$BZ$9:$CN$508,5,FALSE)</f>
        <v>59.176132953661941</v>
      </c>
      <c r="G45" s="39">
        <f>VLOOKUP($B45,'Data Entry'!$BZ$9:$CN$508,6,FALSE)</f>
        <v>0.36009999999999998</v>
      </c>
      <c r="H45" s="39">
        <f>VLOOKUP($B45,'Data Entry'!$BZ$9:$CN$508,7,FALSE)</f>
        <v>0</v>
      </c>
      <c r="I45" s="39">
        <f>VLOOKUP($B45,'Data Entry'!$BZ$9:$CN$508,8,FALSE)</f>
        <v>32.812812463587555</v>
      </c>
      <c r="J45" s="39">
        <f>VLOOKUP($B45,'Data Entry'!$BZ$9:$CN$508,9,FALSE)</f>
        <v>0.66059999999999997</v>
      </c>
      <c r="K45" s="39">
        <f>VLOOKUP($B45,'Data Entry'!$BZ$9:$CN$508,10,FALSE)</f>
        <v>0.70450000000000002</v>
      </c>
      <c r="L45" s="39">
        <f>VLOOKUP($B45,'Data Entry'!$BZ$9:$CN$508,11,FALSE)</f>
        <v>0</v>
      </c>
      <c r="M45" s="39">
        <f>VLOOKUP($B45,'Data Entry'!$BZ$9:$CN$508,12,FALSE)</f>
        <v>0.19020000000000001</v>
      </c>
      <c r="N45" s="39">
        <f>VLOOKUP($B45,'Data Entry'!$BZ$9:$CN$508,13,FALSE)</f>
        <v>0</v>
      </c>
      <c r="O45" s="14">
        <f>VLOOKUP($B45,'Data Entry'!$BZ$9:$CN$508,15,FALSE)</f>
        <v>4.71419210326764E-2</v>
      </c>
      <c r="P45" s="14">
        <f>VLOOKUP($B45,'Data Entry'!$BZ$9:$CN$508,14,FALSE)</f>
        <v>0.2734655344101789</v>
      </c>
      <c r="Q45" s="26" t="s">
        <v>235</v>
      </c>
      <c r="R45" s="17" t="s">
        <v>235</v>
      </c>
      <c r="S45" s="17">
        <v>727.2</v>
      </c>
      <c r="T45" s="17">
        <v>726.2</v>
      </c>
      <c r="U45" s="17">
        <v>728.1</v>
      </c>
      <c r="V45" s="17">
        <v>726</v>
      </c>
      <c r="W45" s="17">
        <v>726.7</v>
      </c>
      <c r="X45" s="17">
        <v>728.2</v>
      </c>
      <c r="Y45" s="17">
        <v>726.8</v>
      </c>
      <c r="Z45" s="17">
        <v>726.9</v>
      </c>
      <c r="AA45" s="17">
        <v>730.8</v>
      </c>
      <c r="AB45" s="17">
        <v>728.4</v>
      </c>
      <c r="AC45" s="17">
        <v>724.2</v>
      </c>
      <c r="AD45" s="17">
        <v>724.2</v>
      </c>
      <c r="AE45" s="17">
        <v>727</v>
      </c>
      <c r="AF45" s="17">
        <v>728.6</v>
      </c>
      <c r="AG45" s="17">
        <v>721.9</v>
      </c>
      <c r="AH45" s="17">
        <v>725.3</v>
      </c>
      <c r="AI45" s="17">
        <v>727.8</v>
      </c>
      <c r="AJ45" s="17">
        <v>728.5</v>
      </c>
      <c r="AK45" s="17">
        <v>727.5</v>
      </c>
      <c r="AL45" s="17">
        <v>728.2</v>
      </c>
      <c r="AM45" s="17">
        <v>732.5</v>
      </c>
      <c r="AN45" s="17">
        <v>727.8</v>
      </c>
      <c r="AO45" s="17">
        <v>726.2</v>
      </c>
      <c r="AP45" s="17">
        <v>728.4</v>
      </c>
      <c r="AQ45" s="17">
        <v>729.6</v>
      </c>
      <c r="AR45" s="17">
        <v>728.6</v>
      </c>
      <c r="AS45" s="17">
        <v>726.8</v>
      </c>
      <c r="AT45" s="17">
        <v>727.4</v>
      </c>
      <c r="AU45" s="17">
        <v>718.1</v>
      </c>
      <c r="AV45" s="17">
        <v>716.6</v>
      </c>
      <c r="AW45" s="17">
        <v>728.2</v>
      </c>
      <c r="AX45" s="17" t="s">
        <v>235</v>
      </c>
      <c r="AY45" s="17" t="s">
        <v>235</v>
      </c>
      <c r="AZ45" s="17" t="s">
        <v>235</v>
      </c>
      <c r="BA45" s="17" t="s">
        <v>235</v>
      </c>
      <c r="BB45" s="17" t="s">
        <v>235</v>
      </c>
      <c r="BC45" s="17" t="s">
        <v>235</v>
      </c>
      <c r="BD45" s="17" t="s">
        <v>235</v>
      </c>
      <c r="BE45" s="17" t="s">
        <v>235</v>
      </c>
      <c r="BF45" s="17" t="s">
        <v>235</v>
      </c>
      <c r="BG45" s="17" t="s">
        <v>235</v>
      </c>
      <c r="BH45" s="17" t="s">
        <v>235</v>
      </c>
      <c r="BI45" s="27" t="s">
        <v>235</v>
      </c>
    </row>
    <row r="46" spans="1:61" s="15" customFormat="1">
      <c r="A46" s="16"/>
      <c r="B46" s="35">
        <v>239</v>
      </c>
      <c r="C46" s="39">
        <f>VLOOKUP($B46,'Data Entry'!$BZ$9:$CN$508,2,FALSE)</f>
        <v>2.8500000000000001E-2</v>
      </c>
      <c r="D46" s="39">
        <f>VLOOKUP($B46,'Data Entry'!$BZ$9:$CN$508,3,FALSE)</f>
        <v>4.2</v>
      </c>
      <c r="E46" s="39">
        <f>VLOOKUP($B46,'Data Entry'!$BZ$9:$CN$508,4,FALSE)</f>
        <v>1.0809</v>
      </c>
      <c r="F46" s="39">
        <f>VLOOKUP($B46,'Data Entry'!$BZ$9:$CN$508,5,FALSE)</f>
        <v>60.678198495008331</v>
      </c>
      <c r="G46" s="39">
        <f>VLOOKUP($B46,'Data Entry'!$BZ$9:$CN$508,6,FALSE)</f>
        <v>0.3528</v>
      </c>
      <c r="H46" s="39">
        <f>VLOOKUP($B46,'Data Entry'!$BZ$9:$CN$508,7,FALSE)</f>
        <v>5.3800000000000001E-2</v>
      </c>
      <c r="I46" s="39">
        <f>VLOOKUP($B46,'Data Entry'!$BZ$9:$CN$508,8,FALSE)</f>
        <v>32.931241119196343</v>
      </c>
      <c r="J46" s="39">
        <f>VLOOKUP($B46,'Data Entry'!$BZ$9:$CN$508,9,FALSE)</f>
        <v>0.65900000000000003</v>
      </c>
      <c r="K46" s="39">
        <f>VLOOKUP($B46,'Data Entry'!$BZ$9:$CN$508,10,FALSE)</f>
        <v>0.70520000000000005</v>
      </c>
      <c r="L46" s="39">
        <f>VLOOKUP($B46,'Data Entry'!$BZ$9:$CN$508,11,FALSE)</f>
        <v>0</v>
      </c>
      <c r="M46" s="39">
        <f>VLOOKUP($B46,'Data Entry'!$BZ$9:$CN$508,12,FALSE)</f>
        <v>0.18279999999999999</v>
      </c>
      <c r="N46" s="39">
        <f>VLOOKUP($B46,'Data Entry'!$BZ$9:$CN$508,13,FALSE)</f>
        <v>9.4000000000000004E-3</v>
      </c>
      <c r="O46" s="14">
        <f>VLOOKUP($B46,'Data Entry'!$BZ$9:$CN$508,15,FALSE)</f>
        <v>4.3164273715221496E-2</v>
      </c>
      <c r="P46" s="14">
        <f>VLOOKUP($B46,'Data Entry'!$BZ$9:$CN$508,14,FALSE)</f>
        <v>0.2749499953534737</v>
      </c>
      <c r="Q46" s="26" t="s">
        <v>235</v>
      </c>
      <c r="R46" s="17" t="s">
        <v>235</v>
      </c>
      <c r="S46" s="17">
        <v>701.6</v>
      </c>
      <c r="T46" s="17">
        <v>700.9</v>
      </c>
      <c r="U46" s="17">
        <v>702.3</v>
      </c>
      <c r="V46" s="17">
        <v>700.6</v>
      </c>
      <c r="W46" s="17">
        <v>701.2</v>
      </c>
      <c r="X46" s="17">
        <v>702.6</v>
      </c>
      <c r="Y46" s="17">
        <v>701.4</v>
      </c>
      <c r="Z46" s="17">
        <v>700.7</v>
      </c>
      <c r="AA46" s="17">
        <v>705.2</v>
      </c>
      <c r="AB46" s="17">
        <v>702.7</v>
      </c>
      <c r="AC46" s="17">
        <v>698.4</v>
      </c>
      <c r="AD46" s="17">
        <v>699.3</v>
      </c>
      <c r="AE46" s="17">
        <v>700.7</v>
      </c>
      <c r="AF46" s="17">
        <v>702.9</v>
      </c>
      <c r="AG46" s="17">
        <v>697.1</v>
      </c>
      <c r="AH46" s="17">
        <v>700.1</v>
      </c>
      <c r="AI46" s="17">
        <v>702.1</v>
      </c>
      <c r="AJ46" s="17">
        <v>702.8</v>
      </c>
      <c r="AK46" s="17">
        <v>701.5</v>
      </c>
      <c r="AL46" s="17">
        <v>702.7</v>
      </c>
      <c r="AM46" s="17">
        <v>706.8</v>
      </c>
      <c r="AN46" s="17">
        <v>701.6</v>
      </c>
      <c r="AO46" s="17">
        <v>700.9</v>
      </c>
      <c r="AP46" s="17">
        <v>702.2</v>
      </c>
      <c r="AQ46" s="17">
        <v>704</v>
      </c>
      <c r="AR46" s="17">
        <v>702.9</v>
      </c>
      <c r="AS46" s="17">
        <v>701.4</v>
      </c>
      <c r="AT46" s="17">
        <v>702</v>
      </c>
      <c r="AU46" s="17">
        <v>690.2</v>
      </c>
      <c r="AV46" s="17">
        <v>688.8</v>
      </c>
      <c r="AW46" s="17">
        <v>701.7</v>
      </c>
      <c r="AX46" s="17" t="s">
        <v>235</v>
      </c>
      <c r="AY46" s="17" t="s">
        <v>235</v>
      </c>
      <c r="AZ46" s="17" t="s">
        <v>235</v>
      </c>
      <c r="BA46" s="17" t="s">
        <v>235</v>
      </c>
      <c r="BB46" s="17" t="s">
        <v>235</v>
      </c>
      <c r="BC46" s="17" t="s">
        <v>235</v>
      </c>
      <c r="BD46" s="17" t="s">
        <v>235</v>
      </c>
      <c r="BE46" s="17" t="s">
        <v>235</v>
      </c>
      <c r="BF46" s="17" t="s">
        <v>235</v>
      </c>
      <c r="BG46" s="17" t="s">
        <v>235</v>
      </c>
      <c r="BH46" s="17" t="s">
        <v>235</v>
      </c>
      <c r="BI46" s="27" t="s">
        <v>235</v>
      </c>
    </row>
    <row r="47" spans="1:61" s="15" customFormat="1">
      <c r="A47" s="16"/>
      <c r="B47" s="35">
        <v>231</v>
      </c>
      <c r="C47" s="39">
        <f>VLOOKUP($B47,'Data Entry'!$BZ$9:$CN$508,2,FALSE)</f>
        <v>3.61E-2</v>
      </c>
      <c r="D47" s="39">
        <f>VLOOKUP($B47,'Data Entry'!$BZ$9:$CN$508,3,FALSE)</f>
        <v>4.2699999999999996</v>
      </c>
      <c r="E47" s="39">
        <f>VLOOKUP($B47,'Data Entry'!$BZ$9:$CN$508,4,FALSE)</f>
        <v>1.0994999999999999</v>
      </c>
      <c r="F47" s="39">
        <f>VLOOKUP($B47,'Data Entry'!$BZ$9:$CN$508,5,FALSE)</f>
        <v>59.953694049124429</v>
      </c>
      <c r="G47" s="39">
        <f>VLOOKUP($B47,'Data Entry'!$BZ$9:$CN$508,6,FALSE)</f>
        <v>0.3417</v>
      </c>
      <c r="H47" s="39">
        <f>VLOOKUP($B47,'Data Entry'!$BZ$9:$CN$508,7,FALSE)</f>
        <v>7.4300000000000005E-2</v>
      </c>
      <c r="I47" s="39">
        <f>VLOOKUP($B47,'Data Entry'!$BZ$9:$CN$508,8,FALSE)</f>
        <v>32.873156379207543</v>
      </c>
      <c r="J47" s="39">
        <f>VLOOKUP($B47,'Data Entry'!$BZ$9:$CN$508,9,FALSE)</f>
        <v>0.60950000000000004</v>
      </c>
      <c r="K47" s="39">
        <f>VLOOKUP($B47,'Data Entry'!$BZ$9:$CN$508,10,FALSE)</f>
        <v>0.65369999999999995</v>
      </c>
      <c r="L47" s="39">
        <f>VLOOKUP($B47,'Data Entry'!$BZ$9:$CN$508,11,FALSE)</f>
        <v>0</v>
      </c>
      <c r="M47" s="39">
        <f>VLOOKUP($B47,'Data Entry'!$BZ$9:$CN$508,12,FALSE)</f>
        <v>0.1295</v>
      </c>
      <c r="N47" s="39">
        <f>VLOOKUP($B47,'Data Entry'!$BZ$9:$CN$508,13,FALSE)</f>
        <v>0</v>
      </c>
      <c r="O47" s="14">
        <f>VLOOKUP($B47,'Data Entry'!$BZ$9:$CN$508,15,FALSE)</f>
        <v>4.4242551941928436E-2</v>
      </c>
      <c r="P47" s="14">
        <f>VLOOKUP($B47,'Data Entry'!$BZ$9:$CN$508,14,FALSE)</f>
        <v>0.27592788133171636</v>
      </c>
      <c r="Q47" s="26" t="s">
        <v>235</v>
      </c>
      <c r="R47" s="17" t="s">
        <v>235</v>
      </c>
      <c r="S47" s="17">
        <v>707.9</v>
      </c>
      <c r="T47" s="17">
        <v>707.1</v>
      </c>
      <c r="U47" s="17">
        <v>708.6</v>
      </c>
      <c r="V47" s="17">
        <v>706.8</v>
      </c>
      <c r="W47" s="17">
        <v>707.4</v>
      </c>
      <c r="X47" s="17">
        <v>708.9</v>
      </c>
      <c r="Y47" s="17">
        <v>707.6</v>
      </c>
      <c r="Z47" s="17">
        <v>707.1</v>
      </c>
      <c r="AA47" s="17">
        <v>711.4</v>
      </c>
      <c r="AB47" s="17">
        <v>709</v>
      </c>
      <c r="AC47" s="17">
        <v>704.7</v>
      </c>
      <c r="AD47" s="17">
        <v>705.4</v>
      </c>
      <c r="AE47" s="17">
        <v>707.1</v>
      </c>
      <c r="AF47" s="17">
        <v>709.2</v>
      </c>
      <c r="AG47" s="17">
        <v>703.1</v>
      </c>
      <c r="AH47" s="17">
        <v>706.3</v>
      </c>
      <c r="AI47" s="17">
        <v>708.4</v>
      </c>
      <c r="AJ47" s="17">
        <v>709.1</v>
      </c>
      <c r="AK47" s="17">
        <v>707.9</v>
      </c>
      <c r="AL47" s="17">
        <v>708.9</v>
      </c>
      <c r="AM47" s="17">
        <v>713.1</v>
      </c>
      <c r="AN47" s="17">
        <v>708</v>
      </c>
      <c r="AO47" s="17">
        <v>707.1</v>
      </c>
      <c r="AP47" s="17">
        <v>708.6</v>
      </c>
      <c r="AQ47" s="17">
        <v>710.3</v>
      </c>
      <c r="AR47" s="17">
        <v>709.2</v>
      </c>
      <c r="AS47" s="17">
        <v>707.6</v>
      </c>
      <c r="AT47" s="17">
        <v>708.2</v>
      </c>
      <c r="AU47" s="17">
        <v>697</v>
      </c>
      <c r="AV47" s="17">
        <v>695.6</v>
      </c>
      <c r="AW47" s="17">
        <v>708.2</v>
      </c>
      <c r="AX47" s="17">
        <v>709.2</v>
      </c>
      <c r="AY47" s="17" t="s">
        <v>235</v>
      </c>
      <c r="AZ47" s="17" t="s">
        <v>235</v>
      </c>
      <c r="BA47" s="17" t="s">
        <v>235</v>
      </c>
      <c r="BB47" s="17" t="s">
        <v>235</v>
      </c>
      <c r="BC47" s="17" t="s">
        <v>235</v>
      </c>
      <c r="BD47" s="17" t="s">
        <v>235</v>
      </c>
      <c r="BE47" s="17" t="s">
        <v>235</v>
      </c>
      <c r="BF47" s="17" t="s">
        <v>235</v>
      </c>
      <c r="BG47" s="17" t="s">
        <v>235</v>
      </c>
      <c r="BH47" s="17" t="s">
        <v>235</v>
      </c>
      <c r="BI47" s="27" t="s">
        <v>235</v>
      </c>
    </row>
    <row r="48" spans="1:61" s="15" customFormat="1">
      <c r="A48" s="16"/>
      <c r="B48" s="35">
        <v>193</v>
      </c>
      <c r="C48" s="39">
        <f>VLOOKUP($B48,'Data Entry'!$BZ$9:$CN$508,2,FALSE)</f>
        <v>4.2799999999999998E-2</v>
      </c>
      <c r="D48" s="39">
        <f>VLOOKUP($B48,'Data Entry'!$BZ$9:$CN$508,3,FALSE)</f>
        <v>4.25</v>
      </c>
      <c r="E48" s="39">
        <f>VLOOKUP($B48,'Data Entry'!$BZ$9:$CN$508,4,FALSE)</f>
        <v>1.1391</v>
      </c>
      <c r="F48" s="39">
        <f>VLOOKUP($B48,'Data Entry'!$BZ$9:$CN$508,5,FALSE)</f>
        <v>59.86494807409381</v>
      </c>
      <c r="G48" s="39">
        <f>VLOOKUP($B48,'Data Entry'!$BZ$9:$CN$508,6,FALSE)</f>
        <v>0.37909999999999999</v>
      </c>
      <c r="H48" s="39">
        <f>VLOOKUP($B48,'Data Entry'!$BZ$9:$CN$508,7,FALSE)</f>
        <v>5.6899999999999999E-2</v>
      </c>
      <c r="I48" s="39">
        <f>VLOOKUP($B48,'Data Entry'!$BZ$9:$CN$508,8,FALSE)</f>
        <v>32.633010762042204</v>
      </c>
      <c r="J48" s="39">
        <f>VLOOKUP($B48,'Data Entry'!$BZ$9:$CN$508,9,FALSE)</f>
        <v>0.6643</v>
      </c>
      <c r="K48" s="39">
        <f>VLOOKUP($B48,'Data Entry'!$BZ$9:$CN$508,10,FALSE)</f>
        <v>0.7147</v>
      </c>
      <c r="L48" s="39">
        <f>VLOOKUP($B48,'Data Entry'!$BZ$9:$CN$508,11,FALSE)</f>
        <v>0</v>
      </c>
      <c r="M48" s="39">
        <f>VLOOKUP($B48,'Data Entry'!$BZ$9:$CN$508,12,FALSE)</f>
        <v>0.13639999999999999</v>
      </c>
      <c r="N48" s="39">
        <f>VLOOKUP($B48,'Data Entry'!$BZ$9:$CN$508,13,FALSE)</f>
        <v>1.1900000000000001E-2</v>
      </c>
      <c r="O48" s="14">
        <f>VLOOKUP($B48,'Data Entry'!$BZ$9:$CN$508,15,FALSE)</f>
        <v>4.4198232129773418E-2</v>
      </c>
      <c r="P48" s="14">
        <f>VLOOKUP($B48,'Data Entry'!$BZ$9:$CN$508,14,FALSE)</f>
        <v>0.27728263597981667</v>
      </c>
      <c r="Q48" s="26" t="s">
        <v>235</v>
      </c>
      <c r="R48" s="17" t="s">
        <v>235</v>
      </c>
      <c r="S48" s="17">
        <v>707.2</v>
      </c>
      <c r="T48" s="17">
        <v>706.4</v>
      </c>
      <c r="U48" s="17">
        <v>707.9</v>
      </c>
      <c r="V48" s="17">
        <v>706.1</v>
      </c>
      <c r="W48" s="17">
        <v>706.7</v>
      </c>
      <c r="X48" s="17">
        <v>708.2</v>
      </c>
      <c r="Y48" s="17">
        <v>706.9</v>
      </c>
      <c r="Z48" s="17">
        <v>706.3</v>
      </c>
      <c r="AA48" s="17">
        <v>710.7</v>
      </c>
      <c r="AB48" s="17">
        <v>708.3</v>
      </c>
      <c r="AC48" s="17">
        <v>704</v>
      </c>
      <c r="AD48" s="17">
        <v>704.7</v>
      </c>
      <c r="AE48" s="17">
        <v>706.4</v>
      </c>
      <c r="AF48" s="17">
        <v>708.5</v>
      </c>
      <c r="AG48" s="17">
        <v>702.5</v>
      </c>
      <c r="AH48" s="17">
        <v>705.6</v>
      </c>
      <c r="AI48" s="17">
        <v>707.7</v>
      </c>
      <c r="AJ48" s="17">
        <v>708.4</v>
      </c>
      <c r="AK48" s="17">
        <v>707.1</v>
      </c>
      <c r="AL48" s="17">
        <v>708.2</v>
      </c>
      <c r="AM48" s="17">
        <v>712.4</v>
      </c>
      <c r="AN48" s="17">
        <v>707.2</v>
      </c>
      <c r="AO48" s="17">
        <v>706.4</v>
      </c>
      <c r="AP48" s="17">
        <v>707.9</v>
      </c>
      <c r="AQ48" s="17">
        <v>709.5</v>
      </c>
      <c r="AR48" s="17">
        <v>708.5</v>
      </c>
      <c r="AS48" s="17">
        <v>706.9</v>
      </c>
      <c r="AT48" s="17">
        <v>707.5</v>
      </c>
      <c r="AU48" s="17">
        <v>696.2</v>
      </c>
      <c r="AV48" s="17">
        <v>694.8</v>
      </c>
      <c r="AW48" s="17">
        <v>707.5</v>
      </c>
      <c r="AX48" s="17">
        <v>708.5</v>
      </c>
      <c r="AY48" s="17" t="s">
        <v>235</v>
      </c>
      <c r="AZ48" s="17" t="s">
        <v>235</v>
      </c>
      <c r="BA48" s="17" t="s">
        <v>235</v>
      </c>
      <c r="BB48" s="17" t="s">
        <v>235</v>
      </c>
      <c r="BC48" s="17" t="s">
        <v>235</v>
      </c>
      <c r="BD48" s="17" t="s">
        <v>235</v>
      </c>
      <c r="BE48" s="17" t="s">
        <v>235</v>
      </c>
      <c r="BF48" s="17" t="s">
        <v>235</v>
      </c>
      <c r="BG48" s="17" t="s">
        <v>235</v>
      </c>
      <c r="BH48" s="17" t="s">
        <v>235</v>
      </c>
      <c r="BI48" s="27" t="s">
        <v>235</v>
      </c>
    </row>
    <row r="49" spans="1:61" s="15" customFormat="1">
      <c r="A49" s="16"/>
      <c r="B49" s="35">
        <v>275</v>
      </c>
      <c r="C49" s="39">
        <f>VLOOKUP($B49,'Data Entry'!$BZ$9:$CN$508,2,FALSE)</f>
        <v>4.65E-2</v>
      </c>
      <c r="D49" s="39">
        <f>VLOOKUP($B49,'Data Entry'!$BZ$9:$CN$508,3,FALSE)</f>
        <v>4.3899999999999997</v>
      </c>
      <c r="E49" s="39">
        <f>VLOOKUP($B49,'Data Entry'!$BZ$9:$CN$508,4,FALSE)</f>
        <v>1.0847</v>
      </c>
      <c r="F49" s="39">
        <f>VLOOKUP($B49,'Data Entry'!$BZ$9:$CN$508,5,FALSE)</f>
        <v>59.822118784572965</v>
      </c>
      <c r="G49" s="39">
        <f>VLOOKUP($B49,'Data Entry'!$BZ$9:$CN$508,6,FALSE)</f>
        <v>0.3362</v>
      </c>
      <c r="H49" s="39">
        <f>VLOOKUP($B49,'Data Entry'!$BZ$9:$CN$508,7,FALSE)</f>
        <v>1.04E-2</v>
      </c>
      <c r="I49" s="39">
        <f>VLOOKUP($B49,'Data Entry'!$BZ$9:$CN$508,8,FALSE)</f>
        <v>32.881548920879901</v>
      </c>
      <c r="J49" s="39">
        <f>VLOOKUP($B49,'Data Entry'!$BZ$9:$CN$508,9,FALSE)</f>
        <v>0.65790000000000004</v>
      </c>
      <c r="K49" s="39">
        <f>VLOOKUP($B49,'Data Entry'!$BZ$9:$CN$508,10,FALSE)</f>
        <v>0.70940000000000003</v>
      </c>
      <c r="L49" s="39">
        <f>VLOOKUP($B49,'Data Entry'!$BZ$9:$CN$508,11,FALSE)</f>
        <v>0</v>
      </c>
      <c r="M49" s="39">
        <f>VLOOKUP($B49,'Data Entry'!$BZ$9:$CN$508,12,FALSE)</f>
        <v>0.16789999999999999</v>
      </c>
      <c r="N49" s="39">
        <f>VLOOKUP($B49,'Data Entry'!$BZ$9:$CN$508,13,FALSE)</f>
        <v>0</v>
      </c>
      <c r="O49" s="14">
        <f>VLOOKUP($B49,'Data Entry'!$BZ$9:$CN$508,15,FALSE)</f>
        <v>4.5543605602989021E-2</v>
      </c>
      <c r="P49" s="14">
        <f>VLOOKUP($B49,'Data Entry'!$BZ$9:$CN$508,14,FALSE)</f>
        <v>0.2782544040589377</v>
      </c>
      <c r="Q49" s="26" t="s">
        <v>235</v>
      </c>
      <c r="R49" s="17" t="s">
        <v>235</v>
      </c>
      <c r="S49" s="17">
        <v>712</v>
      </c>
      <c r="T49" s="17">
        <v>711.2</v>
      </c>
      <c r="U49" s="17">
        <v>712.8</v>
      </c>
      <c r="V49" s="17">
        <v>710.9</v>
      </c>
      <c r="W49" s="17">
        <v>711.6</v>
      </c>
      <c r="X49" s="17">
        <v>713</v>
      </c>
      <c r="Y49" s="17">
        <v>711.7</v>
      </c>
      <c r="Z49" s="17">
        <v>711.3</v>
      </c>
      <c r="AA49" s="17">
        <v>715.6</v>
      </c>
      <c r="AB49" s="17">
        <v>713.1</v>
      </c>
      <c r="AC49" s="17">
        <v>708.9</v>
      </c>
      <c r="AD49" s="17">
        <v>709.4</v>
      </c>
      <c r="AE49" s="17">
        <v>711.4</v>
      </c>
      <c r="AF49" s="17">
        <v>713.3</v>
      </c>
      <c r="AG49" s="17">
        <v>707.2</v>
      </c>
      <c r="AH49" s="17">
        <v>710.3</v>
      </c>
      <c r="AI49" s="17">
        <v>712.5</v>
      </c>
      <c r="AJ49" s="17">
        <v>713.2</v>
      </c>
      <c r="AK49" s="17">
        <v>712.1</v>
      </c>
      <c r="AL49" s="17">
        <v>713.1</v>
      </c>
      <c r="AM49" s="17">
        <v>717.3</v>
      </c>
      <c r="AN49" s="17">
        <v>712.2</v>
      </c>
      <c r="AO49" s="17">
        <v>711.2</v>
      </c>
      <c r="AP49" s="17">
        <v>712.9</v>
      </c>
      <c r="AQ49" s="17">
        <v>714.4</v>
      </c>
      <c r="AR49" s="17">
        <v>713.3</v>
      </c>
      <c r="AS49" s="17">
        <v>711.7</v>
      </c>
      <c r="AT49" s="17">
        <v>712.3</v>
      </c>
      <c r="AU49" s="17">
        <v>701.5</v>
      </c>
      <c r="AV49" s="17">
        <v>700.1</v>
      </c>
      <c r="AW49" s="17">
        <v>712.5</v>
      </c>
      <c r="AX49" s="17">
        <v>713.5</v>
      </c>
      <c r="AY49" s="17" t="s">
        <v>235</v>
      </c>
      <c r="AZ49" s="17" t="s">
        <v>235</v>
      </c>
      <c r="BA49" s="17" t="s">
        <v>235</v>
      </c>
      <c r="BB49" s="17" t="s">
        <v>235</v>
      </c>
      <c r="BC49" s="17" t="s">
        <v>235</v>
      </c>
      <c r="BD49" s="17" t="s">
        <v>235</v>
      </c>
      <c r="BE49" s="17" t="s">
        <v>235</v>
      </c>
      <c r="BF49" s="17" t="s">
        <v>235</v>
      </c>
      <c r="BG49" s="17" t="s">
        <v>235</v>
      </c>
      <c r="BH49" s="17" t="s">
        <v>235</v>
      </c>
      <c r="BI49" s="27" t="s">
        <v>235</v>
      </c>
    </row>
    <row r="50" spans="1:61" s="15" customFormat="1">
      <c r="A50" s="16"/>
      <c r="B50" s="35">
        <v>253</v>
      </c>
      <c r="C50" s="39">
        <f>VLOOKUP($B50,'Data Entry'!$BZ$9:$CN$508,2,FALSE)</f>
        <v>6.08E-2</v>
      </c>
      <c r="D50" s="39">
        <f>VLOOKUP($B50,'Data Entry'!$BZ$9:$CN$508,3,FALSE)</f>
        <v>4.68</v>
      </c>
      <c r="E50" s="39">
        <f>VLOOKUP($B50,'Data Entry'!$BZ$9:$CN$508,4,FALSE)</f>
        <v>1.1061000000000001</v>
      </c>
      <c r="F50" s="39">
        <f>VLOOKUP($B50,'Data Entry'!$BZ$9:$CN$508,5,FALSE)</f>
        <v>59.124538377149555</v>
      </c>
      <c r="G50" s="39">
        <f>VLOOKUP($B50,'Data Entry'!$BZ$9:$CN$508,6,FALSE)</f>
        <v>0.33310000000000001</v>
      </c>
      <c r="H50" s="39">
        <f>VLOOKUP($B50,'Data Entry'!$BZ$9:$CN$508,7,FALSE)</f>
        <v>1.1299999999999999E-2</v>
      </c>
      <c r="I50" s="39">
        <f>VLOOKUP($B50,'Data Entry'!$BZ$9:$CN$508,8,FALSE)</f>
        <v>33.159237702181088</v>
      </c>
      <c r="J50" s="39">
        <f>VLOOKUP($B50,'Data Entry'!$BZ$9:$CN$508,9,FALSE)</f>
        <v>0.63370000000000004</v>
      </c>
      <c r="K50" s="39">
        <f>VLOOKUP($B50,'Data Entry'!$BZ$9:$CN$508,10,FALSE)</f>
        <v>0.68400000000000005</v>
      </c>
      <c r="L50" s="39">
        <f>VLOOKUP($B50,'Data Entry'!$BZ$9:$CN$508,11,FALSE)</f>
        <v>0</v>
      </c>
      <c r="M50" s="39">
        <f>VLOOKUP($B50,'Data Entry'!$BZ$9:$CN$508,12,FALSE)</f>
        <v>0.16700000000000001</v>
      </c>
      <c r="N50" s="39">
        <f>VLOOKUP($B50,'Data Entry'!$BZ$9:$CN$508,13,FALSE)</f>
        <v>7.7000000000000002E-3</v>
      </c>
      <c r="O50" s="14">
        <f>VLOOKUP($B50,'Data Entry'!$BZ$9:$CN$508,15,FALSE)</f>
        <v>4.8748953302931303E-2</v>
      </c>
      <c r="P50" s="14">
        <f>VLOOKUP($B50,'Data Entry'!$BZ$9:$CN$508,14,FALSE)</f>
        <v>0.27869550091507561</v>
      </c>
      <c r="Q50" s="26" t="s">
        <v>235</v>
      </c>
      <c r="R50" s="17" t="s">
        <v>235</v>
      </c>
      <c r="S50" s="17">
        <v>726.5</v>
      </c>
      <c r="T50" s="17">
        <v>725.5</v>
      </c>
      <c r="U50" s="17">
        <v>727.3</v>
      </c>
      <c r="V50" s="17">
        <v>725.2</v>
      </c>
      <c r="W50" s="17">
        <v>726</v>
      </c>
      <c r="X50" s="17">
        <v>727.4</v>
      </c>
      <c r="Y50" s="17">
        <v>726</v>
      </c>
      <c r="Z50" s="17">
        <v>726.1</v>
      </c>
      <c r="AA50" s="17">
        <v>730</v>
      </c>
      <c r="AB50" s="17">
        <v>727.6</v>
      </c>
      <c r="AC50" s="17">
        <v>723.4</v>
      </c>
      <c r="AD50" s="17">
        <v>723.5</v>
      </c>
      <c r="AE50" s="17">
        <v>726.2</v>
      </c>
      <c r="AF50" s="17">
        <v>727.8</v>
      </c>
      <c r="AG50" s="17">
        <v>721.1</v>
      </c>
      <c r="AH50" s="17">
        <v>724.5</v>
      </c>
      <c r="AI50" s="17">
        <v>727</v>
      </c>
      <c r="AJ50" s="17">
        <v>727.7</v>
      </c>
      <c r="AK50" s="17">
        <v>726.7</v>
      </c>
      <c r="AL50" s="17">
        <v>727.5</v>
      </c>
      <c r="AM50" s="17">
        <v>731.8</v>
      </c>
      <c r="AN50" s="17">
        <v>727</v>
      </c>
      <c r="AO50" s="17">
        <v>725.4</v>
      </c>
      <c r="AP50" s="17">
        <v>727.6</v>
      </c>
      <c r="AQ50" s="17">
        <v>728.8</v>
      </c>
      <c r="AR50" s="17">
        <v>727.8</v>
      </c>
      <c r="AS50" s="17">
        <v>726</v>
      </c>
      <c r="AT50" s="17">
        <v>726.6</v>
      </c>
      <c r="AU50" s="17">
        <v>717.1</v>
      </c>
      <c r="AV50" s="17">
        <v>715.7</v>
      </c>
      <c r="AW50" s="17">
        <v>727.4</v>
      </c>
      <c r="AX50" s="17">
        <v>728.2</v>
      </c>
      <c r="AY50" s="17" t="s">
        <v>235</v>
      </c>
      <c r="AZ50" s="17" t="s">
        <v>235</v>
      </c>
      <c r="BA50" s="17" t="s">
        <v>235</v>
      </c>
      <c r="BB50" s="17" t="s">
        <v>235</v>
      </c>
      <c r="BC50" s="17" t="s">
        <v>235</v>
      </c>
      <c r="BD50" s="17" t="s">
        <v>235</v>
      </c>
      <c r="BE50" s="17" t="s">
        <v>235</v>
      </c>
      <c r="BF50" s="17" t="s">
        <v>235</v>
      </c>
      <c r="BG50" s="17" t="s">
        <v>235</v>
      </c>
      <c r="BH50" s="17" t="s">
        <v>235</v>
      </c>
      <c r="BI50" s="27" t="s">
        <v>235</v>
      </c>
    </row>
    <row r="51" spans="1:61" s="15" customFormat="1">
      <c r="A51" s="16"/>
      <c r="B51" s="35">
        <v>270</v>
      </c>
      <c r="C51" s="39">
        <f>VLOOKUP($B51,'Data Entry'!$BZ$9:$CN$508,2,FALSE)</f>
        <v>5.0999999999999997E-2</v>
      </c>
      <c r="D51" s="39">
        <f>VLOOKUP($B51,'Data Entry'!$BZ$9:$CN$508,3,FALSE)</f>
        <v>4.38</v>
      </c>
      <c r="E51" s="39">
        <f>VLOOKUP($B51,'Data Entry'!$BZ$9:$CN$508,4,FALSE)</f>
        <v>1.1032999999999999</v>
      </c>
      <c r="F51" s="39">
        <f>VLOOKUP($B51,'Data Entry'!$BZ$9:$CN$508,5,FALSE)</f>
        <v>59.212801566631839</v>
      </c>
      <c r="G51" s="39">
        <f>VLOOKUP($B51,'Data Entry'!$BZ$9:$CN$508,6,FALSE)</f>
        <v>0.35189999999999999</v>
      </c>
      <c r="H51" s="39">
        <f>VLOOKUP($B51,'Data Entry'!$BZ$9:$CN$508,7,FALSE)</f>
        <v>5.8900000000000001E-2</v>
      </c>
      <c r="I51" s="39">
        <f>VLOOKUP($B51,'Data Entry'!$BZ$9:$CN$508,8,FALSE)</f>
        <v>32.629817733887343</v>
      </c>
      <c r="J51" s="39">
        <f>VLOOKUP($B51,'Data Entry'!$BZ$9:$CN$508,9,FALSE)</f>
        <v>0.64159999999999995</v>
      </c>
      <c r="K51" s="39">
        <f>VLOOKUP($B51,'Data Entry'!$BZ$9:$CN$508,10,FALSE)</f>
        <v>0.69599999999999995</v>
      </c>
      <c r="L51" s="39">
        <f>VLOOKUP($B51,'Data Entry'!$BZ$9:$CN$508,11,FALSE)</f>
        <v>0</v>
      </c>
      <c r="M51" s="39">
        <f>VLOOKUP($B51,'Data Entry'!$BZ$9:$CN$508,12,FALSE)</f>
        <v>0.14810000000000001</v>
      </c>
      <c r="N51" s="39">
        <f>VLOOKUP($B51,'Data Entry'!$BZ$9:$CN$508,13,FALSE)</f>
        <v>1.11E-2</v>
      </c>
      <c r="O51" s="14">
        <f>VLOOKUP($B51,'Data Entry'!$BZ$9:$CN$508,15,FALSE)</f>
        <v>4.5863000833997976E-2</v>
      </c>
      <c r="P51" s="14">
        <f>VLOOKUP($B51,'Data Entry'!$BZ$9:$CN$508,14,FALSE)</f>
        <v>0.28086799065465412</v>
      </c>
      <c r="Q51" s="26" t="s">
        <v>235</v>
      </c>
      <c r="R51" s="17" t="s">
        <v>235</v>
      </c>
      <c r="S51" s="17">
        <v>714.4</v>
      </c>
      <c r="T51" s="17">
        <v>713.5</v>
      </c>
      <c r="U51" s="17">
        <v>715.2</v>
      </c>
      <c r="V51" s="17">
        <v>713.3</v>
      </c>
      <c r="W51" s="17">
        <v>713.9</v>
      </c>
      <c r="X51" s="17">
        <v>715.4</v>
      </c>
      <c r="Y51" s="17">
        <v>714.1</v>
      </c>
      <c r="Z51" s="17">
        <v>713.8</v>
      </c>
      <c r="AA51" s="17">
        <v>718</v>
      </c>
      <c r="AB51" s="17">
        <v>715.5</v>
      </c>
      <c r="AC51" s="17">
        <v>711.3</v>
      </c>
      <c r="AD51" s="17">
        <v>711.7</v>
      </c>
      <c r="AE51" s="17">
        <v>713.8</v>
      </c>
      <c r="AF51" s="17">
        <v>715.7</v>
      </c>
      <c r="AG51" s="17">
        <v>709.5</v>
      </c>
      <c r="AH51" s="17">
        <v>712.7</v>
      </c>
      <c r="AI51" s="17">
        <v>714.9</v>
      </c>
      <c r="AJ51" s="17">
        <v>715.6</v>
      </c>
      <c r="AK51" s="17">
        <v>714.5</v>
      </c>
      <c r="AL51" s="17">
        <v>715.5</v>
      </c>
      <c r="AM51" s="17">
        <v>719.7</v>
      </c>
      <c r="AN51" s="17">
        <v>714.7</v>
      </c>
      <c r="AO51" s="17">
        <v>713.5</v>
      </c>
      <c r="AP51" s="17">
        <v>715.3</v>
      </c>
      <c r="AQ51" s="17">
        <v>716.8</v>
      </c>
      <c r="AR51" s="17">
        <v>715.7</v>
      </c>
      <c r="AS51" s="17">
        <v>714.1</v>
      </c>
      <c r="AT51" s="17">
        <v>714.7</v>
      </c>
      <c r="AU51" s="17">
        <v>704.1</v>
      </c>
      <c r="AV51" s="17">
        <v>702.7</v>
      </c>
      <c r="AW51" s="17">
        <v>715</v>
      </c>
      <c r="AX51" s="17">
        <v>715.9</v>
      </c>
      <c r="AY51" s="17">
        <v>718.9</v>
      </c>
      <c r="AZ51" s="17" t="s">
        <v>235</v>
      </c>
      <c r="BA51" s="17" t="s">
        <v>235</v>
      </c>
      <c r="BB51" s="17" t="s">
        <v>235</v>
      </c>
      <c r="BC51" s="17" t="s">
        <v>235</v>
      </c>
      <c r="BD51" s="17" t="s">
        <v>235</v>
      </c>
      <c r="BE51" s="17" t="s">
        <v>235</v>
      </c>
      <c r="BF51" s="17" t="s">
        <v>235</v>
      </c>
      <c r="BG51" s="17" t="s">
        <v>235</v>
      </c>
      <c r="BH51" s="17" t="s">
        <v>235</v>
      </c>
      <c r="BI51" s="27" t="s">
        <v>235</v>
      </c>
    </row>
    <row r="52" spans="1:61" s="15" customFormat="1">
      <c r="A52" s="16"/>
      <c r="B52" s="35">
        <v>266</v>
      </c>
      <c r="C52" s="39">
        <f>VLOOKUP($B52,'Data Entry'!$BZ$9:$CN$508,2,FALSE)</f>
        <v>5.3699999999999998E-2</v>
      </c>
      <c r="D52" s="39">
        <f>VLOOKUP($B52,'Data Entry'!$BZ$9:$CN$508,3,FALSE)</f>
        <v>4.41</v>
      </c>
      <c r="E52" s="39">
        <f>VLOOKUP($B52,'Data Entry'!$BZ$9:$CN$508,4,FALSE)</f>
        <v>1.0636000000000001</v>
      </c>
      <c r="F52" s="39">
        <f>VLOOKUP($B52,'Data Entry'!$BZ$9:$CN$508,5,FALSE)</f>
        <v>59.810912018873523</v>
      </c>
      <c r="G52" s="39">
        <f>VLOOKUP($B52,'Data Entry'!$BZ$9:$CN$508,6,FALSE)</f>
        <v>0.3614</v>
      </c>
      <c r="H52" s="39">
        <f>VLOOKUP($B52,'Data Entry'!$BZ$9:$CN$508,7,FALSE)</f>
        <v>5.5199999999999999E-2</v>
      </c>
      <c r="I52" s="39">
        <f>VLOOKUP($B52,'Data Entry'!$BZ$9:$CN$508,8,FALSE)</f>
        <v>33.071632863934134</v>
      </c>
      <c r="J52" s="39">
        <f>VLOOKUP($B52,'Data Entry'!$BZ$9:$CN$508,9,FALSE)</f>
        <v>0.5988</v>
      </c>
      <c r="K52" s="39">
        <f>VLOOKUP($B52,'Data Entry'!$BZ$9:$CN$508,10,FALSE)</f>
        <v>0.65369999999999995</v>
      </c>
      <c r="L52" s="39">
        <f>VLOOKUP($B52,'Data Entry'!$BZ$9:$CN$508,11,FALSE)</f>
        <v>0</v>
      </c>
      <c r="M52" s="39">
        <f>VLOOKUP($B52,'Data Entry'!$BZ$9:$CN$508,12,FALSE)</f>
        <v>0.151</v>
      </c>
      <c r="N52" s="39">
        <f>VLOOKUP($B52,'Data Entry'!$BZ$9:$CN$508,13,FALSE)</f>
        <v>7.9000000000000008E-3</v>
      </c>
      <c r="O52" s="14">
        <f>VLOOKUP($B52,'Data Entry'!$BZ$9:$CN$508,15,FALSE)</f>
        <v>4.5656316287351867E-2</v>
      </c>
      <c r="P52" s="14">
        <f>VLOOKUP($B52,'Data Entry'!$BZ$9:$CN$508,14,FALSE)</f>
        <v>0.28361979961510231</v>
      </c>
      <c r="Q52" s="26" t="s">
        <v>235</v>
      </c>
      <c r="R52" s="17" t="s">
        <v>235</v>
      </c>
      <c r="S52" s="17">
        <v>713.3</v>
      </c>
      <c r="T52" s="17">
        <v>712.4</v>
      </c>
      <c r="U52" s="17">
        <v>714.1</v>
      </c>
      <c r="V52" s="17">
        <v>712.2</v>
      </c>
      <c r="W52" s="17">
        <v>712.8</v>
      </c>
      <c r="X52" s="17">
        <v>714.3</v>
      </c>
      <c r="Y52" s="17">
        <v>713</v>
      </c>
      <c r="Z52" s="17">
        <v>712.6</v>
      </c>
      <c r="AA52" s="17">
        <v>716.9</v>
      </c>
      <c r="AB52" s="17">
        <v>714.4</v>
      </c>
      <c r="AC52" s="17">
        <v>710.2</v>
      </c>
      <c r="AD52" s="17">
        <v>710.6</v>
      </c>
      <c r="AE52" s="17">
        <v>712.7</v>
      </c>
      <c r="AF52" s="17">
        <v>714.6</v>
      </c>
      <c r="AG52" s="17">
        <v>708.4</v>
      </c>
      <c r="AH52" s="17">
        <v>711.6</v>
      </c>
      <c r="AI52" s="17">
        <v>713.8</v>
      </c>
      <c r="AJ52" s="17">
        <v>714.5</v>
      </c>
      <c r="AK52" s="17">
        <v>713.4</v>
      </c>
      <c r="AL52" s="17">
        <v>714.4</v>
      </c>
      <c r="AM52" s="17">
        <v>718.6</v>
      </c>
      <c r="AN52" s="17">
        <v>713.5</v>
      </c>
      <c r="AO52" s="17">
        <v>712.4</v>
      </c>
      <c r="AP52" s="17">
        <v>714.2</v>
      </c>
      <c r="AQ52" s="17">
        <v>715.7</v>
      </c>
      <c r="AR52" s="17">
        <v>714.6</v>
      </c>
      <c r="AS52" s="17">
        <v>713</v>
      </c>
      <c r="AT52" s="17">
        <v>713.6</v>
      </c>
      <c r="AU52" s="17">
        <v>702.9</v>
      </c>
      <c r="AV52" s="17">
        <v>701.5</v>
      </c>
      <c r="AW52" s="17">
        <v>713.8</v>
      </c>
      <c r="AX52" s="17">
        <v>714.8</v>
      </c>
      <c r="AY52" s="17">
        <v>717.8</v>
      </c>
      <c r="AZ52" s="17" t="s">
        <v>235</v>
      </c>
      <c r="BA52" s="17" t="s">
        <v>235</v>
      </c>
      <c r="BB52" s="17" t="s">
        <v>235</v>
      </c>
      <c r="BC52" s="17" t="s">
        <v>235</v>
      </c>
      <c r="BD52" s="17" t="s">
        <v>235</v>
      </c>
      <c r="BE52" s="17" t="s">
        <v>235</v>
      </c>
      <c r="BF52" s="17" t="s">
        <v>235</v>
      </c>
      <c r="BG52" s="17" t="s">
        <v>235</v>
      </c>
      <c r="BH52" s="17" t="s">
        <v>235</v>
      </c>
      <c r="BI52" s="27" t="s">
        <v>235</v>
      </c>
    </row>
    <row r="53" spans="1:61" s="15" customFormat="1">
      <c r="A53" s="16"/>
      <c r="B53" s="35">
        <v>192</v>
      </c>
      <c r="C53" s="39">
        <f>VLOOKUP($B53,'Data Entry'!$BZ$9:$CN$508,2,FALSE)</f>
        <v>6.6199999999999995E-2</v>
      </c>
      <c r="D53" s="39">
        <f>VLOOKUP($B53,'Data Entry'!$BZ$9:$CN$508,3,FALSE)</f>
        <v>4.25</v>
      </c>
      <c r="E53" s="39">
        <f>VLOOKUP($B53,'Data Entry'!$BZ$9:$CN$508,4,FALSE)</f>
        <v>1.1606000000000001</v>
      </c>
      <c r="F53" s="39">
        <f>VLOOKUP($B53,'Data Entry'!$BZ$9:$CN$508,5,FALSE)</f>
        <v>59.615912854057839</v>
      </c>
      <c r="G53" s="39">
        <f>VLOOKUP($B53,'Data Entry'!$BZ$9:$CN$508,6,FALSE)</f>
        <v>0.34510000000000002</v>
      </c>
      <c r="H53" s="39">
        <f>VLOOKUP($B53,'Data Entry'!$BZ$9:$CN$508,7,FALSE)</f>
        <v>6.7500000000000004E-2</v>
      </c>
      <c r="I53" s="39">
        <f>VLOOKUP($B53,'Data Entry'!$BZ$9:$CN$508,8,FALSE)</f>
        <v>32.597094770282666</v>
      </c>
      <c r="J53" s="39">
        <f>VLOOKUP($B53,'Data Entry'!$BZ$9:$CN$508,9,FALSE)</f>
        <v>0.63119999999999998</v>
      </c>
      <c r="K53" s="39">
        <f>VLOOKUP($B53,'Data Entry'!$BZ$9:$CN$508,10,FALSE)</f>
        <v>0.69079999999999997</v>
      </c>
      <c r="L53" s="39">
        <f>VLOOKUP($B53,'Data Entry'!$BZ$9:$CN$508,11,FALSE)</f>
        <v>0</v>
      </c>
      <c r="M53" s="39">
        <f>VLOOKUP($B53,'Data Entry'!$BZ$9:$CN$508,12,FALSE)</f>
        <v>0.1573</v>
      </c>
      <c r="N53" s="39">
        <f>VLOOKUP($B53,'Data Entry'!$BZ$9:$CN$508,13,FALSE)</f>
        <v>2.5600000000000001E-2</v>
      </c>
      <c r="O53" s="14">
        <f>VLOOKUP($B53,'Data Entry'!$BZ$9:$CN$508,15,FALSE)</f>
        <v>4.4331482829608082E-2</v>
      </c>
      <c r="P53" s="14">
        <f>VLOOKUP($B53,'Data Entry'!$BZ$9:$CN$508,14,FALSE)</f>
        <v>0.28470844501425641</v>
      </c>
      <c r="Q53" s="26" t="s">
        <v>235</v>
      </c>
      <c r="R53" s="17" t="s">
        <v>235</v>
      </c>
      <c r="S53" s="17">
        <v>708.3</v>
      </c>
      <c r="T53" s="17">
        <v>707.4</v>
      </c>
      <c r="U53" s="17">
        <v>709</v>
      </c>
      <c r="V53" s="17">
        <v>707.2</v>
      </c>
      <c r="W53" s="17">
        <v>707.8</v>
      </c>
      <c r="X53" s="17">
        <v>709.3</v>
      </c>
      <c r="Y53" s="17">
        <v>708</v>
      </c>
      <c r="Z53" s="17">
        <v>707.5</v>
      </c>
      <c r="AA53" s="17">
        <v>711.8</v>
      </c>
      <c r="AB53" s="17">
        <v>709.4</v>
      </c>
      <c r="AC53" s="17">
        <v>705.1</v>
      </c>
      <c r="AD53" s="17">
        <v>705.7</v>
      </c>
      <c r="AE53" s="17">
        <v>707.5</v>
      </c>
      <c r="AF53" s="17">
        <v>709.6</v>
      </c>
      <c r="AG53" s="17">
        <v>703.5</v>
      </c>
      <c r="AH53" s="17">
        <v>706.7</v>
      </c>
      <c r="AI53" s="17">
        <v>708.8</v>
      </c>
      <c r="AJ53" s="17">
        <v>709.5</v>
      </c>
      <c r="AK53" s="17">
        <v>708.2</v>
      </c>
      <c r="AL53" s="17">
        <v>709.3</v>
      </c>
      <c r="AM53" s="17">
        <v>713.5</v>
      </c>
      <c r="AN53" s="17">
        <v>708.4</v>
      </c>
      <c r="AO53" s="17">
        <v>707.5</v>
      </c>
      <c r="AP53" s="17">
        <v>709</v>
      </c>
      <c r="AQ53" s="17">
        <v>710.6</v>
      </c>
      <c r="AR53" s="17">
        <v>709.6</v>
      </c>
      <c r="AS53" s="17">
        <v>708</v>
      </c>
      <c r="AT53" s="17">
        <v>708.6</v>
      </c>
      <c r="AU53" s="17">
        <v>697.4</v>
      </c>
      <c r="AV53" s="17">
        <v>696</v>
      </c>
      <c r="AW53" s="17">
        <v>708.6</v>
      </c>
      <c r="AX53" s="17">
        <v>709.6</v>
      </c>
      <c r="AY53" s="17">
        <v>712.6</v>
      </c>
      <c r="AZ53" s="17" t="s">
        <v>235</v>
      </c>
      <c r="BA53" s="17" t="s">
        <v>235</v>
      </c>
      <c r="BB53" s="17" t="s">
        <v>235</v>
      </c>
      <c r="BC53" s="17" t="s">
        <v>235</v>
      </c>
      <c r="BD53" s="17" t="s">
        <v>235</v>
      </c>
      <c r="BE53" s="17" t="s">
        <v>235</v>
      </c>
      <c r="BF53" s="17" t="s">
        <v>235</v>
      </c>
      <c r="BG53" s="17" t="s">
        <v>235</v>
      </c>
      <c r="BH53" s="17" t="s">
        <v>235</v>
      </c>
      <c r="BI53" s="27" t="s">
        <v>235</v>
      </c>
    </row>
    <row r="54" spans="1:61" s="15" customFormat="1">
      <c r="A54" s="16"/>
      <c r="B54" s="35">
        <v>164</v>
      </c>
      <c r="C54" s="39">
        <f>VLOOKUP($B54,'Data Entry'!$BZ$9:$CN$508,2,FALSE)</f>
        <v>5.0500000000000003E-2</v>
      </c>
      <c r="D54" s="39">
        <f>VLOOKUP($B54,'Data Entry'!$BZ$9:$CN$508,3,FALSE)</f>
        <v>4.21</v>
      </c>
      <c r="E54" s="39">
        <f>VLOOKUP($B54,'Data Entry'!$BZ$9:$CN$508,4,FALSE)</f>
        <v>1.0561</v>
      </c>
      <c r="F54" s="39">
        <f>VLOOKUP($B54,'Data Entry'!$BZ$9:$CN$508,5,FALSE)</f>
        <v>60.225822236932331</v>
      </c>
      <c r="G54" s="39">
        <f>VLOOKUP($B54,'Data Entry'!$BZ$9:$CN$508,6,FALSE)</f>
        <v>0.34470000000000001</v>
      </c>
      <c r="H54" s="39">
        <f>VLOOKUP($B54,'Data Entry'!$BZ$9:$CN$508,7,FALSE)</f>
        <v>6.7100000000000007E-2</v>
      </c>
      <c r="I54" s="39">
        <f>VLOOKUP($B54,'Data Entry'!$BZ$9:$CN$508,8,FALSE)</f>
        <v>32.958293122233691</v>
      </c>
      <c r="J54" s="39">
        <f>VLOOKUP($B54,'Data Entry'!$BZ$9:$CN$508,9,FALSE)</f>
        <v>0.57669999999999999</v>
      </c>
      <c r="K54" s="39">
        <f>VLOOKUP($B54,'Data Entry'!$BZ$9:$CN$508,10,FALSE)</f>
        <v>0.63270000000000004</v>
      </c>
      <c r="L54" s="39">
        <f>VLOOKUP($B54,'Data Entry'!$BZ$9:$CN$508,11,FALSE)</f>
        <v>0</v>
      </c>
      <c r="M54" s="39">
        <f>VLOOKUP($B54,'Data Entry'!$BZ$9:$CN$508,12,FALSE)</f>
        <v>0.18099999999999999</v>
      </c>
      <c r="N54" s="39">
        <f>VLOOKUP($B54,'Data Entry'!$BZ$9:$CN$508,13,FALSE)</f>
        <v>0</v>
      </c>
      <c r="O54" s="14">
        <f>VLOOKUP($B54,'Data Entry'!$BZ$9:$CN$508,15,FALSE)</f>
        <v>4.3455703023290299E-2</v>
      </c>
      <c r="P54" s="14">
        <f>VLOOKUP($B54,'Data Entry'!$BZ$9:$CN$508,14,FALSE)</f>
        <v>0.28577098936845058</v>
      </c>
      <c r="Q54" s="26" t="s">
        <v>235</v>
      </c>
      <c r="R54" s="17" t="s">
        <v>235</v>
      </c>
      <c r="S54" s="17">
        <v>703.8</v>
      </c>
      <c r="T54" s="17">
        <v>703</v>
      </c>
      <c r="U54" s="17">
        <v>704.5</v>
      </c>
      <c r="V54" s="17">
        <v>702.8</v>
      </c>
      <c r="W54" s="17">
        <v>703.3</v>
      </c>
      <c r="X54" s="17">
        <v>704.8</v>
      </c>
      <c r="Y54" s="17">
        <v>703.6</v>
      </c>
      <c r="Z54" s="17">
        <v>702.9</v>
      </c>
      <c r="AA54" s="17">
        <v>707.4</v>
      </c>
      <c r="AB54" s="17">
        <v>704.9</v>
      </c>
      <c r="AC54" s="17">
        <v>700.6</v>
      </c>
      <c r="AD54" s="17">
        <v>701.4</v>
      </c>
      <c r="AE54" s="17">
        <v>702.9</v>
      </c>
      <c r="AF54" s="17">
        <v>705.1</v>
      </c>
      <c r="AG54" s="17">
        <v>699.2</v>
      </c>
      <c r="AH54" s="17">
        <v>702.3</v>
      </c>
      <c r="AI54" s="17">
        <v>704.3</v>
      </c>
      <c r="AJ54" s="17">
        <v>705</v>
      </c>
      <c r="AK54" s="17">
        <v>703.7</v>
      </c>
      <c r="AL54" s="17">
        <v>704.9</v>
      </c>
      <c r="AM54" s="17">
        <v>709</v>
      </c>
      <c r="AN54" s="17">
        <v>703.8</v>
      </c>
      <c r="AO54" s="17">
        <v>703</v>
      </c>
      <c r="AP54" s="17">
        <v>704.4</v>
      </c>
      <c r="AQ54" s="17">
        <v>706.2</v>
      </c>
      <c r="AR54" s="17">
        <v>705.1</v>
      </c>
      <c r="AS54" s="17">
        <v>703.6</v>
      </c>
      <c r="AT54" s="17">
        <v>704.1</v>
      </c>
      <c r="AU54" s="17">
        <v>692.6</v>
      </c>
      <c r="AV54" s="17">
        <v>691.2</v>
      </c>
      <c r="AW54" s="17">
        <v>704</v>
      </c>
      <c r="AX54" s="17">
        <v>705</v>
      </c>
      <c r="AY54" s="17">
        <v>708.1</v>
      </c>
      <c r="AZ54" s="17" t="s">
        <v>235</v>
      </c>
      <c r="BA54" s="17" t="s">
        <v>235</v>
      </c>
      <c r="BB54" s="17" t="s">
        <v>235</v>
      </c>
      <c r="BC54" s="17" t="s">
        <v>235</v>
      </c>
      <c r="BD54" s="17" t="s">
        <v>235</v>
      </c>
      <c r="BE54" s="17" t="s">
        <v>235</v>
      </c>
      <c r="BF54" s="17" t="s">
        <v>235</v>
      </c>
      <c r="BG54" s="17" t="s">
        <v>235</v>
      </c>
      <c r="BH54" s="17" t="s">
        <v>235</v>
      </c>
      <c r="BI54" s="27" t="s">
        <v>235</v>
      </c>
    </row>
    <row r="55" spans="1:61" s="15" customFormat="1">
      <c r="A55" s="16"/>
      <c r="B55" s="35">
        <v>256</v>
      </c>
      <c r="C55" s="39">
        <f>VLOOKUP($B55,'Data Entry'!$BZ$9:$CN$508,2,FALSE)</f>
        <v>5.6399999999999999E-2</v>
      </c>
      <c r="D55" s="39">
        <f>VLOOKUP($B55,'Data Entry'!$BZ$9:$CN$508,3,FALSE)</f>
        <v>4.47</v>
      </c>
      <c r="E55" s="39">
        <f>VLOOKUP($B55,'Data Entry'!$BZ$9:$CN$508,4,FALSE)</f>
        <v>1.0656000000000001</v>
      </c>
      <c r="F55" s="39">
        <f>VLOOKUP($B55,'Data Entry'!$BZ$9:$CN$508,5,FALSE)</f>
        <v>59.758728607811342</v>
      </c>
      <c r="G55" s="39">
        <f>VLOOKUP($B55,'Data Entry'!$BZ$9:$CN$508,6,FALSE)</f>
        <v>0.3382</v>
      </c>
      <c r="H55" s="39">
        <f>VLOOKUP($B55,'Data Entry'!$BZ$9:$CN$508,7,FALSE)</f>
        <v>2.1000000000000001E-2</v>
      </c>
      <c r="I55" s="39">
        <f>VLOOKUP($B55,'Data Entry'!$BZ$9:$CN$508,8,FALSE)</f>
        <v>33.098587940861748</v>
      </c>
      <c r="J55" s="39">
        <f>VLOOKUP($B55,'Data Entry'!$BZ$9:$CN$508,9,FALSE)</f>
        <v>0.61370000000000002</v>
      </c>
      <c r="K55" s="39">
        <f>VLOOKUP($B55,'Data Entry'!$BZ$9:$CN$508,10,FALSE)</f>
        <v>0.67749999999999999</v>
      </c>
      <c r="L55" s="39">
        <f>VLOOKUP($B55,'Data Entry'!$BZ$9:$CN$508,11,FALSE)</f>
        <v>0</v>
      </c>
      <c r="M55" s="39">
        <f>VLOOKUP($B55,'Data Entry'!$BZ$9:$CN$508,12,FALSE)</f>
        <v>0.16880000000000001</v>
      </c>
      <c r="N55" s="39">
        <f>VLOOKUP($B55,'Data Entry'!$BZ$9:$CN$508,13,FALSE)</f>
        <v>0</v>
      </c>
      <c r="O55" s="14">
        <f>VLOOKUP($B55,'Data Entry'!$BZ$9:$CN$508,15,FALSE)</f>
        <v>4.6288145082611726E-2</v>
      </c>
      <c r="P55" s="14">
        <f>VLOOKUP($B55,'Data Entry'!$BZ$9:$CN$508,14,FALSE)</f>
        <v>0.28847628258271057</v>
      </c>
      <c r="Q55" s="26" t="s">
        <v>235</v>
      </c>
      <c r="R55" s="17" t="s">
        <v>235</v>
      </c>
      <c r="S55" s="17">
        <v>715.6</v>
      </c>
      <c r="T55" s="17">
        <v>714.7</v>
      </c>
      <c r="U55" s="17">
        <v>716.4</v>
      </c>
      <c r="V55" s="17">
        <v>714.4</v>
      </c>
      <c r="W55" s="17">
        <v>715.1</v>
      </c>
      <c r="X55" s="17">
        <v>716.5</v>
      </c>
      <c r="Y55" s="17">
        <v>715.2</v>
      </c>
      <c r="Z55" s="17">
        <v>714.9</v>
      </c>
      <c r="AA55" s="17">
        <v>719.1</v>
      </c>
      <c r="AB55" s="17">
        <v>716.7</v>
      </c>
      <c r="AC55" s="17">
        <v>712.5</v>
      </c>
      <c r="AD55" s="17">
        <v>712.8</v>
      </c>
      <c r="AE55" s="17">
        <v>715</v>
      </c>
      <c r="AF55" s="17">
        <v>716.9</v>
      </c>
      <c r="AG55" s="17">
        <v>710.6</v>
      </c>
      <c r="AH55" s="17">
        <v>713.8</v>
      </c>
      <c r="AI55" s="17">
        <v>716.1</v>
      </c>
      <c r="AJ55" s="17">
        <v>716.8</v>
      </c>
      <c r="AK55" s="17">
        <v>715.7</v>
      </c>
      <c r="AL55" s="17">
        <v>716.6</v>
      </c>
      <c r="AM55" s="17">
        <v>720.8</v>
      </c>
      <c r="AN55" s="17">
        <v>715.8</v>
      </c>
      <c r="AO55" s="17">
        <v>714.7</v>
      </c>
      <c r="AP55" s="17">
        <v>716.5</v>
      </c>
      <c r="AQ55" s="17">
        <v>717.9</v>
      </c>
      <c r="AR55" s="17">
        <v>716.9</v>
      </c>
      <c r="AS55" s="17">
        <v>715.2</v>
      </c>
      <c r="AT55" s="17">
        <v>715.8</v>
      </c>
      <c r="AU55" s="17">
        <v>705.3</v>
      </c>
      <c r="AV55" s="17">
        <v>703.9</v>
      </c>
      <c r="AW55" s="17">
        <v>716.2</v>
      </c>
      <c r="AX55" s="17">
        <v>717.1</v>
      </c>
      <c r="AY55" s="17">
        <v>720.1</v>
      </c>
      <c r="AZ55" s="17" t="s">
        <v>235</v>
      </c>
      <c r="BA55" s="17" t="s">
        <v>235</v>
      </c>
      <c r="BB55" s="17" t="s">
        <v>235</v>
      </c>
      <c r="BC55" s="17" t="s">
        <v>235</v>
      </c>
      <c r="BD55" s="17" t="s">
        <v>235</v>
      </c>
      <c r="BE55" s="17" t="s">
        <v>235</v>
      </c>
      <c r="BF55" s="17" t="s">
        <v>235</v>
      </c>
      <c r="BG55" s="17" t="s">
        <v>235</v>
      </c>
      <c r="BH55" s="17" t="s">
        <v>235</v>
      </c>
      <c r="BI55" s="27" t="s">
        <v>235</v>
      </c>
    </row>
    <row r="56" spans="1:61" s="15" customFormat="1">
      <c r="A56" s="16"/>
      <c r="B56" s="35">
        <v>271</v>
      </c>
      <c r="C56" s="39">
        <f>VLOOKUP($B56,'Data Entry'!$BZ$9:$CN$508,2,FALSE)</f>
        <v>3.9699999999999999E-2</v>
      </c>
      <c r="D56" s="39">
        <f>VLOOKUP($B56,'Data Entry'!$BZ$9:$CN$508,3,FALSE)</f>
        <v>4.12</v>
      </c>
      <c r="E56" s="39">
        <f>VLOOKUP($B56,'Data Entry'!$BZ$9:$CN$508,4,FALSE)</f>
        <v>1.1116999999999999</v>
      </c>
      <c r="F56" s="39">
        <f>VLOOKUP($B56,'Data Entry'!$BZ$9:$CN$508,5,FALSE)</f>
        <v>60.462347582304915</v>
      </c>
      <c r="G56" s="39">
        <f>VLOOKUP($B56,'Data Entry'!$BZ$9:$CN$508,6,FALSE)</f>
        <v>0.3634</v>
      </c>
      <c r="H56" s="39">
        <f>VLOOKUP($B56,'Data Entry'!$BZ$9:$CN$508,7,FALSE)</f>
        <v>9.0499999999999997E-2</v>
      </c>
      <c r="I56" s="39">
        <f>VLOOKUP($B56,'Data Entry'!$BZ$9:$CN$508,8,FALSE)</f>
        <v>32.815465605572022</v>
      </c>
      <c r="J56" s="39">
        <f>VLOOKUP($B56,'Data Entry'!$BZ$9:$CN$508,9,FALSE)</f>
        <v>0.60289999999999999</v>
      </c>
      <c r="K56" s="39">
        <f>VLOOKUP($B56,'Data Entry'!$BZ$9:$CN$508,10,FALSE)</f>
        <v>0.66679999999999995</v>
      </c>
      <c r="L56" s="39">
        <f>VLOOKUP($B56,'Data Entry'!$BZ$9:$CN$508,11,FALSE)</f>
        <v>0</v>
      </c>
      <c r="M56" s="39">
        <f>VLOOKUP($B56,'Data Entry'!$BZ$9:$CN$508,12,FALSE)</f>
        <v>0.16350000000000001</v>
      </c>
      <c r="N56" s="39">
        <f>VLOOKUP($B56,'Data Entry'!$BZ$9:$CN$508,13,FALSE)</f>
        <v>1.6400000000000001E-2</v>
      </c>
      <c r="O56" s="14">
        <f>VLOOKUP($B56,'Data Entry'!$BZ$9:$CN$508,15,FALSE)</f>
        <v>4.2492590653543168E-2</v>
      </c>
      <c r="P56" s="14">
        <f>VLOOKUP($B56,'Data Entry'!$BZ$9:$CN$508,14,FALSE)</f>
        <v>0.28927341361081421</v>
      </c>
      <c r="Q56" s="26" t="s">
        <v>235</v>
      </c>
      <c r="R56" s="17" t="s">
        <v>235</v>
      </c>
      <c r="S56" s="17">
        <v>699.8</v>
      </c>
      <c r="T56" s="17">
        <v>699.1</v>
      </c>
      <c r="U56" s="17">
        <v>700.5</v>
      </c>
      <c r="V56" s="17">
        <v>698.8</v>
      </c>
      <c r="W56" s="17">
        <v>699.4</v>
      </c>
      <c r="X56" s="17">
        <v>700.8</v>
      </c>
      <c r="Y56" s="17">
        <v>699.6</v>
      </c>
      <c r="Z56" s="17">
        <v>698.8</v>
      </c>
      <c r="AA56" s="17">
        <v>703.4</v>
      </c>
      <c r="AB56" s="17">
        <v>700.9</v>
      </c>
      <c r="AC56" s="17">
        <v>696.6</v>
      </c>
      <c r="AD56" s="17">
        <v>697.5</v>
      </c>
      <c r="AE56" s="17">
        <v>698.8</v>
      </c>
      <c r="AF56" s="17">
        <v>701.1</v>
      </c>
      <c r="AG56" s="17">
        <v>695.4</v>
      </c>
      <c r="AH56" s="17">
        <v>698.4</v>
      </c>
      <c r="AI56" s="17">
        <v>700.3</v>
      </c>
      <c r="AJ56" s="17">
        <v>701</v>
      </c>
      <c r="AK56" s="17">
        <v>699.6</v>
      </c>
      <c r="AL56" s="17">
        <v>700.9</v>
      </c>
      <c r="AM56" s="17">
        <v>705</v>
      </c>
      <c r="AN56" s="17">
        <v>699.7</v>
      </c>
      <c r="AO56" s="17">
        <v>699.1</v>
      </c>
      <c r="AP56" s="17">
        <v>700.3</v>
      </c>
      <c r="AQ56" s="17">
        <v>702.2</v>
      </c>
      <c r="AR56" s="17">
        <v>701.1</v>
      </c>
      <c r="AS56" s="17">
        <v>699.7</v>
      </c>
      <c r="AT56" s="17">
        <v>700.2</v>
      </c>
      <c r="AU56" s="17">
        <v>688.3</v>
      </c>
      <c r="AV56" s="17">
        <v>686.9</v>
      </c>
      <c r="AW56" s="17">
        <v>699.9</v>
      </c>
      <c r="AX56" s="17">
        <v>700.9</v>
      </c>
      <c r="AY56" s="17">
        <v>704</v>
      </c>
      <c r="AZ56" s="17" t="s">
        <v>235</v>
      </c>
      <c r="BA56" s="17" t="s">
        <v>235</v>
      </c>
      <c r="BB56" s="17" t="s">
        <v>235</v>
      </c>
      <c r="BC56" s="17" t="s">
        <v>235</v>
      </c>
      <c r="BD56" s="17" t="s">
        <v>235</v>
      </c>
      <c r="BE56" s="17" t="s">
        <v>235</v>
      </c>
      <c r="BF56" s="17" t="s">
        <v>235</v>
      </c>
      <c r="BG56" s="17" t="s">
        <v>235</v>
      </c>
      <c r="BH56" s="17" t="s">
        <v>235</v>
      </c>
      <c r="BI56" s="27" t="s">
        <v>235</v>
      </c>
    </row>
    <row r="57" spans="1:61" s="15" customFormat="1">
      <c r="A57" s="16"/>
      <c r="B57" s="35">
        <v>185</v>
      </c>
      <c r="C57" s="39">
        <f>VLOOKUP($B57,'Data Entry'!$BZ$9:$CN$508,2,FALSE)</f>
        <v>4.6100000000000002E-2</v>
      </c>
      <c r="D57" s="39">
        <f>VLOOKUP($B57,'Data Entry'!$BZ$9:$CN$508,3,FALSE)</f>
        <v>4.1100000000000003</v>
      </c>
      <c r="E57" s="39">
        <f>VLOOKUP($B57,'Data Entry'!$BZ$9:$CN$508,4,FALSE)</f>
        <v>1.1246</v>
      </c>
      <c r="F57" s="39">
        <f>VLOOKUP($B57,'Data Entry'!$BZ$9:$CN$508,5,FALSE)</f>
        <v>60.545015760503524</v>
      </c>
      <c r="G57" s="39">
        <f>VLOOKUP($B57,'Data Entry'!$BZ$9:$CN$508,6,FALSE)</f>
        <v>0.35320000000000001</v>
      </c>
      <c r="H57" s="39">
        <f>VLOOKUP($B57,'Data Entry'!$BZ$9:$CN$508,7,FALSE)</f>
        <v>3.5799999999999998E-2</v>
      </c>
      <c r="I57" s="39">
        <f>VLOOKUP($B57,'Data Entry'!$BZ$9:$CN$508,8,FALSE)</f>
        <v>32.841080075999109</v>
      </c>
      <c r="J57" s="39">
        <f>VLOOKUP($B57,'Data Entry'!$BZ$9:$CN$508,9,FALSE)</f>
        <v>0.5978</v>
      </c>
      <c r="K57" s="39">
        <f>VLOOKUP($B57,'Data Entry'!$BZ$9:$CN$508,10,FALSE)</f>
        <v>0.66610000000000003</v>
      </c>
      <c r="L57" s="39">
        <f>VLOOKUP($B57,'Data Entry'!$BZ$9:$CN$508,11,FALSE)</f>
        <v>0</v>
      </c>
      <c r="M57" s="39">
        <f>VLOOKUP($B57,'Data Entry'!$BZ$9:$CN$508,12,FALSE)</f>
        <v>0.13489999999999999</v>
      </c>
      <c r="N57" s="39">
        <f>VLOOKUP($B57,'Data Entry'!$BZ$9:$CN$508,13,FALSE)</f>
        <v>2.07E-2</v>
      </c>
      <c r="O57" s="14">
        <f>VLOOKUP($B57,'Data Entry'!$BZ$9:$CN$508,15,FALSE)</f>
        <v>4.23409083442009E-2</v>
      </c>
      <c r="P57" s="14">
        <f>VLOOKUP($B57,'Data Entry'!$BZ$9:$CN$508,14,FALSE)</f>
        <v>0.29250662927379617</v>
      </c>
      <c r="Q57" s="26" t="s">
        <v>235</v>
      </c>
      <c r="R57" s="17" t="s">
        <v>235</v>
      </c>
      <c r="S57" s="17">
        <v>698.4</v>
      </c>
      <c r="T57" s="17">
        <v>697.7</v>
      </c>
      <c r="U57" s="17">
        <v>699.1</v>
      </c>
      <c r="V57" s="17">
        <v>697.5</v>
      </c>
      <c r="W57" s="17">
        <v>698</v>
      </c>
      <c r="X57" s="17">
        <v>699.4</v>
      </c>
      <c r="Y57" s="17">
        <v>698.2</v>
      </c>
      <c r="Z57" s="17">
        <v>697.4</v>
      </c>
      <c r="AA57" s="17">
        <v>702</v>
      </c>
      <c r="AB57" s="17">
        <v>699.5</v>
      </c>
      <c r="AC57" s="17">
        <v>695.2</v>
      </c>
      <c r="AD57" s="17">
        <v>696.2</v>
      </c>
      <c r="AE57" s="17">
        <v>697.4</v>
      </c>
      <c r="AF57" s="17">
        <v>699.7</v>
      </c>
      <c r="AG57" s="17">
        <v>694</v>
      </c>
      <c r="AH57" s="17">
        <v>697</v>
      </c>
      <c r="AI57" s="17">
        <v>698.9</v>
      </c>
      <c r="AJ57" s="17">
        <v>699.6</v>
      </c>
      <c r="AK57" s="17">
        <v>698.2</v>
      </c>
      <c r="AL57" s="17">
        <v>699.5</v>
      </c>
      <c r="AM57" s="17">
        <v>703.6</v>
      </c>
      <c r="AN57" s="17">
        <v>698.3</v>
      </c>
      <c r="AO57" s="17">
        <v>697.8</v>
      </c>
      <c r="AP57" s="17">
        <v>698.9</v>
      </c>
      <c r="AQ57" s="17">
        <v>700.8</v>
      </c>
      <c r="AR57" s="17">
        <v>699.7</v>
      </c>
      <c r="AS57" s="17">
        <v>698.3</v>
      </c>
      <c r="AT57" s="17">
        <v>698.8</v>
      </c>
      <c r="AU57" s="17">
        <v>686.8</v>
      </c>
      <c r="AV57" s="17">
        <v>685.4</v>
      </c>
      <c r="AW57" s="17">
        <v>698.4</v>
      </c>
      <c r="AX57" s="17">
        <v>699.5</v>
      </c>
      <c r="AY57" s="17">
        <v>702.6</v>
      </c>
      <c r="AZ57" s="17">
        <v>699.6</v>
      </c>
      <c r="BA57" s="17" t="s">
        <v>235</v>
      </c>
      <c r="BB57" s="17" t="s">
        <v>235</v>
      </c>
      <c r="BC57" s="17" t="s">
        <v>235</v>
      </c>
      <c r="BD57" s="17" t="s">
        <v>235</v>
      </c>
      <c r="BE57" s="17" t="s">
        <v>235</v>
      </c>
      <c r="BF57" s="17" t="s">
        <v>235</v>
      </c>
      <c r="BG57" s="17" t="s">
        <v>235</v>
      </c>
      <c r="BH57" s="17" t="s">
        <v>235</v>
      </c>
      <c r="BI57" s="27" t="s">
        <v>235</v>
      </c>
    </row>
    <row r="58" spans="1:61" s="15" customFormat="1">
      <c r="A58" s="16"/>
      <c r="B58" s="35">
        <v>194</v>
      </c>
      <c r="C58" s="39">
        <f>VLOOKUP($B58,'Data Entry'!$BZ$9:$CN$508,2,FALSE)</f>
        <v>1.55E-2</v>
      </c>
      <c r="D58" s="39">
        <f>VLOOKUP($B58,'Data Entry'!$BZ$9:$CN$508,3,FALSE)</f>
        <v>4.3600000000000003</v>
      </c>
      <c r="E58" s="39">
        <f>VLOOKUP($B58,'Data Entry'!$BZ$9:$CN$508,4,FALSE)</f>
        <v>1.1371</v>
      </c>
      <c r="F58" s="39">
        <f>VLOOKUP($B58,'Data Entry'!$BZ$9:$CN$508,5,FALSE)</f>
        <v>59.954696461101207</v>
      </c>
      <c r="G58" s="39">
        <f>VLOOKUP($B58,'Data Entry'!$BZ$9:$CN$508,6,FALSE)</f>
        <v>0.37740000000000001</v>
      </c>
      <c r="H58" s="39">
        <f>VLOOKUP($B58,'Data Entry'!$BZ$9:$CN$508,7,FALSE)</f>
        <v>4.0099999999999997E-2</v>
      </c>
      <c r="I58" s="39">
        <f>VLOOKUP($B58,'Data Entry'!$BZ$9:$CN$508,8,FALSE)</f>
        <v>32.862254400388515</v>
      </c>
      <c r="J58" s="39">
        <f>VLOOKUP($B58,'Data Entry'!$BZ$9:$CN$508,9,FALSE)</f>
        <v>0.65139999999999998</v>
      </c>
      <c r="K58" s="39">
        <f>VLOOKUP($B58,'Data Entry'!$BZ$9:$CN$508,10,FALSE)</f>
        <v>0.72709999999999997</v>
      </c>
      <c r="L58" s="39">
        <f>VLOOKUP($B58,'Data Entry'!$BZ$9:$CN$508,11,FALSE)</f>
        <v>0</v>
      </c>
      <c r="M58" s="39">
        <f>VLOOKUP($B58,'Data Entry'!$BZ$9:$CN$508,12,FALSE)</f>
        <v>0.16769999999999999</v>
      </c>
      <c r="N58" s="39">
        <f>VLOOKUP($B58,'Data Entry'!$BZ$9:$CN$508,13,FALSE)</f>
        <v>8.8000000000000005E-3</v>
      </c>
      <c r="O58" s="14">
        <f>VLOOKUP($B58,'Data Entry'!$BZ$9:$CN$508,15,FALSE)</f>
        <v>4.5180268647344098E-2</v>
      </c>
      <c r="P58" s="14">
        <f>VLOOKUP($B58,'Data Entry'!$BZ$9:$CN$508,14,FALSE)</f>
        <v>0.29326949673521008</v>
      </c>
      <c r="Q58" s="26" t="s">
        <v>235</v>
      </c>
      <c r="R58" s="17" t="s">
        <v>235</v>
      </c>
      <c r="S58" s="17">
        <v>711.3</v>
      </c>
      <c r="T58" s="17">
        <v>710.4</v>
      </c>
      <c r="U58" s="17">
        <v>712</v>
      </c>
      <c r="V58" s="17">
        <v>710.2</v>
      </c>
      <c r="W58" s="17">
        <v>710.8</v>
      </c>
      <c r="X58" s="17">
        <v>712.3</v>
      </c>
      <c r="Y58" s="17">
        <v>711</v>
      </c>
      <c r="Z58" s="17">
        <v>710.5</v>
      </c>
      <c r="AA58" s="17">
        <v>714.8</v>
      </c>
      <c r="AB58" s="17">
        <v>712.4</v>
      </c>
      <c r="AC58" s="17">
        <v>708.1</v>
      </c>
      <c r="AD58" s="17">
        <v>708.7</v>
      </c>
      <c r="AE58" s="17">
        <v>710.6</v>
      </c>
      <c r="AF58" s="17">
        <v>712.6</v>
      </c>
      <c r="AG58" s="17">
        <v>706.4</v>
      </c>
      <c r="AH58" s="17">
        <v>709.6</v>
      </c>
      <c r="AI58" s="17">
        <v>711.8</v>
      </c>
      <c r="AJ58" s="17">
        <v>712.5</v>
      </c>
      <c r="AK58" s="17">
        <v>711.3</v>
      </c>
      <c r="AL58" s="17">
        <v>712.3</v>
      </c>
      <c r="AM58" s="17">
        <v>716.5</v>
      </c>
      <c r="AN58" s="17">
        <v>711.4</v>
      </c>
      <c r="AO58" s="17">
        <v>710.4</v>
      </c>
      <c r="AP58" s="17">
        <v>712.1</v>
      </c>
      <c r="AQ58" s="17">
        <v>713.6</v>
      </c>
      <c r="AR58" s="17">
        <v>712.6</v>
      </c>
      <c r="AS58" s="17">
        <v>711</v>
      </c>
      <c r="AT58" s="17">
        <v>711.5</v>
      </c>
      <c r="AU58" s="17">
        <v>700.7</v>
      </c>
      <c r="AV58" s="17">
        <v>699.3</v>
      </c>
      <c r="AW58" s="17">
        <v>711.7</v>
      </c>
      <c r="AX58" s="17">
        <v>712.7</v>
      </c>
      <c r="AY58" s="17">
        <v>715.7</v>
      </c>
      <c r="AZ58" s="17">
        <v>712.7</v>
      </c>
      <c r="BA58" s="17" t="s">
        <v>235</v>
      </c>
      <c r="BB58" s="17" t="s">
        <v>235</v>
      </c>
      <c r="BC58" s="17" t="s">
        <v>235</v>
      </c>
      <c r="BD58" s="17" t="s">
        <v>235</v>
      </c>
      <c r="BE58" s="17" t="s">
        <v>235</v>
      </c>
      <c r="BF58" s="17" t="s">
        <v>235</v>
      </c>
      <c r="BG58" s="17" t="s">
        <v>235</v>
      </c>
      <c r="BH58" s="17" t="s">
        <v>235</v>
      </c>
      <c r="BI58" s="27" t="s">
        <v>235</v>
      </c>
    </row>
    <row r="59" spans="1:61" s="15" customFormat="1">
      <c r="A59" s="16"/>
      <c r="B59" s="35">
        <v>279</v>
      </c>
      <c r="C59" s="39">
        <f>VLOOKUP($B59,'Data Entry'!$BZ$9:$CN$508,2,FALSE)</f>
        <v>3.56E-2</v>
      </c>
      <c r="D59" s="39">
        <f>VLOOKUP($B59,'Data Entry'!$BZ$9:$CN$508,3,FALSE)</f>
        <v>4.51</v>
      </c>
      <c r="E59" s="39">
        <f>VLOOKUP($B59,'Data Entry'!$BZ$9:$CN$508,4,FALSE)</f>
        <v>1.8438000000000001</v>
      </c>
      <c r="F59" s="39">
        <f>VLOOKUP($B59,'Data Entry'!$BZ$9:$CN$508,5,FALSE)</f>
        <v>59.04102711349104</v>
      </c>
      <c r="G59" s="39">
        <f>VLOOKUP($B59,'Data Entry'!$BZ$9:$CN$508,6,FALSE)</f>
        <v>0.38729999999999998</v>
      </c>
      <c r="H59" s="39">
        <f>VLOOKUP($B59,'Data Entry'!$BZ$9:$CN$508,7,FALSE)</f>
        <v>8.3000000000000001E-3</v>
      </c>
      <c r="I59" s="39">
        <f>VLOOKUP($B59,'Data Entry'!$BZ$9:$CN$508,8,FALSE)</f>
        <v>32.774381847218578</v>
      </c>
      <c r="J59" s="39">
        <f>VLOOKUP($B59,'Data Entry'!$BZ$9:$CN$508,9,FALSE)</f>
        <v>0.63360000000000005</v>
      </c>
      <c r="K59" s="39">
        <f>VLOOKUP($B59,'Data Entry'!$BZ$9:$CN$508,10,FALSE)</f>
        <v>0.70730000000000004</v>
      </c>
      <c r="L59" s="39">
        <f>VLOOKUP($B59,'Data Entry'!$BZ$9:$CN$508,11,FALSE)</f>
        <v>0</v>
      </c>
      <c r="M59" s="39">
        <f>VLOOKUP($B59,'Data Entry'!$BZ$9:$CN$508,12,FALSE)</f>
        <v>0.20680000000000001</v>
      </c>
      <c r="N59" s="39">
        <f>VLOOKUP($B59,'Data Entry'!$BZ$9:$CN$508,13,FALSE)</f>
        <v>1.0200000000000001E-2</v>
      </c>
      <c r="O59" s="14">
        <f>VLOOKUP($B59,'Data Entry'!$BZ$9:$CN$508,15,FALSE)</f>
        <v>4.722972903459989E-2</v>
      </c>
      <c r="P59" s="14">
        <f>VLOOKUP($B59,'Data Entry'!$BZ$9:$CN$508,14,FALSE)</f>
        <v>0.29331159582120914</v>
      </c>
      <c r="Q59" s="26" t="s">
        <v>235</v>
      </c>
      <c r="R59" s="17" t="s">
        <v>235</v>
      </c>
      <c r="S59" s="17">
        <v>729.9</v>
      </c>
      <c r="T59" s="17">
        <v>728.9</v>
      </c>
      <c r="U59" s="17">
        <v>730.8</v>
      </c>
      <c r="V59" s="17">
        <v>728.6</v>
      </c>
      <c r="W59" s="17">
        <v>729.4</v>
      </c>
      <c r="X59" s="17">
        <v>730.9</v>
      </c>
      <c r="Y59" s="17">
        <v>729.5</v>
      </c>
      <c r="Z59" s="17">
        <v>729.6</v>
      </c>
      <c r="AA59" s="17">
        <v>733.5</v>
      </c>
      <c r="AB59" s="17">
        <v>731.1</v>
      </c>
      <c r="AC59" s="17">
        <v>727</v>
      </c>
      <c r="AD59" s="17">
        <v>726.9</v>
      </c>
      <c r="AE59" s="17">
        <v>729.8</v>
      </c>
      <c r="AF59" s="17">
        <v>731.3</v>
      </c>
      <c r="AG59" s="17">
        <v>724.5</v>
      </c>
      <c r="AH59" s="17">
        <v>727.9</v>
      </c>
      <c r="AI59" s="17">
        <v>730.5</v>
      </c>
      <c r="AJ59" s="17">
        <v>731.2</v>
      </c>
      <c r="AK59" s="17">
        <v>730.3</v>
      </c>
      <c r="AL59" s="17">
        <v>730.9</v>
      </c>
      <c r="AM59" s="17">
        <v>735.3</v>
      </c>
      <c r="AN59" s="17">
        <v>730.5</v>
      </c>
      <c r="AO59" s="17">
        <v>728.8</v>
      </c>
      <c r="AP59" s="17">
        <v>731.2</v>
      </c>
      <c r="AQ59" s="17">
        <v>732.3</v>
      </c>
      <c r="AR59" s="17">
        <v>731.3</v>
      </c>
      <c r="AS59" s="17">
        <v>729.4</v>
      </c>
      <c r="AT59" s="17">
        <v>730.1</v>
      </c>
      <c r="AU59" s="17">
        <v>721</v>
      </c>
      <c r="AV59" s="17">
        <v>719.5</v>
      </c>
      <c r="AW59" s="17">
        <v>731</v>
      </c>
      <c r="AX59" s="17">
        <v>731.8</v>
      </c>
      <c r="AY59" s="17">
        <v>734.7</v>
      </c>
      <c r="AZ59" s="17">
        <v>731.9</v>
      </c>
      <c r="BA59" s="17" t="s">
        <v>235</v>
      </c>
      <c r="BB59" s="17" t="s">
        <v>235</v>
      </c>
      <c r="BC59" s="17" t="s">
        <v>235</v>
      </c>
      <c r="BD59" s="17" t="s">
        <v>235</v>
      </c>
      <c r="BE59" s="17" t="s">
        <v>235</v>
      </c>
      <c r="BF59" s="17" t="s">
        <v>235</v>
      </c>
      <c r="BG59" s="17" t="s">
        <v>235</v>
      </c>
      <c r="BH59" s="17" t="s">
        <v>235</v>
      </c>
      <c r="BI59" s="27" t="s">
        <v>235</v>
      </c>
    </row>
    <row r="60" spans="1:61" s="15" customFormat="1">
      <c r="A60" s="16"/>
      <c r="B60" s="35">
        <v>195</v>
      </c>
      <c r="C60" s="39">
        <f>VLOOKUP($B60,'Data Entry'!$BZ$9:$CN$508,2,FALSE)</f>
        <v>4.4900000000000002E-2</v>
      </c>
      <c r="D60" s="39">
        <f>VLOOKUP($B60,'Data Entry'!$BZ$9:$CN$508,3,FALSE)</f>
        <v>4.29</v>
      </c>
      <c r="E60" s="39">
        <f>VLOOKUP($B60,'Data Entry'!$BZ$9:$CN$508,4,FALSE)</f>
        <v>1.1193</v>
      </c>
      <c r="F60" s="39">
        <f>VLOOKUP($B60,'Data Entry'!$BZ$9:$CN$508,5,FALSE)</f>
        <v>59.768391826008958</v>
      </c>
      <c r="G60" s="39">
        <f>VLOOKUP($B60,'Data Entry'!$BZ$9:$CN$508,6,FALSE)</f>
        <v>0.37009999999999998</v>
      </c>
      <c r="H60" s="39">
        <f>VLOOKUP($B60,'Data Entry'!$BZ$9:$CN$508,7,FALSE)</f>
        <v>5.8200000000000002E-2</v>
      </c>
      <c r="I60" s="39">
        <f>VLOOKUP($B60,'Data Entry'!$BZ$9:$CN$508,8,FALSE)</f>
        <v>32.589892894972607</v>
      </c>
      <c r="J60" s="39">
        <f>VLOOKUP($B60,'Data Entry'!$BZ$9:$CN$508,9,FALSE)</f>
        <v>0.67149999999999999</v>
      </c>
      <c r="K60" s="39">
        <f>VLOOKUP($B60,'Data Entry'!$BZ$9:$CN$508,10,FALSE)</f>
        <v>0.75080000000000002</v>
      </c>
      <c r="L60" s="39">
        <f>VLOOKUP($B60,'Data Entry'!$BZ$9:$CN$508,11,FALSE)</f>
        <v>0</v>
      </c>
      <c r="M60" s="39">
        <f>VLOOKUP($B60,'Data Entry'!$BZ$9:$CN$508,12,FALSE)</f>
        <v>0.1404</v>
      </c>
      <c r="N60" s="39">
        <f>VLOOKUP($B60,'Data Entry'!$BZ$9:$CN$508,13,FALSE)</f>
        <v>2.2599999999999999E-2</v>
      </c>
      <c r="O60" s="14">
        <f>VLOOKUP($B60,'Data Entry'!$BZ$9:$CN$508,15,FALSE)</f>
        <v>4.4681366677909597E-2</v>
      </c>
      <c r="P60" s="14">
        <f>VLOOKUP($B60,'Data Entry'!$BZ$9:$CN$508,14,FALSE)</f>
        <v>0.29400135326477367</v>
      </c>
      <c r="Q60" s="26" t="s">
        <v>235</v>
      </c>
      <c r="R60" s="17" t="s">
        <v>235</v>
      </c>
      <c r="S60" s="17">
        <v>708.6</v>
      </c>
      <c r="T60" s="17">
        <v>707.8</v>
      </c>
      <c r="U60" s="17">
        <v>709.3</v>
      </c>
      <c r="V60" s="17">
        <v>707.5</v>
      </c>
      <c r="W60" s="17">
        <v>708.1</v>
      </c>
      <c r="X60" s="17">
        <v>709.6</v>
      </c>
      <c r="Y60" s="17">
        <v>708.3</v>
      </c>
      <c r="Z60" s="17">
        <v>707.8</v>
      </c>
      <c r="AA60" s="17">
        <v>712.1</v>
      </c>
      <c r="AB60" s="17">
        <v>709.7</v>
      </c>
      <c r="AC60" s="17">
        <v>705.4</v>
      </c>
      <c r="AD60" s="17">
        <v>706</v>
      </c>
      <c r="AE60" s="17">
        <v>707.8</v>
      </c>
      <c r="AF60" s="17">
        <v>709.9</v>
      </c>
      <c r="AG60" s="17">
        <v>703.8</v>
      </c>
      <c r="AH60" s="17">
        <v>707</v>
      </c>
      <c r="AI60" s="17">
        <v>709.1</v>
      </c>
      <c r="AJ60" s="17">
        <v>709.8</v>
      </c>
      <c r="AK60" s="17">
        <v>708.6</v>
      </c>
      <c r="AL60" s="17">
        <v>709.6</v>
      </c>
      <c r="AM60" s="17">
        <v>713.8</v>
      </c>
      <c r="AN60" s="17">
        <v>708.7</v>
      </c>
      <c r="AO60" s="17">
        <v>707.8</v>
      </c>
      <c r="AP60" s="17">
        <v>709.3</v>
      </c>
      <c r="AQ60" s="17">
        <v>711</v>
      </c>
      <c r="AR60" s="17">
        <v>709.9</v>
      </c>
      <c r="AS60" s="17">
        <v>708.3</v>
      </c>
      <c r="AT60" s="17">
        <v>708.9</v>
      </c>
      <c r="AU60" s="17">
        <v>697.8</v>
      </c>
      <c r="AV60" s="17">
        <v>696.4</v>
      </c>
      <c r="AW60" s="17">
        <v>708.9</v>
      </c>
      <c r="AX60" s="17">
        <v>709.9</v>
      </c>
      <c r="AY60" s="17">
        <v>713</v>
      </c>
      <c r="AZ60" s="17">
        <v>710</v>
      </c>
      <c r="BA60" s="17" t="s">
        <v>235</v>
      </c>
      <c r="BB60" s="17" t="s">
        <v>235</v>
      </c>
      <c r="BC60" s="17" t="s">
        <v>235</v>
      </c>
      <c r="BD60" s="17" t="s">
        <v>235</v>
      </c>
      <c r="BE60" s="17" t="s">
        <v>235</v>
      </c>
      <c r="BF60" s="17" t="s">
        <v>235</v>
      </c>
      <c r="BG60" s="17" t="s">
        <v>235</v>
      </c>
      <c r="BH60" s="17" t="s">
        <v>235</v>
      </c>
      <c r="BI60" s="27" t="s">
        <v>235</v>
      </c>
    </row>
    <row r="61" spans="1:61" s="15" customFormat="1">
      <c r="A61" s="16"/>
      <c r="B61" s="35">
        <v>146</v>
      </c>
      <c r="C61" s="39">
        <f>VLOOKUP($B61,'Data Entry'!$BZ$9:$CN$508,2,FALSE)</f>
        <v>2.4799999999999999E-2</v>
      </c>
      <c r="D61" s="39">
        <f>VLOOKUP($B61,'Data Entry'!$BZ$9:$CN$508,3,FALSE)</f>
        <v>4.42</v>
      </c>
      <c r="E61" s="39">
        <f>VLOOKUP($B61,'Data Entry'!$BZ$9:$CN$508,4,FALSE)</f>
        <v>1.1661999999999999</v>
      </c>
      <c r="F61" s="39">
        <f>VLOOKUP($B61,'Data Entry'!$BZ$9:$CN$508,5,FALSE)</f>
        <v>59.502907084665921</v>
      </c>
      <c r="G61" s="39">
        <f>VLOOKUP($B61,'Data Entry'!$BZ$9:$CN$508,6,FALSE)</f>
        <v>0.37069999999999997</v>
      </c>
      <c r="H61" s="39">
        <f>VLOOKUP($B61,'Data Entry'!$BZ$9:$CN$508,7,FALSE)</f>
        <v>4.53E-2</v>
      </c>
      <c r="I61" s="39">
        <f>VLOOKUP($B61,'Data Entry'!$BZ$9:$CN$508,8,FALSE)</f>
        <v>32.948778322335997</v>
      </c>
      <c r="J61" s="39">
        <f>VLOOKUP($B61,'Data Entry'!$BZ$9:$CN$508,9,FALSE)</f>
        <v>0.58450000000000002</v>
      </c>
      <c r="K61" s="39">
        <f>VLOOKUP($B61,'Data Entry'!$BZ$9:$CN$508,10,FALSE)</f>
        <v>0.66310000000000002</v>
      </c>
      <c r="L61" s="39">
        <f>VLOOKUP($B61,'Data Entry'!$BZ$9:$CN$508,11,FALSE)</f>
        <v>0</v>
      </c>
      <c r="M61" s="39">
        <f>VLOOKUP($B61,'Data Entry'!$BZ$9:$CN$508,12,FALSE)</f>
        <v>0.128</v>
      </c>
      <c r="N61" s="39">
        <f>VLOOKUP($B61,'Data Entry'!$BZ$9:$CN$508,13,FALSE)</f>
        <v>0</v>
      </c>
      <c r="O61" s="14">
        <f>VLOOKUP($B61,'Data Entry'!$BZ$9:$CN$508,15,FALSE)</f>
        <v>4.5971476036471469E-2</v>
      </c>
      <c r="P61" s="14">
        <f>VLOOKUP($B61,'Data Entry'!$BZ$9:$CN$508,14,FALSE)</f>
        <v>0.30031761873434915</v>
      </c>
      <c r="Q61" s="26" t="s">
        <v>235</v>
      </c>
      <c r="R61" s="17" t="s">
        <v>235</v>
      </c>
      <c r="S61" s="17">
        <v>716.2</v>
      </c>
      <c r="T61" s="17">
        <v>715.3</v>
      </c>
      <c r="U61" s="17">
        <v>717</v>
      </c>
      <c r="V61" s="17">
        <v>715</v>
      </c>
      <c r="W61" s="17">
        <v>715.7</v>
      </c>
      <c r="X61" s="17">
        <v>717.1</v>
      </c>
      <c r="Y61" s="17">
        <v>715.8</v>
      </c>
      <c r="Z61" s="17">
        <v>715.6</v>
      </c>
      <c r="AA61" s="17">
        <v>719.7</v>
      </c>
      <c r="AB61" s="17">
        <v>717.3</v>
      </c>
      <c r="AC61" s="17">
        <v>713.1</v>
      </c>
      <c r="AD61" s="17">
        <v>713.4</v>
      </c>
      <c r="AE61" s="17">
        <v>715.6</v>
      </c>
      <c r="AF61" s="17">
        <v>717.5</v>
      </c>
      <c r="AG61" s="17">
        <v>711.2</v>
      </c>
      <c r="AH61" s="17">
        <v>714.4</v>
      </c>
      <c r="AI61" s="17">
        <v>716.7</v>
      </c>
      <c r="AJ61" s="17">
        <v>717.4</v>
      </c>
      <c r="AK61" s="17">
        <v>716.3</v>
      </c>
      <c r="AL61" s="17">
        <v>717.2</v>
      </c>
      <c r="AM61" s="17">
        <v>721.4</v>
      </c>
      <c r="AN61" s="17">
        <v>716.4</v>
      </c>
      <c r="AO61" s="17">
        <v>715.3</v>
      </c>
      <c r="AP61" s="17">
        <v>717.1</v>
      </c>
      <c r="AQ61" s="17">
        <v>718.5</v>
      </c>
      <c r="AR61" s="17">
        <v>717.5</v>
      </c>
      <c r="AS61" s="17">
        <v>715.8</v>
      </c>
      <c r="AT61" s="17">
        <v>716.4</v>
      </c>
      <c r="AU61" s="17">
        <v>706</v>
      </c>
      <c r="AV61" s="17">
        <v>704.6</v>
      </c>
      <c r="AW61" s="17">
        <v>716.8</v>
      </c>
      <c r="AX61" s="17">
        <v>717.7</v>
      </c>
      <c r="AY61" s="17">
        <v>720.7</v>
      </c>
      <c r="AZ61" s="17">
        <v>717.8</v>
      </c>
      <c r="BA61" s="17">
        <v>707.5</v>
      </c>
      <c r="BB61" s="17">
        <v>707</v>
      </c>
      <c r="BC61" s="17" t="s">
        <v>235</v>
      </c>
      <c r="BD61" s="17" t="s">
        <v>235</v>
      </c>
      <c r="BE61" s="17" t="s">
        <v>235</v>
      </c>
      <c r="BF61" s="17" t="s">
        <v>235</v>
      </c>
      <c r="BG61" s="17" t="s">
        <v>235</v>
      </c>
      <c r="BH61" s="17" t="s">
        <v>235</v>
      </c>
      <c r="BI61" s="27" t="s">
        <v>235</v>
      </c>
    </row>
    <row r="62" spans="1:61" s="15" customFormat="1">
      <c r="A62" s="16"/>
      <c r="B62" s="35">
        <v>208</v>
      </c>
      <c r="C62" s="39">
        <f>VLOOKUP($B62,'Data Entry'!$BZ$9:$CN$508,2,FALSE)</f>
        <v>6.1600000000000002E-2</v>
      </c>
      <c r="D62" s="39">
        <f>VLOOKUP($B62,'Data Entry'!$BZ$9:$CN$508,3,FALSE)</f>
        <v>4.54</v>
      </c>
      <c r="E62" s="39">
        <f>VLOOKUP($B62,'Data Entry'!$BZ$9:$CN$508,4,FALSE)</f>
        <v>1.0955999999999999</v>
      </c>
      <c r="F62" s="39">
        <f>VLOOKUP($B62,'Data Entry'!$BZ$9:$CN$508,5,FALSE)</f>
        <v>59.270273806342665</v>
      </c>
      <c r="G62" s="39">
        <f>VLOOKUP($B62,'Data Entry'!$BZ$9:$CN$508,6,FALSE)</f>
        <v>0.34960000000000002</v>
      </c>
      <c r="H62" s="39">
        <f>VLOOKUP($B62,'Data Entry'!$BZ$9:$CN$508,7,FALSE)</f>
        <v>5.7000000000000002E-2</v>
      </c>
      <c r="I62" s="39">
        <f>VLOOKUP($B62,'Data Entry'!$BZ$9:$CN$508,8,FALSE)</f>
        <v>32.82810372397703</v>
      </c>
      <c r="J62" s="39">
        <f>VLOOKUP($B62,'Data Entry'!$BZ$9:$CN$508,9,FALSE)</f>
        <v>0.6593</v>
      </c>
      <c r="K62" s="39">
        <f>VLOOKUP($B62,'Data Entry'!$BZ$9:$CN$508,10,FALSE)</f>
        <v>0.75070000000000003</v>
      </c>
      <c r="L62" s="39">
        <f>VLOOKUP($B62,'Data Entry'!$BZ$9:$CN$508,11,FALSE)</f>
        <v>0</v>
      </c>
      <c r="M62" s="39">
        <f>VLOOKUP($B62,'Data Entry'!$BZ$9:$CN$508,12,FALSE)</f>
        <v>0.1598</v>
      </c>
      <c r="N62" s="39">
        <f>VLOOKUP($B62,'Data Entry'!$BZ$9:$CN$508,13,FALSE)</f>
        <v>7.6E-3</v>
      </c>
      <c r="O62" s="14">
        <f>VLOOKUP($B62,'Data Entry'!$BZ$9:$CN$508,15,FALSE)</f>
        <v>4.7400425309092026E-2</v>
      </c>
      <c r="P62" s="14">
        <f>VLOOKUP($B62,'Data Entry'!$BZ$9:$CN$508,14,FALSE)</f>
        <v>0.301906446442882</v>
      </c>
      <c r="Q62" s="26" t="s">
        <v>235</v>
      </c>
      <c r="R62" s="17" t="s">
        <v>235</v>
      </c>
      <c r="S62" s="17">
        <v>720.5</v>
      </c>
      <c r="T62" s="17">
        <v>719.6</v>
      </c>
      <c r="U62" s="17">
        <v>721.4</v>
      </c>
      <c r="V62" s="17">
        <v>719.3</v>
      </c>
      <c r="W62" s="17">
        <v>720.1</v>
      </c>
      <c r="X62" s="17">
        <v>721.5</v>
      </c>
      <c r="Y62" s="17">
        <v>720.2</v>
      </c>
      <c r="Z62" s="17">
        <v>720</v>
      </c>
      <c r="AA62" s="17">
        <v>724.1</v>
      </c>
      <c r="AB62" s="17">
        <v>721.7</v>
      </c>
      <c r="AC62" s="17">
        <v>717.5</v>
      </c>
      <c r="AD62" s="17">
        <v>717.7</v>
      </c>
      <c r="AE62" s="17">
        <v>720.1</v>
      </c>
      <c r="AF62" s="17">
        <v>721.9</v>
      </c>
      <c r="AG62" s="17">
        <v>715.4</v>
      </c>
      <c r="AH62" s="17">
        <v>718.7</v>
      </c>
      <c r="AI62" s="17">
        <v>721.1</v>
      </c>
      <c r="AJ62" s="17">
        <v>721.8</v>
      </c>
      <c r="AK62" s="17">
        <v>720.7</v>
      </c>
      <c r="AL62" s="17">
        <v>721.6</v>
      </c>
      <c r="AM62" s="17">
        <v>725.8</v>
      </c>
      <c r="AN62" s="17">
        <v>720.9</v>
      </c>
      <c r="AO62" s="17">
        <v>719.6</v>
      </c>
      <c r="AP62" s="17">
        <v>721.6</v>
      </c>
      <c r="AQ62" s="17">
        <v>722.9</v>
      </c>
      <c r="AR62" s="17">
        <v>721.9</v>
      </c>
      <c r="AS62" s="17">
        <v>720.1</v>
      </c>
      <c r="AT62" s="17">
        <v>720.8</v>
      </c>
      <c r="AU62" s="17">
        <v>710.7</v>
      </c>
      <c r="AV62" s="17">
        <v>709.3</v>
      </c>
      <c r="AW62" s="17">
        <v>721.3</v>
      </c>
      <c r="AX62" s="17">
        <v>722.2</v>
      </c>
      <c r="AY62" s="17">
        <v>725.2</v>
      </c>
      <c r="AZ62" s="17">
        <v>722.3</v>
      </c>
      <c r="BA62" s="17">
        <v>712.3</v>
      </c>
      <c r="BB62" s="17">
        <v>711.7</v>
      </c>
      <c r="BC62" s="17" t="s">
        <v>235</v>
      </c>
      <c r="BD62" s="17" t="s">
        <v>235</v>
      </c>
      <c r="BE62" s="17" t="s">
        <v>235</v>
      </c>
      <c r="BF62" s="17" t="s">
        <v>235</v>
      </c>
      <c r="BG62" s="17" t="s">
        <v>235</v>
      </c>
      <c r="BH62" s="17" t="s">
        <v>235</v>
      </c>
      <c r="BI62" s="27" t="s">
        <v>235</v>
      </c>
    </row>
    <row r="63" spans="1:61" s="15" customFormat="1">
      <c r="A63" s="16"/>
      <c r="B63" s="35">
        <v>233</v>
      </c>
      <c r="C63" s="39">
        <f>VLOOKUP($B63,'Data Entry'!$BZ$9:$CN$508,2,FALSE)</f>
        <v>1.7000000000000001E-2</v>
      </c>
      <c r="D63" s="39">
        <f>VLOOKUP($B63,'Data Entry'!$BZ$9:$CN$508,3,FALSE)</f>
        <v>4.32</v>
      </c>
      <c r="E63" s="39">
        <f>VLOOKUP($B63,'Data Entry'!$BZ$9:$CN$508,4,FALSE)</f>
        <v>1.1039000000000001</v>
      </c>
      <c r="F63" s="39">
        <f>VLOOKUP($B63,'Data Entry'!$BZ$9:$CN$508,5,FALSE)</f>
        <v>59.594871879364177</v>
      </c>
      <c r="G63" s="39">
        <f>VLOOKUP($B63,'Data Entry'!$BZ$9:$CN$508,6,FALSE)</f>
        <v>0.371</v>
      </c>
      <c r="H63" s="39">
        <f>VLOOKUP($B63,'Data Entry'!$BZ$9:$CN$508,7,FALSE)</f>
        <v>0.25059999999999999</v>
      </c>
      <c r="I63" s="39">
        <f>VLOOKUP($B63,'Data Entry'!$BZ$9:$CN$508,8,FALSE)</f>
        <v>32.656027618198578</v>
      </c>
      <c r="J63" s="39">
        <f>VLOOKUP($B63,'Data Entry'!$BZ$9:$CN$508,9,FALSE)</f>
        <v>0.6331</v>
      </c>
      <c r="K63" s="39">
        <f>VLOOKUP($B63,'Data Entry'!$BZ$9:$CN$508,10,FALSE)</f>
        <v>0.72199999999999998</v>
      </c>
      <c r="L63" s="39">
        <f>VLOOKUP($B63,'Data Entry'!$BZ$9:$CN$508,11,FALSE)</f>
        <v>0</v>
      </c>
      <c r="M63" s="39">
        <f>VLOOKUP($B63,'Data Entry'!$BZ$9:$CN$508,12,FALSE)</f>
        <v>0.22389999999999999</v>
      </c>
      <c r="N63" s="39">
        <f>VLOOKUP($B63,'Data Entry'!$BZ$9:$CN$508,13,FALSE)</f>
        <v>0</v>
      </c>
      <c r="O63" s="14">
        <f>VLOOKUP($B63,'Data Entry'!$BZ$9:$CN$508,15,FALSE)</f>
        <v>4.5040757539757642E-2</v>
      </c>
      <c r="P63" s="14">
        <f>VLOOKUP($B63,'Data Entry'!$BZ$9:$CN$508,14,FALSE)</f>
        <v>0.30258799036836714</v>
      </c>
      <c r="Q63" s="26" t="s">
        <v>235</v>
      </c>
      <c r="R63" s="17" t="s">
        <v>235</v>
      </c>
      <c r="S63" s="17">
        <v>713.5</v>
      </c>
      <c r="T63" s="17">
        <v>712.6</v>
      </c>
      <c r="U63" s="17">
        <v>714.2</v>
      </c>
      <c r="V63" s="17">
        <v>712.3</v>
      </c>
      <c r="W63" s="17">
        <v>713</v>
      </c>
      <c r="X63" s="17">
        <v>714.4</v>
      </c>
      <c r="Y63" s="17">
        <v>713.2</v>
      </c>
      <c r="Z63" s="17">
        <v>712.8</v>
      </c>
      <c r="AA63" s="17">
        <v>717</v>
      </c>
      <c r="AB63" s="17">
        <v>714.6</v>
      </c>
      <c r="AC63" s="17">
        <v>710.4</v>
      </c>
      <c r="AD63" s="17">
        <v>710.8</v>
      </c>
      <c r="AE63" s="17">
        <v>712.9</v>
      </c>
      <c r="AF63" s="17">
        <v>714.8</v>
      </c>
      <c r="AG63" s="17">
        <v>708.6</v>
      </c>
      <c r="AH63" s="17">
        <v>711.8</v>
      </c>
      <c r="AI63" s="17">
        <v>714</v>
      </c>
      <c r="AJ63" s="17">
        <v>714.7</v>
      </c>
      <c r="AK63" s="17">
        <v>713.5</v>
      </c>
      <c r="AL63" s="17">
        <v>714.5</v>
      </c>
      <c r="AM63" s="17">
        <v>718.7</v>
      </c>
      <c r="AN63" s="17">
        <v>713.7</v>
      </c>
      <c r="AO63" s="17">
        <v>712.6</v>
      </c>
      <c r="AP63" s="17">
        <v>714.3</v>
      </c>
      <c r="AQ63" s="17">
        <v>715.8</v>
      </c>
      <c r="AR63" s="17">
        <v>714.8</v>
      </c>
      <c r="AS63" s="17">
        <v>713.1</v>
      </c>
      <c r="AT63" s="17">
        <v>713.7</v>
      </c>
      <c r="AU63" s="17">
        <v>703.1</v>
      </c>
      <c r="AV63" s="17">
        <v>701.7</v>
      </c>
      <c r="AW63" s="17">
        <v>714</v>
      </c>
      <c r="AX63" s="17">
        <v>714.9</v>
      </c>
      <c r="AY63" s="17">
        <v>717.9</v>
      </c>
      <c r="AZ63" s="17">
        <v>715</v>
      </c>
      <c r="BA63" s="17">
        <v>704.5</v>
      </c>
      <c r="BB63" s="17">
        <v>704</v>
      </c>
      <c r="BC63" s="17" t="s">
        <v>235</v>
      </c>
      <c r="BD63" s="17" t="s">
        <v>235</v>
      </c>
      <c r="BE63" s="17" t="s">
        <v>235</v>
      </c>
      <c r="BF63" s="17" t="s">
        <v>235</v>
      </c>
      <c r="BG63" s="17" t="s">
        <v>235</v>
      </c>
      <c r="BH63" s="17" t="s">
        <v>235</v>
      </c>
      <c r="BI63" s="27" t="s">
        <v>235</v>
      </c>
    </row>
    <row r="64" spans="1:61" s="15" customFormat="1">
      <c r="A64" s="16"/>
      <c r="B64" s="35">
        <v>128</v>
      </c>
      <c r="C64" s="39">
        <f>VLOOKUP($B64,'Data Entry'!$BZ$9:$CN$508,2,FALSE)</f>
        <v>5.3100000000000001E-2</v>
      </c>
      <c r="D64" s="39">
        <f>VLOOKUP($B64,'Data Entry'!$BZ$9:$CN$508,3,FALSE)</f>
        <v>4.47</v>
      </c>
      <c r="E64" s="39">
        <f>VLOOKUP($B64,'Data Entry'!$BZ$9:$CN$508,4,FALSE)</f>
        <v>1.1015999999999999</v>
      </c>
      <c r="F64" s="39">
        <f>VLOOKUP($B64,'Data Entry'!$BZ$9:$CN$508,5,FALSE)</f>
        <v>59.852414493624167</v>
      </c>
      <c r="G64" s="39">
        <f>VLOOKUP($B64,'Data Entry'!$BZ$9:$CN$508,6,FALSE)</f>
        <v>0.32740000000000002</v>
      </c>
      <c r="H64" s="39">
        <f>VLOOKUP($B64,'Data Entry'!$BZ$9:$CN$508,7,FALSE)</f>
        <v>7.1999999999999995E-2</v>
      </c>
      <c r="I64" s="39">
        <f>VLOOKUP($B64,'Data Entry'!$BZ$9:$CN$508,8,FALSE)</f>
        <v>33.054288584307017</v>
      </c>
      <c r="J64" s="39">
        <f>VLOOKUP($B64,'Data Entry'!$BZ$9:$CN$508,9,FALSE)</f>
        <v>0.62760000000000005</v>
      </c>
      <c r="K64" s="39">
        <f>VLOOKUP($B64,'Data Entry'!$BZ$9:$CN$508,10,FALSE)</f>
        <v>0.71809999999999996</v>
      </c>
      <c r="L64" s="39">
        <f>VLOOKUP($B64,'Data Entry'!$BZ$9:$CN$508,11,FALSE)</f>
        <v>0</v>
      </c>
      <c r="M64" s="39">
        <f>VLOOKUP($B64,'Data Entry'!$BZ$9:$CN$508,12,FALSE)</f>
        <v>0.18859999999999999</v>
      </c>
      <c r="N64" s="39">
        <f>VLOOKUP($B64,'Data Entry'!$BZ$9:$CN$508,13,FALSE)</f>
        <v>7.9000000000000008E-3</v>
      </c>
      <c r="O64" s="14">
        <f>VLOOKUP($B64,'Data Entry'!$BZ$9:$CN$508,15,FALSE)</f>
        <v>4.6266841138263494E-2</v>
      </c>
      <c r="P64" s="14">
        <f>VLOOKUP($B64,'Data Entry'!$BZ$9:$CN$508,14,FALSE)</f>
        <v>0.3040250981324697</v>
      </c>
      <c r="Q64" s="26" t="s">
        <v>235</v>
      </c>
      <c r="R64" s="17" t="s">
        <v>235</v>
      </c>
      <c r="S64" s="17">
        <v>716.2</v>
      </c>
      <c r="T64" s="17">
        <v>715.3</v>
      </c>
      <c r="U64" s="17">
        <v>717</v>
      </c>
      <c r="V64" s="17">
        <v>715</v>
      </c>
      <c r="W64" s="17">
        <v>715.7</v>
      </c>
      <c r="X64" s="17">
        <v>717.2</v>
      </c>
      <c r="Y64" s="17">
        <v>715.8</v>
      </c>
      <c r="Z64" s="17">
        <v>715.6</v>
      </c>
      <c r="AA64" s="17">
        <v>719.7</v>
      </c>
      <c r="AB64" s="17">
        <v>717.3</v>
      </c>
      <c r="AC64" s="17">
        <v>713.1</v>
      </c>
      <c r="AD64" s="17">
        <v>713.4</v>
      </c>
      <c r="AE64" s="17">
        <v>715.6</v>
      </c>
      <c r="AF64" s="17">
        <v>717.5</v>
      </c>
      <c r="AG64" s="17">
        <v>711.2</v>
      </c>
      <c r="AH64" s="17">
        <v>714.4</v>
      </c>
      <c r="AI64" s="17">
        <v>716.7</v>
      </c>
      <c r="AJ64" s="17">
        <v>717.4</v>
      </c>
      <c r="AK64" s="17">
        <v>716.3</v>
      </c>
      <c r="AL64" s="17">
        <v>717.2</v>
      </c>
      <c r="AM64" s="17">
        <v>721.4</v>
      </c>
      <c r="AN64" s="17">
        <v>716.5</v>
      </c>
      <c r="AO64" s="17">
        <v>715.3</v>
      </c>
      <c r="AP64" s="17">
        <v>717.1</v>
      </c>
      <c r="AQ64" s="17">
        <v>718.5</v>
      </c>
      <c r="AR64" s="17">
        <v>717.5</v>
      </c>
      <c r="AS64" s="17">
        <v>715.8</v>
      </c>
      <c r="AT64" s="17">
        <v>716.4</v>
      </c>
      <c r="AU64" s="17">
        <v>706</v>
      </c>
      <c r="AV64" s="17">
        <v>704.6</v>
      </c>
      <c r="AW64" s="17">
        <v>716.8</v>
      </c>
      <c r="AX64" s="17">
        <v>717.7</v>
      </c>
      <c r="AY64" s="17">
        <v>720.7</v>
      </c>
      <c r="AZ64" s="17">
        <v>717.8</v>
      </c>
      <c r="BA64" s="17">
        <v>707.5</v>
      </c>
      <c r="BB64" s="17">
        <v>707</v>
      </c>
      <c r="BC64" s="17">
        <v>706.1</v>
      </c>
      <c r="BD64" s="17" t="s">
        <v>235</v>
      </c>
      <c r="BE64" s="17" t="s">
        <v>235</v>
      </c>
      <c r="BF64" s="17" t="s">
        <v>235</v>
      </c>
      <c r="BG64" s="17" t="s">
        <v>235</v>
      </c>
      <c r="BH64" s="17" t="s">
        <v>235</v>
      </c>
      <c r="BI64" s="27" t="s">
        <v>235</v>
      </c>
    </row>
    <row r="65" spans="1:61" s="15" customFormat="1">
      <c r="A65" s="16"/>
      <c r="B65" s="35">
        <v>246</v>
      </c>
      <c r="C65" s="39">
        <f>VLOOKUP($B65,'Data Entry'!$BZ$9:$CN$508,2,FALSE)</f>
        <v>5.45E-2</v>
      </c>
      <c r="D65" s="39">
        <f>VLOOKUP($B65,'Data Entry'!$BZ$9:$CN$508,3,FALSE)</f>
        <v>4.51</v>
      </c>
      <c r="E65" s="39">
        <f>VLOOKUP($B65,'Data Entry'!$BZ$9:$CN$508,4,FALSE)</f>
        <v>1.4051</v>
      </c>
      <c r="F65" s="39">
        <f>VLOOKUP($B65,'Data Entry'!$BZ$9:$CN$508,5,FALSE)</f>
        <v>59.584639120821386</v>
      </c>
      <c r="G65" s="39">
        <f>VLOOKUP($B65,'Data Entry'!$BZ$9:$CN$508,6,FALSE)</f>
        <v>0.32640000000000002</v>
      </c>
      <c r="H65" s="39">
        <f>VLOOKUP($B65,'Data Entry'!$BZ$9:$CN$508,7,FALSE)</f>
        <v>8.9999999999999993E-3</v>
      </c>
      <c r="I65" s="39">
        <f>VLOOKUP($B65,'Data Entry'!$BZ$9:$CN$508,8,FALSE)</f>
        <v>32.945235141332418</v>
      </c>
      <c r="J65" s="39">
        <f>VLOOKUP($B65,'Data Entry'!$BZ$9:$CN$508,9,FALSE)</f>
        <v>0.64690000000000003</v>
      </c>
      <c r="K65" s="39">
        <f>VLOOKUP($B65,'Data Entry'!$BZ$9:$CN$508,10,FALSE)</f>
        <v>0.74109999999999998</v>
      </c>
      <c r="L65" s="39">
        <f>VLOOKUP($B65,'Data Entry'!$BZ$9:$CN$508,11,FALSE)</f>
        <v>0</v>
      </c>
      <c r="M65" s="39">
        <f>VLOOKUP($B65,'Data Entry'!$BZ$9:$CN$508,12,FALSE)</f>
        <v>0.1429</v>
      </c>
      <c r="N65" s="39">
        <f>VLOOKUP($B65,'Data Entry'!$BZ$9:$CN$508,13,FALSE)</f>
        <v>0</v>
      </c>
      <c r="O65" s="14">
        <f>VLOOKUP($B65,'Data Entry'!$BZ$9:$CN$508,15,FALSE)</f>
        <v>4.6869613263310198E-2</v>
      </c>
      <c r="P65" s="14">
        <f>VLOOKUP($B65,'Data Entry'!$BZ$9:$CN$508,14,FALSE)</f>
        <v>0.30456276844647734</v>
      </c>
      <c r="Q65" s="26" t="s">
        <v>235</v>
      </c>
      <c r="R65" s="17" t="s">
        <v>235</v>
      </c>
      <c r="S65" s="17">
        <v>722.1</v>
      </c>
      <c r="T65" s="17">
        <v>721.2</v>
      </c>
      <c r="U65" s="17">
        <v>722.9</v>
      </c>
      <c r="V65" s="17">
        <v>720.9</v>
      </c>
      <c r="W65" s="17">
        <v>721.6</v>
      </c>
      <c r="X65" s="17">
        <v>723.1</v>
      </c>
      <c r="Y65" s="17">
        <v>721.7</v>
      </c>
      <c r="Z65" s="17">
        <v>721.6</v>
      </c>
      <c r="AA65" s="17">
        <v>725.6</v>
      </c>
      <c r="AB65" s="17">
        <v>723.2</v>
      </c>
      <c r="AC65" s="17">
        <v>719.1</v>
      </c>
      <c r="AD65" s="17">
        <v>719.2</v>
      </c>
      <c r="AE65" s="17">
        <v>721.7</v>
      </c>
      <c r="AF65" s="17">
        <v>723.4</v>
      </c>
      <c r="AG65" s="17">
        <v>716.9</v>
      </c>
      <c r="AH65" s="17">
        <v>720.2</v>
      </c>
      <c r="AI65" s="17">
        <v>722.6</v>
      </c>
      <c r="AJ65" s="17">
        <v>723.3</v>
      </c>
      <c r="AK65" s="17">
        <v>722.3</v>
      </c>
      <c r="AL65" s="17">
        <v>723.1</v>
      </c>
      <c r="AM65" s="17">
        <v>727.4</v>
      </c>
      <c r="AN65" s="17">
        <v>722.5</v>
      </c>
      <c r="AO65" s="17">
        <v>721.1</v>
      </c>
      <c r="AP65" s="17">
        <v>723.2</v>
      </c>
      <c r="AQ65" s="17">
        <v>724.5</v>
      </c>
      <c r="AR65" s="17">
        <v>723.4</v>
      </c>
      <c r="AS65" s="17">
        <v>721.7</v>
      </c>
      <c r="AT65" s="17">
        <v>722.3</v>
      </c>
      <c r="AU65" s="17">
        <v>712.5</v>
      </c>
      <c r="AV65" s="17">
        <v>711</v>
      </c>
      <c r="AW65" s="17">
        <v>722.9</v>
      </c>
      <c r="AX65" s="17">
        <v>723.8</v>
      </c>
      <c r="AY65" s="17">
        <v>726.7</v>
      </c>
      <c r="AZ65" s="17">
        <v>723.8</v>
      </c>
      <c r="BA65" s="17">
        <v>714.1</v>
      </c>
      <c r="BB65" s="17">
        <v>713.4</v>
      </c>
      <c r="BC65" s="17">
        <v>712.5</v>
      </c>
      <c r="BD65" s="17" t="s">
        <v>235</v>
      </c>
      <c r="BE65" s="17" t="s">
        <v>235</v>
      </c>
      <c r="BF65" s="17" t="s">
        <v>235</v>
      </c>
      <c r="BG65" s="17" t="s">
        <v>235</v>
      </c>
      <c r="BH65" s="17" t="s">
        <v>235</v>
      </c>
      <c r="BI65" s="27" t="s">
        <v>235</v>
      </c>
    </row>
    <row r="66" spans="1:61" s="15" customFormat="1">
      <c r="A66" s="16"/>
      <c r="B66" s="35">
        <v>137</v>
      </c>
      <c r="C66" s="39">
        <f>VLOOKUP($B66,'Data Entry'!$BZ$9:$CN$508,2,FALSE)</f>
        <v>5.9299999999999999E-2</v>
      </c>
      <c r="D66" s="39">
        <f>VLOOKUP($B66,'Data Entry'!$BZ$9:$CN$508,3,FALSE)</f>
        <v>4.18</v>
      </c>
      <c r="E66" s="39">
        <f>VLOOKUP($B66,'Data Entry'!$BZ$9:$CN$508,4,FALSE)</f>
        <v>1.2705</v>
      </c>
      <c r="F66" s="39">
        <f>VLOOKUP($B66,'Data Entry'!$BZ$9:$CN$508,5,FALSE)</f>
        <v>59.563991427857047</v>
      </c>
      <c r="G66" s="39">
        <f>VLOOKUP($B66,'Data Entry'!$BZ$9:$CN$508,6,FALSE)</f>
        <v>0.40060000000000001</v>
      </c>
      <c r="H66" s="39">
        <f>VLOOKUP($B66,'Data Entry'!$BZ$9:$CN$508,7,FALSE)</f>
        <v>0.2319</v>
      </c>
      <c r="I66" s="39">
        <f>VLOOKUP($B66,'Data Entry'!$BZ$9:$CN$508,8,FALSE)</f>
        <v>32.56381411100466</v>
      </c>
      <c r="J66" s="39">
        <f>VLOOKUP($B66,'Data Entry'!$BZ$9:$CN$508,9,FALSE)</f>
        <v>0.57420000000000004</v>
      </c>
      <c r="K66" s="39">
        <f>VLOOKUP($B66,'Data Entry'!$BZ$9:$CN$508,10,FALSE)</f>
        <v>0.65810000000000002</v>
      </c>
      <c r="L66" s="39">
        <f>VLOOKUP($B66,'Data Entry'!$BZ$9:$CN$508,11,FALSE)</f>
        <v>0</v>
      </c>
      <c r="M66" s="39">
        <f>VLOOKUP($B66,'Data Entry'!$BZ$9:$CN$508,12,FALSE)</f>
        <v>0.1938</v>
      </c>
      <c r="N66" s="39">
        <f>VLOOKUP($B66,'Data Entry'!$BZ$9:$CN$508,13,FALSE)</f>
        <v>1.43E-2</v>
      </c>
      <c r="O66" s="14">
        <f>VLOOKUP($B66,'Data Entry'!$BZ$9:$CN$508,15,FALSE)</f>
        <v>4.3641801275771955E-2</v>
      </c>
      <c r="P66" s="14">
        <f>VLOOKUP($B66,'Data Entry'!$BZ$9:$CN$508,14,FALSE)</f>
        <v>0.30475180895970772</v>
      </c>
      <c r="Q66" s="26" t="s">
        <v>235</v>
      </c>
      <c r="R66" s="17" t="s">
        <v>235</v>
      </c>
      <c r="S66" s="17">
        <v>709.6</v>
      </c>
      <c r="T66" s="17">
        <v>708.8</v>
      </c>
      <c r="U66" s="17">
        <v>710.4</v>
      </c>
      <c r="V66" s="17">
        <v>708.6</v>
      </c>
      <c r="W66" s="17">
        <v>709.2</v>
      </c>
      <c r="X66" s="17">
        <v>710.6</v>
      </c>
      <c r="Y66" s="17">
        <v>709.4</v>
      </c>
      <c r="Z66" s="17">
        <v>708.9</v>
      </c>
      <c r="AA66" s="17">
        <v>713.2</v>
      </c>
      <c r="AB66" s="17">
        <v>710.7</v>
      </c>
      <c r="AC66" s="17">
        <v>706.5</v>
      </c>
      <c r="AD66" s="17">
        <v>707.1</v>
      </c>
      <c r="AE66" s="17">
        <v>709</v>
      </c>
      <c r="AF66" s="17">
        <v>711</v>
      </c>
      <c r="AG66" s="17">
        <v>704.9</v>
      </c>
      <c r="AH66" s="17">
        <v>708</v>
      </c>
      <c r="AI66" s="17">
        <v>710.2</v>
      </c>
      <c r="AJ66" s="17">
        <v>710.8</v>
      </c>
      <c r="AK66" s="17">
        <v>709.7</v>
      </c>
      <c r="AL66" s="17">
        <v>710.7</v>
      </c>
      <c r="AM66" s="17">
        <v>714.9</v>
      </c>
      <c r="AN66" s="17">
        <v>709.8</v>
      </c>
      <c r="AO66" s="17">
        <v>708.8</v>
      </c>
      <c r="AP66" s="17">
        <v>710.4</v>
      </c>
      <c r="AQ66" s="17">
        <v>712</v>
      </c>
      <c r="AR66" s="17">
        <v>710.9</v>
      </c>
      <c r="AS66" s="17">
        <v>709.4</v>
      </c>
      <c r="AT66" s="17">
        <v>709.9</v>
      </c>
      <c r="AU66" s="17">
        <v>699</v>
      </c>
      <c r="AV66" s="17">
        <v>697.6</v>
      </c>
      <c r="AW66" s="17">
        <v>710</v>
      </c>
      <c r="AX66" s="17">
        <v>711</v>
      </c>
      <c r="AY66" s="17">
        <v>714</v>
      </c>
      <c r="AZ66" s="17">
        <v>711.1</v>
      </c>
      <c r="BA66" s="17">
        <v>700.4</v>
      </c>
      <c r="BB66" s="17">
        <v>699.9</v>
      </c>
      <c r="BC66" s="17">
        <v>699.1</v>
      </c>
      <c r="BD66" s="17" t="s">
        <v>235</v>
      </c>
      <c r="BE66" s="17" t="s">
        <v>235</v>
      </c>
      <c r="BF66" s="17" t="s">
        <v>235</v>
      </c>
      <c r="BG66" s="17" t="s">
        <v>235</v>
      </c>
      <c r="BH66" s="17" t="s">
        <v>235</v>
      </c>
      <c r="BI66" s="27" t="s">
        <v>235</v>
      </c>
    </row>
    <row r="67" spans="1:61" s="15" customFormat="1">
      <c r="A67" s="16"/>
      <c r="B67" s="35">
        <v>178</v>
      </c>
      <c r="C67" s="39">
        <f>VLOOKUP($B67,'Data Entry'!$BZ$9:$CN$508,2,FALSE)</f>
        <v>5.1499999999999997E-2</v>
      </c>
      <c r="D67" s="39">
        <f>VLOOKUP($B67,'Data Entry'!$BZ$9:$CN$508,3,FALSE)</f>
        <v>4.47</v>
      </c>
      <c r="E67" s="39">
        <f>VLOOKUP($B67,'Data Entry'!$BZ$9:$CN$508,4,FALSE)</f>
        <v>1.1632</v>
      </c>
      <c r="F67" s="39">
        <f>VLOOKUP($B67,'Data Entry'!$BZ$9:$CN$508,5,FALSE)</f>
        <v>59.55011213223495</v>
      </c>
      <c r="G67" s="39">
        <f>VLOOKUP($B67,'Data Entry'!$BZ$9:$CN$508,6,FALSE)</f>
        <v>0.34229999999999999</v>
      </c>
      <c r="H67" s="39">
        <f>VLOOKUP($B67,'Data Entry'!$BZ$9:$CN$508,7,FALSE)</f>
        <v>6.0600000000000001E-2</v>
      </c>
      <c r="I67" s="39">
        <f>VLOOKUP($B67,'Data Entry'!$BZ$9:$CN$508,8,FALSE)</f>
        <v>32.976302819204669</v>
      </c>
      <c r="J67" s="39">
        <f>VLOOKUP($B67,'Data Entry'!$BZ$9:$CN$508,9,FALSE)</f>
        <v>0.60780000000000001</v>
      </c>
      <c r="K67" s="39">
        <f>VLOOKUP($B67,'Data Entry'!$BZ$9:$CN$508,10,FALSE)</f>
        <v>0.69679999999999997</v>
      </c>
      <c r="L67" s="39">
        <f>VLOOKUP($B67,'Data Entry'!$BZ$9:$CN$508,11,FALSE)</f>
        <v>0</v>
      </c>
      <c r="M67" s="39">
        <f>VLOOKUP($B67,'Data Entry'!$BZ$9:$CN$508,12,FALSE)</f>
        <v>0.17749999999999999</v>
      </c>
      <c r="N67" s="39">
        <f>VLOOKUP($B67,'Data Entry'!$BZ$9:$CN$508,13,FALSE)</f>
        <v>1.15E-2</v>
      </c>
      <c r="O67" s="14">
        <f>VLOOKUP($B67,'Data Entry'!$BZ$9:$CN$508,15,FALSE)</f>
        <v>4.6453918245453793E-2</v>
      </c>
      <c r="P67" s="14">
        <f>VLOOKUP($B67,'Data Entry'!$BZ$9:$CN$508,14,FALSE)</f>
        <v>0.3048705525758818</v>
      </c>
      <c r="Q67" s="26" t="s">
        <v>235</v>
      </c>
      <c r="R67" s="17" t="s">
        <v>235</v>
      </c>
      <c r="S67" s="17">
        <v>717.9</v>
      </c>
      <c r="T67" s="17">
        <v>717</v>
      </c>
      <c r="U67" s="17">
        <v>718.7</v>
      </c>
      <c r="V67" s="17">
        <v>716.7</v>
      </c>
      <c r="W67" s="17">
        <v>717.4</v>
      </c>
      <c r="X67" s="17">
        <v>718.9</v>
      </c>
      <c r="Y67" s="17">
        <v>717.6</v>
      </c>
      <c r="Z67" s="17">
        <v>717.3</v>
      </c>
      <c r="AA67" s="17">
        <v>721.4</v>
      </c>
      <c r="AB67" s="17">
        <v>719</v>
      </c>
      <c r="AC67" s="17">
        <v>714.8</v>
      </c>
      <c r="AD67" s="17">
        <v>715.1</v>
      </c>
      <c r="AE67" s="17">
        <v>717.4</v>
      </c>
      <c r="AF67" s="17">
        <v>719.2</v>
      </c>
      <c r="AG67" s="17">
        <v>712.8</v>
      </c>
      <c r="AH67" s="17">
        <v>716.1</v>
      </c>
      <c r="AI67" s="17">
        <v>718.4</v>
      </c>
      <c r="AJ67" s="17">
        <v>719.1</v>
      </c>
      <c r="AK67" s="17">
        <v>718</v>
      </c>
      <c r="AL67" s="17">
        <v>718.9</v>
      </c>
      <c r="AM67" s="17">
        <v>723.2</v>
      </c>
      <c r="AN67" s="17">
        <v>718.2</v>
      </c>
      <c r="AO67" s="17">
        <v>717</v>
      </c>
      <c r="AP67" s="17">
        <v>718.9</v>
      </c>
      <c r="AQ67" s="17">
        <v>720.3</v>
      </c>
      <c r="AR67" s="17">
        <v>719.2</v>
      </c>
      <c r="AS67" s="17">
        <v>717.5</v>
      </c>
      <c r="AT67" s="17">
        <v>718.1</v>
      </c>
      <c r="AU67" s="17">
        <v>707.9</v>
      </c>
      <c r="AV67" s="17">
        <v>706.4</v>
      </c>
      <c r="AW67" s="17">
        <v>718.6</v>
      </c>
      <c r="AX67" s="17">
        <v>719.5</v>
      </c>
      <c r="AY67" s="17">
        <v>722.5</v>
      </c>
      <c r="AZ67" s="17">
        <v>719.5</v>
      </c>
      <c r="BA67" s="17">
        <v>709.4</v>
      </c>
      <c r="BB67" s="17">
        <v>708.8</v>
      </c>
      <c r="BC67" s="17">
        <v>708</v>
      </c>
      <c r="BD67" s="17" t="s">
        <v>235</v>
      </c>
      <c r="BE67" s="17" t="s">
        <v>235</v>
      </c>
      <c r="BF67" s="17" t="s">
        <v>235</v>
      </c>
      <c r="BG67" s="17" t="s">
        <v>235</v>
      </c>
      <c r="BH67" s="17" t="s">
        <v>235</v>
      </c>
      <c r="BI67" s="27" t="s">
        <v>235</v>
      </c>
    </row>
    <row r="68" spans="1:61" s="15" customFormat="1">
      <c r="A68" s="16"/>
      <c r="B68" s="35">
        <v>232</v>
      </c>
      <c r="C68" s="39">
        <f>VLOOKUP($B68,'Data Entry'!$BZ$9:$CN$508,2,FALSE)</f>
        <v>4.5100000000000001E-2</v>
      </c>
      <c r="D68" s="39">
        <f>VLOOKUP($B68,'Data Entry'!$BZ$9:$CN$508,3,FALSE)</f>
        <v>4.83</v>
      </c>
      <c r="E68" s="39">
        <f>VLOOKUP($B68,'Data Entry'!$BZ$9:$CN$508,4,FALSE)</f>
        <v>1.1474</v>
      </c>
      <c r="F68" s="39">
        <f>VLOOKUP($B68,'Data Entry'!$BZ$9:$CN$508,5,FALSE)</f>
        <v>59.244582417538581</v>
      </c>
      <c r="G68" s="39">
        <f>VLOOKUP($B68,'Data Entry'!$BZ$9:$CN$508,6,FALSE)</f>
        <v>0.27</v>
      </c>
      <c r="H68" s="39">
        <f>VLOOKUP($B68,'Data Entry'!$BZ$9:$CN$508,7,FALSE)</f>
        <v>0</v>
      </c>
      <c r="I68" s="39">
        <f>VLOOKUP($B68,'Data Entry'!$BZ$9:$CN$508,8,FALSE)</f>
        <v>33.541221054046474</v>
      </c>
      <c r="J68" s="39">
        <f>VLOOKUP($B68,'Data Entry'!$BZ$9:$CN$508,9,FALSE)</f>
        <v>0.58899999999999997</v>
      </c>
      <c r="K68" s="39">
        <f>VLOOKUP($B68,'Data Entry'!$BZ$9:$CN$508,10,FALSE)</f>
        <v>0.67679999999999996</v>
      </c>
      <c r="L68" s="39">
        <f>VLOOKUP($B68,'Data Entry'!$BZ$9:$CN$508,11,FALSE)</f>
        <v>0</v>
      </c>
      <c r="M68" s="39">
        <f>VLOOKUP($B68,'Data Entry'!$BZ$9:$CN$508,12,FALSE)</f>
        <v>0.16159999999999999</v>
      </c>
      <c r="N68" s="39">
        <f>VLOOKUP($B68,'Data Entry'!$BZ$9:$CN$508,13,FALSE)</f>
        <v>1.2500000000000001E-2</v>
      </c>
      <c r="O68" s="14">
        <f>VLOOKUP($B68,'Data Entry'!$BZ$9:$CN$508,15,FALSE)</f>
        <v>5.0027567185231284E-2</v>
      </c>
      <c r="P68" s="14">
        <f>VLOOKUP($B68,'Data Entry'!$BZ$9:$CN$508,14,FALSE)</f>
        <v>0.3058681615640646</v>
      </c>
      <c r="Q68" s="26" t="s">
        <v>235</v>
      </c>
      <c r="R68" s="17" t="s">
        <v>235</v>
      </c>
      <c r="S68" s="17">
        <v>732.3</v>
      </c>
      <c r="T68" s="17">
        <v>731.3</v>
      </c>
      <c r="U68" s="17">
        <v>733.2</v>
      </c>
      <c r="V68" s="17">
        <v>731</v>
      </c>
      <c r="W68" s="17">
        <v>731.8</v>
      </c>
      <c r="X68" s="17">
        <v>733.3</v>
      </c>
      <c r="Y68" s="17">
        <v>731.9</v>
      </c>
      <c r="Z68" s="17">
        <v>732.1</v>
      </c>
      <c r="AA68" s="17">
        <v>735.9</v>
      </c>
      <c r="AB68" s="17">
        <v>733.5</v>
      </c>
      <c r="AC68" s="17">
        <v>729.3</v>
      </c>
      <c r="AD68" s="17">
        <v>729.2</v>
      </c>
      <c r="AE68" s="17">
        <v>732.2</v>
      </c>
      <c r="AF68" s="17">
        <v>733.7</v>
      </c>
      <c r="AG68" s="17">
        <v>726.8</v>
      </c>
      <c r="AH68" s="17">
        <v>730.2</v>
      </c>
      <c r="AI68" s="17">
        <v>732.9</v>
      </c>
      <c r="AJ68" s="17">
        <v>733.6</v>
      </c>
      <c r="AK68" s="17">
        <v>732.7</v>
      </c>
      <c r="AL68" s="17">
        <v>733.3</v>
      </c>
      <c r="AM68" s="17">
        <v>737.7</v>
      </c>
      <c r="AN68" s="17">
        <v>733</v>
      </c>
      <c r="AO68" s="17">
        <v>731.2</v>
      </c>
      <c r="AP68" s="17">
        <v>733.6</v>
      </c>
      <c r="AQ68" s="17">
        <v>734.7</v>
      </c>
      <c r="AR68" s="17">
        <v>733.7</v>
      </c>
      <c r="AS68" s="17">
        <v>731.8</v>
      </c>
      <c r="AT68" s="17">
        <v>732.5</v>
      </c>
      <c r="AU68" s="17">
        <v>723.5</v>
      </c>
      <c r="AV68" s="17">
        <v>722</v>
      </c>
      <c r="AW68" s="17">
        <v>733.5</v>
      </c>
      <c r="AX68" s="17">
        <v>734.2</v>
      </c>
      <c r="AY68" s="17">
        <v>737.2</v>
      </c>
      <c r="AZ68" s="17">
        <v>734.3</v>
      </c>
      <c r="BA68" s="17">
        <v>725.4</v>
      </c>
      <c r="BB68" s="17">
        <v>724.5</v>
      </c>
      <c r="BC68" s="17">
        <v>723.5</v>
      </c>
      <c r="BD68" s="17" t="s">
        <v>235</v>
      </c>
      <c r="BE68" s="17" t="s">
        <v>235</v>
      </c>
      <c r="BF68" s="17" t="s">
        <v>235</v>
      </c>
      <c r="BG68" s="17" t="s">
        <v>235</v>
      </c>
      <c r="BH68" s="17" t="s">
        <v>235</v>
      </c>
      <c r="BI68" s="27" t="s">
        <v>235</v>
      </c>
    </row>
    <row r="69" spans="1:61" s="15" customFormat="1">
      <c r="A69" s="16"/>
      <c r="B69" s="35">
        <v>145</v>
      </c>
      <c r="C69" s="39">
        <f>VLOOKUP($B69,'Data Entry'!$BZ$9:$CN$508,2,FALSE)</f>
        <v>2.7E-2</v>
      </c>
      <c r="D69" s="39">
        <f>VLOOKUP($B69,'Data Entry'!$BZ$9:$CN$508,3,FALSE)</f>
        <v>4.24</v>
      </c>
      <c r="E69" s="39">
        <f>VLOOKUP($B69,'Data Entry'!$BZ$9:$CN$508,4,FALSE)</f>
        <v>1.2198</v>
      </c>
      <c r="F69" s="39">
        <f>VLOOKUP($B69,'Data Entry'!$BZ$9:$CN$508,5,FALSE)</f>
        <v>60.595697515164943</v>
      </c>
      <c r="G69" s="39">
        <f>VLOOKUP($B69,'Data Entry'!$BZ$9:$CN$508,6,FALSE)</f>
        <v>0.35930000000000001</v>
      </c>
      <c r="H69" s="39">
        <f>VLOOKUP($B69,'Data Entry'!$BZ$9:$CN$508,7,FALSE)</f>
        <v>5.2499999999999998E-2</v>
      </c>
      <c r="I69" s="39">
        <f>VLOOKUP($B69,'Data Entry'!$BZ$9:$CN$508,8,FALSE)</f>
        <v>32.915476202267719</v>
      </c>
      <c r="J69" s="39">
        <f>VLOOKUP($B69,'Data Entry'!$BZ$9:$CN$508,9,FALSE)</f>
        <v>0.64349999999999996</v>
      </c>
      <c r="K69" s="39">
        <f>VLOOKUP($B69,'Data Entry'!$BZ$9:$CN$508,10,FALSE)</f>
        <v>0.74239999999999995</v>
      </c>
      <c r="L69" s="39">
        <f>VLOOKUP($B69,'Data Entry'!$BZ$9:$CN$508,11,FALSE)</f>
        <v>0</v>
      </c>
      <c r="M69" s="39">
        <f>VLOOKUP($B69,'Data Entry'!$BZ$9:$CN$508,12,FALSE)</f>
        <v>0.15740000000000001</v>
      </c>
      <c r="N69" s="39">
        <f>VLOOKUP($B69,'Data Entry'!$BZ$9:$CN$508,13,FALSE)</f>
        <v>1.4800000000000001E-2</v>
      </c>
      <c r="O69" s="14">
        <f>VLOOKUP($B69,'Data Entry'!$BZ$9:$CN$508,15,FALSE)</f>
        <v>4.3620213163757866E-2</v>
      </c>
      <c r="P69" s="14">
        <f>VLOOKUP($B69,'Data Entry'!$BZ$9:$CN$508,14,FALSE)</f>
        <v>0.30761251829059927</v>
      </c>
      <c r="Q69" s="26" t="s">
        <v>235</v>
      </c>
      <c r="R69" s="17" t="s">
        <v>235</v>
      </c>
      <c r="S69" s="17">
        <v>705.3</v>
      </c>
      <c r="T69" s="17">
        <v>704.5</v>
      </c>
      <c r="U69" s="17">
        <v>706</v>
      </c>
      <c r="V69" s="17">
        <v>704.3</v>
      </c>
      <c r="W69" s="17">
        <v>704.8</v>
      </c>
      <c r="X69" s="17">
        <v>706.3</v>
      </c>
      <c r="Y69" s="17">
        <v>705</v>
      </c>
      <c r="Z69" s="17">
        <v>704.4</v>
      </c>
      <c r="AA69" s="17">
        <v>708.8</v>
      </c>
      <c r="AB69" s="17">
        <v>706.4</v>
      </c>
      <c r="AC69" s="17">
        <v>702.1</v>
      </c>
      <c r="AD69" s="17">
        <v>702.8</v>
      </c>
      <c r="AE69" s="17">
        <v>704.5</v>
      </c>
      <c r="AF69" s="17">
        <v>706.6</v>
      </c>
      <c r="AG69" s="17">
        <v>700.6</v>
      </c>
      <c r="AH69" s="17">
        <v>703.7</v>
      </c>
      <c r="AI69" s="17">
        <v>705.8</v>
      </c>
      <c r="AJ69" s="17">
        <v>706.5</v>
      </c>
      <c r="AK69" s="17">
        <v>705.2</v>
      </c>
      <c r="AL69" s="17">
        <v>706.3</v>
      </c>
      <c r="AM69" s="17">
        <v>710.5</v>
      </c>
      <c r="AN69" s="17">
        <v>705.3</v>
      </c>
      <c r="AO69" s="17">
        <v>704.5</v>
      </c>
      <c r="AP69" s="17">
        <v>705.9</v>
      </c>
      <c r="AQ69" s="17">
        <v>707.7</v>
      </c>
      <c r="AR69" s="17">
        <v>706.6</v>
      </c>
      <c r="AS69" s="17">
        <v>705.1</v>
      </c>
      <c r="AT69" s="17">
        <v>705.6</v>
      </c>
      <c r="AU69" s="17">
        <v>694.2</v>
      </c>
      <c r="AV69" s="17">
        <v>692.8</v>
      </c>
      <c r="AW69" s="17">
        <v>705.5</v>
      </c>
      <c r="AX69" s="17">
        <v>706.5</v>
      </c>
      <c r="AY69" s="17">
        <v>709.6</v>
      </c>
      <c r="AZ69" s="17">
        <v>706.6</v>
      </c>
      <c r="BA69" s="17">
        <v>695.5</v>
      </c>
      <c r="BB69" s="17">
        <v>695.1</v>
      </c>
      <c r="BC69" s="17">
        <v>694.4</v>
      </c>
      <c r="BD69" s="17">
        <v>704.6</v>
      </c>
      <c r="BE69" s="17" t="s">
        <v>235</v>
      </c>
      <c r="BF69" s="17" t="s">
        <v>235</v>
      </c>
      <c r="BG69" s="17" t="s">
        <v>235</v>
      </c>
      <c r="BH69" s="17" t="s">
        <v>235</v>
      </c>
      <c r="BI69" s="27" t="s">
        <v>235</v>
      </c>
    </row>
    <row r="70" spans="1:61" s="15" customFormat="1">
      <c r="A70" s="16"/>
      <c r="B70" s="35">
        <v>228</v>
      </c>
      <c r="C70" s="39">
        <f>VLOOKUP($B70,'Data Entry'!$BZ$9:$CN$508,2,FALSE)</f>
        <v>4.7399999999999998E-2</v>
      </c>
      <c r="D70" s="39">
        <f>VLOOKUP($B70,'Data Entry'!$BZ$9:$CN$508,3,FALSE)</f>
        <v>4.25</v>
      </c>
      <c r="E70" s="39">
        <f>VLOOKUP($B70,'Data Entry'!$BZ$9:$CN$508,4,FALSE)</f>
        <v>1.0680000000000001</v>
      </c>
      <c r="F70" s="39">
        <f>VLOOKUP($B70,'Data Entry'!$BZ$9:$CN$508,5,FALSE)</f>
        <v>60.083495616608459</v>
      </c>
      <c r="G70" s="39">
        <f>VLOOKUP($B70,'Data Entry'!$BZ$9:$CN$508,6,FALSE)</f>
        <v>0.33960000000000001</v>
      </c>
      <c r="H70" s="39">
        <f>VLOOKUP($B70,'Data Entry'!$BZ$9:$CN$508,7,FALSE)</f>
        <v>5.8099999999999999E-2</v>
      </c>
      <c r="I70" s="39">
        <f>VLOOKUP($B70,'Data Entry'!$BZ$9:$CN$508,8,FALSE)</f>
        <v>32.656359825236137</v>
      </c>
      <c r="J70" s="39">
        <f>VLOOKUP($B70,'Data Entry'!$BZ$9:$CN$508,9,FALSE)</f>
        <v>0.65859999999999996</v>
      </c>
      <c r="K70" s="39">
        <f>VLOOKUP($B70,'Data Entry'!$BZ$9:$CN$508,10,FALSE)</f>
        <v>0.76</v>
      </c>
      <c r="L70" s="39">
        <f>VLOOKUP($B70,'Data Entry'!$BZ$9:$CN$508,11,FALSE)</f>
        <v>0</v>
      </c>
      <c r="M70" s="39">
        <f>VLOOKUP($B70,'Data Entry'!$BZ$9:$CN$508,12,FALSE)</f>
        <v>0.15989999999999999</v>
      </c>
      <c r="N70" s="39">
        <f>VLOOKUP($B70,'Data Entry'!$BZ$9:$CN$508,13,FALSE)</f>
        <v>1.11E-2</v>
      </c>
      <c r="O70" s="14">
        <f>VLOOKUP($B70,'Data Entry'!$BZ$9:$CN$508,15,FALSE)</f>
        <v>4.4086105618374082E-2</v>
      </c>
      <c r="P70" s="14">
        <f>VLOOKUP($B70,'Data Entry'!$BZ$9:$CN$508,14,FALSE)</f>
        <v>0.30771497222510147</v>
      </c>
      <c r="Q70" s="26" t="s">
        <v>235</v>
      </c>
      <c r="R70" s="17" t="s">
        <v>235</v>
      </c>
      <c r="S70" s="17">
        <v>705.3</v>
      </c>
      <c r="T70" s="17">
        <v>704.5</v>
      </c>
      <c r="U70" s="17">
        <v>706</v>
      </c>
      <c r="V70" s="17">
        <v>704.3</v>
      </c>
      <c r="W70" s="17">
        <v>704.8</v>
      </c>
      <c r="X70" s="17">
        <v>706.3</v>
      </c>
      <c r="Y70" s="17">
        <v>705.1</v>
      </c>
      <c r="Z70" s="17">
        <v>704.4</v>
      </c>
      <c r="AA70" s="17">
        <v>708.9</v>
      </c>
      <c r="AB70" s="17">
        <v>706.4</v>
      </c>
      <c r="AC70" s="17">
        <v>702.1</v>
      </c>
      <c r="AD70" s="17">
        <v>702.9</v>
      </c>
      <c r="AE70" s="17">
        <v>704.5</v>
      </c>
      <c r="AF70" s="17">
        <v>706.6</v>
      </c>
      <c r="AG70" s="17">
        <v>700.7</v>
      </c>
      <c r="AH70" s="17">
        <v>703.8</v>
      </c>
      <c r="AI70" s="17">
        <v>705.8</v>
      </c>
      <c r="AJ70" s="17">
        <v>706.5</v>
      </c>
      <c r="AK70" s="17">
        <v>705.2</v>
      </c>
      <c r="AL70" s="17">
        <v>706.4</v>
      </c>
      <c r="AM70" s="17">
        <v>710.5</v>
      </c>
      <c r="AN70" s="17">
        <v>705.3</v>
      </c>
      <c r="AO70" s="17">
        <v>704.5</v>
      </c>
      <c r="AP70" s="17">
        <v>706</v>
      </c>
      <c r="AQ70" s="17">
        <v>707.7</v>
      </c>
      <c r="AR70" s="17">
        <v>706.6</v>
      </c>
      <c r="AS70" s="17">
        <v>705.1</v>
      </c>
      <c r="AT70" s="17">
        <v>705.6</v>
      </c>
      <c r="AU70" s="17">
        <v>694.2</v>
      </c>
      <c r="AV70" s="17">
        <v>692.8</v>
      </c>
      <c r="AW70" s="17">
        <v>705.6</v>
      </c>
      <c r="AX70" s="17">
        <v>706.6</v>
      </c>
      <c r="AY70" s="17">
        <v>709.6</v>
      </c>
      <c r="AZ70" s="17">
        <v>706.6</v>
      </c>
      <c r="BA70" s="17">
        <v>695.5</v>
      </c>
      <c r="BB70" s="17">
        <v>695.1</v>
      </c>
      <c r="BC70" s="17">
        <v>694.4</v>
      </c>
      <c r="BD70" s="17">
        <v>704.7</v>
      </c>
      <c r="BE70" s="17" t="s">
        <v>235</v>
      </c>
      <c r="BF70" s="17" t="s">
        <v>235</v>
      </c>
      <c r="BG70" s="17" t="s">
        <v>235</v>
      </c>
      <c r="BH70" s="17" t="s">
        <v>235</v>
      </c>
      <c r="BI70" s="27" t="s">
        <v>235</v>
      </c>
    </row>
    <row r="71" spans="1:61" s="15" customFormat="1">
      <c r="A71" s="16"/>
      <c r="B71" s="35">
        <v>175</v>
      </c>
      <c r="C71" s="39">
        <f>VLOOKUP($B71,'Data Entry'!$BZ$9:$CN$508,2,FALSE)</f>
        <v>4.8599999999999997E-2</v>
      </c>
      <c r="D71" s="39">
        <f>VLOOKUP($B71,'Data Entry'!$BZ$9:$CN$508,3,FALSE)</f>
        <v>4.42</v>
      </c>
      <c r="E71" s="39">
        <f>VLOOKUP($B71,'Data Entry'!$BZ$9:$CN$508,4,FALSE)</f>
        <v>1.0845</v>
      </c>
      <c r="F71" s="39">
        <f>VLOOKUP($B71,'Data Entry'!$BZ$9:$CN$508,5,FALSE)</f>
        <v>59.540165885841105</v>
      </c>
      <c r="G71" s="39">
        <f>VLOOKUP($B71,'Data Entry'!$BZ$9:$CN$508,6,FALSE)</f>
        <v>0.34</v>
      </c>
      <c r="H71" s="39">
        <f>VLOOKUP($B71,'Data Entry'!$BZ$9:$CN$508,7,FALSE)</f>
        <v>6.5299999999999997E-2</v>
      </c>
      <c r="I71" s="39">
        <f>VLOOKUP($B71,'Data Entry'!$BZ$9:$CN$508,8,FALSE)</f>
        <v>32.94525253627102</v>
      </c>
      <c r="J71" s="39">
        <f>VLOOKUP($B71,'Data Entry'!$BZ$9:$CN$508,9,FALSE)</f>
        <v>0.58130000000000004</v>
      </c>
      <c r="K71" s="39">
        <f>VLOOKUP($B71,'Data Entry'!$BZ$9:$CN$508,10,FALSE)</f>
        <v>0.67630000000000001</v>
      </c>
      <c r="L71" s="39">
        <f>VLOOKUP($B71,'Data Entry'!$BZ$9:$CN$508,11,FALSE)</f>
        <v>0</v>
      </c>
      <c r="M71" s="39">
        <f>VLOOKUP($B71,'Data Entry'!$BZ$9:$CN$508,12,FALSE)</f>
        <v>0.1706</v>
      </c>
      <c r="N71" s="39">
        <f>VLOOKUP($B71,'Data Entry'!$BZ$9:$CN$508,13,FALSE)</f>
        <v>0</v>
      </c>
      <c r="O71" s="14">
        <f>VLOOKUP($B71,'Data Entry'!$BZ$9:$CN$508,15,FALSE)</f>
        <v>4.5955535857540641E-2</v>
      </c>
      <c r="P71" s="14">
        <f>VLOOKUP($B71,'Data Entry'!$BZ$9:$CN$508,14,FALSE)</f>
        <v>0.31126217078915375</v>
      </c>
      <c r="Q71" s="26" t="s">
        <v>235</v>
      </c>
      <c r="R71" s="17" t="s">
        <v>235</v>
      </c>
      <c r="S71" s="17">
        <v>715.1</v>
      </c>
      <c r="T71" s="17">
        <v>714.2</v>
      </c>
      <c r="U71" s="17">
        <v>715.9</v>
      </c>
      <c r="V71" s="17">
        <v>714</v>
      </c>
      <c r="W71" s="17">
        <v>714.6</v>
      </c>
      <c r="X71" s="17">
        <v>716.1</v>
      </c>
      <c r="Y71" s="17">
        <v>714.8</v>
      </c>
      <c r="Z71" s="17">
        <v>714.5</v>
      </c>
      <c r="AA71" s="17">
        <v>718.7</v>
      </c>
      <c r="AB71" s="17">
        <v>716.2</v>
      </c>
      <c r="AC71" s="17">
        <v>712</v>
      </c>
      <c r="AD71" s="17">
        <v>712.4</v>
      </c>
      <c r="AE71" s="17">
        <v>714.6</v>
      </c>
      <c r="AF71" s="17">
        <v>716.4</v>
      </c>
      <c r="AG71" s="17">
        <v>710.1</v>
      </c>
      <c r="AH71" s="17">
        <v>713.4</v>
      </c>
      <c r="AI71" s="17">
        <v>715.6</v>
      </c>
      <c r="AJ71" s="17">
        <v>716.3</v>
      </c>
      <c r="AK71" s="17">
        <v>715.2</v>
      </c>
      <c r="AL71" s="17">
        <v>716.2</v>
      </c>
      <c r="AM71" s="17">
        <v>720.4</v>
      </c>
      <c r="AN71" s="17">
        <v>715.4</v>
      </c>
      <c r="AO71" s="17">
        <v>714.2</v>
      </c>
      <c r="AP71" s="17">
        <v>716</v>
      </c>
      <c r="AQ71" s="17">
        <v>717.5</v>
      </c>
      <c r="AR71" s="17">
        <v>716.4</v>
      </c>
      <c r="AS71" s="17">
        <v>714.8</v>
      </c>
      <c r="AT71" s="17">
        <v>715.4</v>
      </c>
      <c r="AU71" s="17">
        <v>704.9</v>
      </c>
      <c r="AV71" s="17">
        <v>703.4</v>
      </c>
      <c r="AW71" s="17">
        <v>715.7</v>
      </c>
      <c r="AX71" s="17">
        <v>716.6</v>
      </c>
      <c r="AY71" s="17">
        <v>719.6</v>
      </c>
      <c r="AZ71" s="17">
        <v>716.7</v>
      </c>
      <c r="BA71" s="17">
        <v>706.3</v>
      </c>
      <c r="BB71" s="17">
        <v>705.8</v>
      </c>
      <c r="BC71" s="17">
        <v>705</v>
      </c>
      <c r="BD71" s="17">
        <v>714.7</v>
      </c>
      <c r="BE71" s="17" t="s">
        <v>235</v>
      </c>
      <c r="BF71" s="17" t="s">
        <v>235</v>
      </c>
      <c r="BG71" s="17" t="s">
        <v>235</v>
      </c>
      <c r="BH71" s="17" t="s">
        <v>235</v>
      </c>
      <c r="BI71" s="27" t="s">
        <v>235</v>
      </c>
    </row>
    <row r="72" spans="1:61" s="15" customFormat="1">
      <c r="A72" s="16"/>
      <c r="B72" s="35">
        <v>274</v>
      </c>
      <c r="C72" s="39">
        <f>VLOOKUP($B72,'Data Entry'!$BZ$9:$CN$508,2,FALSE)</f>
        <v>4.0500000000000001E-2</v>
      </c>
      <c r="D72" s="39">
        <f>VLOOKUP($B72,'Data Entry'!$BZ$9:$CN$508,3,FALSE)</f>
        <v>4.42</v>
      </c>
      <c r="E72" s="39">
        <f>VLOOKUP($B72,'Data Entry'!$BZ$9:$CN$508,4,FALSE)</f>
        <v>1.0758000000000001</v>
      </c>
      <c r="F72" s="39">
        <f>VLOOKUP($B72,'Data Entry'!$BZ$9:$CN$508,5,FALSE)</f>
        <v>59.684757527649737</v>
      </c>
      <c r="G72" s="39">
        <f>VLOOKUP($B72,'Data Entry'!$BZ$9:$CN$508,6,FALSE)</f>
        <v>0.34899999999999998</v>
      </c>
      <c r="H72" s="39">
        <f>VLOOKUP($B72,'Data Entry'!$BZ$9:$CN$508,7,FALSE)</f>
        <v>1.7000000000000001E-2</v>
      </c>
      <c r="I72" s="39">
        <f>VLOOKUP($B72,'Data Entry'!$BZ$9:$CN$508,8,FALSE)</f>
        <v>32.955147747679803</v>
      </c>
      <c r="J72" s="39">
        <f>VLOOKUP($B72,'Data Entry'!$BZ$9:$CN$508,9,FALSE)</f>
        <v>0.5988</v>
      </c>
      <c r="K72" s="39">
        <f>VLOOKUP($B72,'Data Entry'!$BZ$9:$CN$508,10,FALSE)</f>
        <v>0.69730000000000003</v>
      </c>
      <c r="L72" s="39">
        <f>VLOOKUP($B72,'Data Entry'!$BZ$9:$CN$508,11,FALSE)</f>
        <v>0</v>
      </c>
      <c r="M72" s="39">
        <f>VLOOKUP($B72,'Data Entry'!$BZ$9:$CN$508,12,FALSE)</f>
        <v>0.14929999999999999</v>
      </c>
      <c r="N72" s="39">
        <f>VLOOKUP($B72,'Data Entry'!$BZ$9:$CN$508,13,FALSE)</f>
        <v>1.2200000000000001E-2</v>
      </c>
      <c r="O72" s="14">
        <f>VLOOKUP($B72,'Data Entry'!$BZ$9:$CN$508,15,FALSE)</f>
        <v>4.5881294281034116E-2</v>
      </c>
      <c r="P72" s="14">
        <f>VLOOKUP($B72,'Data Entry'!$BZ$9:$CN$508,14,FALSE)</f>
        <v>0.31166097985410268</v>
      </c>
      <c r="Q72" s="26" t="s">
        <v>235</v>
      </c>
      <c r="R72" s="17" t="s">
        <v>235</v>
      </c>
      <c r="S72" s="17">
        <v>713.5</v>
      </c>
      <c r="T72" s="17">
        <v>712.6</v>
      </c>
      <c r="U72" s="17">
        <v>714.3</v>
      </c>
      <c r="V72" s="17">
        <v>712.4</v>
      </c>
      <c r="W72" s="17">
        <v>713</v>
      </c>
      <c r="X72" s="17">
        <v>714.5</v>
      </c>
      <c r="Y72" s="17">
        <v>713.2</v>
      </c>
      <c r="Z72" s="17">
        <v>712.8</v>
      </c>
      <c r="AA72" s="17">
        <v>717.1</v>
      </c>
      <c r="AB72" s="17">
        <v>714.6</v>
      </c>
      <c r="AC72" s="17">
        <v>710.4</v>
      </c>
      <c r="AD72" s="17">
        <v>710.8</v>
      </c>
      <c r="AE72" s="17">
        <v>712.9</v>
      </c>
      <c r="AF72" s="17">
        <v>714.8</v>
      </c>
      <c r="AG72" s="17">
        <v>708.6</v>
      </c>
      <c r="AH72" s="17">
        <v>711.8</v>
      </c>
      <c r="AI72" s="17">
        <v>714</v>
      </c>
      <c r="AJ72" s="17">
        <v>714.7</v>
      </c>
      <c r="AK72" s="17">
        <v>713.6</v>
      </c>
      <c r="AL72" s="17">
        <v>714.6</v>
      </c>
      <c r="AM72" s="17">
        <v>718.8</v>
      </c>
      <c r="AN72" s="17">
        <v>713.7</v>
      </c>
      <c r="AO72" s="17">
        <v>712.6</v>
      </c>
      <c r="AP72" s="17">
        <v>714.4</v>
      </c>
      <c r="AQ72" s="17">
        <v>715.9</v>
      </c>
      <c r="AR72" s="17">
        <v>714.8</v>
      </c>
      <c r="AS72" s="17">
        <v>713.2</v>
      </c>
      <c r="AT72" s="17">
        <v>713.8</v>
      </c>
      <c r="AU72" s="17">
        <v>703.1</v>
      </c>
      <c r="AV72" s="17">
        <v>701.7</v>
      </c>
      <c r="AW72" s="17">
        <v>714</v>
      </c>
      <c r="AX72" s="17">
        <v>715</v>
      </c>
      <c r="AY72" s="17">
        <v>718</v>
      </c>
      <c r="AZ72" s="17">
        <v>715</v>
      </c>
      <c r="BA72" s="17">
        <v>704.6</v>
      </c>
      <c r="BB72" s="17">
        <v>704.1</v>
      </c>
      <c r="BC72" s="17">
        <v>703.2</v>
      </c>
      <c r="BD72" s="17">
        <v>713.1</v>
      </c>
      <c r="BE72" s="17" t="s">
        <v>235</v>
      </c>
      <c r="BF72" s="17" t="s">
        <v>235</v>
      </c>
      <c r="BG72" s="17" t="s">
        <v>235</v>
      </c>
      <c r="BH72" s="17" t="s">
        <v>235</v>
      </c>
      <c r="BI72" s="27" t="s">
        <v>235</v>
      </c>
    </row>
    <row r="73" spans="1:61" s="15" customFormat="1">
      <c r="A73" s="16"/>
      <c r="B73" s="35">
        <v>162</v>
      </c>
      <c r="C73" s="39">
        <f>VLOOKUP($B73,'Data Entry'!$BZ$9:$CN$508,2,FALSE)</f>
        <v>4.4400000000000002E-2</v>
      </c>
      <c r="D73" s="39">
        <f>VLOOKUP($B73,'Data Entry'!$BZ$9:$CN$508,3,FALSE)</f>
        <v>4.21</v>
      </c>
      <c r="E73" s="39">
        <f>VLOOKUP($B73,'Data Entry'!$BZ$9:$CN$508,4,FALSE)</f>
        <v>1.0872999999999999</v>
      </c>
      <c r="F73" s="39">
        <f>VLOOKUP($B73,'Data Entry'!$BZ$9:$CN$508,5,FALSE)</f>
        <v>60.155173130435074</v>
      </c>
      <c r="G73" s="39">
        <f>VLOOKUP($B73,'Data Entry'!$BZ$9:$CN$508,6,FALSE)</f>
        <v>0.33760000000000001</v>
      </c>
      <c r="H73" s="39">
        <f>VLOOKUP($B73,'Data Entry'!$BZ$9:$CN$508,7,FALSE)</f>
        <v>9.9699999999999997E-2</v>
      </c>
      <c r="I73" s="39">
        <f>VLOOKUP($B73,'Data Entry'!$BZ$9:$CN$508,8,FALSE)</f>
        <v>32.751863788905766</v>
      </c>
      <c r="J73" s="39">
        <f>VLOOKUP($B73,'Data Entry'!$BZ$9:$CN$508,9,FALSE)</f>
        <v>0.61080000000000001</v>
      </c>
      <c r="K73" s="39">
        <f>VLOOKUP($B73,'Data Entry'!$BZ$9:$CN$508,10,FALSE)</f>
        <v>0.71130000000000004</v>
      </c>
      <c r="L73" s="39">
        <f>VLOOKUP($B73,'Data Entry'!$BZ$9:$CN$508,11,FALSE)</f>
        <v>0</v>
      </c>
      <c r="M73" s="39">
        <f>VLOOKUP($B73,'Data Entry'!$BZ$9:$CN$508,12,FALSE)</f>
        <v>0.1273</v>
      </c>
      <c r="N73" s="39">
        <f>VLOOKUP($B73,'Data Entry'!$BZ$9:$CN$508,13,FALSE)</f>
        <v>0</v>
      </c>
      <c r="O73" s="14">
        <f>VLOOKUP($B73,'Data Entry'!$BZ$9:$CN$508,15,FALSE)</f>
        <v>4.3590751824122358E-2</v>
      </c>
      <c r="P73" s="14">
        <f>VLOOKUP($B73,'Data Entry'!$BZ$9:$CN$508,14,FALSE)</f>
        <v>0.31167688663366611</v>
      </c>
      <c r="Q73" s="26" t="s">
        <v>235</v>
      </c>
      <c r="R73" s="17" t="s">
        <v>235</v>
      </c>
      <c r="S73" s="17">
        <v>704.6</v>
      </c>
      <c r="T73" s="17">
        <v>703.8</v>
      </c>
      <c r="U73" s="17">
        <v>705.3</v>
      </c>
      <c r="V73" s="17">
        <v>703.6</v>
      </c>
      <c r="W73" s="17">
        <v>704.2</v>
      </c>
      <c r="X73" s="17">
        <v>705.6</v>
      </c>
      <c r="Y73" s="17">
        <v>704.4</v>
      </c>
      <c r="Z73" s="17">
        <v>703.7</v>
      </c>
      <c r="AA73" s="17">
        <v>708.2</v>
      </c>
      <c r="AB73" s="17">
        <v>705.7</v>
      </c>
      <c r="AC73" s="17">
        <v>701.5</v>
      </c>
      <c r="AD73" s="17">
        <v>702.2</v>
      </c>
      <c r="AE73" s="17">
        <v>703.8</v>
      </c>
      <c r="AF73" s="17">
        <v>705.9</v>
      </c>
      <c r="AG73" s="17">
        <v>700</v>
      </c>
      <c r="AH73" s="17">
        <v>703.1</v>
      </c>
      <c r="AI73" s="17">
        <v>705.1</v>
      </c>
      <c r="AJ73" s="17">
        <v>705.8</v>
      </c>
      <c r="AK73" s="17">
        <v>704.5</v>
      </c>
      <c r="AL73" s="17">
        <v>705.7</v>
      </c>
      <c r="AM73" s="17">
        <v>709.8</v>
      </c>
      <c r="AN73" s="17">
        <v>704.6</v>
      </c>
      <c r="AO73" s="17">
        <v>703.9</v>
      </c>
      <c r="AP73" s="17">
        <v>705.3</v>
      </c>
      <c r="AQ73" s="17">
        <v>707</v>
      </c>
      <c r="AR73" s="17">
        <v>705.9</v>
      </c>
      <c r="AS73" s="17">
        <v>704.4</v>
      </c>
      <c r="AT73" s="17">
        <v>705</v>
      </c>
      <c r="AU73" s="17">
        <v>693.5</v>
      </c>
      <c r="AV73" s="17">
        <v>692.1</v>
      </c>
      <c r="AW73" s="17">
        <v>704.8</v>
      </c>
      <c r="AX73" s="17">
        <v>705.9</v>
      </c>
      <c r="AY73" s="17">
        <v>708.9</v>
      </c>
      <c r="AZ73" s="17">
        <v>705.9</v>
      </c>
      <c r="BA73" s="17">
        <v>694.8</v>
      </c>
      <c r="BB73" s="17">
        <v>694.4</v>
      </c>
      <c r="BC73" s="17">
        <v>693.7</v>
      </c>
      <c r="BD73" s="17">
        <v>704</v>
      </c>
      <c r="BE73" s="17" t="s">
        <v>235</v>
      </c>
      <c r="BF73" s="17" t="s">
        <v>235</v>
      </c>
      <c r="BG73" s="17" t="s">
        <v>235</v>
      </c>
      <c r="BH73" s="17" t="s">
        <v>235</v>
      </c>
      <c r="BI73" s="27" t="s">
        <v>235</v>
      </c>
    </row>
    <row r="74" spans="1:61" s="15" customFormat="1">
      <c r="A74" s="16"/>
      <c r="B74" s="35">
        <v>180</v>
      </c>
      <c r="C74" s="39">
        <f>VLOOKUP($B74,'Data Entry'!$BZ$9:$CN$508,2,FALSE)</f>
        <v>3.9100000000000003E-2</v>
      </c>
      <c r="D74" s="39">
        <f>VLOOKUP($B74,'Data Entry'!$BZ$9:$CN$508,3,FALSE)</f>
        <v>4.51</v>
      </c>
      <c r="E74" s="39">
        <f>VLOOKUP($B74,'Data Entry'!$BZ$9:$CN$508,4,FALSE)</f>
        <v>1.1672</v>
      </c>
      <c r="F74" s="39">
        <f>VLOOKUP($B74,'Data Entry'!$BZ$9:$CN$508,5,FALSE)</f>
        <v>59.86840237945308</v>
      </c>
      <c r="G74" s="39">
        <f>VLOOKUP($B74,'Data Entry'!$BZ$9:$CN$508,6,FALSE)</f>
        <v>0.35730000000000001</v>
      </c>
      <c r="H74" s="39">
        <f>VLOOKUP($B74,'Data Entry'!$BZ$9:$CN$508,7,FALSE)</f>
        <v>4.7600000000000003E-2</v>
      </c>
      <c r="I74" s="39">
        <f>VLOOKUP($B74,'Data Entry'!$BZ$9:$CN$508,8,FALSE)</f>
        <v>33.099902548712059</v>
      </c>
      <c r="J74" s="39">
        <f>VLOOKUP($B74,'Data Entry'!$BZ$9:$CN$508,9,FALSE)</f>
        <v>0.63080000000000003</v>
      </c>
      <c r="K74" s="39">
        <f>VLOOKUP($B74,'Data Entry'!$BZ$9:$CN$508,10,FALSE)</f>
        <v>0.73509999999999998</v>
      </c>
      <c r="L74" s="39">
        <f>VLOOKUP($B74,'Data Entry'!$BZ$9:$CN$508,11,FALSE)</f>
        <v>0</v>
      </c>
      <c r="M74" s="39">
        <f>VLOOKUP($B74,'Data Entry'!$BZ$9:$CN$508,12,FALSE)</f>
        <v>0.1525</v>
      </c>
      <c r="N74" s="39">
        <f>VLOOKUP($B74,'Data Entry'!$BZ$9:$CN$508,13,FALSE)</f>
        <v>0</v>
      </c>
      <c r="O74" s="14">
        <f>VLOOKUP($B74,'Data Entry'!$BZ$9:$CN$508,15,FALSE)</f>
        <v>4.6648657284950337E-2</v>
      </c>
      <c r="P74" s="14">
        <f>VLOOKUP($B74,'Data Entry'!$BZ$9:$CN$508,14,FALSE)</f>
        <v>0.31197784441293547</v>
      </c>
      <c r="Q74" s="26" t="s">
        <v>235</v>
      </c>
      <c r="R74" s="17" t="s">
        <v>235</v>
      </c>
      <c r="S74" s="17">
        <v>718.4</v>
      </c>
      <c r="T74" s="17">
        <v>717.5</v>
      </c>
      <c r="U74" s="17">
        <v>719.2</v>
      </c>
      <c r="V74" s="17">
        <v>717.2</v>
      </c>
      <c r="W74" s="17">
        <v>717.9</v>
      </c>
      <c r="X74" s="17">
        <v>719.4</v>
      </c>
      <c r="Y74" s="17">
        <v>718.1</v>
      </c>
      <c r="Z74" s="17">
        <v>717.9</v>
      </c>
      <c r="AA74" s="17">
        <v>722</v>
      </c>
      <c r="AB74" s="17">
        <v>719.5</v>
      </c>
      <c r="AC74" s="17">
        <v>715.3</v>
      </c>
      <c r="AD74" s="17">
        <v>715.6</v>
      </c>
      <c r="AE74" s="17">
        <v>717.9</v>
      </c>
      <c r="AF74" s="17">
        <v>719.7</v>
      </c>
      <c r="AG74" s="17">
        <v>713.3</v>
      </c>
      <c r="AH74" s="17">
        <v>716.6</v>
      </c>
      <c r="AI74" s="17">
        <v>718.9</v>
      </c>
      <c r="AJ74" s="17">
        <v>719.6</v>
      </c>
      <c r="AK74" s="17">
        <v>718.6</v>
      </c>
      <c r="AL74" s="17">
        <v>719.4</v>
      </c>
      <c r="AM74" s="17">
        <v>723.7</v>
      </c>
      <c r="AN74" s="17">
        <v>718.7</v>
      </c>
      <c r="AO74" s="17">
        <v>717.5</v>
      </c>
      <c r="AP74" s="17">
        <v>719.4</v>
      </c>
      <c r="AQ74" s="17">
        <v>720.8</v>
      </c>
      <c r="AR74" s="17">
        <v>719.7</v>
      </c>
      <c r="AS74" s="17">
        <v>718</v>
      </c>
      <c r="AT74" s="17">
        <v>718.6</v>
      </c>
      <c r="AU74" s="17">
        <v>708.4</v>
      </c>
      <c r="AV74" s="17">
        <v>707</v>
      </c>
      <c r="AW74" s="17">
        <v>719.1</v>
      </c>
      <c r="AX74" s="17">
        <v>720</v>
      </c>
      <c r="AY74" s="17">
        <v>723</v>
      </c>
      <c r="AZ74" s="17">
        <v>720.1</v>
      </c>
      <c r="BA74" s="17">
        <v>710</v>
      </c>
      <c r="BB74" s="17">
        <v>709.4</v>
      </c>
      <c r="BC74" s="17">
        <v>708.5</v>
      </c>
      <c r="BD74" s="17">
        <v>718.1</v>
      </c>
      <c r="BE74" s="17" t="s">
        <v>235</v>
      </c>
      <c r="BF74" s="17" t="s">
        <v>235</v>
      </c>
      <c r="BG74" s="17" t="s">
        <v>235</v>
      </c>
      <c r="BH74" s="17" t="s">
        <v>235</v>
      </c>
      <c r="BI74" s="27" t="s">
        <v>235</v>
      </c>
    </row>
    <row r="75" spans="1:61" s="15" customFormat="1">
      <c r="A75" s="16"/>
      <c r="B75" s="35">
        <v>170</v>
      </c>
      <c r="C75" s="39">
        <f>VLOOKUP($B75,'Data Entry'!$BZ$9:$CN$508,2,FALSE)</f>
        <v>5.8599999999999999E-2</v>
      </c>
      <c r="D75" s="39">
        <f>VLOOKUP($B75,'Data Entry'!$BZ$9:$CN$508,3,FALSE)</f>
        <v>4.3600000000000003</v>
      </c>
      <c r="E75" s="39">
        <f>VLOOKUP($B75,'Data Entry'!$BZ$9:$CN$508,4,FALSE)</f>
        <v>1.1981999999999999</v>
      </c>
      <c r="F75" s="39">
        <f>VLOOKUP($B75,'Data Entry'!$BZ$9:$CN$508,5,FALSE)</f>
        <v>59.99683054873303</v>
      </c>
      <c r="G75" s="39">
        <f>VLOOKUP($B75,'Data Entry'!$BZ$9:$CN$508,6,FALSE)</f>
        <v>0.33610000000000001</v>
      </c>
      <c r="H75" s="39">
        <f>VLOOKUP($B75,'Data Entry'!$BZ$9:$CN$508,7,FALSE)</f>
        <v>5.9499999999999997E-2</v>
      </c>
      <c r="I75" s="39">
        <f>VLOOKUP($B75,'Data Entry'!$BZ$9:$CN$508,8,FALSE)</f>
        <v>32.984341790121057</v>
      </c>
      <c r="J75" s="39">
        <f>VLOOKUP($B75,'Data Entry'!$BZ$9:$CN$508,9,FALSE)</f>
        <v>0.59850000000000003</v>
      </c>
      <c r="K75" s="39">
        <f>VLOOKUP($B75,'Data Entry'!$BZ$9:$CN$508,10,FALSE)</f>
        <v>0.69930000000000003</v>
      </c>
      <c r="L75" s="39">
        <f>VLOOKUP($B75,'Data Entry'!$BZ$9:$CN$508,11,FALSE)</f>
        <v>0</v>
      </c>
      <c r="M75" s="39">
        <f>VLOOKUP($B75,'Data Entry'!$BZ$9:$CN$508,12,FALSE)</f>
        <v>0.1691</v>
      </c>
      <c r="N75" s="39">
        <f>VLOOKUP($B75,'Data Entry'!$BZ$9:$CN$508,13,FALSE)</f>
        <v>7.4000000000000003E-3</v>
      </c>
      <c r="O75" s="14">
        <f>VLOOKUP($B75,'Data Entry'!$BZ$9:$CN$508,15,FALSE)</f>
        <v>4.5097149836448677E-2</v>
      </c>
      <c r="P75" s="14">
        <f>VLOOKUP($B75,'Data Entry'!$BZ$9:$CN$508,14,FALSE)</f>
        <v>0.31312247981800867</v>
      </c>
      <c r="Q75" s="26" t="s">
        <v>235</v>
      </c>
      <c r="R75" s="17" t="s">
        <v>235</v>
      </c>
      <c r="S75" s="17">
        <v>712.4</v>
      </c>
      <c r="T75" s="17">
        <v>711.5</v>
      </c>
      <c r="U75" s="17">
        <v>713.2</v>
      </c>
      <c r="V75" s="17">
        <v>711.3</v>
      </c>
      <c r="W75" s="17">
        <v>711.9</v>
      </c>
      <c r="X75" s="17">
        <v>713.4</v>
      </c>
      <c r="Y75" s="17">
        <v>712.1</v>
      </c>
      <c r="Z75" s="17">
        <v>711.7</v>
      </c>
      <c r="AA75" s="17">
        <v>715.9</v>
      </c>
      <c r="AB75" s="17">
        <v>713.5</v>
      </c>
      <c r="AC75" s="17">
        <v>709.3</v>
      </c>
      <c r="AD75" s="17">
        <v>709.8</v>
      </c>
      <c r="AE75" s="17">
        <v>711.8</v>
      </c>
      <c r="AF75" s="17">
        <v>713.7</v>
      </c>
      <c r="AG75" s="17">
        <v>707.5</v>
      </c>
      <c r="AH75" s="17">
        <v>710.7</v>
      </c>
      <c r="AI75" s="17">
        <v>712.9</v>
      </c>
      <c r="AJ75" s="17">
        <v>713.6</v>
      </c>
      <c r="AK75" s="17">
        <v>712.4</v>
      </c>
      <c r="AL75" s="17">
        <v>713.4</v>
      </c>
      <c r="AM75" s="17">
        <v>717.6</v>
      </c>
      <c r="AN75" s="17">
        <v>712.6</v>
      </c>
      <c r="AO75" s="17">
        <v>711.5</v>
      </c>
      <c r="AP75" s="17">
        <v>713.2</v>
      </c>
      <c r="AQ75" s="17">
        <v>714.8</v>
      </c>
      <c r="AR75" s="17">
        <v>713.7</v>
      </c>
      <c r="AS75" s="17">
        <v>712.1</v>
      </c>
      <c r="AT75" s="17">
        <v>712.7</v>
      </c>
      <c r="AU75" s="17">
        <v>701.9</v>
      </c>
      <c r="AV75" s="17">
        <v>700.5</v>
      </c>
      <c r="AW75" s="17">
        <v>712.9</v>
      </c>
      <c r="AX75" s="17">
        <v>713.8</v>
      </c>
      <c r="AY75" s="17">
        <v>716.8</v>
      </c>
      <c r="AZ75" s="17">
        <v>713.9</v>
      </c>
      <c r="BA75" s="17">
        <v>703.3</v>
      </c>
      <c r="BB75" s="17">
        <v>702.9</v>
      </c>
      <c r="BC75" s="17">
        <v>702</v>
      </c>
      <c r="BD75" s="17">
        <v>711.9</v>
      </c>
      <c r="BE75" s="17">
        <v>700.8</v>
      </c>
      <c r="BF75" s="17" t="s">
        <v>235</v>
      </c>
      <c r="BG75" s="17" t="s">
        <v>235</v>
      </c>
      <c r="BH75" s="17" t="s">
        <v>235</v>
      </c>
      <c r="BI75" s="27" t="s">
        <v>235</v>
      </c>
    </row>
    <row r="76" spans="1:61" s="15" customFormat="1">
      <c r="A76" s="16"/>
      <c r="B76" s="35">
        <v>269</v>
      </c>
      <c r="C76" s="39">
        <f>VLOOKUP($B76,'Data Entry'!$BZ$9:$CN$508,2,FALSE)</f>
        <v>6.4500000000000002E-2</v>
      </c>
      <c r="D76" s="39">
        <f>VLOOKUP($B76,'Data Entry'!$BZ$9:$CN$508,3,FALSE)</f>
        <v>4.34</v>
      </c>
      <c r="E76" s="39">
        <f>VLOOKUP($B76,'Data Entry'!$BZ$9:$CN$508,4,FALSE)</f>
        <v>1.1175999999999999</v>
      </c>
      <c r="F76" s="39">
        <f>VLOOKUP($B76,'Data Entry'!$BZ$9:$CN$508,5,FALSE)</f>
        <v>59.743653433616181</v>
      </c>
      <c r="G76" s="39">
        <f>VLOOKUP($B76,'Data Entry'!$BZ$9:$CN$508,6,FALSE)</f>
        <v>0.37059999999999998</v>
      </c>
      <c r="H76" s="39">
        <f>VLOOKUP($B76,'Data Entry'!$BZ$9:$CN$508,7,FALSE)</f>
        <v>6.3799999999999996E-2</v>
      </c>
      <c r="I76" s="39">
        <f>VLOOKUP($B76,'Data Entry'!$BZ$9:$CN$508,8,FALSE)</f>
        <v>32.682152710768939</v>
      </c>
      <c r="J76" s="39">
        <f>VLOOKUP($B76,'Data Entry'!$BZ$9:$CN$508,9,FALSE)</f>
        <v>0.64749999999999996</v>
      </c>
      <c r="K76" s="39">
        <f>VLOOKUP($B76,'Data Entry'!$BZ$9:$CN$508,10,FALSE)</f>
        <v>0.75690000000000002</v>
      </c>
      <c r="L76" s="39">
        <f>VLOOKUP($B76,'Data Entry'!$BZ$9:$CN$508,11,FALSE)</f>
        <v>0</v>
      </c>
      <c r="M76" s="39">
        <f>VLOOKUP($B76,'Data Entry'!$BZ$9:$CN$508,12,FALSE)</f>
        <v>0.15429999999999999</v>
      </c>
      <c r="N76" s="39">
        <f>VLOOKUP($B76,'Data Entry'!$BZ$9:$CN$508,13,FALSE)</f>
        <v>1.2699999999999999E-2</v>
      </c>
      <c r="O76" s="14">
        <f>VLOOKUP($B76,'Data Entry'!$BZ$9:$CN$508,15,FALSE)</f>
        <v>4.5165523379258624E-2</v>
      </c>
      <c r="P76" s="14">
        <f>VLOOKUP($B76,'Data Entry'!$BZ$9:$CN$508,14,FALSE)</f>
        <v>0.31332183880414671</v>
      </c>
      <c r="Q76" s="26" t="s">
        <v>235</v>
      </c>
      <c r="R76" s="17" t="s">
        <v>235</v>
      </c>
      <c r="S76" s="17">
        <v>711</v>
      </c>
      <c r="T76" s="17">
        <v>710.1</v>
      </c>
      <c r="U76" s="17">
        <v>711.7</v>
      </c>
      <c r="V76" s="17">
        <v>709.9</v>
      </c>
      <c r="W76" s="17">
        <v>710.5</v>
      </c>
      <c r="X76" s="17">
        <v>712</v>
      </c>
      <c r="Y76" s="17">
        <v>710.7</v>
      </c>
      <c r="Z76" s="17">
        <v>710.3</v>
      </c>
      <c r="AA76" s="17">
        <v>714.5</v>
      </c>
      <c r="AB76" s="17">
        <v>712.1</v>
      </c>
      <c r="AC76" s="17">
        <v>707.9</v>
      </c>
      <c r="AD76" s="17">
        <v>708.4</v>
      </c>
      <c r="AE76" s="17">
        <v>710.3</v>
      </c>
      <c r="AF76" s="17">
        <v>712.3</v>
      </c>
      <c r="AG76" s="17">
        <v>706.2</v>
      </c>
      <c r="AH76" s="17">
        <v>709.3</v>
      </c>
      <c r="AI76" s="17">
        <v>711.5</v>
      </c>
      <c r="AJ76" s="17">
        <v>712.2</v>
      </c>
      <c r="AK76" s="17">
        <v>711</v>
      </c>
      <c r="AL76" s="17">
        <v>712</v>
      </c>
      <c r="AM76" s="17">
        <v>716.2</v>
      </c>
      <c r="AN76" s="17">
        <v>711.1</v>
      </c>
      <c r="AO76" s="17">
        <v>710.1</v>
      </c>
      <c r="AP76" s="17">
        <v>711.8</v>
      </c>
      <c r="AQ76" s="17">
        <v>713.4</v>
      </c>
      <c r="AR76" s="17">
        <v>712.3</v>
      </c>
      <c r="AS76" s="17">
        <v>710.7</v>
      </c>
      <c r="AT76" s="17">
        <v>711.3</v>
      </c>
      <c r="AU76" s="17">
        <v>700.4</v>
      </c>
      <c r="AV76" s="17">
        <v>699</v>
      </c>
      <c r="AW76" s="17">
        <v>711.4</v>
      </c>
      <c r="AX76" s="17">
        <v>712.4</v>
      </c>
      <c r="AY76" s="17">
        <v>715.4</v>
      </c>
      <c r="AZ76" s="17">
        <v>712.4</v>
      </c>
      <c r="BA76" s="17">
        <v>701.8</v>
      </c>
      <c r="BB76" s="17">
        <v>701.3</v>
      </c>
      <c r="BC76" s="17">
        <v>700.5</v>
      </c>
      <c r="BD76" s="17">
        <v>710.5</v>
      </c>
      <c r="BE76" s="17">
        <v>699.3</v>
      </c>
      <c r="BF76" s="17" t="s">
        <v>235</v>
      </c>
      <c r="BG76" s="17" t="s">
        <v>235</v>
      </c>
      <c r="BH76" s="17" t="s">
        <v>235</v>
      </c>
      <c r="BI76" s="27" t="s">
        <v>235</v>
      </c>
    </row>
    <row r="77" spans="1:61" s="15" customFormat="1">
      <c r="A77" s="16"/>
      <c r="B77" s="35">
        <v>127</v>
      </c>
      <c r="C77" s="39">
        <f>VLOOKUP($B77,'Data Entry'!$BZ$9:$CN$508,2,FALSE)</f>
        <v>2.2499999999999999E-2</v>
      </c>
      <c r="D77" s="39">
        <f>VLOOKUP($B77,'Data Entry'!$BZ$9:$CN$508,3,FALSE)</f>
        <v>4.3600000000000003</v>
      </c>
      <c r="E77" s="39">
        <f>VLOOKUP($B77,'Data Entry'!$BZ$9:$CN$508,4,FALSE)</f>
        <v>1.1035999999999999</v>
      </c>
      <c r="F77" s="39">
        <f>VLOOKUP($B77,'Data Entry'!$BZ$9:$CN$508,5,FALSE)</f>
        <v>59.47779408506814</v>
      </c>
      <c r="G77" s="39">
        <f>VLOOKUP($B77,'Data Entry'!$BZ$9:$CN$508,6,FALSE)</f>
        <v>0.34589999999999999</v>
      </c>
      <c r="H77" s="39">
        <f>VLOOKUP($B77,'Data Entry'!$BZ$9:$CN$508,7,FALSE)</f>
        <v>6.1199999999999997E-2</v>
      </c>
      <c r="I77" s="39">
        <f>VLOOKUP($B77,'Data Entry'!$BZ$9:$CN$508,8,FALSE)</f>
        <v>32.731375212880238</v>
      </c>
      <c r="J77" s="39">
        <f>VLOOKUP($B77,'Data Entry'!$BZ$9:$CN$508,9,FALSE)</f>
        <v>0.6038</v>
      </c>
      <c r="K77" s="39">
        <f>VLOOKUP($B77,'Data Entry'!$BZ$9:$CN$508,10,FALSE)</f>
        <v>0.70720000000000005</v>
      </c>
      <c r="L77" s="39">
        <f>VLOOKUP($B77,'Data Entry'!$BZ$9:$CN$508,11,FALSE)</f>
        <v>0</v>
      </c>
      <c r="M77" s="39">
        <f>VLOOKUP($B77,'Data Entry'!$BZ$9:$CN$508,12,FALSE)</f>
        <v>0.1852</v>
      </c>
      <c r="N77" s="39">
        <f>VLOOKUP($B77,'Data Entry'!$BZ$9:$CN$508,13,FALSE)</f>
        <v>1.4999999999999999E-2</v>
      </c>
      <c r="O77" s="14">
        <f>VLOOKUP($B77,'Data Entry'!$BZ$9:$CN$508,15,FALSE)</f>
        <v>4.5473613000300762E-2</v>
      </c>
      <c r="P77" s="14">
        <f>VLOOKUP($B77,'Data Entry'!$BZ$9:$CN$508,14,FALSE)</f>
        <v>0.31417224963813684</v>
      </c>
      <c r="Q77" s="26" t="s">
        <v>235</v>
      </c>
      <c r="R77" s="17" t="s">
        <v>235</v>
      </c>
      <c r="S77" s="17">
        <v>712.6</v>
      </c>
      <c r="T77" s="17">
        <v>711.8</v>
      </c>
      <c r="U77" s="17">
        <v>713.4</v>
      </c>
      <c r="V77" s="17">
        <v>711.5</v>
      </c>
      <c r="W77" s="17">
        <v>712.1</v>
      </c>
      <c r="X77" s="17">
        <v>713.6</v>
      </c>
      <c r="Y77" s="17">
        <v>712.3</v>
      </c>
      <c r="Z77" s="17">
        <v>711.9</v>
      </c>
      <c r="AA77" s="17">
        <v>716.2</v>
      </c>
      <c r="AB77" s="17">
        <v>713.7</v>
      </c>
      <c r="AC77" s="17">
        <v>709.5</v>
      </c>
      <c r="AD77" s="17">
        <v>710</v>
      </c>
      <c r="AE77" s="17">
        <v>712</v>
      </c>
      <c r="AF77" s="17">
        <v>713.9</v>
      </c>
      <c r="AG77" s="17">
        <v>707.7</v>
      </c>
      <c r="AH77" s="17">
        <v>710.9</v>
      </c>
      <c r="AI77" s="17">
        <v>713.1</v>
      </c>
      <c r="AJ77" s="17">
        <v>713.8</v>
      </c>
      <c r="AK77" s="17">
        <v>712.7</v>
      </c>
      <c r="AL77" s="17">
        <v>713.7</v>
      </c>
      <c r="AM77" s="17">
        <v>717.9</v>
      </c>
      <c r="AN77" s="17">
        <v>712.8</v>
      </c>
      <c r="AO77" s="17">
        <v>711.8</v>
      </c>
      <c r="AP77" s="17">
        <v>713.5</v>
      </c>
      <c r="AQ77" s="17">
        <v>715</v>
      </c>
      <c r="AR77" s="17">
        <v>713.9</v>
      </c>
      <c r="AS77" s="17">
        <v>712.3</v>
      </c>
      <c r="AT77" s="17">
        <v>712.9</v>
      </c>
      <c r="AU77" s="17">
        <v>702.1</v>
      </c>
      <c r="AV77" s="17">
        <v>700.7</v>
      </c>
      <c r="AW77" s="17">
        <v>713.1</v>
      </c>
      <c r="AX77" s="17">
        <v>714.1</v>
      </c>
      <c r="AY77" s="17">
        <v>717.1</v>
      </c>
      <c r="AZ77" s="17">
        <v>714.1</v>
      </c>
      <c r="BA77" s="17">
        <v>703.6</v>
      </c>
      <c r="BB77" s="17">
        <v>703.1</v>
      </c>
      <c r="BC77" s="17">
        <v>702.3</v>
      </c>
      <c r="BD77" s="17">
        <v>712.1</v>
      </c>
      <c r="BE77" s="17">
        <v>701.1</v>
      </c>
      <c r="BF77" s="17" t="s">
        <v>235</v>
      </c>
      <c r="BG77" s="17" t="s">
        <v>235</v>
      </c>
      <c r="BH77" s="17" t="s">
        <v>235</v>
      </c>
      <c r="BI77" s="27" t="s">
        <v>235</v>
      </c>
    </row>
    <row r="78" spans="1:61" s="15" customFormat="1">
      <c r="A78" s="16"/>
      <c r="B78" s="35">
        <v>124</v>
      </c>
      <c r="C78" s="39">
        <f>VLOOKUP($B78,'Data Entry'!$BZ$9:$CN$508,2,FALSE)</f>
        <v>6.1699999999999998E-2</v>
      </c>
      <c r="D78" s="39">
        <f>VLOOKUP($B78,'Data Entry'!$BZ$9:$CN$508,3,FALSE)</f>
        <v>4.3499999999999996</v>
      </c>
      <c r="E78" s="39">
        <f>VLOOKUP($B78,'Data Entry'!$BZ$9:$CN$508,4,FALSE)</f>
        <v>1.0864</v>
      </c>
      <c r="F78" s="39">
        <f>VLOOKUP($B78,'Data Entry'!$BZ$9:$CN$508,5,FALSE)</f>
        <v>59.414842232611129</v>
      </c>
      <c r="G78" s="39">
        <f>VLOOKUP($B78,'Data Entry'!$BZ$9:$CN$508,6,FALSE)</f>
        <v>0.34620000000000001</v>
      </c>
      <c r="H78" s="39">
        <f>VLOOKUP($B78,'Data Entry'!$BZ$9:$CN$508,7,FALSE)</f>
        <v>5.9900000000000002E-2</v>
      </c>
      <c r="I78" s="39">
        <f>VLOOKUP($B78,'Data Entry'!$BZ$9:$CN$508,8,FALSE)</f>
        <v>32.608019824926238</v>
      </c>
      <c r="J78" s="39">
        <f>VLOOKUP($B78,'Data Entry'!$BZ$9:$CN$508,9,FALSE)</f>
        <v>0.62829999999999997</v>
      </c>
      <c r="K78" s="39">
        <f>VLOOKUP($B78,'Data Entry'!$BZ$9:$CN$508,10,FALSE)</f>
        <v>0.73650000000000004</v>
      </c>
      <c r="L78" s="39">
        <f>VLOOKUP($B78,'Data Entry'!$BZ$9:$CN$508,11,FALSE)</f>
        <v>0</v>
      </c>
      <c r="M78" s="39">
        <f>VLOOKUP($B78,'Data Entry'!$BZ$9:$CN$508,12,FALSE)</f>
        <v>0.1275</v>
      </c>
      <c r="N78" s="39">
        <f>VLOOKUP($B78,'Data Entry'!$BZ$9:$CN$508,13,FALSE)</f>
        <v>0</v>
      </c>
      <c r="O78" s="14">
        <f>VLOOKUP($B78,'Data Entry'!$BZ$9:$CN$508,15,FALSE)</f>
        <v>4.5464197526310299E-2</v>
      </c>
      <c r="P78" s="14">
        <f>VLOOKUP($B78,'Data Entry'!$BZ$9:$CN$508,14,FALSE)</f>
        <v>0.3145287977829096</v>
      </c>
      <c r="Q78" s="26" t="s">
        <v>235</v>
      </c>
      <c r="R78" s="17" t="s">
        <v>235</v>
      </c>
      <c r="S78" s="17" t="s">
        <v>235</v>
      </c>
      <c r="T78" s="17">
        <v>711.5</v>
      </c>
      <c r="U78" s="17">
        <v>713.1</v>
      </c>
      <c r="V78" s="17">
        <v>711.2</v>
      </c>
      <c r="W78" s="17">
        <v>711.8</v>
      </c>
      <c r="X78" s="17">
        <v>713.3</v>
      </c>
      <c r="Y78" s="17">
        <v>712</v>
      </c>
      <c r="Z78" s="17">
        <v>711.6</v>
      </c>
      <c r="AA78" s="17">
        <v>715.9</v>
      </c>
      <c r="AB78" s="17">
        <v>713.4</v>
      </c>
      <c r="AC78" s="17">
        <v>709.2</v>
      </c>
      <c r="AD78" s="17">
        <v>709.7</v>
      </c>
      <c r="AE78" s="17">
        <v>711.7</v>
      </c>
      <c r="AF78" s="17">
        <v>713.6</v>
      </c>
      <c r="AG78" s="17">
        <v>707.4</v>
      </c>
      <c r="AH78" s="17">
        <v>710.6</v>
      </c>
      <c r="AI78" s="17">
        <v>712.8</v>
      </c>
      <c r="AJ78" s="17">
        <v>713.5</v>
      </c>
      <c r="AK78" s="17">
        <v>712.4</v>
      </c>
      <c r="AL78" s="17">
        <v>713.4</v>
      </c>
      <c r="AM78" s="17">
        <v>717.6</v>
      </c>
      <c r="AN78" s="17">
        <v>712.5</v>
      </c>
      <c r="AO78" s="17">
        <v>711.5</v>
      </c>
      <c r="AP78" s="17">
        <v>713.1</v>
      </c>
      <c r="AQ78" s="17">
        <v>714.7</v>
      </c>
      <c r="AR78" s="17">
        <v>713.6</v>
      </c>
      <c r="AS78" s="17">
        <v>712</v>
      </c>
      <c r="AT78" s="17">
        <v>712.6</v>
      </c>
      <c r="AU78" s="17">
        <v>701.8</v>
      </c>
      <c r="AV78" s="17">
        <v>700.4</v>
      </c>
      <c r="AW78" s="17">
        <v>712.8</v>
      </c>
      <c r="AX78" s="17">
        <v>713.7</v>
      </c>
      <c r="AY78" s="17">
        <v>716.8</v>
      </c>
      <c r="AZ78" s="17">
        <v>713.8</v>
      </c>
      <c r="BA78" s="17">
        <v>703.2</v>
      </c>
      <c r="BB78" s="17">
        <v>702.8</v>
      </c>
      <c r="BC78" s="17">
        <v>701.9</v>
      </c>
      <c r="BD78" s="17">
        <v>711.8</v>
      </c>
      <c r="BE78" s="17">
        <v>700.7</v>
      </c>
      <c r="BF78" s="17" t="s">
        <v>235</v>
      </c>
      <c r="BG78" s="17" t="s">
        <v>235</v>
      </c>
      <c r="BH78" s="17" t="s">
        <v>235</v>
      </c>
      <c r="BI78" s="27" t="s">
        <v>235</v>
      </c>
    </row>
    <row r="79" spans="1:61" s="15" customFormat="1">
      <c r="A79" s="16"/>
      <c r="B79" s="35">
        <v>263</v>
      </c>
      <c r="C79" s="39">
        <f>VLOOKUP($B79,'Data Entry'!$BZ$9:$CN$508,2,FALSE)</f>
        <v>4.0300000000000002E-2</v>
      </c>
      <c r="D79" s="39">
        <f>VLOOKUP($B79,'Data Entry'!$BZ$9:$CN$508,3,FALSE)</f>
        <v>4.4000000000000004</v>
      </c>
      <c r="E79" s="39">
        <f>VLOOKUP($B79,'Data Entry'!$BZ$9:$CN$508,4,FALSE)</f>
        <v>1.0954999999999999</v>
      </c>
      <c r="F79" s="39">
        <f>VLOOKUP($B79,'Data Entry'!$BZ$9:$CN$508,5,FALSE)</f>
        <v>60.078520062061422</v>
      </c>
      <c r="G79" s="39">
        <f>VLOOKUP($B79,'Data Entry'!$BZ$9:$CN$508,6,FALSE)</f>
        <v>0.3659</v>
      </c>
      <c r="H79" s="39">
        <f>VLOOKUP($B79,'Data Entry'!$BZ$9:$CN$508,7,FALSE)</f>
        <v>6.0400000000000002E-2</v>
      </c>
      <c r="I79" s="39">
        <f>VLOOKUP($B79,'Data Entry'!$BZ$9:$CN$508,8,FALSE)</f>
        <v>32.930836871518814</v>
      </c>
      <c r="J79" s="39">
        <f>VLOOKUP($B79,'Data Entry'!$BZ$9:$CN$508,9,FALSE)</f>
        <v>0.6492</v>
      </c>
      <c r="K79" s="39">
        <f>VLOOKUP($B79,'Data Entry'!$BZ$9:$CN$508,10,FALSE)</f>
        <v>0.76149999999999995</v>
      </c>
      <c r="L79" s="39">
        <f>VLOOKUP($B79,'Data Entry'!$BZ$9:$CN$508,11,FALSE)</f>
        <v>0</v>
      </c>
      <c r="M79" s="39">
        <f>VLOOKUP($B79,'Data Entry'!$BZ$9:$CN$508,12,FALSE)</f>
        <v>0.1789</v>
      </c>
      <c r="N79" s="39">
        <f>VLOOKUP($B79,'Data Entry'!$BZ$9:$CN$508,13,FALSE)</f>
        <v>1.6E-2</v>
      </c>
      <c r="O79" s="14">
        <f>VLOOKUP($B79,'Data Entry'!$BZ$9:$CN$508,15,FALSE)</f>
        <v>4.5500421680901154E-2</v>
      </c>
      <c r="P79" s="14">
        <f>VLOOKUP($B79,'Data Entry'!$BZ$9:$CN$508,14,FALSE)</f>
        <v>0.31481450283806622</v>
      </c>
      <c r="Q79" s="26" t="s">
        <v>235</v>
      </c>
      <c r="R79" s="17" t="s">
        <v>235</v>
      </c>
      <c r="S79" s="17" t="s">
        <v>235</v>
      </c>
      <c r="T79" s="17">
        <v>711.1</v>
      </c>
      <c r="U79" s="17">
        <v>712.7</v>
      </c>
      <c r="V79" s="17">
        <v>710.9</v>
      </c>
      <c r="W79" s="17">
        <v>711.5</v>
      </c>
      <c r="X79" s="17">
        <v>712.9</v>
      </c>
      <c r="Y79" s="17">
        <v>711.7</v>
      </c>
      <c r="Z79" s="17">
        <v>711.3</v>
      </c>
      <c r="AA79" s="17">
        <v>715.5</v>
      </c>
      <c r="AB79" s="17">
        <v>713.1</v>
      </c>
      <c r="AC79" s="17">
        <v>708.8</v>
      </c>
      <c r="AD79" s="17">
        <v>709.3</v>
      </c>
      <c r="AE79" s="17">
        <v>711.3</v>
      </c>
      <c r="AF79" s="17">
        <v>713.3</v>
      </c>
      <c r="AG79" s="17">
        <v>707.1</v>
      </c>
      <c r="AH79" s="17">
        <v>710.3</v>
      </c>
      <c r="AI79" s="17">
        <v>712.5</v>
      </c>
      <c r="AJ79" s="17">
        <v>713.2</v>
      </c>
      <c r="AK79" s="17">
        <v>712</v>
      </c>
      <c r="AL79" s="17">
        <v>713</v>
      </c>
      <c r="AM79" s="17">
        <v>717.2</v>
      </c>
      <c r="AN79" s="17">
        <v>712.1</v>
      </c>
      <c r="AO79" s="17">
        <v>711.1</v>
      </c>
      <c r="AP79" s="17">
        <v>712.8</v>
      </c>
      <c r="AQ79" s="17">
        <v>714.3</v>
      </c>
      <c r="AR79" s="17">
        <v>713.3</v>
      </c>
      <c r="AS79" s="17">
        <v>711.7</v>
      </c>
      <c r="AT79" s="17">
        <v>712.2</v>
      </c>
      <c r="AU79" s="17">
        <v>701.4</v>
      </c>
      <c r="AV79" s="17">
        <v>700</v>
      </c>
      <c r="AW79" s="17">
        <v>712.4</v>
      </c>
      <c r="AX79" s="17">
        <v>713.4</v>
      </c>
      <c r="AY79" s="17">
        <v>716.4</v>
      </c>
      <c r="AZ79" s="17">
        <v>713.4</v>
      </c>
      <c r="BA79" s="17">
        <v>702.8</v>
      </c>
      <c r="BB79" s="17">
        <v>702.4</v>
      </c>
      <c r="BC79" s="17">
        <v>701.6</v>
      </c>
      <c r="BD79" s="17">
        <v>711.5</v>
      </c>
      <c r="BE79" s="17">
        <v>700.3</v>
      </c>
      <c r="BF79" s="17" t="s">
        <v>235</v>
      </c>
      <c r="BG79" s="17" t="s">
        <v>235</v>
      </c>
      <c r="BH79" s="17" t="s">
        <v>235</v>
      </c>
      <c r="BI79" s="27" t="s">
        <v>235</v>
      </c>
    </row>
    <row r="80" spans="1:61" s="15" customFormat="1">
      <c r="A80" s="16"/>
      <c r="B80" s="35">
        <v>182</v>
      </c>
      <c r="C80" s="39">
        <f>VLOOKUP($B80,'Data Entry'!$BZ$9:$CN$508,2,FALSE)</f>
        <v>3.3300000000000003E-2</v>
      </c>
      <c r="D80" s="39">
        <f>VLOOKUP($B80,'Data Entry'!$BZ$9:$CN$508,3,FALSE)</f>
        <v>4.18</v>
      </c>
      <c r="E80" s="39">
        <f>VLOOKUP($B80,'Data Entry'!$BZ$9:$CN$508,4,FALSE)</f>
        <v>1.1503000000000001</v>
      </c>
      <c r="F80" s="39">
        <f>VLOOKUP($B80,'Data Entry'!$BZ$9:$CN$508,5,FALSE)</f>
        <v>59.957017721134996</v>
      </c>
      <c r="G80" s="39">
        <f>VLOOKUP($B80,'Data Entry'!$BZ$9:$CN$508,6,FALSE)</f>
        <v>0.36759999999999998</v>
      </c>
      <c r="H80" s="39">
        <f>VLOOKUP($B80,'Data Entry'!$BZ$9:$CN$508,7,FALSE)</f>
        <v>5.8299999999999998E-2</v>
      </c>
      <c r="I80" s="39">
        <f>VLOOKUP($B80,'Data Entry'!$BZ$9:$CN$508,8,FALSE)</f>
        <v>32.630165710875197</v>
      </c>
      <c r="J80" s="39">
        <f>VLOOKUP($B80,'Data Entry'!$BZ$9:$CN$508,9,FALSE)</f>
        <v>0.59950000000000003</v>
      </c>
      <c r="K80" s="39">
        <f>VLOOKUP($B80,'Data Entry'!$BZ$9:$CN$508,10,FALSE)</f>
        <v>0.70569999999999999</v>
      </c>
      <c r="L80" s="39">
        <f>VLOOKUP($B80,'Data Entry'!$BZ$9:$CN$508,11,FALSE)</f>
        <v>0</v>
      </c>
      <c r="M80" s="39">
        <f>VLOOKUP($B80,'Data Entry'!$BZ$9:$CN$508,12,FALSE)</f>
        <v>0.1595</v>
      </c>
      <c r="N80" s="39">
        <f>VLOOKUP($B80,'Data Entry'!$BZ$9:$CN$508,13,FALSE)</f>
        <v>1.2E-2</v>
      </c>
      <c r="O80" s="14">
        <f>VLOOKUP($B80,'Data Entry'!$BZ$9:$CN$508,15,FALSE)</f>
        <v>4.3430094686076594E-2</v>
      </c>
      <c r="P80" s="14">
        <f>VLOOKUP($B80,'Data Entry'!$BZ$9:$CN$508,14,FALSE)</f>
        <v>0.31635403631946546</v>
      </c>
      <c r="Q80" s="26" t="s">
        <v>235</v>
      </c>
      <c r="R80" s="17" t="s">
        <v>235</v>
      </c>
      <c r="S80" s="17" t="s">
        <v>235</v>
      </c>
      <c r="T80" s="17">
        <v>703.3</v>
      </c>
      <c r="U80" s="17">
        <v>704.8</v>
      </c>
      <c r="V80" s="17">
        <v>703.1</v>
      </c>
      <c r="W80" s="17">
        <v>703.6</v>
      </c>
      <c r="X80" s="17">
        <v>705.1</v>
      </c>
      <c r="Y80" s="17">
        <v>703.8</v>
      </c>
      <c r="Z80" s="17">
        <v>703.2</v>
      </c>
      <c r="AA80" s="17">
        <v>707.6</v>
      </c>
      <c r="AB80" s="17">
        <v>705.1</v>
      </c>
      <c r="AC80" s="17">
        <v>700.9</v>
      </c>
      <c r="AD80" s="17">
        <v>701.6</v>
      </c>
      <c r="AE80" s="17">
        <v>703.2</v>
      </c>
      <c r="AF80" s="17">
        <v>705.4</v>
      </c>
      <c r="AG80" s="17">
        <v>699.5</v>
      </c>
      <c r="AH80" s="17">
        <v>702.5</v>
      </c>
      <c r="AI80" s="17">
        <v>704.5</v>
      </c>
      <c r="AJ80" s="17">
        <v>705.2</v>
      </c>
      <c r="AK80" s="17">
        <v>704</v>
      </c>
      <c r="AL80" s="17">
        <v>705.1</v>
      </c>
      <c r="AM80" s="17">
        <v>709.2</v>
      </c>
      <c r="AN80" s="17">
        <v>704.1</v>
      </c>
      <c r="AO80" s="17">
        <v>703.3</v>
      </c>
      <c r="AP80" s="17">
        <v>704.7</v>
      </c>
      <c r="AQ80" s="17">
        <v>706.5</v>
      </c>
      <c r="AR80" s="17">
        <v>705.4</v>
      </c>
      <c r="AS80" s="17">
        <v>703.9</v>
      </c>
      <c r="AT80" s="17">
        <v>704.4</v>
      </c>
      <c r="AU80" s="17">
        <v>692.9</v>
      </c>
      <c r="AV80" s="17">
        <v>691.5</v>
      </c>
      <c r="AW80" s="17">
        <v>704.3</v>
      </c>
      <c r="AX80" s="17">
        <v>705.3</v>
      </c>
      <c r="AY80" s="17">
        <v>708.4</v>
      </c>
      <c r="AZ80" s="17">
        <v>705.3</v>
      </c>
      <c r="BA80" s="17">
        <v>694.2</v>
      </c>
      <c r="BB80" s="17">
        <v>693.8</v>
      </c>
      <c r="BC80" s="17">
        <v>693.1</v>
      </c>
      <c r="BD80" s="17">
        <v>703.4</v>
      </c>
      <c r="BE80" s="17">
        <v>691.5</v>
      </c>
      <c r="BF80" s="17" t="s">
        <v>235</v>
      </c>
      <c r="BG80" s="17" t="s">
        <v>235</v>
      </c>
      <c r="BH80" s="17" t="s">
        <v>235</v>
      </c>
      <c r="BI80" s="27" t="s">
        <v>235</v>
      </c>
    </row>
    <row r="81" spans="1:61" s="15" customFormat="1">
      <c r="A81" s="16"/>
      <c r="B81" s="35">
        <v>209</v>
      </c>
      <c r="C81" s="39">
        <f>VLOOKUP($B81,'Data Entry'!$BZ$9:$CN$508,2,FALSE)</f>
        <v>4.7399999999999998E-2</v>
      </c>
      <c r="D81" s="39">
        <f>VLOOKUP($B81,'Data Entry'!$BZ$9:$CN$508,3,FALSE)</f>
        <v>4.49</v>
      </c>
      <c r="E81" s="39">
        <f>VLOOKUP($B81,'Data Entry'!$BZ$9:$CN$508,4,FALSE)</f>
        <v>1.1182000000000001</v>
      </c>
      <c r="F81" s="39">
        <f>VLOOKUP($B81,'Data Entry'!$BZ$9:$CN$508,5,FALSE)</f>
        <v>59.292359487048572</v>
      </c>
      <c r="G81" s="39">
        <f>VLOOKUP($B81,'Data Entry'!$BZ$9:$CN$508,6,FALSE)</f>
        <v>0.35930000000000001</v>
      </c>
      <c r="H81" s="39">
        <f>VLOOKUP($B81,'Data Entry'!$BZ$9:$CN$508,7,FALSE)</f>
        <v>6.93E-2</v>
      </c>
      <c r="I81" s="39">
        <f>VLOOKUP($B81,'Data Entry'!$BZ$9:$CN$508,8,FALSE)</f>
        <v>32.738230840709427</v>
      </c>
      <c r="J81" s="39">
        <f>VLOOKUP($B81,'Data Entry'!$BZ$9:$CN$508,9,FALSE)</f>
        <v>0.64649999999999996</v>
      </c>
      <c r="K81" s="39">
        <f>VLOOKUP($B81,'Data Entry'!$BZ$9:$CN$508,10,FALSE)</f>
        <v>0.76349999999999996</v>
      </c>
      <c r="L81" s="39">
        <f>VLOOKUP($B81,'Data Entry'!$BZ$9:$CN$508,11,FALSE)</f>
        <v>0</v>
      </c>
      <c r="M81" s="39">
        <f>VLOOKUP($B81,'Data Entry'!$BZ$9:$CN$508,12,FALSE)</f>
        <v>0.15570000000000001</v>
      </c>
      <c r="N81" s="39">
        <f>VLOOKUP($B81,'Data Entry'!$BZ$9:$CN$508,13,FALSE)</f>
        <v>0.01</v>
      </c>
      <c r="O81" s="14">
        <f>VLOOKUP($B81,'Data Entry'!$BZ$9:$CN$508,15,FALSE)</f>
        <v>4.6916511136012383E-2</v>
      </c>
      <c r="P81" s="14">
        <f>VLOOKUP($B81,'Data Entry'!$BZ$9:$CN$508,14,FALSE)</f>
        <v>0.31776361849622614</v>
      </c>
      <c r="Q81" s="26" t="s">
        <v>235</v>
      </c>
      <c r="R81" s="17" t="s">
        <v>235</v>
      </c>
      <c r="S81" s="17" t="s">
        <v>235</v>
      </c>
      <c r="T81" s="17" t="s">
        <v>235</v>
      </c>
      <c r="U81" s="17">
        <v>719.6</v>
      </c>
      <c r="V81" s="17">
        <v>717.6</v>
      </c>
      <c r="W81" s="17">
        <v>718.3</v>
      </c>
      <c r="X81" s="17">
        <v>719.8</v>
      </c>
      <c r="Y81" s="17">
        <v>718.5</v>
      </c>
      <c r="Z81" s="17">
        <v>718.3</v>
      </c>
      <c r="AA81" s="17">
        <v>722.4</v>
      </c>
      <c r="AB81" s="17">
        <v>719.9</v>
      </c>
      <c r="AC81" s="17">
        <v>715.8</v>
      </c>
      <c r="AD81" s="17">
        <v>716</v>
      </c>
      <c r="AE81" s="17">
        <v>718.4</v>
      </c>
      <c r="AF81" s="17">
        <v>720.1</v>
      </c>
      <c r="AG81" s="17">
        <v>713.7</v>
      </c>
      <c r="AH81" s="17">
        <v>717</v>
      </c>
      <c r="AI81" s="17">
        <v>719.4</v>
      </c>
      <c r="AJ81" s="17">
        <v>720</v>
      </c>
      <c r="AK81" s="17">
        <v>719</v>
      </c>
      <c r="AL81" s="17">
        <v>719.8</v>
      </c>
      <c r="AM81" s="17">
        <v>724.1</v>
      </c>
      <c r="AN81" s="17">
        <v>719.2</v>
      </c>
      <c r="AO81" s="17">
        <v>717.9</v>
      </c>
      <c r="AP81" s="17">
        <v>719.8</v>
      </c>
      <c r="AQ81" s="17">
        <v>721.2</v>
      </c>
      <c r="AR81" s="17">
        <v>720.1</v>
      </c>
      <c r="AS81" s="17">
        <v>718.4</v>
      </c>
      <c r="AT81" s="17">
        <v>719</v>
      </c>
      <c r="AU81" s="17">
        <v>708.9</v>
      </c>
      <c r="AV81" s="17">
        <v>707.4</v>
      </c>
      <c r="AW81" s="17">
        <v>719.5</v>
      </c>
      <c r="AX81" s="17">
        <v>720.4</v>
      </c>
      <c r="AY81" s="17">
        <v>723.4</v>
      </c>
      <c r="AZ81" s="17">
        <v>720.5</v>
      </c>
      <c r="BA81" s="17">
        <v>710.4</v>
      </c>
      <c r="BB81" s="17">
        <v>709.8</v>
      </c>
      <c r="BC81" s="17">
        <v>709</v>
      </c>
      <c r="BD81" s="17">
        <v>718.5</v>
      </c>
      <c r="BE81" s="17">
        <v>708</v>
      </c>
      <c r="BF81" s="17" t="s">
        <v>235</v>
      </c>
      <c r="BG81" s="17" t="s">
        <v>235</v>
      </c>
      <c r="BH81" s="17" t="s">
        <v>235</v>
      </c>
      <c r="BI81" s="27" t="s">
        <v>235</v>
      </c>
    </row>
    <row r="82" spans="1:61" s="15" customFormat="1">
      <c r="A82" s="16"/>
      <c r="B82" s="35">
        <v>245</v>
      </c>
      <c r="C82" s="39">
        <f>VLOOKUP($B82,'Data Entry'!$BZ$9:$CN$508,2,FALSE)</f>
        <v>3.4799999999999998E-2</v>
      </c>
      <c r="D82" s="39">
        <f>VLOOKUP($B82,'Data Entry'!$BZ$9:$CN$508,3,FALSE)</f>
        <v>4.51</v>
      </c>
      <c r="E82" s="39">
        <f>VLOOKUP($B82,'Data Entry'!$BZ$9:$CN$508,4,FALSE)</f>
        <v>1.2083999999999999</v>
      </c>
      <c r="F82" s="39">
        <f>VLOOKUP($B82,'Data Entry'!$BZ$9:$CN$508,5,FALSE)</f>
        <v>59.408521440591819</v>
      </c>
      <c r="G82" s="39">
        <f>VLOOKUP($B82,'Data Entry'!$BZ$9:$CN$508,6,FALSE)</f>
        <v>0.33260000000000001</v>
      </c>
      <c r="H82" s="39">
        <f>VLOOKUP($B82,'Data Entry'!$BZ$9:$CN$508,7,FALSE)</f>
        <v>0</v>
      </c>
      <c r="I82" s="39">
        <f>VLOOKUP($B82,'Data Entry'!$BZ$9:$CN$508,8,FALSE)</f>
        <v>33.00370732732344</v>
      </c>
      <c r="J82" s="39">
        <f>VLOOKUP($B82,'Data Entry'!$BZ$9:$CN$508,9,FALSE)</f>
        <v>0.58889999999999998</v>
      </c>
      <c r="K82" s="39">
        <f>VLOOKUP($B82,'Data Entry'!$BZ$9:$CN$508,10,FALSE)</f>
        <v>0.69679999999999997</v>
      </c>
      <c r="L82" s="39">
        <f>VLOOKUP($B82,'Data Entry'!$BZ$9:$CN$508,11,FALSE)</f>
        <v>0</v>
      </c>
      <c r="M82" s="39">
        <f>VLOOKUP($B82,'Data Entry'!$BZ$9:$CN$508,12,FALSE)</f>
        <v>0.17430000000000001</v>
      </c>
      <c r="N82" s="39">
        <f>VLOOKUP($B82,'Data Entry'!$BZ$9:$CN$508,13,FALSE)</f>
        <v>0</v>
      </c>
      <c r="O82" s="14">
        <f>VLOOKUP($B82,'Data Entry'!$BZ$9:$CN$508,15,FALSE)</f>
        <v>4.6923822855333461E-2</v>
      </c>
      <c r="P82" s="14">
        <f>VLOOKUP($B82,'Data Entry'!$BZ$9:$CN$508,14,FALSE)</f>
        <v>0.31858969400013726</v>
      </c>
      <c r="Q82" s="26" t="s">
        <v>235</v>
      </c>
      <c r="R82" s="17" t="s">
        <v>235</v>
      </c>
      <c r="S82" s="17" t="s">
        <v>235</v>
      </c>
      <c r="T82" s="17" t="s">
        <v>235</v>
      </c>
      <c r="U82" s="17">
        <v>720.8</v>
      </c>
      <c r="V82" s="17">
        <v>718.8</v>
      </c>
      <c r="W82" s="17">
        <v>719.5</v>
      </c>
      <c r="X82" s="17">
        <v>721</v>
      </c>
      <c r="Y82" s="17">
        <v>719.6</v>
      </c>
      <c r="Z82" s="17">
        <v>719.5</v>
      </c>
      <c r="AA82" s="17">
        <v>723.6</v>
      </c>
      <c r="AB82" s="17">
        <v>721.1</v>
      </c>
      <c r="AC82" s="17">
        <v>716.9</v>
      </c>
      <c r="AD82" s="17">
        <v>717.2</v>
      </c>
      <c r="AE82" s="17">
        <v>719.6</v>
      </c>
      <c r="AF82" s="17">
        <v>721.3</v>
      </c>
      <c r="AG82" s="17">
        <v>714.9</v>
      </c>
      <c r="AH82" s="17">
        <v>718.2</v>
      </c>
      <c r="AI82" s="17">
        <v>720.5</v>
      </c>
      <c r="AJ82" s="17">
        <v>721.2</v>
      </c>
      <c r="AK82" s="17">
        <v>720.2</v>
      </c>
      <c r="AL82" s="17">
        <v>721</v>
      </c>
      <c r="AM82" s="17">
        <v>725.3</v>
      </c>
      <c r="AN82" s="17">
        <v>720.4</v>
      </c>
      <c r="AO82" s="17">
        <v>719</v>
      </c>
      <c r="AP82" s="17">
        <v>721</v>
      </c>
      <c r="AQ82" s="17">
        <v>722.4</v>
      </c>
      <c r="AR82" s="17">
        <v>721.3</v>
      </c>
      <c r="AS82" s="17">
        <v>719.6</v>
      </c>
      <c r="AT82" s="17">
        <v>720.2</v>
      </c>
      <c r="AU82" s="17">
        <v>710.2</v>
      </c>
      <c r="AV82" s="17">
        <v>708.7</v>
      </c>
      <c r="AW82" s="17">
        <v>720.7</v>
      </c>
      <c r="AX82" s="17">
        <v>721.6</v>
      </c>
      <c r="AY82" s="17">
        <v>724.6</v>
      </c>
      <c r="AZ82" s="17">
        <v>721.7</v>
      </c>
      <c r="BA82" s="17">
        <v>711.7</v>
      </c>
      <c r="BB82" s="17">
        <v>711.1</v>
      </c>
      <c r="BC82" s="17">
        <v>710.2</v>
      </c>
      <c r="BD82" s="17">
        <v>719.7</v>
      </c>
      <c r="BE82" s="17">
        <v>709.3</v>
      </c>
      <c r="BF82" s="17" t="s">
        <v>235</v>
      </c>
      <c r="BG82" s="17" t="s">
        <v>235</v>
      </c>
      <c r="BH82" s="17" t="s">
        <v>235</v>
      </c>
      <c r="BI82" s="27" t="s">
        <v>235</v>
      </c>
    </row>
    <row r="83" spans="1:61" s="15" customFormat="1">
      <c r="A83" s="16"/>
      <c r="B83" s="35">
        <v>167</v>
      </c>
      <c r="C83" s="39">
        <f>VLOOKUP($B83,'Data Entry'!$BZ$9:$CN$508,2,FALSE)</f>
        <v>3.4000000000000002E-2</v>
      </c>
      <c r="D83" s="39">
        <f>VLOOKUP($B83,'Data Entry'!$BZ$9:$CN$508,3,FALSE)</f>
        <v>4.3600000000000003</v>
      </c>
      <c r="E83" s="39">
        <f>VLOOKUP($B83,'Data Entry'!$BZ$9:$CN$508,4,FALSE)</f>
        <v>1.1093999999999999</v>
      </c>
      <c r="F83" s="39">
        <f>VLOOKUP($B83,'Data Entry'!$BZ$9:$CN$508,5,FALSE)</f>
        <v>59.628325867001529</v>
      </c>
      <c r="G83" s="39">
        <f>VLOOKUP($B83,'Data Entry'!$BZ$9:$CN$508,6,FALSE)</f>
        <v>0.38769999999999999</v>
      </c>
      <c r="H83" s="39">
        <f>VLOOKUP($B83,'Data Entry'!$BZ$9:$CN$508,7,FALSE)</f>
        <v>6.3299999999999995E-2</v>
      </c>
      <c r="I83" s="39">
        <f>VLOOKUP($B83,'Data Entry'!$BZ$9:$CN$508,8,FALSE)</f>
        <v>32.785925435702758</v>
      </c>
      <c r="J83" s="39">
        <f>VLOOKUP($B83,'Data Entry'!$BZ$9:$CN$508,9,FALSE)</f>
        <v>0.60219999999999996</v>
      </c>
      <c r="K83" s="39">
        <f>VLOOKUP($B83,'Data Entry'!$BZ$9:$CN$508,10,FALSE)</f>
        <v>0.71550000000000002</v>
      </c>
      <c r="L83" s="39">
        <f>VLOOKUP($B83,'Data Entry'!$BZ$9:$CN$508,11,FALSE)</f>
        <v>0</v>
      </c>
      <c r="M83" s="39">
        <f>VLOOKUP($B83,'Data Entry'!$BZ$9:$CN$508,12,FALSE)</f>
        <v>0.106</v>
      </c>
      <c r="N83" s="39">
        <f>VLOOKUP($B83,'Data Entry'!$BZ$9:$CN$508,13,FALSE)</f>
        <v>0</v>
      </c>
      <c r="O83" s="14">
        <f>VLOOKUP($B83,'Data Entry'!$BZ$9:$CN$508,15,FALSE)</f>
        <v>4.5373659431697612E-2</v>
      </c>
      <c r="P83" s="14">
        <f>VLOOKUP($B83,'Data Entry'!$BZ$9:$CN$508,14,FALSE)</f>
        <v>0.32039199323925383</v>
      </c>
      <c r="Q83" s="26" t="s">
        <v>235</v>
      </c>
      <c r="R83" s="17" t="s">
        <v>235</v>
      </c>
      <c r="S83" s="17" t="s">
        <v>235</v>
      </c>
      <c r="T83" s="17" t="s">
        <v>235</v>
      </c>
      <c r="U83" s="17">
        <v>713.3</v>
      </c>
      <c r="V83" s="17">
        <v>711.4</v>
      </c>
      <c r="W83" s="17">
        <v>712</v>
      </c>
      <c r="X83" s="17">
        <v>713.5</v>
      </c>
      <c r="Y83" s="17">
        <v>712.2</v>
      </c>
      <c r="Z83" s="17">
        <v>711.8</v>
      </c>
      <c r="AA83" s="17">
        <v>716</v>
      </c>
      <c r="AB83" s="17">
        <v>713.6</v>
      </c>
      <c r="AC83" s="17">
        <v>709.4</v>
      </c>
      <c r="AD83" s="17">
        <v>709.8</v>
      </c>
      <c r="AE83" s="17">
        <v>711.9</v>
      </c>
      <c r="AF83" s="17">
        <v>713.8</v>
      </c>
      <c r="AG83" s="17">
        <v>707.6</v>
      </c>
      <c r="AH83" s="17">
        <v>710.8</v>
      </c>
      <c r="AI83" s="17">
        <v>713</v>
      </c>
      <c r="AJ83" s="17">
        <v>713.7</v>
      </c>
      <c r="AK83" s="17">
        <v>712.5</v>
      </c>
      <c r="AL83" s="17">
        <v>713.5</v>
      </c>
      <c r="AM83" s="17">
        <v>717.7</v>
      </c>
      <c r="AN83" s="17">
        <v>712.7</v>
      </c>
      <c r="AO83" s="17">
        <v>711.6</v>
      </c>
      <c r="AP83" s="17">
        <v>713.3</v>
      </c>
      <c r="AQ83" s="17">
        <v>714.9</v>
      </c>
      <c r="AR83" s="17">
        <v>713.8</v>
      </c>
      <c r="AS83" s="17">
        <v>712.2</v>
      </c>
      <c r="AT83" s="17">
        <v>712.8</v>
      </c>
      <c r="AU83" s="17">
        <v>702</v>
      </c>
      <c r="AV83" s="17">
        <v>700.6</v>
      </c>
      <c r="AW83" s="17">
        <v>713</v>
      </c>
      <c r="AX83" s="17">
        <v>713.9</v>
      </c>
      <c r="AY83" s="17">
        <v>716.9</v>
      </c>
      <c r="AZ83" s="17">
        <v>714</v>
      </c>
      <c r="BA83" s="17">
        <v>703.4</v>
      </c>
      <c r="BB83" s="17">
        <v>703</v>
      </c>
      <c r="BC83" s="17">
        <v>702.1</v>
      </c>
      <c r="BD83" s="17">
        <v>712</v>
      </c>
      <c r="BE83" s="17">
        <v>700.9</v>
      </c>
      <c r="BF83" s="17" t="s">
        <v>235</v>
      </c>
      <c r="BG83" s="17" t="s">
        <v>235</v>
      </c>
      <c r="BH83" s="17" t="s">
        <v>235</v>
      </c>
      <c r="BI83" s="27" t="s">
        <v>235</v>
      </c>
    </row>
    <row r="84" spans="1:61" s="15" customFormat="1">
      <c r="A84" s="16"/>
      <c r="B84" s="35">
        <v>196</v>
      </c>
      <c r="C84" s="39">
        <f>VLOOKUP($B84,'Data Entry'!$BZ$9:$CN$508,2,FALSE)</f>
        <v>1.6899999999999998E-2</v>
      </c>
      <c r="D84" s="39">
        <f>VLOOKUP($B84,'Data Entry'!$BZ$9:$CN$508,3,FALSE)</f>
        <v>4.34</v>
      </c>
      <c r="E84" s="39">
        <f>VLOOKUP($B84,'Data Entry'!$BZ$9:$CN$508,4,FALSE)</f>
        <v>1.1298999999999999</v>
      </c>
      <c r="F84" s="39">
        <f>VLOOKUP($B84,'Data Entry'!$BZ$9:$CN$508,5,FALSE)</f>
        <v>59.807500374633413</v>
      </c>
      <c r="G84" s="39">
        <f>VLOOKUP($B84,'Data Entry'!$BZ$9:$CN$508,6,FALSE)</f>
        <v>0.3508</v>
      </c>
      <c r="H84" s="39">
        <f>VLOOKUP($B84,'Data Entry'!$BZ$9:$CN$508,7,FALSE)</f>
        <v>5.7200000000000001E-2</v>
      </c>
      <c r="I84" s="39">
        <f>VLOOKUP($B84,'Data Entry'!$BZ$9:$CN$508,8,FALSE)</f>
        <v>32.734702690426552</v>
      </c>
      <c r="J84" s="39">
        <f>VLOOKUP($B84,'Data Entry'!$BZ$9:$CN$508,9,FALSE)</f>
        <v>0.63260000000000005</v>
      </c>
      <c r="K84" s="39">
        <f>VLOOKUP($B84,'Data Entry'!$BZ$9:$CN$508,10,FALSE)</f>
        <v>0.752</v>
      </c>
      <c r="L84" s="39">
        <f>VLOOKUP($B84,'Data Entry'!$BZ$9:$CN$508,11,FALSE)</f>
        <v>0</v>
      </c>
      <c r="M84" s="39">
        <f>VLOOKUP($B84,'Data Entry'!$BZ$9:$CN$508,12,FALSE)</f>
        <v>0.1321</v>
      </c>
      <c r="N84" s="39">
        <f>VLOOKUP($B84,'Data Entry'!$BZ$9:$CN$508,13,FALSE)</f>
        <v>0</v>
      </c>
      <c r="O84" s="14">
        <f>VLOOKUP($B84,'Data Entry'!$BZ$9:$CN$508,15,FALSE)</f>
        <v>4.510812063435142E-2</v>
      </c>
      <c r="P84" s="14">
        <f>VLOOKUP($B84,'Data Entry'!$BZ$9:$CN$508,14,FALSE)</f>
        <v>0.32061175933213726</v>
      </c>
      <c r="Q84" s="26" t="s">
        <v>235</v>
      </c>
      <c r="R84" s="17" t="s">
        <v>235</v>
      </c>
      <c r="S84" s="17" t="s">
        <v>235</v>
      </c>
      <c r="T84" s="17" t="s">
        <v>235</v>
      </c>
      <c r="U84" s="17">
        <v>711.9</v>
      </c>
      <c r="V84" s="17">
        <v>710</v>
      </c>
      <c r="W84" s="17">
        <v>710.6</v>
      </c>
      <c r="X84" s="17">
        <v>712.1</v>
      </c>
      <c r="Y84" s="17">
        <v>710.8</v>
      </c>
      <c r="Z84" s="17">
        <v>710.4</v>
      </c>
      <c r="AA84" s="17">
        <v>714.7</v>
      </c>
      <c r="AB84" s="17">
        <v>712.2</v>
      </c>
      <c r="AC84" s="17">
        <v>708</v>
      </c>
      <c r="AD84" s="17">
        <v>708.5</v>
      </c>
      <c r="AE84" s="17">
        <v>710.4</v>
      </c>
      <c r="AF84" s="17">
        <v>712.4</v>
      </c>
      <c r="AG84" s="17">
        <v>706.3</v>
      </c>
      <c r="AH84" s="17">
        <v>709.5</v>
      </c>
      <c r="AI84" s="17">
        <v>711.6</v>
      </c>
      <c r="AJ84" s="17">
        <v>712.3</v>
      </c>
      <c r="AK84" s="17">
        <v>711.1</v>
      </c>
      <c r="AL84" s="17">
        <v>712.2</v>
      </c>
      <c r="AM84" s="17">
        <v>716.3</v>
      </c>
      <c r="AN84" s="17">
        <v>711.3</v>
      </c>
      <c r="AO84" s="17">
        <v>710.3</v>
      </c>
      <c r="AP84" s="17">
        <v>711.9</v>
      </c>
      <c r="AQ84" s="17">
        <v>713.5</v>
      </c>
      <c r="AR84" s="17">
        <v>712.4</v>
      </c>
      <c r="AS84" s="17">
        <v>710.8</v>
      </c>
      <c r="AT84" s="17">
        <v>711.4</v>
      </c>
      <c r="AU84" s="17">
        <v>700.5</v>
      </c>
      <c r="AV84" s="17">
        <v>699.1</v>
      </c>
      <c r="AW84" s="17">
        <v>711.6</v>
      </c>
      <c r="AX84" s="17">
        <v>712.5</v>
      </c>
      <c r="AY84" s="17">
        <v>715.5</v>
      </c>
      <c r="AZ84" s="17">
        <v>712.6</v>
      </c>
      <c r="BA84" s="17">
        <v>701.9</v>
      </c>
      <c r="BB84" s="17">
        <v>701.5</v>
      </c>
      <c r="BC84" s="17">
        <v>700.7</v>
      </c>
      <c r="BD84" s="17">
        <v>710.6</v>
      </c>
      <c r="BE84" s="17">
        <v>699.4</v>
      </c>
      <c r="BF84" s="17" t="s">
        <v>235</v>
      </c>
      <c r="BG84" s="17" t="s">
        <v>235</v>
      </c>
      <c r="BH84" s="17" t="s">
        <v>235</v>
      </c>
      <c r="BI84" s="27" t="s">
        <v>235</v>
      </c>
    </row>
    <row r="85" spans="1:61" s="15" customFormat="1">
      <c r="A85" s="16"/>
      <c r="B85" s="35">
        <v>168</v>
      </c>
      <c r="C85" s="39">
        <f>VLOOKUP($B85,'Data Entry'!$BZ$9:$CN$508,2,FALSE)</f>
        <v>5.8599999999999999E-2</v>
      </c>
      <c r="D85" s="39">
        <f>VLOOKUP($B85,'Data Entry'!$BZ$9:$CN$508,3,FALSE)</f>
        <v>4.3099999999999996</v>
      </c>
      <c r="E85" s="39">
        <f>VLOOKUP($B85,'Data Entry'!$BZ$9:$CN$508,4,FALSE)</f>
        <v>1.1253</v>
      </c>
      <c r="F85" s="39">
        <f>VLOOKUP($B85,'Data Entry'!$BZ$9:$CN$508,5,FALSE)</f>
        <v>59.675970539323671</v>
      </c>
      <c r="G85" s="39">
        <f>VLOOKUP($B85,'Data Entry'!$BZ$9:$CN$508,6,FALSE)</f>
        <v>0.3725</v>
      </c>
      <c r="H85" s="39">
        <f>VLOOKUP($B85,'Data Entry'!$BZ$9:$CN$508,7,FALSE)</f>
        <v>5.79E-2</v>
      </c>
      <c r="I85" s="39">
        <f>VLOOKUP($B85,'Data Entry'!$BZ$9:$CN$508,8,FALSE)</f>
        <v>32.733054354480977</v>
      </c>
      <c r="J85" s="39">
        <f>VLOOKUP($B85,'Data Entry'!$BZ$9:$CN$508,9,FALSE)</f>
        <v>0.59589999999999999</v>
      </c>
      <c r="K85" s="39">
        <f>VLOOKUP($B85,'Data Entry'!$BZ$9:$CN$508,10,FALSE)</f>
        <v>0.71030000000000004</v>
      </c>
      <c r="L85" s="39">
        <f>VLOOKUP($B85,'Data Entry'!$BZ$9:$CN$508,11,FALSE)</f>
        <v>0</v>
      </c>
      <c r="M85" s="39">
        <f>VLOOKUP($B85,'Data Entry'!$BZ$9:$CN$508,12,FALSE)</f>
        <v>0.13519999999999999</v>
      </c>
      <c r="N85" s="39">
        <f>VLOOKUP($B85,'Data Entry'!$BZ$9:$CN$508,13,FALSE)</f>
        <v>0.01</v>
      </c>
      <c r="O85" s="14">
        <f>VLOOKUP($B85,'Data Entry'!$BZ$9:$CN$508,15,FALSE)</f>
        <v>4.4858508855072039E-2</v>
      </c>
      <c r="P85" s="14">
        <f>VLOOKUP($B85,'Data Entry'!$BZ$9:$CN$508,14,FALSE)</f>
        <v>0.32179153556746748</v>
      </c>
      <c r="Q85" s="26" t="s">
        <v>235</v>
      </c>
      <c r="R85" s="17" t="s">
        <v>235</v>
      </c>
      <c r="S85" s="17" t="s">
        <v>235</v>
      </c>
      <c r="T85" s="17" t="s">
        <v>235</v>
      </c>
      <c r="U85" s="17" t="s">
        <v>235</v>
      </c>
      <c r="V85" s="17">
        <v>709.1</v>
      </c>
      <c r="W85" s="17">
        <v>709.7</v>
      </c>
      <c r="X85" s="17">
        <v>711.2</v>
      </c>
      <c r="Y85" s="17">
        <v>709.9</v>
      </c>
      <c r="Z85" s="17">
        <v>709.5</v>
      </c>
      <c r="AA85" s="17">
        <v>713.8</v>
      </c>
      <c r="AB85" s="17">
        <v>711.3</v>
      </c>
      <c r="AC85" s="17">
        <v>707.1</v>
      </c>
      <c r="AD85" s="17">
        <v>707.6</v>
      </c>
      <c r="AE85" s="17">
        <v>709.5</v>
      </c>
      <c r="AF85" s="17">
        <v>711.5</v>
      </c>
      <c r="AG85" s="17">
        <v>705.4</v>
      </c>
      <c r="AH85" s="17">
        <v>708.6</v>
      </c>
      <c r="AI85" s="17">
        <v>710.7</v>
      </c>
      <c r="AJ85" s="17">
        <v>711.4</v>
      </c>
      <c r="AK85" s="17">
        <v>710.2</v>
      </c>
      <c r="AL85" s="17">
        <v>711.3</v>
      </c>
      <c r="AM85" s="17">
        <v>715.4</v>
      </c>
      <c r="AN85" s="17">
        <v>710.3</v>
      </c>
      <c r="AO85" s="17">
        <v>709.4</v>
      </c>
      <c r="AP85" s="17">
        <v>711</v>
      </c>
      <c r="AQ85" s="17">
        <v>712.6</v>
      </c>
      <c r="AR85" s="17">
        <v>711.5</v>
      </c>
      <c r="AS85" s="17">
        <v>709.9</v>
      </c>
      <c r="AT85" s="17">
        <v>710.5</v>
      </c>
      <c r="AU85" s="17">
        <v>699.5</v>
      </c>
      <c r="AV85" s="17">
        <v>698.1</v>
      </c>
      <c r="AW85" s="17">
        <v>710.6</v>
      </c>
      <c r="AX85" s="17">
        <v>711.6</v>
      </c>
      <c r="AY85" s="17">
        <v>714.6</v>
      </c>
      <c r="AZ85" s="17">
        <v>711.6</v>
      </c>
      <c r="BA85" s="17">
        <v>700.9</v>
      </c>
      <c r="BB85" s="17">
        <v>700.5</v>
      </c>
      <c r="BC85" s="17">
        <v>699.7</v>
      </c>
      <c r="BD85" s="17">
        <v>709.7</v>
      </c>
      <c r="BE85" s="17">
        <v>698.4</v>
      </c>
      <c r="BF85" s="17" t="s">
        <v>235</v>
      </c>
      <c r="BG85" s="17" t="s">
        <v>235</v>
      </c>
      <c r="BH85" s="17" t="s">
        <v>235</v>
      </c>
      <c r="BI85" s="27" t="s">
        <v>235</v>
      </c>
    </row>
    <row r="86" spans="1:61" s="15" customFormat="1">
      <c r="A86" s="16"/>
      <c r="B86" s="35">
        <v>154</v>
      </c>
      <c r="C86" s="39">
        <f>VLOOKUP($B86,'Data Entry'!$BZ$9:$CN$508,2,FALSE)</f>
        <v>5.3699999999999998E-2</v>
      </c>
      <c r="D86" s="39">
        <f>VLOOKUP($B86,'Data Entry'!$BZ$9:$CN$508,3,FALSE)</f>
        <v>4.25</v>
      </c>
      <c r="E86" s="39">
        <f>VLOOKUP($B86,'Data Entry'!$BZ$9:$CN$508,4,FALSE)</f>
        <v>1.1677</v>
      </c>
      <c r="F86" s="39">
        <f>VLOOKUP($B86,'Data Entry'!$BZ$9:$CN$508,5,FALSE)</f>
        <v>59.702818120759872</v>
      </c>
      <c r="G86" s="39">
        <f>VLOOKUP($B86,'Data Entry'!$BZ$9:$CN$508,6,FALSE)</f>
        <v>0.36520000000000002</v>
      </c>
      <c r="H86" s="39">
        <f>VLOOKUP($B86,'Data Entry'!$BZ$9:$CN$508,7,FALSE)</f>
        <v>0.1358</v>
      </c>
      <c r="I86" s="39">
        <f>VLOOKUP($B86,'Data Entry'!$BZ$9:$CN$508,8,FALSE)</f>
        <v>32.928896672451451</v>
      </c>
      <c r="J86" s="39">
        <f>VLOOKUP($B86,'Data Entry'!$BZ$9:$CN$508,9,FALSE)</f>
        <v>0.50129999999999997</v>
      </c>
      <c r="K86" s="39">
        <f>VLOOKUP($B86,'Data Entry'!$BZ$9:$CN$508,10,FALSE)</f>
        <v>0.60040000000000004</v>
      </c>
      <c r="L86" s="39">
        <f>VLOOKUP($B86,'Data Entry'!$BZ$9:$CN$508,11,FALSE)</f>
        <v>0</v>
      </c>
      <c r="M86" s="39">
        <f>VLOOKUP($B86,'Data Entry'!$BZ$9:$CN$508,12,FALSE)</f>
        <v>0.14000000000000001</v>
      </c>
      <c r="N86" s="39">
        <f>VLOOKUP($B86,'Data Entry'!$BZ$9:$CN$508,13,FALSE)</f>
        <v>2.01E-2</v>
      </c>
      <c r="O86" s="14">
        <f>VLOOKUP($B86,'Data Entry'!$BZ$9:$CN$508,15,FALSE)</f>
        <v>4.4121720475769191E-2</v>
      </c>
      <c r="P86" s="14">
        <f>VLOOKUP($B86,'Data Entry'!$BZ$9:$CN$508,14,FALSE)</f>
        <v>0.32386608527837812</v>
      </c>
      <c r="Q86" s="26" t="s">
        <v>235</v>
      </c>
      <c r="R86" s="17" t="s">
        <v>235</v>
      </c>
      <c r="S86" s="17" t="s">
        <v>235</v>
      </c>
      <c r="T86" s="17" t="s">
        <v>235</v>
      </c>
      <c r="U86" s="17" t="s">
        <v>235</v>
      </c>
      <c r="V86" s="17">
        <v>708.4</v>
      </c>
      <c r="W86" s="17">
        <v>709</v>
      </c>
      <c r="X86" s="17">
        <v>710.5</v>
      </c>
      <c r="Y86" s="17">
        <v>709.2</v>
      </c>
      <c r="Z86" s="17">
        <v>708.7</v>
      </c>
      <c r="AA86" s="17">
        <v>713.1</v>
      </c>
      <c r="AB86" s="17">
        <v>710.6</v>
      </c>
      <c r="AC86" s="17">
        <v>706.4</v>
      </c>
      <c r="AD86" s="17">
        <v>707</v>
      </c>
      <c r="AE86" s="17">
        <v>708.8</v>
      </c>
      <c r="AF86" s="17">
        <v>710.8</v>
      </c>
      <c r="AG86" s="17">
        <v>704.7</v>
      </c>
      <c r="AH86" s="17">
        <v>707.9</v>
      </c>
      <c r="AI86" s="17">
        <v>710</v>
      </c>
      <c r="AJ86" s="17">
        <v>710.7</v>
      </c>
      <c r="AK86" s="17">
        <v>709.5</v>
      </c>
      <c r="AL86" s="17">
        <v>710.6</v>
      </c>
      <c r="AM86" s="17">
        <v>714.7</v>
      </c>
      <c r="AN86" s="17">
        <v>709.6</v>
      </c>
      <c r="AO86" s="17">
        <v>708.7</v>
      </c>
      <c r="AP86" s="17">
        <v>710.3</v>
      </c>
      <c r="AQ86" s="17">
        <v>711.9</v>
      </c>
      <c r="AR86" s="17">
        <v>710.8</v>
      </c>
      <c r="AS86" s="17">
        <v>709.2</v>
      </c>
      <c r="AT86" s="17">
        <v>709.8</v>
      </c>
      <c r="AU86" s="17">
        <v>698.8</v>
      </c>
      <c r="AV86" s="17">
        <v>697.4</v>
      </c>
      <c r="AW86" s="17">
        <v>709.9</v>
      </c>
      <c r="AX86" s="17">
        <v>710.9</v>
      </c>
      <c r="AY86" s="17">
        <v>713.9</v>
      </c>
      <c r="AZ86" s="17">
        <v>710.9</v>
      </c>
      <c r="BA86" s="17">
        <v>700.2</v>
      </c>
      <c r="BB86" s="17">
        <v>699.7</v>
      </c>
      <c r="BC86" s="17">
        <v>698.9</v>
      </c>
      <c r="BD86" s="17">
        <v>709</v>
      </c>
      <c r="BE86" s="17">
        <v>697.6</v>
      </c>
      <c r="BF86" s="17" t="s">
        <v>235</v>
      </c>
      <c r="BG86" s="17" t="s">
        <v>235</v>
      </c>
      <c r="BH86" s="17" t="s">
        <v>235</v>
      </c>
      <c r="BI86" s="27" t="s">
        <v>235</v>
      </c>
    </row>
    <row r="87" spans="1:61" s="15" customFormat="1">
      <c r="A87" s="16"/>
      <c r="B87" s="35">
        <v>277</v>
      </c>
      <c r="C87" s="39">
        <f>VLOOKUP($B87,'Data Entry'!$BZ$9:$CN$508,2,FALSE)</f>
        <v>5.2400000000000002E-2</v>
      </c>
      <c r="D87" s="39">
        <f>VLOOKUP($B87,'Data Entry'!$BZ$9:$CN$508,3,FALSE)</f>
        <v>4.58</v>
      </c>
      <c r="E87" s="39">
        <f>VLOOKUP($B87,'Data Entry'!$BZ$9:$CN$508,4,FALSE)</f>
        <v>1.5067999999999999</v>
      </c>
      <c r="F87" s="39">
        <f>VLOOKUP($B87,'Data Entry'!$BZ$9:$CN$508,5,FALSE)</f>
        <v>59.096113667344468</v>
      </c>
      <c r="G87" s="39">
        <f>VLOOKUP($B87,'Data Entry'!$BZ$9:$CN$508,6,FALSE)</f>
        <v>0.36059999999999998</v>
      </c>
      <c r="H87" s="39">
        <f>VLOOKUP($B87,'Data Entry'!$BZ$9:$CN$508,7,FALSE)</f>
        <v>9.4999999999999998E-3</v>
      </c>
      <c r="I87" s="39">
        <f>VLOOKUP($B87,'Data Entry'!$BZ$9:$CN$508,8,FALSE)</f>
        <v>33.034814497725392</v>
      </c>
      <c r="J87" s="39">
        <f>VLOOKUP($B87,'Data Entry'!$BZ$9:$CN$508,9,FALSE)</f>
        <v>0.56910000000000005</v>
      </c>
      <c r="K87" s="39">
        <f>VLOOKUP($B87,'Data Entry'!$BZ$9:$CN$508,10,FALSE)</f>
        <v>0.68240000000000001</v>
      </c>
      <c r="L87" s="39">
        <f>VLOOKUP($B87,'Data Entry'!$BZ$9:$CN$508,11,FALSE)</f>
        <v>0</v>
      </c>
      <c r="M87" s="39">
        <f>VLOOKUP($B87,'Data Entry'!$BZ$9:$CN$508,12,FALSE)</f>
        <v>0.15559999999999999</v>
      </c>
      <c r="N87" s="39">
        <f>VLOOKUP($B87,'Data Entry'!$BZ$9:$CN$508,13,FALSE)</f>
        <v>0</v>
      </c>
      <c r="O87" s="14">
        <f>VLOOKUP($B87,'Data Entry'!$BZ$9:$CN$508,15,FALSE)</f>
        <v>4.7790316730971116E-2</v>
      </c>
      <c r="P87" s="14">
        <f>VLOOKUP($B87,'Data Entry'!$BZ$9:$CN$508,14,FALSE)</f>
        <v>0.32437353887134068</v>
      </c>
      <c r="Q87" s="26" t="s">
        <v>235</v>
      </c>
      <c r="R87" s="17" t="s">
        <v>235</v>
      </c>
      <c r="S87" s="17" t="s">
        <v>235</v>
      </c>
      <c r="T87" s="17" t="s">
        <v>235</v>
      </c>
      <c r="U87" s="17" t="s">
        <v>235</v>
      </c>
      <c r="V87" s="17">
        <v>727</v>
      </c>
      <c r="W87" s="17">
        <v>727.8</v>
      </c>
      <c r="X87" s="17">
        <v>729.2</v>
      </c>
      <c r="Y87" s="17">
        <v>727.8</v>
      </c>
      <c r="Z87" s="17">
        <v>727.9</v>
      </c>
      <c r="AA87" s="17">
        <v>731.8</v>
      </c>
      <c r="AB87" s="17">
        <v>729.4</v>
      </c>
      <c r="AC87" s="17">
        <v>725.3</v>
      </c>
      <c r="AD87" s="17">
        <v>725.2</v>
      </c>
      <c r="AE87" s="17">
        <v>728</v>
      </c>
      <c r="AF87" s="17">
        <v>729.6</v>
      </c>
      <c r="AG87" s="17">
        <v>722.9</v>
      </c>
      <c r="AH87" s="17">
        <v>726.3</v>
      </c>
      <c r="AI87" s="17">
        <v>728.8</v>
      </c>
      <c r="AJ87" s="17">
        <v>729.5</v>
      </c>
      <c r="AK87" s="17">
        <v>728.6</v>
      </c>
      <c r="AL87" s="17">
        <v>729.3</v>
      </c>
      <c r="AM87" s="17">
        <v>733.6</v>
      </c>
      <c r="AN87" s="17">
        <v>728.8</v>
      </c>
      <c r="AO87" s="17">
        <v>727.2</v>
      </c>
      <c r="AP87" s="17">
        <v>729.5</v>
      </c>
      <c r="AQ87" s="17">
        <v>730.6</v>
      </c>
      <c r="AR87" s="17">
        <v>729.6</v>
      </c>
      <c r="AS87" s="17">
        <v>727.8</v>
      </c>
      <c r="AT87" s="17">
        <v>728.4</v>
      </c>
      <c r="AU87" s="17">
        <v>719.2</v>
      </c>
      <c r="AV87" s="17">
        <v>717.7</v>
      </c>
      <c r="AW87" s="17">
        <v>729.3</v>
      </c>
      <c r="AX87" s="17">
        <v>730.1</v>
      </c>
      <c r="AY87" s="17">
        <v>733</v>
      </c>
      <c r="AZ87" s="17">
        <v>730.2</v>
      </c>
      <c r="BA87" s="17">
        <v>720.9</v>
      </c>
      <c r="BB87" s="17">
        <v>720.2</v>
      </c>
      <c r="BC87" s="17">
        <v>719.2</v>
      </c>
      <c r="BD87" s="17">
        <v>728.1</v>
      </c>
      <c r="BE87" s="17">
        <v>718.7</v>
      </c>
      <c r="BF87" s="17" t="s">
        <v>235</v>
      </c>
      <c r="BG87" s="17" t="s">
        <v>235</v>
      </c>
      <c r="BH87" s="17" t="s">
        <v>235</v>
      </c>
      <c r="BI87" s="27" t="s">
        <v>235</v>
      </c>
    </row>
    <row r="88" spans="1:61" s="15" customFormat="1">
      <c r="A88" s="16"/>
      <c r="B88" s="35">
        <v>165</v>
      </c>
      <c r="C88" s="39">
        <f>VLOOKUP($B88,'Data Entry'!$BZ$9:$CN$508,2,FALSE)</f>
        <v>3.0499999999999999E-2</v>
      </c>
      <c r="D88" s="39">
        <f>VLOOKUP($B88,'Data Entry'!$BZ$9:$CN$508,3,FALSE)</f>
        <v>4.3099999999999996</v>
      </c>
      <c r="E88" s="39">
        <f>VLOOKUP($B88,'Data Entry'!$BZ$9:$CN$508,4,FALSE)</f>
        <v>1.1007</v>
      </c>
      <c r="F88" s="39">
        <f>VLOOKUP($B88,'Data Entry'!$BZ$9:$CN$508,5,FALSE)</f>
        <v>59.524403983298015</v>
      </c>
      <c r="G88" s="39">
        <f>VLOOKUP($B88,'Data Entry'!$BZ$9:$CN$508,6,FALSE)</f>
        <v>0.34910000000000002</v>
      </c>
      <c r="H88" s="39">
        <f>VLOOKUP($B88,'Data Entry'!$BZ$9:$CN$508,7,FALSE)</f>
        <v>7.7799999999999994E-2</v>
      </c>
      <c r="I88" s="39">
        <f>VLOOKUP($B88,'Data Entry'!$BZ$9:$CN$508,8,FALSE)</f>
        <v>32.60943523018414</v>
      </c>
      <c r="J88" s="39">
        <f>VLOOKUP($B88,'Data Entry'!$BZ$9:$CN$508,9,FALSE)</f>
        <v>0.61050000000000004</v>
      </c>
      <c r="K88" s="39">
        <f>VLOOKUP($B88,'Data Entry'!$BZ$9:$CN$508,10,FALSE)</f>
        <v>0.73309999999999997</v>
      </c>
      <c r="L88" s="39">
        <f>VLOOKUP($B88,'Data Entry'!$BZ$9:$CN$508,11,FALSE)</f>
        <v>0</v>
      </c>
      <c r="M88" s="39">
        <f>VLOOKUP($B88,'Data Entry'!$BZ$9:$CN$508,12,FALSE)</f>
        <v>0.13420000000000001</v>
      </c>
      <c r="N88" s="39">
        <f>VLOOKUP($B88,'Data Entry'!$BZ$9:$CN$508,13,FALSE)</f>
        <v>0</v>
      </c>
      <c r="O88" s="14">
        <f>VLOOKUP($B88,'Data Entry'!$BZ$9:$CN$508,15,FALSE)</f>
        <v>4.4993860048089564E-2</v>
      </c>
      <c r="P88" s="14">
        <f>VLOOKUP($B88,'Data Entry'!$BZ$9:$CN$508,14,FALSE)</f>
        <v>0.32500065754538404</v>
      </c>
      <c r="Q88" s="26" t="s">
        <v>235</v>
      </c>
      <c r="R88" s="17" t="s">
        <v>235</v>
      </c>
      <c r="S88" s="17" t="s">
        <v>235</v>
      </c>
      <c r="T88" s="17" t="s">
        <v>235</v>
      </c>
      <c r="U88" s="17" t="s">
        <v>235</v>
      </c>
      <c r="V88" s="17">
        <v>709.7</v>
      </c>
      <c r="W88" s="17">
        <v>710.3</v>
      </c>
      <c r="X88" s="17">
        <v>711.7</v>
      </c>
      <c r="Y88" s="17">
        <v>710.4</v>
      </c>
      <c r="Z88" s="17">
        <v>710</v>
      </c>
      <c r="AA88" s="17">
        <v>714.3</v>
      </c>
      <c r="AB88" s="17">
        <v>711.8</v>
      </c>
      <c r="AC88" s="17">
        <v>707.6</v>
      </c>
      <c r="AD88" s="17">
        <v>708.1</v>
      </c>
      <c r="AE88" s="17">
        <v>710.1</v>
      </c>
      <c r="AF88" s="17">
        <v>712</v>
      </c>
      <c r="AG88" s="17">
        <v>705.9</v>
      </c>
      <c r="AH88" s="17">
        <v>709.1</v>
      </c>
      <c r="AI88" s="17">
        <v>711.2</v>
      </c>
      <c r="AJ88" s="17">
        <v>711.9</v>
      </c>
      <c r="AK88" s="17">
        <v>710.8</v>
      </c>
      <c r="AL88" s="17">
        <v>711.8</v>
      </c>
      <c r="AM88" s="17">
        <v>716</v>
      </c>
      <c r="AN88" s="17">
        <v>710.9</v>
      </c>
      <c r="AO88" s="17">
        <v>709.9</v>
      </c>
      <c r="AP88" s="17">
        <v>711.5</v>
      </c>
      <c r="AQ88" s="17">
        <v>713.1</v>
      </c>
      <c r="AR88" s="17">
        <v>712</v>
      </c>
      <c r="AS88" s="17">
        <v>710.5</v>
      </c>
      <c r="AT88" s="17">
        <v>711</v>
      </c>
      <c r="AU88" s="17">
        <v>700.1</v>
      </c>
      <c r="AV88" s="17">
        <v>698.7</v>
      </c>
      <c r="AW88" s="17">
        <v>711.2</v>
      </c>
      <c r="AX88" s="17">
        <v>712.1</v>
      </c>
      <c r="AY88" s="17">
        <v>715.2</v>
      </c>
      <c r="AZ88" s="17">
        <v>712.2</v>
      </c>
      <c r="BA88" s="17">
        <v>701.5</v>
      </c>
      <c r="BB88" s="17">
        <v>701.1</v>
      </c>
      <c r="BC88" s="17">
        <v>700.3</v>
      </c>
      <c r="BD88" s="17">
        <v>710.2</v>
      </c>
      <c r="BE88" s="17">
        <v>699</v>
      </c>
      <c r="BF88" s="17" t="s">
        <v>235</v>
      </c>
      <c r="BG88" s="17" t="s">
        <v>235</v>
      </c>
      <c r="BH88" s="17" t="s">
        <v>235</v>
      </c>
      <c r="BI88" s="27" t="s">
        <v>235</v>
      </c>
    </row>
    <row r="89" spans="1:61" s="15" customFormat="1">
      <c r="A89" s="16"/>
      <c r="B89" s="35">
        <v>144</v>
      </c>
      <c r="C89" s="39">
        <f>VLOOKUP($B89,'Data Entry'!$BZ$9:$CN$508,2,FALSE)</f>
        <v>5.0099999999999999E-2</v>
      </c>
      <c r="D89" s="39">
        <f>VLOOKUP($B89,'Data Entry'!$BZ$9:$CN$508,3,FALSE)</f>
        <v>4.45</v>
      </c>
      <c r="E89" s="39">
        <f>VLOOKUP($B89,'Data Entry'!$BZ$9:$CN$508,4,FALSE)</f>
        <v>1.1987000000000001</v>
      </c>
      <c r="F89" s="39">
        <f>VLOOKUP($B89,'Data Entry'!$BZ$9:$CN$508,5,FALSE)</f>
        <v>59.82788314927928</v>
      </c>
      <c r="G89" s="39">
        <f>VLOOKUP($B89,'Data Entry'!$BZ$9:$CN$508,6,FALSE)</f>
        <v>0.37340000000000001</v>
      </c>
      <c r="H89" s="39">
        <f>VLOOKUP($B89,'Data Entry'!$BZ$9:$CN$508,7,FALSE)</f>
        <v>6.3E-2</v>
      </c>
      <c r="I89" s="39">
        <f>VLOOKUP($B89,'Data Entry'!$BZ$9:$CN$508,8,FALSE)</f>
        <v>33.076362096509584</v>
      </c>
      <c r="J89" s="39">
        <f>VLOOKUP($B89,'Data Entry'!$BZ$9:$CN$508,9,FALSE)</f>
        <v>0.58489999999999998</v>
      </c>
      <c r="K89" s="39">
        <f>VLOOKUP($B89,'Data Entry'!$BZ$9:$CN$508,10,FALSE)</f>
        <v>0.7036</v>
      </c>
      <c r="L89" s="39">
        <f>VLOOKUP($B89,'Data Entry'!$BZ$9:$CN$508,11,FALSE)</f>
        <v>0</v>
      </c>
      <c r="M89" s="39">
        <f>VLOOKUP($B89,'Data Entry'!$BZ$9:$CN$508,12,FALSE)</f>
        <v>0.152</v>
      </c>
      <c r="N89" s="39">
        <f>VLOOKUP($B89,'Data Entry'!$BZ$9:$CN$508,13,FALSE)</f>
        <v>1.1900000000000001E-2</v>
      </c>
      <c r="O89" s="14">
        <f>VLOOKUP($B89,'Data Entry'!$BZ$9:$CN$508,15,FALSE)</f>
        <v>4.605983066337193E-2</v>
      </c>
      <c r="P89" s="14">
        <f>VLOOKUP($B89,'Data Entry'!$BZ$9:$CN$508,14,FALSE)</f>
        <v>0.32576731574230045</v>
      </c>
      <c r="Q89" s="26" t="s">
        <v>235</v>
      </c>
      <c r="R89" s="17" t="s">
        <v>235</v>
      </c>
      <c r="S89" s="17" t="s">
        <v>235</v>
      </c>
      <c r="T89" s="17" t="s">
        <v>235</v>
      </c>
      <c r="U89" s="17" t="s">
        <v>235</v>
      </c>
      <c r="V89" s="17">
        <v>715.5</v>
      </c>
      <c r="W89" s="17">
        <v>716.2</v>
      </c>
      <c r="X89" s="17">
        <v>717.6</v>
      </c>
      <c r="Y89" s="17">
        <v>716.3</v>
      </c>
      <c r="Z89" s="17">
        <v>716</v>
      </c>
      <c r="AA89" s="17">
        <v>720.2</v>
      </c>
      <c r="AB89" s="17">
        <v>717.8</v>
      </c>
      <c r="AC89" s="17">
        <v>713.6</v>
      </c>
      <c r="AD89" s="17">
        <v>713.9</v>
      </c>
      <c r="AE89" s="17">
        <v>716.1</v>
      </c>
      <c r="AF89" s="17">
        <v>718</v>
      </c>
      <c r="AG89" s="17">
        <v>711.6</v>
      </c>
      <c r="AH89" s="17">
        <v>714.9</v>
      </c>
      <c r="AI89" s="17">
        <v>717.2</v>
      </c>
      <c r="AJ89" s="17">
        <v>717.9</v>
      </c>
      <c r="AK89" s="17">
        <v>716.8</v>
      </c>
      <c r="AL89" s="17">
        <v>717.7</v>
      </c>
      <c r="AM89" s="17">
        <v>721.9</v>
      </c>
      <c r="AN89" s="17">
        <v>716.9</v>
      </c>
      <c r="AO89" s="17">
        <v>715.7</v>
      </c>
      <c r="AP89" s="17">
        <v>717.6</v>
      </c>
      <c r="AQ89" s="17">
        <v>719</v>
      </c>
      <c r="AR89" s="17">
        <v>718</v>
      </c>
      <c r="AS89" s="17">
        <v>716.3</v>
      </c>
      <c r="AT89" s="17">
        <v>716.9</v>
      </c>
      <c r="AU89" s="17">
        <v>706.5</v>
      </c>
      <c r="AV89" s="17">
        <v>705.1</v>
      </c>
      <c r="AW89" s="17">
        <v>717.3</v>
      </c>
      <c r="AX89" s="17">
        <v>718.2</v>
      </c>
      <c r="AY89" s="17">
        <v>721.2</v>
      </c>
      <c r="AZ89" s="17">
        <v>718.3</v>
      </c>
      <c r="BA89" s="17">
        <v>708</v>
      </c>
      <c r="BB89" s="17">
        <v>707.5</v>
      </c>
      <c r="BC89" s="17">
        <v>706.6</v>
      </c>
      <c r="BD89" s="17">
        <v>716.2</v>
      </c>
      <c r="BE89" s="17">
        <v>705.6</v>
      </c>
      <c r="BF89" s="17" t="s">
        <v>235</v>
      </c>
      <c r="BG89" s="17" t="s">
        <v>235</v>
      </c>
      <c r="BH89" s="17" t="s">
        <v>235</v>
      </c>
      <c r="BI89" s="27" t="s">
        <v>235</v>
      </c>
    </row>
    <row r="90" spans="1:61" s="15" customFormat="1">
      <c r="A90" s="16"/>
      <c r="B90" s="35">
        <v>184</v>
      </c>
      <c r="C90" s="39">
        <f>VLOOKUP($B90,'Data Entry'!$BZ$9:$CN$508,2,FALSE)</f>
        <v>5.0200000000000002E-2</v>
      </c>
      <c r="D90" s="39">
        <f>VLOOKUP($B90,'Data Entry'!$BZ$9:$CN$508,3,FALSE)</f>
        <v>4.03</v>
      </c>
      <c r="E90" s="39">
        <f>VLOOKUP($B90,'Data Entry'!$BZ$9:$CN$508,4,FALSE)</f>
        <v>1.0996999999999999</v>
      </c>
      <c r="F90" s="39">
        <f>VLOOKUP($B90,'Data Entry'!$BZ$9:$CN$508,5,FALSE)</f>
        <v>60.180600019298701</v>
      </c>
      <c r="G90" s="39">
        <f>VLOOKUP($B90,'Data Entry'!$BZ$9:$CN$508,6,FALSE)</f>
        <v>0.33350000000000002</v>
      </c>
      <c r="H90" s="39">
        <f>VLOOKUP($B90,'Data Entry'!$BZ$9:$CN$508,7,FALSE)</f>
        <v>3.78E-2</v>
      </c>
      <c r="I90" s="39">
        <f>VLOOKUP($B90,'Data Entry'!$BZ$9:$CN$508,8,FALSE)</f>
        <v>32.548984458131486</v>
      </c>
      <c r="J90" s="39">
        <f>VLOOKUP($B90,'Data Entry'!$BZ$9:$CN$508,9,FALSE)</f>
        <v>0.5625</v>
      </c>
      <c r="K90" s="39">
        <f>VLOOKUP($B90,'Data Entry'!$BZ$9:$CN$508,10,FALSE)</f>
        <v>0.67730000000000001</v>
      </c>
      <c r="L90" s="39">
        <f>VLOOKUP($B90,'Data Entry'!$BZ$9:$CN$508,11,FALSE)</f>
        <v>0</v>
      </c>
      <c r="M90" s="39">
        <f>VLOOKUP($B90,'Data Entry'!$BZ$9:$CN$508,12,FALSE)</f>
        <v>0.19539999999999999</v>
      </c>
      <c r="N90" s="39">
        <f>VLOOKUP($B90,'Data Entry'!$BZ$9:$CN$508,13,FALSE)</f>
        <v>0</v>
      </c>
      <c r="O90" s="14">
        <f>VLOOKUP($B90,'Data Entry'!$BZ$9:$CN$508,15,FALSE)</f>
        <v>4.1813644695782255E-2</v>
      </c>
      <c r="P90" s="14">
        <f>VLOOKUP($B90,'Data Entry'!$BZ$9:$CN$508,14,FALSE)</f>
        <v>0.32618165514316022</v>
      </c>
      <c r="Q90" s="26" t="s">
        <v>235</v>
      </c>
      <c r="R90" s="17" t="s">
        <v>235</v>
      </c>
      <c r="S90" s="17" t="s">
        <v>235</v>
      </c>
      <c r="T90" s="17" t="s">
        <v>235</v>
      </c>
      <c r="U90" s="17" t="s">
        <v>235</v>
      </c>
      <c r="V90" s="17">
        <v>695.2</v>
      </c>
      <c r="W90" s="17">
        <v>695.7</v>
      </c>
      <c r="X90" s="17">
        <v>697.1</v>
      </c>
      <c r="Y90" s="17">
        <v>695.9</v>
      </c>
      <c r="Z90" s="17">
        <v>695</v>
      </c>
      <c r="AA90" s="17">
        <v>699.7</v>
      </c>
      <c r="AB90" s="17">
        <v>697.2</v>
      </c>
      <c r="AC90" s="17">
        <v>692.9</v>
      </c>
      <c r="AD90" s="17">
        <v>693.9</v>
      </c>
      <c r="AE90" s="17">
        <v>695</v>
      </c>
      <c r="AF90" s="17">
        <v>697.4</v>
      </c>
      <c r="AG90" s="17">
        <v>691.8</v>
      </c>
      <c r="AH90" s="17">
        <v>694.7</v>
      </c>
      <c r="AI90" s="17">
        <v>696.5</v>
      </c>
      <c r="AJ90" s="17">
        <v>697.3</v>
      </c>
      <c r="AK90" s="17">
        <v>695.9</v>
      </c>
      <c r="AL90" s="17">
        <v>697.2</v>
      </c>
      <c r="AM90" s="17">
        <v>701.2</v>
      </c>
      <c r="AN90" s="17">
        <v>695.9</v>
      </c>
      <c r="AO90" s="17">
        <v>695.5</v>
      </c>
      <c r="AP90" s="17">
        <v>696.5</v>
      </c>
      <c r="AQ90" s="17">
        <v>698.5</v>
      </c>
      <c r="AR90" s="17">
        <v>697.4</v>
      </c>
      <c r="AS90" s="17">
        <v>696</v>
      </c>
      <c r="AT90" s="17">
        <v>696.5</v>
      </c>
      <c r="AU90" s="17">
        <v>684.2</v>
      </c>
      <c r="AV90" s="17">
        <v>682.9</v>
      </c>
      <c r="AW90" s="17">
        <v>696</v>
      </c>
      <c r="AX90" s="17">
        <v>697.1</v>
      </c>
      <c r="AY90" s="17">
        <v>700.2</v>
      </c>
      <c r="AZ90" s="17">
        <v>697.2</v>
      </c>
      <c r="BA90" s="17">
        <v>685.4</v>
      </c>
      <c r="BB90" s="17">
        <v>685.1</v>
      </c>
      <c r="BC90" s="17">
        <v>684.5</v>
      </c>
      <c r="BD90" s="17">
        <v>695.2</v>
      </c>
      <c r="BE90" s="17">
        <v>682.6</v>
      </c>
      <c r="BF90" s="17" t="s">
        <v>235</v>
      </c>
      <c r="BG90" s="17" t="s">
        <v>235</v>
      </c>
      <c r="BH90" s="17" t="s">
        <v>235</v>
      </c>
      <c r="BI90" s="27" t="s">
        <v>235</v>
      </c>
    </row>
    <row r="91" spans="1:61" s="15" customFormat="1">
      <c r="A91" s="16"/>
      <c r="B91" s="35">
        <v>261</v>
      </c>
      <c r="C91" s="39">
        <f>VLOOKUP($B91,'Data Entry'!$BZ$9:$CN$508,2,FALSE)</f>
        <v>2.5600000000000001E-2</v>
      </c>
      <c r="D91" s="39">
        <f>VLOOKUP($B91,'Data Entry'!$BZ$9:$CN$508,3,FALSE)</f>
        <v>4.33</v>
      </c>
      <c r="E91" s="39">
        <f>VLOOKUP($B91,'Data Entry'!$BZ$9:$CN$508,4,FALSE)</f>
        <v>1.2095</v>
      </c>
      <c r="F91" s="39">
        <f>VLOOKUP($B91,'Data Entry'!$BZ$9:$CN$508,5,FALSE)</f>
        <v>59.611580151199441</v>
      </c>
      <c r="G91" s="39">
        <f>VLOOKUP($B91,'Data Entry'!$BZ$9:$CN$508,6,FALSE)</f>
        <v>0.37140000000000001</v>
      </c>
      <c r="H91" s="39">
        <f>VLOOKUP($B91,'Data Entry'!$BZ$9:$CN$508,7,FALSE)</f>
        <v>6.8500000000000005E-2</v>
      </c>
      <c r="I91" s="39">
        <f>VLOOKUP($B91,'Data Entry'!$BZ$9:$CN$508,8,FALSE)</f>
        <v>32.650993373150527</v>
      </c>
      <c r="J91" s="39">
        <f>VLOOKUP($B91,'Data Entry'!$BZ$9:$CN$508,9,FALSE)</f>
        <v>0.61819999999999997</v>
      </c>
      <c r="K91" s="39">
        <f>VLOOKUP($B91,'Data Entry'!$BZ$9:$CN$508,10,FALSE)</f>
        <v>0.74760000000000004</v>
      </c>
      <c r="L91" s="39">
        <f>VLOOKUP($B91,'Data Entry'!$BZ$9:$CN$508,11,FALSE)</f>
        <v>0</v>
      </c>
      <c r="M91" s="39">
        <f>VLOOKUP($B91,'Data Entry'!$BZ$9:$CN$508,12,FALSE)</f>
        <v>0.1174</v>
      </c>
      <c r="N91" s="39">
        <f>VLOOKUP($B91,'Data Entry'!$BZ$9:$CN$508,13,FALSE)</f>
        <v>8.3000000000000001E-3</v>
      </c>
      <c r="O91" s="14">
        <f>VLOOKUP($B91,'Data Entry'!$BZ$9:$CN$508,15,FALSE)</f>
        <v>4.5139786773863738E-2</v>
      </c>
      <c r="P91" s="14">
        <f>VLOOKUP($B91,'Data Entry'!$BZ$9:$CN$508,14,FALSE)</f>
        <v>0.32806339829970749</v>
      </c>
      <c r="Q91" s="26" t="s">
        <v>235</v>
      </c>
      <c r="R91" s="17" t="s">
        <v>235</v>
      </c>
      <c r="S91" s="17" t="s">
        <v>235</v>
      </c>
      <c r="T91" s="17" t="s">
        <v>235</v>
      </c>
      <c r="U91" s="17" t="s">
        <v>235</v>
      </c>
      <c r="V91" s="17">
        <v>711.4</v>
      </c>
      <c r="W91" s="17">
        <v>712</v>
      </c>
      <c r="X91" s="17">
        <v>713.5</v>
      </c>
      <c r="Y91" s="17">
        <v>712.2</v>
      </c>
      <c r="Z91" s="17">
        <v>711.8</v>
      </c>
      <c r="AA91" s="17">
        <v>716</v>
      </c>
      <c r="AB91" s="17">
        <v>713.6</v>
      </c>
      <c r="AC91" s="17">
        <v>709.4</v>
      </c>
      <c r="AD91" s="17">
        <v>709.8</v>
      </c>
      <c r="AE91" s="17">
        <v>711.8</v>
      </c>
      <c r="AF91" s="17">
        <v>713.8</v>
      </c>
      <c r="AG91" s="17">
        <v>707.6</v>
      </c>
      <c r="AH91" s="17">
        <v>710.8</v>
      </c>
      <c r="AI91" s="17">
        <v>713</v>
      </c>
      <c r="AJ91" s="17">
        <v>713.7</v>
      </c>
      <c r="AK91" s="17">
        <v>712.5</v>
      </c>
      <c r="AL91" s="17">
        <v>713.5</v>
      </c>
      <c r="AM91" s="17">
        <v>717.7</v>
      </c>
      <c r="AN91" s="17">
        <v>712.7</v>
      </c>
      <c r="AO91" s="17">
        <v>711.6</v>
      </c>
      <c r="AP91" s="17">
        <v>713.3</v>
      </c>
      <c r="AQ91" s="17">
        <v>714.9</v>
      </c>
      <c r="AR91" s="17">
        <v>713.8</v>
      </c>
      <c r="AS91" s="17">
        <v>712.2</v>
      </c>
      <c r="AT91" s="17">
        <v>712.8</v>
      </c>
      <c r="AU91" s="17">
        <v>702</v>
      </c>
      <c r="AV91" s="17">
        <v>700.6</v>
      </c>
      <c r="AW91" s="17">
        <v>713</v>
      </c>
      <c r="AX91" s="17">
        <v>713.9</v>
      </c>
      <c r="AY91" s="17">
        <v>716.9</v>
      </c>
      <c r="AZ91" s="17">
        <v>714</v>
      </c>
      <c r="BA91" s="17">
        <v>703.4</v>
      </c>
      <c r="BB91" s="17">
        <v>703</v>
      </c>
      <c r="BC91" s="17">
        <v>702.1</v>
      </c>
      <c r="BD91" s="17">
        <v>712</v>
      </c>
      <c r="BE91" s="17">
        <v>700.9</v>
      </c>
      <c r="BF91" s="17" t="s">
        <v>235</v>
      </c>
      <c r="BG91" s="17" t="s">
        <v>235</v>
      </c>
      <c r="BH91" s="17" t="s">
        <v>235</v>
      </c>
      <c r="BI91" s="27" t="s">
        <v>235</v>
      </c>
    </row>
    <row r="92" spans="1:61" s="15" customFormat="1">
      <c r="A92" s="16"/>
      <c r="B92" s="35">
        <v>259</v>
      </c>
      <c r="C92" s="39">
        <f>VLOOKUP($B92,'Data Entry'!$BZ$9:$CN$508,2,FALSE)</f>
        <v>6.5299999999999997E-2</v>
      </c>
      <c r="D92" s="39">
        <f>VLOOKUP($B92,'Data Entry'!$BZ$9:$CN$508,3,FALSE)</f>
        <v>4.25</v>
      </c>
      <c r="E92" s="39">
        <f>VLOOKUP($B92,'Data Entry'!$BZ$9:$CN$508,4,FALSE)</f>
        <v>1.1336999999999999</v>
      </c>
      <c r="F92" s="39">
        <f>VLOOKUP($B92,'Data Entry'!$BZ$9:$CN$508,5,FALSE)</f>
        <v>60.575605741039041</v>
      </c>
      <c r="G92" s="39">
        <f>VLOOKUP($B92,'Data Entry'!$BZ$9:$CN$508,6,FALSE)</f>
        <v>0.34689999999999999</v>
      </c>
      <c r="H92" s="39">
        <f>VLOOKUP($B92,'Data Entry'!$BZ$9:$CN$508,7,FALSE)</f>
        <v>6.8699999999999997E-2</v>
      </c>
      <c r="I92" s="39">
        <f>VLOOKUP($B92,'Data Entry'!$BZ$9:$CN$508,8,FALSE)</f>
        <v>32.933554951442822</v>
      </c>
      <c r="J92" s="39">
        <f>VLOOKUP($B92,'Data Entry'!$BZ$9:$CN$508,9,FALSE)</f>
        <v>0.61899999999999999</v>
      </c>
      <c r="K92" s="39">
        <f>VLOOKUP($B92,'Data Entry'!$BZ$9:$CN$508,10,FALSE)</f>
        <v>0.75119999999999998</v>
      </c>
      <c r="L92" s="39">
        <f>VLOOKUP($B92,'Data Entry'!$BZ$9:$CN$508,11,FALSE)</f>
        <v>0</v>
      </c>
      <c r="M92" s="39">
        <f>VLOOKUP($B92,'Data Entry'!$BZ$9:$CN$508,12,FALSE)</f>
        <v>0.18609999999999999</v>
      </c>
      <c r="N92" s="39">
        <f>VLOOKUP($B92,'Data Entry'!$BZ$9:$CN$508,13,FALSE)</f>
        <v>1.0999999999999999E-2</v>
      </c>
      <c r="O92" s="14">
        <f>VLOOKUP($B92,'Data Entry'!$BZ$9:$CN$508,15,FALSE)</f>
        <v>4.3723091024993145E-2</v>
      </c>
      <c r="P92" s="14">
        <f>VLOOKUP($B92,'Data Entry'!$BZ$9:$CN$508,14,FALSE)</f>
        <v>0.32958803655813557</v>
      </c>
      <c r="Q92" s="26" t="s">
        <v>235</v>
      </c>
      <c r="R92" s="17" t="s">
        <v>235</v>
      </c>
      <c r="S92" s="17" t="s">
        <v>235</v>
      </c>
      <c r="T92" s="17" t="s">
        <v>235</v>
      </c>
      <c r="U92" s="17" t="s">
        <v>235</v>
      </c>
      <c r="V92" s="17">
        <v>703.8</v>
      </c>
      <c r="W92" s="17">
        <v>704.4</v>
      </c>
      <c r="X92" s="17">
        <v>705.8</v>
      </c>
      <c r="Y92" s="17">
        <v>704.6</v>
      </c>
      <c r="Z92" s="17">
        <v>704</v>
      </c>
      <c r="AA92" s="17">
        <v>708.4</v>
      </c>
      <c r="AB92" s="17">
        <v>705.9</v>
      </c>
      <c r="AC92" s="17">
        <v>701.7</v>
      </c>
      <c r="AD92" s="17">
        <v>702.4</v>
      </c>
      <c r="AE92" s="17">
        <v>704</v>
      </c>
      <c r="AF92" s="17">
        <v>706.1</v>
      </c>
      <c r="AG92" s="17">
        <v>700.2</v>
      </c>
      <c r="AH92" s="17">
        <v>703.3</v>
      </c>
      <c r="AI92" s="17">
        <v>705.3</v>
      </c>
      <c r="AJ92" s="17">
        <v>706</v>
      </c>
      <c r="AK92" s="17">
        <v>704.8</v>
      </c>
      <c r="AL92" s="17">
        <v>705.9</v>
      </c>
      <c r="AM92" s="17">
        <v>710</v>
      </c>
      <c r="AN92" s="17">
        <v>704.8</v>
      </c>
      <c r="AO92" s="17">
        <v>704.1</v>
      </c>
      <c r="AP92" s="17">
        <v>705.5</v>
      </c>
      <c r="AQ92" s="17">
        <v>707.2</v>
      </c>
      <c r="AR92" s="17">
        <v>706.1</v>
      </c>
      <c r="AS92" s="17">
        <v>704.6</v>
      </c>
      <c r="AT92" s="17">
        <v>705.2</v>
      </c>
      <c r="AU92" s="17">
        <v>693.7</v>
      </c>
      <c r="AV92" s="17">
        <v>692.3</v>
      </c>
      <c r="AW92" s="17">
        <v>705.1</v>
      </c>
      <c r="AX92" s="17">
        <v>706.1</v>
      </c>
      <c r="AY92" s="17">
        <v>709.1</v>
      </c>
      <c r="AZ92" s="17">
        <v>706.1</v>
      </c>
      <c r="BA92" s="17">
        <v>695</v>
      </c>
      <c r="BB92" s="17">
        <v>694.6</v>
      </c>
      <c r="BC92" s="17">
        <v>693.9</v>
      </c>
      <c r="BD92" s="17">
        <v>704.2</v>
      </c>
      <c r="BE92" s="17">
        <v>692.4</v>
      </c>
      <c r="BF92" s="17">
        <v>690.8</v>
      </c>
      <c r="BG92" s="17" t="s">
        <v>235</v>
      </c>
      <c r="BH92" s="17" t="s">
        <v>235</v>
      </c>
      <c r="BI92" s="27" t="s">
        <v>235</v>
      </c>
    </row>
    <row r="93" spans="1:61" s="15" customFormat="1">
      <c r="A93" s="16"/>
      <c r="B93" s="35">
        <v>179</v>
      </c>
      <c r="C93" s="39">
        <f>VLOOKUP($B93,'Data Entry'!$BZ$9:$CN$508,2,FALSE)</f>
        <v>2.0899999999999998E-2</v>
      </c>
      <c r="D93" s="39">
        <f>VLOOKUP($B93,'Data Entry'!$BZ$9:$CN$508,3,FALSE)</f>
        <v>4.5</v>
      </c>
      <c r="E93" s="39">
        <f>VLOOKUP($B93,'Data Entry'!$BZ$9:$CN$508,4,FALSE)</f>
        <v>1.1753</v>
      </c>
      <c r="F93" s="39">
        <f>VLOOKUP($B93,'Data Entry'!$BZ$9:$CN$508,5,FALSE)</f>
        <v>59.881361420389275</v>
      </c>
      <c r="G93" s="39">
        <f>VLOOKUP($B93,'Data Entry'!$BZ$9:$CN$508,6,FALSE)</f>
        <v>0.3548</v>
      </c>
      <c r="H93" s="39">
        <f>VLOOKUP($B93,'Data Entry'!$BZ$9:$CN$508,7,FALSE)</f>
        <v>5.1499999999999997E-2</v>
      </c>
      <c r="I93" s="39">
        <f>VLOOKUP($B93,'Data Entry'!$BZ$9:$CN$508,8,FALSE)</f>
        <v>32.998241893502268</v>
      </c>
      <c r="J93" s="39">
        <f>VLOOKUP($B93,'Data Entry'!$BZ$9:$CN$508,9,FALSE)</f>
        <v>0.64119999999999999</v>
      </c>
      <c r="K93" s="39">
        <f>VLOOKUP($B93,'Data Entry'!$BZ$9:$CN$508,10,FALSE)</f>
        <v>0.77939999999999998</v>
      </c>
      <c r="L93" s="39">
        <f>VLOOKUP($B93,'Data Entry'!$BZ$9:$CN$508,11,FALSE)</f>
        <v>0</v>
      </c>
      <c r="M93" s="39">
        <f>VLOOKUP($B93,'Data Entry'!$BZ$9:$CN$508,12,FALSE)</f>
        <v>0.16819999999999999</v>
      </c>
      <c r="N93" s="39">
        <f>VLOOKUP($B93,'Data Entry'!$BZ$9:$CN$508,13,FALSE)</f>
        <v>1.6400000000000001E-2</v>
      </c>
      <c r="O93" s="14">
        <f>VLOOKUP($B93,'Data Entry'!$BZ$9:$CN$508,15,FALSE)</f>
        <v>4.6593440192054782E-2</v>
      </c>
      <c r="P93" s="14">
        <f>VLOOKUP($B93,'Data Entry'!$BZ$9:$CN$508,14,FALSE)</f>
        <v>0.33028999409476334</v>
      </c>
      <c r="Q93" s="26" t="s">
        <v>235</v>
      </c>
      <c r="R93" s="17" t="s">
        <v>235</v>
      </c>
      <c r="S93" s="17" t="s">
        <v>235</v>
      </c>
      <c r="T93" s="17" t="s">
        <v>235</v>
      </c>
      <c r="U93" s="17" t="s">
        <v>235</v>
      </c>
      <c r="V93" s="17">
        <v>716.5</v>
      </c>
      <c r="W93" s="17">
        <v>717.2</v>
      </c>
      <c r="X93" s="17">
        <v>718.6</v>
      </c>
      <c r="Y93" s="17">
        <v>717.3</v>
      </c>
      <c r="Z93" s="17">
        <v>717.1</v>
      </c>
      <c r="AA93" s="17">
        <v>721.2</v>
      </c>
      <c r="AB93" s="17">
        <v>718.8</v>
      </c>
      <c r="AC93" s="17">
        <v>714.6</v>
      </c>
      <c r="AD93" s="17">
        <v>714.9</v>
      </c>
      <c r="AE93" s="17">
        <v>717.1</v>
      </c>
      <c r="AF93" s="17">
        <v>719</v>
      </c>
      <c r="AG93" s="17">
        <v>712.6</v>
      </c>
      <c r="AH93" s="17">
        <v>715.8</v>
      </c>
      <c r="AI93" s="17">
        <v>718.2</v>
      </c>
      <c r="AJ93" s="17">
        <v>718.9</v>
      </c>
      <c r="AK93" s="17">
        <v>717.8</v>
      </c>
      <c r="AL93" s="17">
        <v>718.7</v>
      </c>
      <c r="AM93" s="17">
        <v>722.9</v>
      </c>
      <c r="AN93" s="17">
        <v>718</v>
      </c>
      <c r="AO93" s="17">
        <v>716.7</v>
      </c>
      <c r="AP93" s="17">
        <v>718.6</v>
      </c>
      <c r="AQ93" s="17">
        <v>720</v>
      </c>
      <c r="AR93" s="17">
        <v>719</v>
      </c>
      <c r="AS93" s="17">
        <v>717.3</v>
      </c>
      <c r="AT93" s="17">
        <v>717.9</v>
      </c>
      <c r="AU93" s="17">
        <v>707.6</v>
      </c>
      <c r="AV93" s="17">
        <v>706.2</v>
      </c>
      <c r="AW93" s="17">
        <v>718.3</v>
      </c>
      <c r="AX93" s="17">
        <v>719.2</v>
      </c>
      <c r="AY93" s="17">
        <v>722.2</v>
      </c>
      <c r="AZ93" s="17">
        <v>719.3</v>
      </c>
      <c r="BA93" s="17">
        <v>709.1</v>
      </c>
      <c r="BB93" s="17">
        <v>708.6</v>
      </c>
      <c r="BC93" s="17">
        <v>707.7</v>
      </c>
      <c r="BD93" s="17">
        <v>717.3</v>
      </c>
      <c r="BE93" s="17">
        <v>706.7</v>
      </c>
      <c r="BF93" s="17">
        <v>704.6</v>
      </c>
      <c r="BG93" s="17" t="s">
        <v>235</v>
      </c>
      <c r="BH93" s="17" t="s">
        <v>235</v>
      </c>
      <c r="BI93" s="27" t="s">
        <v>235</v>
      </c>
    </row>
    <row r="94" spans="1:61" s="15" customFormat="1">
      <c r="A94" s="16"/>
      <c r="B94" s="35">
        <v>267</v>
      </c>
      <c r="C94" s="39">
        <f>VLOOKUP($B94,'Data Entry'!$BZ$9:$CN$508,2,FALSE)</f>
        <v>7.3300000000000004E-2</v>
      </c>
      <c r="D94" s="39">
        <f>VLOOKUP($B94,'Data Entry'!$BZ$9:$CN$508,3,FALSE)</f>
        <v>4.34</v>
      </c>
      <c r="E94" s="39">
        <f>VLOOKUP($B94,'Data Entry'!$BZ$9:$CN$508,4,FALSE)</f>
        <v>1.1732</v>
      </c>
      <c r="F94" s="39">
        <f>VLOOKUP($B94,'Data Entry'!$BZ$9:$CN$508,5,FALSE)</f>
        <v>59.201355391579362</v>
      </c>
      <c r="G94" s="39">
        <f>VLOOKUP($B94,'Data Entry'!$BZ$9:$CN$508,6,FALSE)</f>
        <v>0.3725</v>
      </c>
      <c r="H94" s="39">
        <f>VLOOKUP($B94,'Data Entry'!$BZ$9:$CN$508,7,FALSE)</f>
        <v>5.96E-2</v>
      </c>
      <c r="I94" s="39">
        <f>VLOOKUP($B94,'Data Entry'!$BZ$9:$CN$508,8,FALSE)</f>
        <v>32.450117099512887</v>
      </c>
      <c r="J94" s="39">
        <f>VLOOKUP($B94,'Data Entry'!$BZ$9:$CN$508,9,FALSE)</f>
        <v>0.62619999999999998</v>
      </c>
      <c r="K94" s="39">
        <f>VLOOKUP($B94,'Data Entry'!$BZ$9:$CN$508,10,FALSE)</f>
        <v>0.76229999999999998</v>
      </c>
      <c r="L94" s="39">
        <f>VLOOKUP($B94,'Data Entry'!$BZ$9:$CN$508,11,FALSE)</f>
        <v>0</v>
      </c>
      <c r="M94" s="39">
        <f>VLOOKUP($B94,'Data Entry'!$BZ$9:$CN$508,12,FALSE)</f>
        <v>0.16350000000000001</v>
      </c>
      <c r="N94" s="39">
        <f>VLOOKUP($B94,'Data Entry'!$BZ$9:$CN$508,13,FALSE)</f>
        <v>1.2699999999999999E-2</v>
      </c>
      <c r="O94" s="14">
        <f>VLOOKUP($B94,'Data Entry'!$BZ$9:$CN$508,15,FALSE)</f>
        <v>4.5544888484637364E-2</v>
      </c>
      <c r="P94" s="14">
        <f>VLOOKUP($B94,'Data Entry'!$BZ$9:$CN$508,14,FALSE)</f>
        <v>0.33093596280933435</v>
      </c>
      <c r="Q94" s="26" t="s">
        <v>235</v>
      </c>
      <c r="R94" s="17" t="s">
        <v>235</v>
      </c>
      <c r="S94" s="17" t="s">
        <v>235</v>
      </c>
      <c r="T94" s="17" t="s">
        <v>235</v>
      </c>
      <c r="U94" s="17" t="s">
        <v>235</v>
      </c>
      <c r="V94" s="17" t="s">
        <v>235</v>
      </c>
      <c r="W94" s="17">
        <v>713</v>
      </c>
      <c r="X94" s="17">
        <v>714.5</v>
      </c>
      <c r="Y94" s="17">
        <v>713.2</v>
      </c>
      <c r="Z94" s="17">
        <v>712.8</v>
      </c>
      <c r="AA94" s="17">
        <v>717</v>
      </c>
      <c r="AB94" s="17">
        <v>714.6</v>
      </c>
      <c r="AC94" s="17">
        <v>710.4</v>
      </c>
      <c r="AD94" s="17">
        <v>710.8</v>
      </c>
      <c r="AE94" s="17">
        <v>712.9</v>
      </c>
      <c r="AF94" s="17">
        <v>714.8</v>
      </c>
      <c r="AG94" s="17">
        <v>708.6</v>
      </c>
      <c r="AH94" s="17">
        <v>711.8</v>
      </c>
      <c r="AI94" s="17">
        <v>714</v>
      </c>
      <c r="AJ94" s="17">
        <v>714.7</v>
      </c>
      <c r="AK94" s="17">
        <v>713.5</v>
      </c>
      <c r="AL94" s="17">
        <v>714.5</v>
      </c>
      <c r="AM94" s="17">
        <v>718.7</v>
      </c>
      <c r="AN94" s="17">
        <v>713.7</v>
      </c>
      <c r="AO94" s="17">
        <v>712.6</v>
      </c>
      <c r="AP94" s="17">
        <v>714.3</v>
      </c>
      <c r="AQ94" s="17">
        <v>715.9</v>
      </c>
      <c r="AR94" s="17">
        <v>714.8</v>
      </c>
      <c r="AS94" s="17">
        <v>713.2</v>
      </c>
      <c r="AT94" s="17">
        <v>713.7</v>
      </c>
      <c r="AU94" s="17">
        <v>703.1</v>
      </c>
      <c r="AV94" s="17">
        <v>701.7</v>
      </c>
      <c r="AW94" s="17">
        <v>714</v>
      </c>
      <c r="AX94" s="17">
        <v>714.9</v>
      </c>
      <c r="AY94" s="17">
        <v>717.9</v>
      </c>
      <c r="AZ94" s="17">
        <v>715</v>
      </c>
      <c r="BA94" s="17">
        <v>704.5</v>
      </c>
      <c r="BB94" s="17">
        <v>704</v>
      </c>
      <c r="BC94" s="17">
        <v>703.2</v>
      </c>
      <c r="BD94" s="17">
        <v>713</v>
      </c>
      <c r="BE94" s="17">
        <v>702.1</v>
      </c>
      <c r="BF94" s="17">
        <v>700.1</v>
      </c>
      <c r="BG94" s="17" t="s">
        <v>235</v>
      </c>
      <c r="BH94" s="17" t="s">
        <v>235</v>
      </c>
      <c r="BI94" s="27" t="s">
        <v>235</v>
      </c>
    </row>
    <row r="95" spans="1:61" s="15" customFormat="1">
      <c r="A95" s="16"/>
      <c r="B95" s="35">
        <v>131</v>
      </c>
      <c r="C95" s="39">
        <f>VLOOKUP($B95,'Data Entry'!$BZ$9:$CN$508,2,FALSE)</f>
        <v>7.5300000000000006E-2</v>
      </c>
      <c r="D95" s="39">
        <f>VLOOKUP($B95,'Data Entry'!$BZ$9:$CN$508,3,FALSE)</f>
        <v>4.41</v>
      </c>
      <c r="E95" s="39">
        <f>VLOOKUP($B95,'Data Entry'!$BZ$9:$CN$508,4,FALSE)</f>
        <v>1.127</v>
      </c>
      <c r="F95" s="39">
        <f>VLOOKUP($B95,'Data Entry'!$BZ$9:$CN$508,5,FALSE)</f>
        <v>59.40063925700295</v>
      </c>
      <c r="G95" s="39">
        <f>VLOOKUP($B95,'Data Entry'!$BZ$9:$CN$508,6,FALSE)</f>
        <v>0.34810000000000002</v>
      </c>
      <c r="H95" s="39">
        <f>VLOOKUP($B95,'Data Entry'!$BZ$9:$CN$508,7,FALSE)</f>
        <v>6.7500000000000004E-2</v>
      </c>
      <c r="I95" s="39">
        <f>VLOOKUP($B95,'Data Entry'!$BZ$9:$CN$508,8,FALSE)</f>
        <v>32.690799783129606</v>
      </c>
      <c r="J95" s="39">
        <f>VLOOKUP($B95,'Data Entry'!$BZ$9:$CN$508,9,FALSE)</f>
        <v>0.61780000000000002</v>
      </c>
      <c r="K95" s="39">
        <f>VLOOKUP($B95,'Data Entry'!$BZ$9:$CN$508,10,FALSE)</f>
        <v>0.753</v>
      </c>
      <c r="L95" s="39">
        <f>VLOOKUP($B95,'Data Entry'!$BZ$9:$CN$508,11,FALSE)</f>
        <v>0</v>
      </c>
      <c r="M95" s="39">
        <f>VLOOKUP($B95,'Data Entry'!$BZ$9:$CN$508,12,FALSE)</f>
        <v>0.15390000000000001</v>
      </c>
      <c r="N95" s="39">
        <f>VLOOKUP($B95,'Data Entry'!$BZ$9:$CN$508,13,FALSE)</f>
        <v>1.83E-2</v>
      </c>
      <c r="O95" s="14">
        <f>VLOOKUP($B95,'Data Entry'!$BZ$9:$CN$508,15,FALSE)</f>
        <v>4.6053834713350401E-2</v>
      </c>
      <c r="P95" s="14">
        <f>VLOOKUP($B95,'Data Entry'!$BZ$9:$CN$508,14,FALSE)</f>
        <v>0.3314701785554679</v>
      </c>
      <c r="Q95" s="26" t="s">
        <v>235</v>
      </c>
      <c r="R95" s="17" t="s">
        <v>235</v>
      </c>
      <c r="S95" s="17" t="s">
        <v>235</v>
      </c>
      <c r="T95" s="17" t="s">
        <v>235</v>
      </c>
      <c r="U95" s="17" t="s">
        <v>235</v>
      </c>
      <c r="V95" s="17" t="s">
        <v>235</v>
      </c>
      <c r="W95" s="17">
        <v>714.7</v>
      </c>
      <c r="X95" s="17">
        <v>716.1</v>
      </c>
      <c r="Y95" s="17">
        <v>714.8</v>
      </c>
      <c r="Z95" s="17">
        <v>714.5</v>
      </c>
      <c r="AA95" s="17">
        <v>718.7</v>
      </c>
      <c r="AB95" s="17">
        <v>716.2</v>
      </c>
      <c r="AC95" s="17">
        <v>712</v>
      </c>
      <c r="AD95" s="17">
        <v>712.4</v>
      </c>
      <c r="AE95" s="17">
        <v>714.6</v>
      </c>
      <c r="AF95" s="17">
        <v>716.5</v>
      </c>
      <c r="AG95" s="17">
        <v>710.2</v>
      </c>
      <c r="AH95" s="17">
        <v>713.4</v>
      </c>
      <c r="AI95" s="17">
        <v>715.7</v>
      </c>
      <c r="AJ95" s="17">
        <v>716.4</v>
      </c>
      <c r="AK95" s="17">
        <v>715.2</v>
      </c>
      <c r="AL95" s="17">
        <v>716.2</v>
      </c>
      <c r="AM95" s="17">
        <v>720.4</v>
      </c>
      <c r="AN95" s="17">
        <v>715.4</v>
      </c>
      <c r="AO95" s="17">
        <v>714.2</v>
      </c>
      <c r="AP95" s="17">
        <v>716</v>
      </c>
      <c r="AQ95" s="17">
        <v>717.5</v>
      </c>
      <c r="AR95" s="17">
        <v>716.4</v>
      </c>
      <c r="AS95" s="17">
        <v>714.8</v>
      </c>
      <c r="AT95" s="17">
        <v>715.4</v>
      </c>
      <c r="AU95" s="17">
        <v>704.9</v>
      </c>
      <c r="AV95" s="17">
        <v>703.5</v>
      </c>
      <c r="AW95" s="17">
        <v>715.7</v>
      </c>
      <c r="AX95" s="17">
        <v>716.6</v>
      </c>
      <c r="AY95" s="17">
        <v>719.6</v>
      </c>
      <c r="AZ95" s="17">
        <v>716.7</v>
      </c>
      <c r="BA95" s="17">
        <v>706.4</v>
      </c>
      <c r="BB95" s="17">
        <v>705.8</v>
      </c>
      <c r="BC95" s="17">
        <v>705</v>
      </c>
      <c r="BD95" s="17">
        <v>714.7</v>
      </c>
      <c r="BE95" s="17">
        <v>703.9</v>
      </c>
      <c r="BF95" s="17">
        <v>701.9</v>
      </c>
      <c r="BG95" s="17" t="s">
        <v>235</v>
      </c>
      <c r="BH95" s="17" t="s">
        <v>235</v>
      </c>
      <c r="BI95" s="27" t="s">
        <v>235</v>
      </c>
    </row>
    <row r="96" spans="1:61" s="15" customFormat="1">
      <c r="A96" s="16"/>
      <c r="B96" s="35">
        <v>278</v>
      </c>
      <c r="C96" s="39">
        <f>VLOOKUP($B96,'Data Entry'!$BZ$9:$CN$508,2,FALSE)</f>
        <v>5.3400000000000003E-2</v>
      </c>
      <c r="D96" s="39">
        <f>VLOOKUP($B96,'Data Entry'!$BZ$9:$CN$508,3,FALSE)</f>
        <v>4.59</v>
      </c>
      <c r="E96" s="39">
        <f>VLOOKUP($B96,'Data Entry'!$BZ$9:$CN$508,4,FALSE)</f>
        <v>1.4869000000000001</v>
      </c>
      <c r="F96" s="39">
        <f>VLOOKUP($B96,'Data Entry'!$BZ$9:$CN$508,5,FALSE)</f>
        <v>59.488741417892129</v>
      </c>
      <c r="G96" s="39">
        <f>VLOOKUP($B96,'Data Entry'!$BZ$9:$CN$508,6,FALSE)</f>
        <v>0.3715</v>
      </c>
      <c r="H96" s="39">
        <f>VLOOKUP($B96,'Data Entry'!$BZ$9:$CN$508,7,FALSE)</f>
        <v>1.6899999999999998E-2</v>
      </c>
      <c r="I96" s="39">
        <f>VLOOKUP($B96,'Data Entry'!$BZ$9:$CN$508,8,FALSE)</f>
        <v>33.031524709732977</v>
      </c>
      <c r="J96" s="39">
        <f>VLOOKUP($B96,'Data Entry'!$BZ$9:$CN$508,9,FALSE)</f>
        <v>0.62390000000000001</v>
      </c>
      <c r="K96" s="39">
        <f>VLOOKUP($B96,'Data Entry'!$BZ$9:$CN$508,10,FALSE)</f>
        <v>0.76229999999999998</v>
      </c>
      <c r="L96" s="39">
        <f>VLOOKUP($B96,'Data Entry'!$BZ$9:$CN$508,11,FALSE)</f>
        <v>0</v>
      </c>
      <c r="M96" s="39">
        <f>VLOOKUP($B96,'Data Entry'!$BZ$9:$CN$508,12,FALSE)</f>
        <v>0.1512</v>
      </c>
      <c r="N96" s="39">
        <f>VLOOKUP($B96,'Data Entry'!$BZ$9:$CN$508,13,FALSE)</f>
        <v>7.6E-3</v>
      </c>
      <c r="O96" s="14">
        <f>VLOOKUP($B96,'Data Entry'!$BZ$9:$CN$508,15,FALSE)</f>
        <v>4.7701003299023027E-2</v>
      </c>
      <c r="P96" s="14">
        <f>VLOOKUP($B96,'Data Entry'!$BZ$9:$CN$508,14,FALSE)</f>
        <v>0.33253404045986756</v>
      </c>
      <c r="Q96" s="26" t="s">
        <v>235</v>
      </c>
      <c r="R96" s="17" t="s">
        <v>235</v>
      </c>
      <c r="S96" s="17" t="s">
        <v>235</v>
      </c>
      <c r="T96" s="17" t="s">
        <v>235</v>
      </c>
      <c r="U96" s="17" t="s">
        <v>235</v>
      </c>
      <c r="V96" s="17" t="s">
        <v>235</v>
      </c>
      <c r="W96" s="17">
        <v>726.2</v>
      </c>
      <c r="X96" s="17">
        <v>727.6</v>
      </c>
      <c r="Y96" s="17">
        <v>726.3</v>
      </c>
      <c r="Z96" s="17">
        <v>726.3</v>
      </c>
      <c r="AA96" s="17">
        <v>730.2</v>
      </c>
      <c r="AB96" s="17">
        <v>727.8</v>
      </c>
      <c r="AC96" s="17">
        <v>723.7</v>
      </c>
      <c r="AD96" s="17">
        <v>723.7</v>
      </c>
      <c r="AE96" s="17">
        <v>726.4</v>
      </c>
      <c r="AF96" s="17">
        <v>728</v>
      </c>
      <c r="AG96" s="17">
        <v>721.3</v>
      </c>
      <c r="AH96" s="17">
        <v>724.7</v>
      </c>
      <c r="AI96" s="17">
        <v>727.2</v>
      </c>
      <c r="AJ96" s="17">
        <v>727.9</v>
      </c>
      <c r="AK96" s="17">
        <v>727</v>
      </c>
      <c r="AL96" s="17">
        <v>727.7</v>
      </c>
      <c r="AM96" s="17">
        <v>732</v>
      </c>
      <c r="AN96" s="17">
        <v>727.2</v>
      </c>
      <c r="AO96" s="17">
        <v>725.6</v>
      </c>
      <c r="AP96" s="17">
        <v>727.8</v>
      </c>
      <c r="AQ96" s="17">
        <v>729</v>
      </c>
      <c r="AR96" s="17">
        <v>728</v>
      </c>
      <c r="AS96" s="17">
        <v>726.2</v>
      </c>
      <c r="AT96" s="17">
        <v>726.8</v>
      </c>
      <c r="AU96" s="17">
        <v>717.4</v>
      </c>
      <c r="AV96" s="17">
        <v>716</v>
      </c>
      <c r="AW96" s="17">
        <v>727.6</v>
      </c>
      <c r="AX96" s="17">
        <v>728.4</v>
      </c>
      <c r="AY96" s="17">
        <v>731.4</v>
      </c>
      <c r="AZ96" s="17">
        <v>728.5</v>
      </c>
      <c r="BA96" s="17">
        <v>719.1</v>
      </c>
      <c r="BB96" s="17">
        <v>718.4</v>
      </c>
      <c r="BC96" s="17">
        <v>717.5</v>
      </c>
      <c r="BD96" s="17">
        <v>726.5</v>
      </c>
      <c r="BE96" s="17">
        <v>716.9</v>
      </c>
      <c r="BF96" s="17">
        <v>714.3</v>
      </c>
      <c r="BG96" s="17" t="s">
        <v>235</v>
      </c>
      <c r="BH96" s="17" t="s">
        <v>235</v>
      </c>
      <c r="BI96" s="27" t="s">
        <v>235</v>
      </c>
    </row>
    <row r="97" spans="1:61" s="15" customFormat="1">
      <c r="A97" s="16"/>
      <c r="B97" s="35">
        <v>125</v>
      </c>
      <c r="C97" s="39">
        <f>VLOOKUP($B97,'Data Entry'!$BZ$9:$CN$508,2,FALSE)</f>
        <v>5.04E-2</v>
      </c>
      <c r="D97" s="39">
        <f>VLOOKUP($B97,'Data Entry'!$BZ$9:$CN$508,3,FALSE)</f>
        <v>4.38</v>
      </c>
      <c r="E97" s="39">
        <f>VLOOKUP($B97,'Data Entry'!$BZ$9:$CN$508,4,FALSE)</f>
        <v>1.1404000000000001</v>
      </c>
      <c r="F97" s="39">
        <f>VLOOKUP($B97,'Data Entry'!$BZ$9:$CN$508,5,FALSE)</f>
        <v>59.791333534102904</v>
      </c>
      <c r="G97" s="39">
        <f>VLOOKUP($B97,'Data Entry'!$BZ$9:$CN$508,6,FALSE)</f>
        <v>0.34989999999999999</v>
      </c>
      <c r="H97" s="39">
        <f>VLOOKUP($B97,'Data Entry'!$BZ$9:$CN$508,7,FALSE)</f>
        <v>6.4199999999999993E-2</v>
      </c>
      <c r="I97" s="39">
        <f>VLOOKUP($B97,'Data Entry'!$BZ$9:$CN$508,8,FALSE)</f>
        <v>32.93924975098345</v>
      </c>
      <c r="J97" s="39">
        <f>VLOOKUP($B97,'Data Entry'!$BZ$9:$CN$508,9,FALSE)</f>
        <v>0.57599999999999996</v>
      </c>
      <c r="K97" s="39">
        <f>VLOOKUP($B97,'Data Entry'!$BZ$9:$CN$508,10,FALSE)</f>
        <v>0.70569999999999999</v>
      </c>
      <c r="L97" s="39">
        <f>VLOOKUP($B97,'Data Entry'!$BZ$9:$CN$508,11,FALSE)</f>
        <v>0</v>
      </c>
      <c r="M97" s="39">
        <f>VLOOKUP($B97,'Data Entry'!$BZ$9:$CN$508,12,FALSE)</f>
        <v>0.1431</v>
      </c>
      <c r="N97" s="39">
        <f>VLOOKUP($B97,'Data Entry'!$BZ$9:$CN$508,13,FALSE)</f>
        <v>0</v>
      </c>
      <c r="O97" s="14">
        <f>VLOOKUP($B97,'Data Entry'!$BZ$9:$CN$508,15,FALSE)</f>
        <v>4.5424145741858039E-2</v>
      </c>
      <c r="P97" s="14">
        <f>VLOOKUP($B97,'Data Entry'!$BZ$9:$CN$508,14,FALSE)</f>
        <v>0.33372074033112098</v>
      </c>
      <c r="Q97" s="26" t="s">
        <v>235</v>
      </c>
      <c r="R97" s="17" t="s">
        <v>235</v>
      </c>
      <c r="S97" s="17" t="s">
        <v>235</v>
      </c>
      <c r="T97" s="17" t="s">
        <v>235</v>
      </c>
      <c r="U97" s="17" t="s">
        <v>235</v>
      </c>
      <c r="V97" s="17" t="s">
        <v>235</v>
      </c>
      <c r="W97" s="17" t="s">
        <v>235</v>
      </c>
      <c r="X97" s="17">
        <v>714.3</v>
      </c>
      <c r="Y97" s="17">
        <v>713</v>
      </c>
      <c r="Z97" s="17">
        <v>712.6</v>
      </c>
      <c r="AA97" s="17">
        <v>716.8</v>
      </c>
      <c r="AB97" s="17">
        <v>714.4</v>
      </c>
      <c r="AC97" s="17">
        <v>710.2</v>
      </c>
      <c r="AD97" s="17">
        <v>710.6</v>
      </c>
      <c r="AE97" s="17">
        <v>712.7</v>
      </c>
      <c r="AF97" s="17">
        <v>714.6</v>
      </c>
      <c r="AG97" s="17">
        <v>708.4</v>
      </c>
      <c r="AH97" s="17">
        <v>711.6</v>
      </c>
      <c r="AI97" s="17">
        <v>713.8</v>
      </c>
      <c r="AJ97" s="17">
        <v>714.5</v>
      </c>
      <c r="AK97" s="17">
        <v>713.3</v>
      </c>
      <c r="AL97" s="17">
        <v>714.3</v>
      </c>
      <c r="AM97" s="17">
        <v>718.5</v>
      </c>
      <c r="AN97" s="17">
        <v>713.5</v>
      </c>
      <c r="AO97" s="17">
        <v>712.4</v>
      </c>
      <c r="AP97" s="17">
        <v>714.1</v>
      </c>
      <c r="AQ97" s="17">
        <v>715.7</v>
      </c>
      <c r="AR97" s="17">
        <v>714.6</v>
      </c>
      <c r="AS97" s="17">
        <v>713</v>
      </c>
      <c r="AT97" s="17">
        <v>713.5</v>
      </c>
      <c r="AU97" s="17">
        <v>702.9</v>
      </c>
      <c r="AV97" s="17">
        <v>701.4</v>
      </c>
      <c r="AW97" s="17">
        <v>713.8</v>
      </c>
      <c r="AX97" s="17">
        <v>714.7</v>
      </c>
      <c r="AY97" s="17">
        <v>717.7</v>
      </c>
      <c r="AZ97" s="17">
        <v>714.8</v>
      </c>
      <c r="BA97" s="17">
        <v>704.3</v>
      </c>
      <c r="BB97" s="17">
        <v>703.8</v>
      </c>
      <c r="BC97" s="17">
        <v>703</v>
      </c>
      <c r="BD97" s="17">
        <v>712.8</v>
      </c>
      <c r="BE97" s="17">
        <v>701.8</v>
      </c>
      <c r="BF97" s="17">
        <v>699.9</v>
      </c>
      <c r="BG97" s="17" t="s">
        <v>235</v>
      </c>
      <c r="BH97" s="17" t="s">
        <v>235</v>
      </c>
      <c r="BI97" s="27" t="s">
        <v>235</v>
      </c>
    </row>
    <row r="98" spans="1:61" s="15" customFormat="1">
      <c r="A98" s="16"/>
      <c r="B98" s="35">
        <v>129</v>
      </c>
      <c r="C98" s="39">
        <f>VLOOKUP($B98,'Data Entry'!$BZ$9:$CN$508,2,FALSE)</f>
        <v>3.9699999999999999E-2</v>
      </c>
      <c r="D98" s="39">
        <f>VLOOKUP($B98,'Data Entry'!$BZ$9:$CN$508,3,FALSE)</f>
        <v>4.33</v>
      </c>
      <c r="E98" s="39">
        <f>VLOOKUP($B98,'Data Entry'!$BZ$9:$CN$508,4,FALSE)</f>
        <v>1.0631999999999999</v>
      </c>
      <c r="F98" s="39">
        <f>VLOOKUP($B98,'Data Entry'!$BZ$9:$CN$508,5,FALSE)</f>
        <v>59.912365759388756</v>
      </c>
      <c r="G98" s="39">
        <f>VLOOKUP($B98,'Data Entry'!$BZ$9:$CN$508,6,FALSE)</f>
        <v>0.35520000000000002</v>
      </c>
      <c r="H98" s="39">
        <f>VLOOKUP($B98,'Data Entry'!$BZ$9:$CN$508,7,FALSE)</f>
        <v>7.1099999999999997E-2</v>
      </c>
      <c r="I98" s="39">
        <f>VLOOKUP($B98,'Data Entry'!$BZ$9:$CN$508,8,FALSE)</f>
        <v>32.770343925677302</v>
      </c>
      <c r="J98" s="39">
        <f>VLOOKUP($B98,'Data Entry'!$BZ$9:$CN$508,9,FALSE)</f>
        <v>0.61250000000000004</v>
      </c>
      <c r="K98" s="39">
        <f>VLOOKUP($B98,'Data Entry'!$BZ$9:$CN$508,10,FALSE)</f>
        <v>0.75980000000000003</v>
      </c>
      <c r="L98" s="39">
        <f>VLOOKUP($B98,'Data Entry'!$BZ$9:$CN$508,11,FALSE)</f>
        <v>0</v>
      </c>
      <c r="M98" s="39">
        <f>VLOOKUP($B98,'Data Entry'!$BZ$9:$CN$508,12,FALSE)</f>
        <v>0.15060000000000001</v>
      </c>
      <c r="N98" s="39">
        <f>VLOOKUP($B98,'Data Entry'!$BZ$9:$CN$508,13,FALSE)</f>
        <v>0</v>
      </c>
      <c r="O98" s="14">
        <f>VLOOKUP($B98,'Data Entry'!$BZ$9:$CN$508,15,FALSE)</f>
        <v>4.4936688979195921E-2</v>
      </c>
      <c r="P98" s="14">
        <f>VLOOKUP($B98,'Data Entry'!$BZ$9:$CN$508,14,FALSE)</f>
        <v>0.33911630250233044</v>
      </c>
      <c r="Q98" s="26" t="s">
        <v>235</v>
      </c>
      <c r="R98" s="17" t="s">
        <v>235</v>
      </c>
      <c r="S98" s="17" t="s">
        <v>235</v>
      </c>
      <c r="T98" s="17" t="s">
        <v>235</v>
      </c>
      <c r="U98" s="17" t="s">
        <v>235</v>
      </c>
      <c r="V98" s="17" t="s">
        <v>235</v>
      </c>
      <c r="W98" s="17" t="s">
        <v>235</v>
      </c>
      <c r="X98" s="17" t="s">
        <v>235</v>
      </c>
      <c r="Y98" s="17">
        <v>709.3</v>
      </c>
      <c r="Z98" s="17">
        <v>708.8</v>
      </c>
      <c r="AA98" s="17">
        <v>713.1</v>
      </c>
      <c r="AB98" s="17">
        <v>710.7</v>
      </c>
      <c r="AC98" s="17">
        <v>706.4</v>
      </c>
      <c r="AD98" s="17">
        <v>707</v>
      </c>
      <c r="AE98" s="17">
        <v>708.9</v>
      </c>
      <c r="AF98" s="17">
        <v>710.9</v>
      </c>
      <c r="AG98" s="17">
        <v>704.8</v>
      </c>
      <c r="AH98" s="17">
        <v>707.9</v>
      </c>
      <c r="AI98" s="17">
        <v>710.1</v>
      </c>
      <c r="AJ98" s="17">
        <v>710.8</v>
      </c>
      <c r="AK98" s="17">
        <v>709.6</v>
      </c>
      <c r="AL98" s="17">
        <v>710.6</v>
      </c>
      <c r="AM98" s="17">
        <v>714.8</v>
      </c>
      <c r="AN98" s="17">
        <v>709.7</v>
      </c>
      <c r="AO98" s="17">
        <v>708.8</v>
      </c>
      <c r="AP98" s="17">
        <v>710.3</v>
      </c>
      <c r="AQ98" s="17">
        <v>712</v>
      </c>
      <c r="AR98" s="17">
        <v>710.9</v>
      </c>
      <c r="AS98" s="17">
        <v>709.3</v>
      </c>
      <c r="AT98" s="17">
        <v>709.9</v>
      </c>
      <c r="AU98" s="17">
        <v>698.9</v>
      </c>
      <c r="AV98" s="17">
        <v>697.5</v>
      </c>
      <c r="AW98" s="17">
        <v>710</v>
      </c>
      <c r="AX98" s="17">
        <v>710.9</v>
      </c>
      <c r="AY98" s="17">
        <v>714</v>
      </c>
      <c r="AZ98" s="17">
        <v>711</v>
      </c>
      <c r="BA98" s="17">
        <v>700.2</v>
      </c>
      <c r="BB98" s="17">
        <v>699.8</v>
      </c>
      <c r="BC98" s="17">
        <v>699</v>
      </c>
      <c r="BD98" s="17">
        <v>709</v>
      </c>
      <c r="BE98" s="17">
        <v>697.7</v>
      </c>
      <c r="BF98" s="17">
        <v>695.9</v>
      </c>
      <c r="BG98" s="17" t="s">
        <v>235</v>
      </c>
      <c r="BH98" s="17" t="s">
        <v>235</v>
      </c>
      <c r="BI98" s="27" t="s">
        <v>235</v>
      </c>
    </row>
    <row r="99" spans="1:61" s="15" customFormat="1">
      <c r="A99" s="16"/>
      <c r="B99" s="35">
        <v>147</v>
      </c>
      <c r="C99" s="39">
        <f>VLOOKUP($B99,'Data Entry'!$BZ$9:$CN$508,2,FALSE)</f>
        <v>3.8800000000000001E-2</v>
      </c>
      <c r="D99" s="39">
        <f>VLOOKUP($B99,'Data Entry'!$BZ$9:$CN$508,3,FALSE)</f>
        <v>4.46</v>
      </c>
      <c r="E99" s="39">
        <f>VLOOKUP($B99,'Data Entry'!$BZ$9:$CN$508,4,FALSE)</f>
        <v>1.1675</v>
      </c>
      <c r="F99" s="39">
        <f>VLOOKUP($B99,'Data Entry'!$BZ$9:$CN$508,5,FALSE)</f>
        <v>60.109204010932451</v>
      </c>
      <c r="G99" s="39">
        <f>VLOOKUP($B99,'Data Entry'!$BZ$9:$CN$508,6,FALSE)</f>
        <v>0.33539999999999998</v>
      </c>
      <c r="H99" s="39">
        <f>VLOOKUP($B99,'Data Entry'!$BZ$9:$CN$508,7,FALSE)</f>
        <v>6.54E-2</v>
      </c>
      <c r="I99" s="39">
        <f>VLOOKUP($B99,'Data Entry'!$BZ$9:$CN$508,8,FALSE)</f>
        <v>33.213227193455303</v>
      </c>
      <c r="J99" s="39">
        <f>VLOOKUP($B99,'Data Entry'!$BZ$9:$CN$508,9,FALSE)</f>
        <v>0.57120000000000004</v>
      </c>
      <c r="K99" s="39">
        <f>VLOOKUP($B99,'Data Entry'!$BZ$9:$CN$508,10,FALSE)</f>
        <v>0.7157</v>
      </c>
      <c r="L99" s="39">
        <f>VLOOKUP($B99,'Data Entry'!$BZ$9:$CN$508,11,FALSE)</f>
        <v>0</v>
      </c>
      <c r="M99" s="39">
        <f>VLOOKUP($B99,'Data Entry'!$BZ$9:$CN$508,12,FALSE)</f>
        <v>0.17549999999999999</v>
      </c>
      <c r="N99" s="39">
        <f>VLOOKUP($B99,'Data Entry'!$BZ$9:$CN$508,13,FALSE)</f>
        <v>0</v>
      </c>
      <c r="O99" s="14">
        <f>VLOOKUP($B99,'Data Entry'!$BZ$9:$CN$508,15,FALSE)</f>
        <v>4.5957107939748776E-2</v>
      </c>
      <c r="P99" s="14">
        <f>VLOOKUP($B99,'Data Entry'!$BZ$9:$CN$508,14,FALSE)</f>
        <v>0.34346592476602333</v>
      </c>
      <c r="Q99" s="26" t="s">
        <v>235</v>
      </c>
      <c r="R99" s="17" t="s">
        <v>235</v>
      </c>
      <c r="S99" s="17" t="s">
        <v>235</v>
      </c>
      <c r="T99" s="17" t="s">
        <v>235</v>
      </c>
      <c r="U99" s="17" t="s">
        <v>235</v>
      </c>
      <c r="V99" s="17" t="s">
        <v>235</v>
      </c>
      <c r="W99" s="17" t="s">
        <v>235</v>
      </c>
      <c r="X99" s="17" t="s">
        <v>235</v>
      </c>
      <c r="Y99" s="17">
        <v>715.6</v>
      </c>
      <c r="Z99" s="17">
        <v>715.3</v>
      </c>
      <c r="AA99" s="17">
        <v>719.5</v>
      </c>
      <c r="AB99" s="17">
        <v>717</v>
      </c>
      <c r="AC99" s="17">
        <v>712.8</v>
      </c>
      <c r="AD99" s="17">
        <v>713.2</v>
      </c>
      <c r="AE99" s="17">
        <v>715.4</v>
      </c>
      <c r="AF99" s="17">
        <v>717.2</v>
      </c>
      <c r="AG99" s="17">
        <v>710.9</v>
      </c>
      <c r="AH99" s="17">
        <v>714.1</v>
      </c>
      <c r="AI99" s="17">
        <v>716.4</v>
      </c>
      <c r="AJ99" s="17">
        <v>717.1</v>
      </c>
      <c r="AK99" s="17">
        <v>716</v>
      </c>
      <c r="AL99" s="17">
        <v>716.9</v>
      </c>
      <c r="AM99" s="17">
        <v>721.2</v>
      </c>
      <c r="AN99" s="17">
        <v>716.2</v>
      </c>
      <c r="AO99" s="17">
        <v>715</v>
      </c>
      <c r="AP99" s="17">
        <v>716.8</v>
      </c>
      <c r="AQ99" s="17">
        <v>718.3</v>
      </c>
      <c r="AR99" s="17">
        <v>717.2</v>
      </c>
      <c r="AS99" s="17">
        <v>715.6</v>
      </c>
      <c r="AT99" s="17">
        <v>716.1</v>
      </c>
      <c r="AU99" s="17">
        <v>705.7</v>
      </c>
      <c r="AV99" s="17">
        <v>704.3</v>
      </c>
      <c r="AW99" s="17">
        <v>716.5</v>
      </c>
      <c r="AX99" s="17">
        <v>717.4</v>
      </c>
      <c r="AY99" s="17">
        <v>720.4</v>
      </c>
      <c r="AZ99" s="17">
        <v>717.5</v>
      </c>
      <c r="BA99" s="17">
        <v>707.2</v>
      </c>
      <c r="BB99" s="17">
        <v>706.7</v>
      </c>
      <c r="BC99" s="17">
        <v>705.8</v>
      </c>
      <c r="BD99" s="17">
        <v>715.5</v>
      </c>
      <c r="BE99" s="17">
        <v>704.8</v>
      </c>
      <c r="BF99" s="17">
        <v>702.7</v>
      </c>
      <c r="BG99" s="17" t="s">
        <v>235</v>
      </c>
      <c r="BH99" s="17" t="s">
        <v>235</v>
      </c>
      <c r="BI99" s="27" t="s">
        <v>235</v>
      </c>
    </row>
    <row r="100" spans="1:61" s="15" customFormat="1">
      <c r="A100" s="16"/>
      <c r="B100" s="35">
        <v>268</v>
      </c>
      <c r="C100" s="39">
        <f>VLOOKUP($B100,'Data Entry'!$BZ$9:$CN$508,2,FALSE)</f>
        <v>4.24E-2</v>
      </c>
      <c r="D100" s="39">
        <f>VLOOKUP($B100,'Data Entry'!$BZ$9:$CN$508,3,FALSE)</f>
        <v>4.6100000000000003</v>
      </c>
      <c r="E100" s="39">
        <f>VLOOKUP($B100,'Data Entry'!$BZ$9:$CN$508,4,FALSE)</f>
        <v>1.1247</v>
      </c>
      <c r="F100" s="39">
        <f>VLOOKUP($B100,'Data Entry'!$BZ$9:$CN$508,5,FALSE)</f>
        <v>59.133029007687497</v>
      </c>
      <c r="G100" s="39">
        <f>VLOOKUP($B100,'Data Entry'!$BZ$9:$CN$508,6,FALSE)</f>
        <v>0.33939999999999998</v>
      </c>
      <c r="H100" s="39">
        <f>VLOOKUP($B100,'Data Entry'!$BZ$9:$CN$508,7,FALSE)</f>
        <v>0</v>
      </c>
      <c r="I100" s="39">
        <f>VLOOKUP($B100,'Data Entry'!$BZ$9:$CN$508,8,FALSE)</f>
        <v>32.991597760637262</v>
      </c>
      <c r="J100" s="39">
        <f>VLOOKUP($B100,'Data Entry'!$BZ$9:$CN$508,9,FALSE)</f>
        <v>0.58289999999999997</v>
      </c>
      <c r="K100" s="39">
        <f>VLOOKUP($B100,'Data Entry'!$BZ$9:$CN$508,10,FALSE)</f>
        <v>0.73839999999999995</v>
      </c>
      <c r="L100" s="39">
        <f>VLOOKUP($B100,'Data Entry'!$BZ$9:$CN$508,11,FALSE)</f>
        <v>0</v>
      </c>
      <c r="M100" s="39">
        <f>VLOOKUP($B100,'Data Entry'!$BZ$9:$CN$508,12,FALSE)</f>
        <v>0.15959999999999999</v>
      </c>
      <c r="N100" s="39">
        <f>VLOOKUP($B100,'Data Entry'!$BZ$9:$CN$508,13,FALSE)</f>
        <v>1.5800000000000002E-2</v>
      </c>
      <c r="O100" s="14">
        <f>VLOOKUP($B100,'Data Entry'!$BZ$9:$CN$508,15,FALSE)</f>
        <v>4.8108934175594649E-2</v>
      </c>
      <c r="P100" s="14">
        <f>VLOOKUP($B100,'Data Entry'!$BZ$9:$CN$508,14,FALSE)</f>
        <v>0.34822073901860973</v>
      </c>
      <c r="Q100" s="26" t="s">
        <v>235</v>
      </c>
      <c r="R100" s="17" t="s">
        <v>235</v>
      </c>
      <c r="S100" s="17" t="s">
        <v>235</v>
      </c>
      <c r="T100" s="17" t="s">
        <v>235</v>
      </c>
      <c r="U100" s="17" t="s">
        <v>235</v>
      </c>
      <c r="V100" s="17" t="s">
        <v>235</v>
      </c>
      <c r="W100" s="17" t="s">
        <v>235</v>
      </c>
      <c r="X100" s="17" t="s">
        <v>235</v>
      </c>
      <c r="Y100" s="17" t="s">
        <v>235</v>
      </c>
      <c r="Z100" s="17">
        <v>722.9</v>
      </c>
      <c r="AA100" s="17">
        <v>726.9</v>
      </c>
      <c r="AB100" s="17">
        <v>724.5</v>
      </c>
      <c r="AC100" s="17">
        <v>720.3</v>
      </c>
      <c r="AD100" s="17">
        <v>720.4</v>
      </c>
      <c r="AE100" s="17">
        <v>723</v>
      </c>
      <c r="AF100" s="17">
        <v>724.7</v>
      </c>
      <c r="AG100" s="17">
        <v>718.1</v>
      </c>
      <c r="AH100" s="17">
        <v>721.4</v>
      </c>
      <c r="AI100" s="17">
        <v>723.9</v>
      </c>
      <c r="AJ100" s="17">
        <v>724.6</v>
      </c>
      <c r="AK100" s="17">
        <v>723.6</v>
      </c>
      <c r="AL100" s="17">
        <v>724.4</v>
      </c>
      <c r="AM100" s="17">
        <v>728.7</v>
      </c>
      <c r="AN100" s="17">
        <v>723.8</v>
      </c>
      <c r="AO100" s="17">
        <v>722.3</v>
      </c>
      <c r="AP100" s="17">
        <v>724.4</v>
      </c>
      <c r="AQ100" s="17">
        <v>725.7</v>
      </c>
      <c r="AR100" s="17">
        <v>724.7</v>
      </c>
      <c r="AS100" s="17">
        <v>722.9</v>
      </c>
      <c r="AT100" s="17">
        <v>723.5</v>
      </c>
      <c r="AU100" s="17">
        <v>713.8</v>
      </c>
      <c r="AV100" s="17">
        <v>712.3</v>
      </c>
      <c r="AW100" s="17">
        <v>724.2</v>
      </c>
      <c r="AX100" s="17">
        <v>725</v>
      </c>
      <c r="AY100" s="17">
        <v>728</v>
      </c>
      <c r="AZ100" s="17">
        <v>725.1</v>
      </c>
      <c r="BA100" s="17">
        <v>715.4</v>
      </c>
      <c r="BB100" s="17">
        <v>714.8</v>
      </c>
      <c r="BC100" s="17">
        <v>713.8</v>
      </c>
      <c r="BD100" s="17">
        <v>723.1</v>
      </c>
      <c r="BE100" s="17">
        <v>713.1</v>
      </c>
      <c r="BF100" s="17">
        <v>710.7</v>
      </c>
      <c r="BG100" s="17" t="s">
        <v>235</v>
      </c>
      <c r="BH100" s="17" t="s">
        <v>235</v>
      </c>
      <c r="BI100" s="27" t="s">
        <v>235</v>
      </c>
    </row>
    <row r="101" spans="1:61" s="15" customFormat="1">
      <c r="A101" s="16"/>
      <c r="B101" s="35">
        <v>169</v>
      </c>
      <c r="C101" s="39">
        <f>VLOOKUP($B101,'Data Entry'!$BZ$9:$CN$508,2,FALSE)</f>
        <v>7.4499999999999997E-2</v>
      </c>
      <c r="D101" s="39">
        <f>VLOOKUP($B101,'Data Entry'!$BZ$9:$CN$508,3,FALSE)</f>
        <v>4.3899999999999997</v>
      </c>
      <c r="E101" s="39">
        <f>VLOOKUP($B101,'Data Entry'!$BZ$9:$CN$508,4,FALSE)</f>
        <v>1.2112000000000001</v>
      </c>
      <c r="F101" s="39">
        <f>VLOOKUP($B101,'Data Entry'!$BZ$9:$CN$508,5,FALSE)</f>
        <v>60.164227548815859</v>
      </c>
      <c r="G101" s="39">
        <f>VLOOKUP($B101,'Data Entry'!$BZ$9:$CN$508,6,FALSE)</f>
        <v>0.36420000000000002</v>
      </c>
      <c r="H101" s="39">
        <f>VLOOKUP($B101,'Data Entry'!$BZ$9:$CN$508,7,FALSE)</f>
        <v>5.0599999999999999E-2</v>
      </c>
      <c r="I101" s="39">
        <f>VLOOKUP($B101,'Data Entry'!$BZ$9:$CN$508,8,FALSE)</f>
        <v>32.913716546267715</v>
      </c>
      <c r="J101" s="39">
        <f>VLOOKUP($B101,'Data Entry'!$BZ$9:$CN$508,9,FALSE)</f>
        <v>0.62709999999999999</v>
      </c>
      <c r="K101" s="39">
        <f>VLOOKUP($B101,'Data Entry'!$BZ$9:$CN$508,10,FALSE)</f>
        <v>0.79520000000000002</v>
      </c>
      <c r="L101" s="39">
        <f>VLOOKUP($B101,'Data Entry'!$BZ$9:$CN$508,11,FALSE)</f>
        <v>0</v>
      </c>
      <c r="M101" s="39">
        <f>VLOOKUP($B101,'Data Entry'!$BZ$9:$CN$508,12,FALSE)</f>
        <v>0.1724</v>
      </c>
      <c r="N101" s="39">
        <f>VLOOKUP($B101,'Data Entry'!$BZ$9:$CN$508,13,FALSE)</f>
        <v>1.4500000000000001E-2</v>
      </c>
      <c r="O101" s="14">
        <f>VLOOKUP($B101,'Data Entry'!$BZ$9:$CN$508,15,FALSE)</f>
        <v>4.5365721330674069E-2</v>
      </c>
      <c r="P101" s="14">
        <f>VLOOKUP($B101,'Data Entry'!$BZ$9:$CN$508,14,FALSE)</f>
        <v>0.34866267693410619</v>
      </c>
      <c r="Q101" s="26" t="s">
        <v>235</v>
      </c>
      <c r="R101" s="17" t="s">
        <v>235</v>
      </c>
      <c r="S101" s="17" t="s">
        <v>235</v>
      </c>
      <c r="T101" s="17" t="s">
        <v>235</v>
      </c>
      <c r="U101" s="17" t="s">
        <v>235</v>
      </c>
      <c r="V101" s="17" t="s">
        <v>235</v>
      </c>
      <c r="W101" s="17" t="s">
        <v>235</v>
      </c>
      <c r="X101" s="17" t="s">
        <v>235</v>
      </c>
      <c r="Y101" s="17" t="s">
        <v>235</v>
      </c>
      <c r="Z101" s="17">
        <v>711.9</v>
      </c>
      <c r="AA101" s="17">
        <v>716.2</v>
      </c>
      <c r="AB101" s="17">
        <v>713.7</v>
      </c>
      <c r="AC101" s="17">
        <v>709.5</v>
      </c>
      <c r="AD101" s="17">
        <v>710</v>
      </c>
      <c r="AE101" s="17">
        <v>712</v>
      </c>
      <c r="AF101" s="17">
        <v>713.9</v>
      </c>
      <c r="AG101" s="17">
        <v>707.8</v>
      </c>
      <c r="AH101" s="17">
        <v>710.9</v>
      </c>
      <c r="AI101" s="17">
        <v>713.2</v>
      </c>
      <c r="AJ101" s="17">
        <v>713.8</v>
      </c>
      <c r="AK101" s="17">
        <v>712.7</v>
      </c>
      <c r="AL101" s="17">
        <v>713.7</v>
      </c>
      <c r="AM101" s="17">
        <v>717.9</v>
      </c>
      <c r="AN101" s="17">
        <v>712.8</v>
      </c>
      <c r="AO101" s="17">
        <v>711.8</v>
      </c>
      <c r="AP101" s="17">
        <v>713.5</v>
      </c>
      <c r="AQ101" s="17">
        <v>715</v>
      </c>
      <c r="AR101" s="17">
        <v>713.9</v>
      </c>
      <c r="AS101" s="17">
        <v>712.3</v>
      </c>
      <c r="AT101" s="17">
        <v>712.9</v>
      </c>
      <c r="AU101" s="17">
        <v>702.2</v>
      </c>
      <c r="AV101" s="17">
        <v>700.8</v>
      </c>
      <c r="AW101" s="17">
        <v>713.1</v>
      </c>
      <c r="AX101" s="17">
        <v>714.1</v>
      </c>
      <c r="AY101" s="17">
        <v>717.1</v>
      </c>
      <c r="AZ101" s="17">
        <v>714.1</v>
      </c>
      <c r="BA101" s="17">
        <v>703.6</v>
      </c>
      <c r="BB101" s="17">
        <v>703.1</v>
      </c>
      <c r="BC101" s="17">
        <v>702.3</v>
      </c>
      <c r="BD101" s="17">
        <v>712.2</v>
      </c>
      <c r="BE101" s="17">
        <v>701.1</v>
      </c>
      <c r="BF101" s="17">
        <v>699.2</v>
      </c>
      <c r="BG101" s="17" t="s">
        <v>235</v>
      </c>
      <c r="BH101" s="17" t="s">
        <v>235</v>
      </c>
      <c r="BI101" s="27" t="s">
        <v>235</v>
      </c>
    </row>
    <row r="102" spans="1:61" s="15" customFormat="1">
      <c r="A102" s="16"/>
      <c r="B102" s="35">
        <v>181</v>
      </c>
      <c r="C102" s="39">
        <f>VLOOKUP($B102,'Data Entry'!$BZ$9:$CN$508,2,FALSE)</f>
        <v>6.3700000000000007E-2</v>
      </c>
      <c r="D102" s="39">
        <f>VLOOKUP($B102,'Data Entry'!$BZ$9:$CN$508,3,FALSE)</f>
        <v>4.04</v>
      </c>
      <c r="E102" s="39">
        <f>VLOOKUP($B102,'Data Entry'!$BZ$9:$CN$508,4,FALSE)</f>
        <v>1.145</v>
      </c>
      <c r="F102" s="39">
        <f>VLOOKUP($B102,'Data Entry'!$BZ$9:$CN$508,5,FALSE)</f>
        <v>59.751194579732953</v>
      </c>
      <c r="G102" s="39">
        <f>VLOOKUP($B102,'Data Entry'!$BZ$9:$CN$508,6,FALSE)</f>
        <v>0.37609999999999999</v>
      </c>
      <c r="H102" s="39">
        <f>VLOOKUP($B102,'Data Entry'!$BZ$9:$CN$508,7,FALSE)</f>
        <v>5.3100000000000001E-2</v>
      </c>
      <c r="I102" s="39">
        <f>VLOOKUP($B102,'Data Entry'!$BZ$9:$CN$508,8,FALSE)</f>
        <v>32.305367123379604</v>
      </c>
      <c r="J102" s="39">
        <f>VLOOKUP($B102,'Data Entry'!$BZ$9:$CN$508,9,FALSE)</f>
        <v>0.56369999999999998</v>
      </c>
      <c r="K102" s="39">
        <f>VLOOKUP($B102,'Data Entry'!$BZ$9:$CN$508,10,FALSE)</f>
        <v>0.71499999999999997</v>
      </c>
      <c r="L102" s="39">
        <f>VLOOKUP($B102,'Data Entry'!$BZ$9:$CN$508,11,FALSE)</f>
        <v>0</v>
      </c>
      <c r="M102" s="39">
        <f>VLOOKUP($B102,'Data Entry'!$BZ$9:$CN$508,12,FALSE)</f>
        <v>0.1699</v>
      </c>
      <c r="N102" s="39">
        <f>VLOOKUP($B102,'Data Entry'!$BZ$9:$CN$508,13,FALSE)</f>
        <v>1.6500000000000001E-2</v>
      </c>
      <c r="O102" s="14">
        <f>VLOOKUP($B102,'Data Entry'!$BZ$9:$CN$508,15,FALSE)</f>
        <v>4.222422023133187E-2</v>
      </c>
      <c r="P102" s="14">
        <f>VLOOKUP($B102,'Data Entry'!$BZ$9:$CN$508,14,FALSE)</f>
        <v>0.34878111330109163</v>
      </c>
      <c r="Q102" s="26" t="s">
        <v>235</v>
      </c>
      <c r="R102" s="17" t="s">
        <v>235</v>
      </c>
      <c r="S102" s="17" t="s">
        <v>235</v>
      </c>
      <c r="T102" s="17" t="s">
        <v>235</v>
      </c>
      <c r="U102" s="17" t="s">
        <v>235</v>
      </c>
      <c r="V102" s="17" t="s">
        <v>235</v>
      </c>
      <c r="W102" s="17" t="s">
        <v>235</v>
      </c>
      <c r="X102" s="17" t="s">
        <v>235</v>
      </c>
      <c r="Y102" s="17" t="s">
        <v>235</v>
      </c>
      <c r="Z102" s="17">
        <v>697.3</v>
      </c>
      <c r="AA102" s="17">
        <v>701.9</v>
      </c>
      <c r="AB102" s="17">
        <v>699.4</v>
      </c>
      <c r="AC102" s="17">
        <v>695.1</v>
      </c>
      <c r="AD102" s="17">
        <v>696.1</v>
      </c>
      <c r="AE102" s="17">
        <v>697.3</v>
      </c>
      <c r="AF102" s="17">
        <v>699.6</v>
      </c>
      <c r="AG102" s="17">
        <v>693.9</v>
      </c>
      <c r="AH102" s="17">
        <v>696.9</v>
      </c>
      <c r="AI102" s="17">
        <v>698.8</v>
      </c>
      <c r="AJ102" s="17">
        <v>699.5</v>
      </c>
      <c r="AK102" s="17">
        <v>698.1</v>
      </c>
      <c r="AL102" s="17">
        <v>699.4</v>
      </c>
      <c r="AM102" s="17">
        <v>703.5</v>
      </c>
      <c r="AN102" s="17">
        <v>698.2</v>
      </c>
      <c r="AO102" s="17">
        <v>697.7</v>
      </c>
      <c r="AP102" s="17">
        <v>698.8</v>
      </c>
      <c r="AQ102" s="17">
        <v>700.7</v>
      </c>
      <c r="AR102" s="17">
        <v>699.6</v>
      </c>
      <c r="AS102" s="17">
        <v>698.2</v>
      </c>
      <c r="AT102" s="17">
        <v>698.7</v>
      </c>
      <c r="AU102" s="17">
        <v>686.7</v>
      </c>
      <c r="AV102" s="17">
        <v>685.3</v>
      </c>
      <c r="AW102" s="17">
        <v>698.3</v>
      </c>
      <c r="AX102" s="17">
        <v>699.4</v>
      </c>
      <c r="AY102" s="17">
        <v>702.5</v>
      </c>
      <c r="AZ102" s="17">
        <v>699.5</v>
      </c>
      <c r="BA102" s="17">
        <v>687.8</v>
      </c>
      <c r="BB102" s="17">
        <v>687.6</v>
      </c>
      <c r="BC102" s="17">
        <v>686.9</v>
      </c>
      <c r="BD102" s="17">
        <v>697.5</v>
      </c>
      <c r="BE102" s="17">
        <v>685.1</v>
      </c>
      <c r="BF102" s="17">
        <v>683.9</v>
      </c>
      <c r="BG102" s="17" t="s">
        <v>235</v>
      </c>
      <c r="BH102" s="17" t="s">
        <v>235</v>
      </c>
      <c r="BI102" s="27" t="s">
        <v>235</v>
      </c>
    </row>
    <row r="103" spans="1:61" s="15" customFormat="1">
      <c r="A103" s="16"/>
      <c r="B103" s="35">
        <v>166</v>
      </c>
      <c r="C103" s="39">
        <f>VLOOKUP($B103,'Data Entry'!$BZ$9:$CN$508,2,FALSE)</f>
        <v>3.5499999999999997E-2</v>
      </c>
      <c r="D103" s="39">
        <f>VLOOKUP($B103,'Data Entry'!$BZ$9:$CN$508,3,FALSE)</f>
        <v>4.37</v>
      </c>
      <c r="E103" s="39">
        <f>VLOOKUP($B103,'Data Entry'!$BZ$9:$CN$508,4,FALSE)</f>
        <v>1.1223000000000001</v>
      </c>
      <c r="F103" s="39">
        <f>VLOOKUP($B103,'Data Entry'!$BZ$9:$CN$508,5,FALSE)</f>
        <v>60.119687628826682</v>
      </c>
      <c r="G103" s="39">
        <f>VLOOKUP($B103,'Data Entry'!$BZ$9:$CN$508,6,FALSE)</f>
        <v>0.3639</v>
      </c>
      <c r="H103" s="39">
        <f>VLOOKUP($B103,'Data Entry'!$BZ$9:$CN$508,7,FALSE)</f>
        <v>6.7900000000000002E-2</v>
      </c>
      <c r="I103" s="39">
        <f>VLOOKUP($B103,'Data Entry'!$BZ$9:$CN$508,8,FALSE)</f>
        <v>33.003793944944263</v>
      </c>
      <c r="J103" s="39">
        <f>VLOOKUP($B103,'Data Entry'!$BZ$9:$CN$508,9,FALSE)</f>
        <v>0.57999999999999996</v>
      </c>
      <c r="K103" s="39">
        <f>VLOOKUP($B103,'Data Entry'!$BZ$9:$CN$508,10,FALSE)</f>
        <v>0.74</v>
      </c>
      <c r="L103" s="39">
        <f>VLOOKUP($B103,'Data Entry'!$BZ$9:$CN$508,11,FALSE)</f>
        <v>0</v>
      </c>
      <c r="M103" s="39">
        <f>VLOOKUP($B103,'Data Entry'!$BZ$9:$CN$508,12,FALSE)</f>
        <v>0.1484</v>
      </c>
      <c r="N103" s="39">
        <f>VLOOKUP($B103,'Data Entry'!$BZ$9:$CN$508,13,FALSE)</f>
        <v>6.4999999999999997E-3</v>
      </c>
      <c r="O103" s="14">
        <f>VLOOKUP($B103,'Data Entry'!$BZ$9:$CN$508,15,FALSE)</f>
        <v>4.5133120108637813E-2</v>
      </c>
      <c r="P103" s="14">
        <f>VLOOKUP($B103,'Data Entry'!$BZ$9:$CN$508,14,FALSE)</f>
        <v>0.35132683248823804</v>
      </c>
      <c r="Q103" s="26" t="s">
        <v>235</v>
      </c>
      <c r="R103" s="17" t="s">
        <v>235</v>
      </c>
      <c r="S103" s="17" t="s">
        <v>235</v>
      </c>
      <c r="T103" s="17" t="s">
        <v>235</v>
      </c>
      <c r="U103" s="17" t="s">
        <v>235</v>
      </c>
      <c r="V103" s="17" t="s">
        <v>235</v>
      </c>
      <c r="W103" s="17" t="s">
        <v>235</v>
      </c>
      <c r="X103" s="17" t="s">
        <v>235</v>
      </c>
      <c r="Y103" s="17" t="s">
        <v>235</v>
      </c>
      <c r="Z103" s="17">
        <v>710.6</v>
      </c>
      <c r="AA103" s="17">
        <v>714.9</v>
      </c>
      <c r="AB103" s="17">
        <v>712.4</v>
      </c>
      <c r="AC103" s="17">
        <v>708.2</v>
      </c>
      <c r="AD103" s="17">
        <v>708.7</v>
      </c>
      <c r="AE103" s="17">
        <v>710.7</v>
      </c>
      <c r="AF103" s="17">
        <v>712.6</v>
      </c>
      <c r="AG103" s="17">
        <v>706.5</v>
      </c>
      <c r="AH103" s="17">
        <v>709.7</v>
      </c>
      <c r="AI103" s="17">
        <v>711.8</v>
      </c>
      <c r="AJ103" s="17">
        <v>712.5</v>
      </c>
      <c r="AK103" s="17">
        <v>711.4</v>
      </c>
      <c r="AL103" s="17">
        <v>712.4</v>
      </c>
      <c r="AM103" s="17">
        <v>716.6</v>
      </c>
      <c r="AN103" s="17">
        <v>711.5</v>
      </c>
      <c r="AO103" s="17">
        <v>710.5</v>
      </c>
      <c r="AP103" s="17">
        <v>712.1</v>
      </c>
      <c r="AQ103" s="17">
        <v>713.7</v>
      </c>
      <c r="AR103" s="17">
        <v>712.6</v>
      </c>
      <c r="AS103" s="17">
        <v>711</v>
      </c>
      <c r="AT103" s="17">
        <v>711.6</v>
      </c>
      <c r="AU103" s="17">
        <v>700.7</v>
      </c>
      <c r="AV103" s="17">
        <v>699.3</v>
      </c>
      <c r="AW103" s="17">
        <v>711.8</v>
      </c>
      <c r="AX103" s="17">
        <v>712.7</v>
      </c>
      <c r="AY103" s="17">
        <v>715.8</v>
      </c>
      <c r="AZ103" s="17">
        <v>712.8</v>
      </c>
      <c r="BA103" s="17">
        <v>702.1</v>
      </c>
      <c r="BB103" s="17">
        <v>701.7</v>
      </c>
      <c r="BC103" s="17">
        <v>700.9</v>
      </c>
      <c r="BD103" s="17">
        <v>710.8</v>
      </c>
      <c r="BE103" s="17">
        <v>699.6</v>
      </c>
      <c r="BF103" s="17">
        <v>697.8</v>
      </c>
      <c r="BG103" s="17" t="s">
        <v>235</v>
      </c>
      <c r="BH103" s="17" t="s">
        <v>235</v>
      </c>
      <c r="BI103" s="27" t="s">
        <v>235</v>
      </c>
    </row>
    <row r="104" spans="1:61" s="15" customFormat="1">
      <c r="A104" s="16"/>
      <c r="B104" s="35">
        <v>130</v>
      </c>
      <c r="C104" s="39">
        <f>VLOOKUP($B104,'Data Entry'!$BZ$9:$CN$508,2,FALSE)</f>
        <v>6.5500000000000003E-2</v>
      </c>
      <c r="D104" s="39">
        <f>VLOOKUP($B104,'Data Entry'!$BZ$9:$CN$508,3,FALSE)</f>
        <v>4.41</v>
      </c>
      <c r="E104" s="39">
        <f>VLOOKUP($B104,'Data Entry'!$BZ$9:$CN$508,4,FALSE)</f>
        <v>1.1466000000000001</v>
      </c>
      <c r="F104" s="39">
        <f>VLOOKUP($B104,'Data Entry'!$BZ$9:$CN$508,5,FALSE)</f>
        <v>59.12320194179005</v>
      </c>
      <c r="G104" s="39">
        <f>VLOOKUP($B104,'Data Entry'!$BZ$9:$CN$508,6,FALSE)</f>
        <v>0.3407</v>
      </c>
      <c r="H104" s="39">
        <f>VLOOKUP($B104,'Data Entry'!$BZ$9:$CN$508,7,FALSE)</f>
        <v>6.5699999999999995E-2</v>
      </c>
      <c r="I104" s="39">
        <f>VLOOKUP($B104,'Data Entry'!$BZ$9:$CN$508,8,FALSE)</f>
        <v>32.540440238079697</v>
      </c>
      <c r="J104" s="39">
        <f>VLOOKUP($B104,'Data Entry'!$BZ$9:$CN$508,9,FALSE)</f>
        <v>0.60499999999999998</v>
      </c>
      <c r="K104" s="39">
        <f>VLOOKUP($B104,'Data Entry'!$BZ$9:$CN$508,10,FALSE)</f>
        <v>0.77459999999999996</v>
      </c>
      <c r="L104" s="39">
        <f>VLOOKUP($B104,'Data Entry'!$BZ$9:$CN$508,11,FALSE)</f>
        <v>0</v>
      </c>
      <c r="M104" s="39">
        <f>VLOOKUP($B104,'Data Entry'!$BZ$9:$CN$508,12,FALSE)</f>
        <v>0.12809999999999999</v>
      </c>
      <c r="N104" s="39">
        <f>VLOOKUP($B104,'Data Entry'!$BZ$9:$CN$508,13,FALSE)</f>
        <v>0</v>
      </c>
      <c r="O104" s="14">
        <f>VLOOKUP($B104,'Data Entry'!$BZ$9:$CN$508,15,FALSE)</f>
        <v>4.6268688152647584E-2</v>
      </c>
      <c r="P104" s="14">
        <f>VLOOKUP($B104,'Data Entry'!$BZ$9:$CN$508,14,FALSE)</f>
        <v>0.35284522431779414</v>
      </c>
      <c r="Q104" s="26" t="s">
        <v>235</v>
      </c>
      <c r="R104" s="17" t="s">
        <v>235</v>
      </c>
      <c r="S104" s="17" t="s">
        <v>235</v>
      </c>
      <c r="T104" s="17" t="s">
        <v>235</v>
      </c>
      <c r="U104" s="17" t="s">
        <v>235</v>
      </c>
      <c r="V104" s="17" t="s">
        <v>235</v>
      </c>
      <c r="W104" s="17" t="s">
        <v>235</v>
      </c>
      <c r="X104" s="17" t="s">
        <v>235</v>
      </c>
      <c r="Y104" s="17" t="s">
        <v>235</v>
      </c>
      <c r="Z104" s="17" t="s">
        <v>235</v>
      </c>
      <c r="AA104" s="17">
        <v>720.1</v>
      </c>
      <c r="AB104" s="17">
        <v>717.7</v>
      </c>
      <c r="AC104" s="17">
        <v>713.5</v>
      </c>
      <c r="AD104" s="17">
        <v>713.8</v>
      </c>
      <c r="AE104" s="17">
        <v>716</v>
      </c>
      <c r="AF104" s="17">
        <v>717.9</v>
      </c>
      <c r="AG104" s="17">
        <v>711.5</v>
      </c>
      <c r="AH104" s="17">
        <v>714.8</v>
      </c>
      <c r="AI104" s="17">
        <v>717.1</v>
      </c>
      <c r="AJ104" s="17">
        <v>717.8</v>
      </c>
      <c r="AK104" s="17">
        <v>716.7</v>
      </c>
      <c r="AL104" s="17">
        <v>717.6</v>
      </c>
      <c r="AM104" s="17">
        <v>721.8</v>
      </c>
      <c r="AN104" s="17">
        <v>716.9</v>
      </c>
      <c r="AO104" s="17">
        <v>715.7</v>
      </c>
      <c r="AP104" s="17">
        <v>717.5</v>
      </c>
      <c r="AQ104" s="17">
        <v>718.9</v>
      </c>
      <c r="AR104" s="17">
        <v>717.9</v>
      </c>
      <c r="AS104" s="17">
        <v>716.2</v>
      </c>
      <c r="AT104" s="17">
        <v>716.8</v>
      </c>
      <c r="AU104" s="17">
        <v>706.4</v>
      </c>
      <c r="AV104" s="17">
        <v>705</v>
      </c>
      <c r="AW104" s="17">
        <v>717.2</v>
      </c>
      <c r="AX104" s="17">
        <v>718.1</v>
      </c>
      <c r="AY104" s="17">
        <v>721.1</v>
      </c>
      <c r="AZ104" s="17">
        <v>718.2</v>
      </c>
      <c r="BA104" s="17">
        <v>707.9</v>
      </c>
      <c r="BB104" s="17">
        <v>707.4</v>
      </c>
      <c r="BC104" s="17">
        <v>706.6</v>
      </c>
      <c r="BD104" s="17">
        <v>716.2</v>
      </c>
      <c r="BE104" s="17">
        <v>705.5</v>
      </c>
      <c r="BF104" s="17">
        <v>703.4</v>
      </c>
      <c r="BG104" s="17" t="s">
        <v>235</v>
      </c>
      <c r="BH104" s="17" t="s">
        <v>235</v>
      </c>
      <c r="BI104" s="27" t="s">
        <v>235</v>
      </c>
    </row>
    <row r="105" spans="1:61" s="15" customFormat="1">
      <c r="A105" s="16"/>
      <c r="B105" s="35">
        <v>265</v>
      </c>
      <c r="C105" s="39">
        <f>VLOOKUP($B105,'Data Entry'!$BZ$9:$CN$508,2,FALSE)</f>
        <v>0.01</v>
      </c>
      <c r="D105" s="39">
        <f>VLOOKUP($B105,'Data Entry'!$BZ$9:$CN$508,3,FALSE)</f>
        <v>4.3099999999999996</v>
      </c>
      <c r="E105" s="39">
        <f>VLOOKUP($B105,'Data Entry'!$BZ$9:$CN$508,4,FALSE)</f>
        <v>1.1819999999999999</v>
      </c>
      <c r="F105" s="39">
        <f>VLOOKUP($B105,'Data Entry'!$BZ$9:$CN$508,5,FALSE)</f>
        <v>60.278484405066614</v>
      </c>
      <c r="G105" s="39">
        <f>VLOOKUP($B105,'Data Entry'!$BZ$9:$CN$508,6,FALSE)</f>
        <v>0.38090000000000002</v>
      </c>
      <c r="H105" s="39">
        <f>VLOOKUP($B105,'Data Entry'!$BZ$9:$CN$508,7,FALSE)</f>
        <v>4.1399999999999999E-2</v>
      </c>
      <c r="I105" s="39">
        <f>VLOOKUP($B105,'Data Entry'!$BZ$9:$CN$508,8,FALSE)</f>
        <v>32.920907255622275</v>
      </c>
      <c r="J105" s="39">
        <f>VLOOKUP($B105,'Data Entry'!$BZ$9:$CN$508,9,FALSE)</f>
        <v>0.59130000000000005</v>
      </c>
      <c r="K105" s="39">
        <f>VLOOKUP($B105,'Data Entry'!$BZ$9:$CN$508,10,FALSE)</f>
        <v>0.75960000000000005</v>
      </c>
      <c r="L105" s="39">
        <f>VLOOKUP($B105,'Data Entry'!$BZ$9:$CN$508,11,FALSE)</f>
        <v>0</v>
      </c>
      <c r="M105" s="39">
        <f>VLOOKUP($B105,'Data Entry'!$BZ$9:$CN$508,12,FALSE)</f>
        <v>0.1784</v>
      </c>
      <c r="N105" s="39">
        <f>VLOOKUP($B105,'Data Entry'!$BZ$9:$CN$508,13,FALSE)</f>
        <v>8.8999999999999999E-3</v>
      </c>
      <c r="O105" s="14">
        <f>VLOOKUP($B105,'Data Entry'!$BZ$9:$CN$508,15,FALSE)</f>
        <v>4.4482800830012353E-2</v>
      </c>
      <c r="P105" s="14">
        <f>VLOOKUP($B105,'Data Entry'!$BZ$9:$CN$508,14,FALSE)</f>
        <v>0.3543001833860735</v>
      </c>
      <c r="Q105" s="26" t="s">
        <v>235</v>
      </c>
      <c r="R105" s="17" t="s">
        <v>235</v>
      </c>
      <c r="S105" s="17" t="s">
        <v>235</v>
      </c>
      <c r="T105" s="17" t="s">
        <v>235</v>
      </c>
      <c r="U105" s="17" t="s">
        <v>235</v>
      </c>
      <c r="V105" s="17" t="s">
        <v>235</v>
      </c>
      <c r="W105" s="17" t="s">
        <v>235</v>
      </c>
      <c r="X105" s="17" t="s">
        <v>235</v>
      </c>
      <c r="Y105" s="17" t="s">
        <v>235</v>
      </c>
      <c r="Z105" s="17" t="s">
        <v>235</v>
      </c>
      <c r="AA105" s="17" t="s">
        <v>235</v>
      </c>
      <c r="AB105" s="17">
        <v>709.7</v>
      </c>
      <c r="AC105" s="17">
        <v>705.5</v>
      </c>
      <c r="AD105" s="17">
        <v>706.1</v>
      </c>
      <c r="AE105" s="17">
        <v>707.9</v>
      </c>
      <c r="AF105" s="17">
        <v>709.9</v>
      </c>
      <c r="AG105" s="17">
        <v>703.9</v>
      </c>
      <c r="AH105" s="17">
        <v>707</v>
      </c>
      <c r="AI105" s="17">
        <v>709.1</v>
      </c>
      <c r="AJ105" s="17">
        <v>709.8</v>
      </c>
      <c r="AK105" s="17">
        <v>708.6</v>
      </c>
      <c r="AL105" s="17">
        <v>709.7</v>
      </c>
      <c r="AM105" s="17">
        <v>713.8</v>
      </c>
      <c r="AN105" s="17">
        <v>708.7</v>
      </c>
      <c r="AO105" s="17">
        <v>707.8</v>
      </c>
      <c r="AP105" s="17">
        <v>709.4</v>
      </c>
      <c r="AQ105" s="17">
        <v>711</v>
      </c>
      <c r="AR105" s="17">
        <v>709.9</v>
      </c>
      <c r="AS105" s="17">
        <v>708.4</v>
      </c>
      <c r="AT105" s="17">
        <v>708.9</v>
      </c>
      <c r="AU105" s="17">
        <v>697.8</v>
      </c>
      <c r="AV105" s="17">
        <v>696.4</v>
      </c>
      <c r="AW105" s="17">
        <v>709</v>
      </c>
      <c r="AX105" s="17">
        <v>710</v>
      </c>
      <c r="AY105" s="17">
        <v>713</v>
      </c>
      <c r="AZ105" s="17">
        <v>710</v>
      </c>
      <c r="BA105" s="17">
        <v>699.2</v>
      </c>
      <c r="BB105" s="17">
        <v>698.8</v>
      </c>
      <c r="BC105" s="17">
        <v>698</v>
      </c>
      <c r="BD105" s="17">
        <v>708.1</v>
      </c>
      <c r="BE105" s="17">
        <v>696.6</v>
      </c>
      <c r="BF105" s="17">
        <v>694.9</v>
      </c>
      <c r="BG105" s="17" t="s">
        <v>235</v>
      </c>
      <c r="BH105" s="17" t="s">
        <v>235</v>
      </c>
      <c r="BI105" s="27" t="s">
        <v>235</v>
      </c>
    </row>
    <row r="106" spans="1:61" s="15" customFormat="1">
      <c r="A106" s="16"/>
      <c r="B106" s="35">
        <v>183</v>
      </c>
      <c r="C106" s="39">
        <f>VLOOKUP($B106,'Data Entry'!$BZ$9:$CN$508,2,FALSE)</f>
        <v>2.1499999999999998E-2</v>
      </c>
      <c r="D106" s="39">
        <f>VLOOKUP($B106,'Data Entry'!$BZ$9:$CN$508,3,FALSE)</f>
        <v>4.16</v>
      </c>
      <c r="E106" s="39">
        <f>VLOOKUP($B106,'Data Entry'!$BZ$9:$CN$508,4,FALSE)</f>
        <v>1.1127</v>
      </c>
      <c r="F106" s="39">
        <f>VLOOKUP($B106,'Data Entry'!$BZ$9:$CN$508,5,FALSE)</f>
        <v>60.053024624428502</v>
      </c>
      <c r="G106" s="39">
        <f>VLOOKUP($B106,'Data Entry'!$BZ$9:$CN$508,6,FALSE)</f>
        <v>0.3543</v>
      </c>
      <c r="H106" s="39">
        <f>VLOOKUP($B106,'Data Entry'!$BZ$9:$CN$508,7,FALSE)</f>
        <v>4.9000000000000002E-2</v>
      </c>
      <c r="I106" s="39">
        <f>VLOOKUP($B106,'Data Entry'!$BZ$9:$CN$508,8,FALSE)</f>
        <v>32.613777883058496</v>
      </c>
      <c r="J106" s="39">
        <f>VLOOKUP($B106,'Data Entry'!$BZ$9:$CN$508,9,FALSE)</f>
        <v>0.56999999999999995</v>
      </c>
      <c r="K106" s="39">
        <f>VLOOKUP($B106,'Data Entry'!$BZ$9:$CN$508,10,FALSE)</f>
        <v>0.73570000000000002</v>
      </c>
      <c r="L106" s="39">
        <f>VLOOKUP($B106,'Data Entry'!$BZ$9:$CN$508,11,FALSE)</f>
        <v>0</v>
      </c>
      <c r="M106" s="39">
        <f>VLOOKUP($B106,'Data Entry'!$BZ$9:$CN$508,12,FALSE)</f>
        <v>0.1234</v>
      </c>
      <c r="N106" s="39">
        <f>VLOOKUP($B106,'Data Entry'!$BZ$9:$CN$508,13,FALSE)</f>
        <v>8.5000000000000006E-3</v>
      </c>
      <c r="O106" s="14">
        <f>VLOOKUP($B106,'Data Entry'!$BZ$9:$CN$508,15,FALSE)</f>
        <v>4.3187378159811725E-2</v>
      </c>
      <c r="P106" s="14">
        <f>VLOOKUP($B106,'Data Entry'!$BZ$9:$CN$508,14,FALSE)</f>
        <v>0.3563490066902068</v>
      </c>
      <c r="Q106" s="26" t="s">
        <v>235</v>
      </c>
      <c r="R106" s="17" t="s">
        <v>235</v>
      </c>
      <c r="S106" s="17" t="s">
        <v>235</v>
      </c>
      <c r="T106" s="17" t="s">
        <v>235</v>
      </c>
      <c r="U106" s="17" t="s">
        <v>235</v>
      </c>
      <c r="V106" s="17" t="s">
        <v>235</v>
      </c>
      <c r="W106" s="17" t="s">
        <v>235</v>
      </c>
      <c r="X106" s="17" t="s">
        <v>235</v>
      </c>
      <c r="Y106" s="17" t="s">
        <v>235</v>
      </c>
      <c r="Z106" s="17" t="s">
        <v>235</v>
      </c>
      <c r="AA106" s="17" t="s">
        <v>235</v>
      </c>
      <c r="AB106" s="17" t="s">
        <v>235</v>
      </c>
      <c r="AC106" s="17">
        <v>699</v>
      </c>
      <c r="AD106" s="17">
        <v>699.8</v>
      </c>
      <c r="AE106" s="17">
        <v>701.3</v>
      </c>
      <c r="AF106" s="17">
        <v>703.5</v>
      </c>
      <c r="AG106" s="17">
        <v>697.6</v>
      </c>
      <c r="AH106" s="17">
        <v>700.7</v>
      </c>
      <c r="AI106" s="17">
        <v>702.7</v>
      </c>
      <c r="AJ106" s="17">
        <v>703.4</v>
      </c>
      <c r="AK106" s="17">
        <v>702.1</v>
      </c>
      <c r="AL106" s="17">
        <v>703.3</v>
      </c>
      <c r="AM106" s="17">
        <v>707.3</v>
      </c>
      <c r="AN106" s="17">
        <v>702.1</v>
      </c>
      <c r="AO106" s="17">
        <v>701.5</v>
      </c>
      <c r="AP106" s="17">
        <v>702.8</v>
      </c>
      <c r="AQ106" s="17">
        <v>704.6</v>
      </c>
      <c r="AR106" s="17">
        <v>703.5</v>
      </c>
      <c r="AS106" s="17">
        <v>702</v>
      </c>
      <c r="AT106" s="17">
        <v>702.5</v>
      </c>
      <c r="AU106" s="17">
        <v>690.8</v>
      </c>
      <c r="AV106" s="17">
        <v>689.5</v>
      </c>
      <c r="AW106" s="17">
        <v>702.3</v>
      </c>
      <c r="AX106" s="17">
        <v>703.4</v>
      </c>
      <c r="AY106" s="17">
        <v>706.4</v>
      </c>
      <c r="AZ106" s="17">
        <v>703.4</v>
      </c>
      <c r="BA106" s="17">
        <v>692.1</v>
      </c>
      <c r="BB106" s="17">
        <v>691.8</v>
      </c>
      <c r="BC106" s="17">
        <v>691</v>
      </c>
      <c r="BD106" s="17">
        <v>701.5</v>
      </c>
      <c r="BE106" s="17">
        <v>689.4</v>
      </c>
      <c r="BF106" s="17">
        <v>688</v>
      </c>
      <c r="BG106" s="17" t="s">
        <v>235</v>
      </c>
      <c r="BH106" s="17" t="s">
        <v>235</v>
      </c>
      <c r="BI106" s="27" t="s">
        <v>235</v>
      </c>
    </row>
    <row r="107" spans="1:61" s="15" customFormat="1">
      <c r="A107" s="16"/>
      <c r="B107" s="35">
        <v>240</v>
      </c>
      <c r="C107" s="39">
        <f>VLOOKUP($B107,'Data Entry'!$BZ$9:$CN$508,2,FALSE)</f>
        <v>5.3900000000000003E-2</v>
      </c>
      <c r="D107" s="39">
        <f>VLOOKUP($B107,'Data Entry'!$BZ$9:$CN$508,3,FALSE)</f>
        <v>4.16</v>
      </c>
      <c r="E107" s="39">
        <f>VLOOKUP($B107,'Data Entry'!$BZ$9:$CN$508,4,FALSE)</f>
        <v>1.179</v>
      </c>
      <c r="F107" s="39">
        <f>VLOOKUP($B107,'Data Entry'!$BZ$9:$CN$508,5,FALSE)</f>
        <v>60.28409825651093</v>
      </c>
      <c r="G107" s="39">
        <f>VLOOKUP($B107,'Data Entry'!$BZ$9:$CN$508,6,FALSE)</f>
        <v>0.33860000000000001</v>
      </c>
      <c r="H107" s="39">
        <f>VLOOKUP($B107,'Data Entry'!$BZ$9:$CN$508,7,FALSE)</f>
        <v>0.24929999999999999</v>
      </c>
      <c r="I107" s="39">
        <f>VLOOKUP($B107,'Data Entry'!$BZ$9:$CN$508,8,FALSE)</f>
        <v>32.735855864364765</v>
      </c>
      <c r="J107" s="39">
        <f>VLOOKUP($B107,'Data Entry'!$BZ$9:$CN$508,9,FALSE)</f>
        <v>0.56320000000000003</v>
      </c>
      <c r="K107" s="39">
        <f>VLOOKUP($B107,'Data Entry'!$BZ$9:$CN$508,10,FALSE)</f>
        <v>0.72940000000000005</v>
      </c>
      <c r="L107" s="39">
        <f>VLOOKUP($B107,'Data Entry'!$BZ$9:$CN$508,11,FALSE)</f>
        <v>0</v>
      </c>
      <c r="M107" s="39">
        <f>VLOOKUP($B107,'Data Entry'!$BZ$9:$CN$508,12,FALSE)</f>
        <v>0.1371</v>
      </c>
      <c r="N107" s="39">
        <f>VLOOKUP($B107,'Data Entry'!$BZ$9:$CN$508,13,FALSE)</f>
        <v>1.06E-2</v>
      </c>
      <c r="O107" s="14">
        <f>VLOOKUP($B107,'Data Entry'!$BZ$9:$CN$508,15,FALSE)</f>
        <v>4.3023526299697468E-2</v>
      </c>
      <c r="P107" s="14">
        <f>VLOOKUP($B107,'Data Entry'!$BZ$9:$CN$508,14,FALSE)</f>
        <v>0.35782621916390572</v>
      </c>
      <c r="Q107" s="26" t="s">
        <v>235</v>
      </c>
      <c r="R107" s="17" t="s">
        <v>235</v>
      </c>
      <c r="S107" s="17" t="s">
        <v>235</v>
      </c>
      <c r="T107" s="17" t="s">
        <v>235</v>
      </c>
      <c r="U107" s="17" t="s">
        <v>235</v>
      </c>
      <c r="V107" s="17" t="s">
        <v>235</v>
      </c>
      <c r="W107" s="17" t="s">
        <v>235</v>
      </c>
      <c r="X107" s="17" t="s">
        <v>235</v>
      </c>
      <c r="Y107" s="17" t="s">
        <v>235</v>
      </c>
      <c r="Z107" s="17" t="s">
        <v>235</v>
      </c>
      <c r="AA107" s="17" t="s">
        <v>235</v>
      </c>
      <c r="AB107" s="17" t="s">
        <v>235</v>
      </c>
      <c r="AC107" s="17">
        <v>702</v>
      </c>
      <c r="AD107" s="17">
        <v>702.7</v>
      </c>
      <c r="AE107" s="17">
        <v>704.3</v>
      </c>
      <c r="AF107" s="17">
        <v>706.5</v>
      </c>
      <c r="AG107" s="17">
        <v>700.6</v>
      </c>
      <c r="AH107" s="17">
        <v>703.6</v>
      </c>
      <c r="AI107" s="17">
        <v>705.7</v>
      </c>
      <c r="AJ107" s="17">
        <v>706.4</v>
      </c>
      <c r="AK107" s="17">
        <v>705.1</v>
      </c>
      <c r="AL107" s="17">
        <v>706.2</v>
      </c>
      <c r="AM107" s="17">
        <v>710.3</v>
      </c>
      <c r="AN107" s="17">
        <v>705.2</v>
      </c>
      <c r="AO107" s="17">
        <v>704.4</v>
      </c>
      <c r="AP107" s="17">
        <v>705.8</v>
      </c>
      <c r="AQ107" s="17">
        <v>707.6</v>
      </c>
      <c r="AR107" s="17">
        <v>706.5</v>
      </c>
      <c r="AS107" s="17">
        <v>705</v>
      </c>
      <c r="AT107" s="17">
        <v>705.5</v>
      </c>
      <c r="AU107" s="17">
        <v>694.1</v>
      </c>
      <c r="AV107" s="17">
        <v>692.8</v>
      </c>
      <c r="AW107" s="17">
        <v>705.4</v>
      </c>
      <c r="AX107" s="17">
        <v>706.4</v>
      </c>
      <c r="AY107" s="17">
        <v>709.5</v>
      </c>
      <c r="AZ107" s="17">
        <v>706.5</v>
      </c>
      <c r="BA107" s="17">
        <v>695.4</v>
      </c>
      <c r="BB107" s="17">
        <v>695.1</v>
      </c>
      <c r="BC107" s="17">
        <v>694.3</v>
      </c>
      <c r="BD107" s="17">
        <v>704.5</v>
      </c>
      <c r="BE107" s="17">
        <v>692.8</v>
      </c>
      <c r="BF107" s="17">
        <v>691.2</v>
      </c>
      <c r="BG107" s="17" t="s">
        <v>235</v>
      </c>
      <c r="BH107" s="17" t="s">
        <v>235</v>
      </c>
      <c r="BI107" s="27" t="s">
        <v>235</v>
      </c>
    </row>
    <row r="108" spans="1:61" s="15" customFormat="1">
      <c r="A108" s="16"/>
      <c r="B108" s="35">
        <v>148</v>
      </c>
      <c r="C108" s="39">
        <f>VLOOKUP($B108,'Data Entry'!$BZ$9:$CN$508,2,FALSE)</f>
        <v>3.9699999999999999E-2</v>
      </c>
      <c r="D108" s="39">
        <f>VLOOKUP($B108,'Data Entry'!$BZ$9:$CN$508,3,FALSE)</f>
        <v>4.2300000000000004</v>
      </c>
      <c r="E108" s="39">
        <f>VLOOKUP($B108,'Data Entry'!$BZ$9:$CN$508,4,FALSE)</f>
        <v>1.1763999999999999</v>
      </c>
      <c r="F108" s="39">
        <f>VLOOKUP($B108,'Data Entry'!$BZ$9:$CN$508,5,FALSE)</f>
        <v>59.925143841773483</v>
      </c>
      <c r="G108" s="39">
        <f>VLOOKUP($B108,'Data Entry'!$BZ$9:$CN$508,6,FALSE)</f>
        <v>0.33729999999999999</v>
      </c>
      <c r="H108" s="39">
        <f>VLOOKUP($B108,'Data Entry'!$BZ$9:$CN$508,7,FALSE)</f>
        <v>5.0500000000000003E-2</v>
      </c>
      <c r="I108" s="39">
        <f>VLOOKUP($B108,'Data Entry'!$BZ$9:$CN$508,8,FALSE)</f>
        <v>32.718846098510575</v>
      </c>
      <c r="J108" s="39">
        <f>VLOOKUP($B108,'Data Entry'!$BZ$9:$CN$508,9,FALSE)</f>
        <v>0.55579999999999996</v>
      </c>
      <c r="K108" s="39">
        <f>VLOOKUP($B108,'Data Entry'!$BZ$9:$CN$508,10,FALSE)</f>
        <v>0.72319999999999995</v>
      </c>
      <c r="L108" s="39">
        <f>VLOOKUP($B108,'Data Entry'!$BZ$9:$CN$508,11,FALSE)</f>
        <v>0</v>
      </c>
      <c r="M108" s="39">
        <f>VLOOKUP($B108,'Data Entry'!$BZ$9:$CN$508,12,FALSE)</f>
        <v>0.14269999999999999</v>
      </c>
      <c r="N108" s="39">
        <f>VLOOKUP($B108,'Data Entry'!$BZ$9:$CN$508,13,FALSE)</f>
        <v>0</v>
      </c>
      <c r="O108" s="14">
        <f>VLOOKUP($B108,'Data Entry'!$BZ$9:$CN$508,15,FALSE)</f>
        <v>4.391915741981274E-2</v>
      </c>
      <c r="P108" s="14">
        <f>VLOOKUP($B108,'Data Entry'!$BZ$9:$CN$508,14,FALSE)</f>
        <v>0.35986298134615291</v>
      </c>
      <c r="Q108" s="26" t="s">
        <v>235</v>
      </c>
      <c r="R108" s="17" t="s">
        <v>235</v>
      </c>
      <c r="S108" s="17" t="s">
        <v>235</v>
      </c>
      <c r="T108" s="17" t="s">
        <v>235</v>
      </c>
      <c r="U108" s="17" t="s">
        <v>235</v>
      </c>
      <c r="V108" s="17" t="s">
        <v>235</v>
      </c>
      <c r="W108" s="17" t="s">
        <v>235</v>
      </c>
      <c r="X108" s="17" t="s">
        <v>235</v>
      </c>
      <c r="Y108" s="17" t="s">
        <v>235</v>
      </c>
      <c r="Z108" s="17" t="s">
        <v>235</v>
      </c>
      <c r="AA108" s="17" t="s">
        <v>235</v>
      </c>
      <c r="AB108" s="17" t="s">
        <v>235</v>
      </c>
      <c r="AC108" s="17" t="s">
        <v>235</v>
      </c>
      <c r="AD108" s="17">
        <v>704.3</v>
      </c>
      <c r="AE108" s="17">
        <v>706</v>
      </c>
      <c r="AF108" s="17">
        <v>708</v>
      </c>
      <c r="AG108" s="17">
        <v>702.1</v>
      </c>
      <c r="AH108" s="17">
        <v>705.2</v>
      </c>
      <c r="AI108" s="17">
        <v>707.2</v>
      </c>
      <c r="AJ108" s="17">
        <v>707.9</v>
      </c>
      <c r="AK108" s="17">
        <v>706.7</v>
      </c>
      <c r="AL108" s="17">
        <v>707.8</v>
      </c>
      <c r="AM108" s="17">
        <v>711.9</v>
      </c>
      <c r="AN108" s="17">
        <v>706.8</v>
      </c>
      <c r="AO108" s="17">
        <v>706</v>
      </c>
      <c r="AP108" s="17">
        <v>707.4</v>
      </c>
      <c r="AQ108" s="17">
        <v>709.1</v>
      </c>
      <c r="AR108" s="17">
        <v>708</v>
      </c>
      <c r="AS108" s="17">
        <v>706.5</v>
      </c>
      <c r="AT108" s="17">
        <v>707.1</v>
      </c>
      <c r="AU108" s="17">
        <v>695.8</v>
      </c>
      <c r="AV108" s="17">
        <v>694.4</v>
      </c>
      <c r="AW108" s="17">
        <v>707</v>
      </c>
      <c r="AX108" s="17">
        <v>708</v>
      </c>
      <c r="AY108" s="17">
        <v>711.1</v>
      </c>
      <c r="AZ108" s="17">
        <v>708.1</v>
      </c>
      <c r="BA108" s="17">
        <v>697.1</v>
      </c>
      <c r="BB108" s="17">
        <v>696.7</v>
      </c>
      <c r="BC108" s="17">
        <v>695.9</v>
      </c>
      <c r="BD108" s="17">
        <v>706.1</v>
      </c>
      <c r="BE108" s="17">
        <v>694.5</v>
      </c>
      <c r="BF108" s="17">
        <v>692.9</v>
      </c>
      <c r="BG108" s="17" t="s">
        <v>235</v>
      </c>
      <c r="BH108" s="17" t="s">
        <v>235</v>
      </c>
      <c r="BI108" s="27" t="s">
        <v>235</v>
      </c>
    </row>
    <row r="109" spans="1:61" s="15" customFormat="1">
      <c r="A109" s="16"/>
      <c r="B109" s="35">
        <v>243</v>
      </c>
      <c r="C109" s="39">
        <f>VLOOKUP($B109,'Data Entry'!$BZ$9:$CN$508,2,FALSE)</f>
        <v>2.7799999999999998E-2</v>
      </c>
      <c r="D109" s="39">
        <f>VLOOKUP($B109,'Data Entry'!$BZ$9:$CN$508,3,FALSE)</f>
        <v>4.4400000000000004</v>
      </c>
      <c r="E109" s="39">
        <f>VLOOKUP($B109,'Data Entry'!$BZ$9:$CN$508,4,FALSE)</f>
        <v>1.175</v>
      </c>
      <c r="F109" s="39">
        <f>VLOOKUP($B109,'Data Entry'!$BZ$9:$CN$508,5,FALSE)</f>
        <v>59.867832904058361</v>
      </c>
      <c r="G109" s="39">
        <f>VLOOKUP($B109,'Data Entry'!$BZ$9:$CN$508,6,FALSE)</f>
        <v>0.372</v>
      </c>
      <c r="H109" s="39">
        <f>VLOOKUP($B109,'Data Entry'!$BZ$9:$CN$508,7,FALSE)</f>
        <v>5.2699999999999997E-2</v>
      </c>
      <c r="I109" s="39">
        <f>VLOOKUP($B109,'Data Entry'!$BZ$9:$CN$508,8,FALSE)</f>
        <v>32.830414967513811</v>
      </c>
      <c r="J109" s="39">
        <f>VLOOKUP($B109,'Data Entry'!$BZ$9:$CN$508,9,FALSE)</f>
        <v>0.62619999999999998</v>
      </c>
      <c r="K109" s="39">
        <f>VLOOKUP($B109,'Data Entry'!$BZ$9:$CN$508,10,FALSE)</f>
        <v>0.81810000000000005</v>
      </c>
      <c r="L109" s="39">
        <f>VLOOKUP($B109,'Data Entry'!$BZ$9:$CN$508,11,FALSE)</f>
        <v>0</v>
      </c>
      <c r="M109" s="39">
        <f>VLOOKUP($B109,'Data Entry'!$BZ$9:$CN$508,12,FALSE)</f>
        <v>0.1603</v>
      </c>
      <c r="N109" s="39">
        <f>VLOOKUP($B109,'Data Entry'!$BZ$9:$CN$508,13,FALSE)</f>
        <v>0</v>
      </c>
      <c r="O109" s="14">
        <f>VLOOKUP($B109,'Data Entry'!$BZ$9:$CN$508,15,FALSE)</f>
        <v>4.6067638324881685E-2</v>
      </c>
      <c r="P109" s="14">
        <f>VLOOKUP($B109,'Data Entry'!$BZ$9:$CN$508,14,FALSE)</f>
        <v>0.36161643570059493</v>
      </c>
      <c r="Q109" s="26" t="s">
        <v>235</v>
      </c>
      <c r="R109" s="17" t="s">
        <v>235</v>
      </c>
      <c r="S109" s="17" t="s">
        <v>235</v>
      </c>
      <c r="T109" s="17" t="s">
        <v>235</v>
      </c>
      <c r="U109" s="17" t="s">
        <v>235</v>
      </c>
      <c r="V109" s="17" t="s">
        <v>235</v>
      </c>
      <c r="W109" s="17" t="s">
        <v>235</v>
      </c>
      <c r="X109" s="17" t="s">
        <v>235</v>
      </c>
      <c r="Y109" s="17" t="s">
        <v>235</v>
      </c>
      <c r="Z109" s="17" t="s">
        <v>235</v>
      </c>
      <c r="AA109" s="17" t="s">
        <v>235</v>
      </c>
      <c r="AB109" s="17" t="s">
        <v>235</v>
      </c>
      <c r="AC109" s="17" t="s">
        <v>235</v>
      </c>
      <c r="AD109" s="17">
        <v>712.7</v>
      </c>
      <c r="AE109" s="17">
        <v>714.8</v>
      </c>
      <c r="AF109" s="17">
        <v>716.7</v>
      </c>
      <c r="AG109" s="17">
        <v>710.4</v>
      </c>
      <c r="AH109" s="17">
        <v>713.6</v>
      </c>
      <c r="AI109" s="17">
        <v>715.9</v>
      </c>
      <c r="AJ109" s="17">
        <v>716.6</v>
      </c>
      <c r="AK109" s="17">
        <v>715.5</v>
      </c>
      <c r="AL109" s="17">
        <v>716.4</v>
      </c>
      <c r="AM109" s="17">
        <v>720.6</v>
      </c>
      <c r="AN109" s="17">
        <v>715.6</v>
      </c>
      <c r="AO109" s="17">
        <v>714.5</v>
      </c>
      <c r="AP109" s="17">
        <v>716.3</v>
      </c>
      <c r="AQ109" s="17">
        <v>717.8</v>
      </c>
      <c r="AR109" s="17">
        <v>716.7</v>
      </c>
      <c r="AS109" s="17">
        <v>715</v>
      </c>
      <c r="AT109" s="17">
        <v>715.6</v>
      </c>
      <c r="AU109" s="17">
        <v>705.2</v>
      </c>
      <c r="AV109" s="17">
        <v>703.7</v>
      </c>
      <c r="AW109" s="17">
        <v>716</v>
      </c>
      <c r="AX109" s="17">
        <v>716.9</v>
      </c>
      <c r="AY109" s="17">
        <v>719.9</v>
      </c>
      <c r="AZ109" s="17">
        <v>717</v>
      </c>
      <c r="BA109" s="17">
        <v>706.6</v>
      </c>
      <c r="BB109" s="17">
        <v>706.1</v>
      </c>
      <c r="BC109" s="17">
        <v>705.3</v>
      </c>
      <c r="BD109" s="17">
        <v>715</v>
      </c>
      <c r="BE109" s="17">
        <v>704.2</v>
      </c>
      <c r="BF109" s="17">
        <v>702.2</v>
      </c>
      <c r="BG109" s="17" t="s">
        <v>235</v>
      </c>
      <c r="BH109" s="17" t="s">
        <v>235</v>
      </c>
      <c r="BI109" s="27" t="s">
        <v>235</v>
      </c>
    </row>
    <row r="110" spans="1:61" s="15" customFormat="1">
      <c r="A110" s="16"/>
      <c r="B110" s="35">
        <v>138</v>
      </c>
      <c r="C110" s="39">
        <f>VLOOKUP($B110,'Data Entry'!$BZ$9:$CN$508,2,FALSE)</f>
        <v>3.5999999999999997E-2</v>
      </c>
      <c r="D110" s="39">
        <f>VLOOKUP($B110,'Data Entry'!$BZ$9:$CN$508,3,FALSE)</f>
        <v>4.2</v>
      </c>
      <c r="E110" s="39">
        <f>VLOOKUP($B110,'Data Entry'!$BZ$9:$CN$508,4,FALSE)</f>
        <v>1.373</v>
      </c>
      <c r="F110" s="39">
        <f>VLOOKUP($B110,'Data Entry'!$BZ$9:$CN$508,5,FALSE)</f>
        <v>59.531537023383436</v>
      </c>
      <c r="G110" s="39">
        <f>VLOOKUP($B110,'Data Entry'!$BZ$9:$CN$508,6,FALSE)</f>
        <v>0.3634</v>
      </c>
      <c r="H110" s="39">
        <f>VLOOKUP($B110,'Data Entry'!$BZ$9:$CN$508,7,FALSE)</f>
        <v>0.22939999999999999</v>
      </c>
      <c r="I110" s="39">
        <f>VLOOKUP($B110,'Data Entry'!$BZ$9:$CN$508,8,FALSE)</f>
        <v>32.543016860071447</v>
      </c>
      <c r="J110" s="39">
        <f>VLOOKUP($B110,'Data Entry'!$BZ$9:$CN$508,9,FALSE)</f>
        <v>0.5333</v>
      </c>
      <c r="K110" s="39">
        <f>VLOOKUP($B110,'Data Entry'!$BZ$9:$CN$508,10,FALSE)</f>
        <v>0.70499999999999996</v>
      </c>
      <c r="L110" s="39">
        <f>VLOOKUP($B110,'Data Entry'!$BZ$9:$CN$508,11,FALSE)</f>
        <v>0</v>
      </c>
      <c r="M110" s="39">
        <f>VLOOKUP($B110,'Data Entry'!$BZ$9:$CN$508,12,FALSE)</f>
        <v>0.22289999999999999</v>
      </c>
      <c r="N110" s="39">
        <f>VLOOKUP($B110,'Data Entry'!$BZ$9:$CN$508,13,FALSE)</f>
        <v>1.55E-2</v>
      </c>
      <c r="O110" s="14">
        <f>VLOOKUP($B110,'Data Entry'!$BZ$9:$CN$508,15,FALSE)</f>
        <v>4.3876075697286472E-2</v>
      </c>
      <c r="P110" s="14">
        <f>VLOOKUP($B110,'Data Entry'!$BZ$9:$CN$508,14,FALSE)</f>
        <v>0.36674063962872105</v>
      </c>
      <c r="Q110" s="26" t="s">
        <v>235</v>
      </c>
      <c r="R110" s="17" t="s">
        <v>235</v>
      </c>
      <c r="S110" s="17" t="s">
        <v>235</v>
      </c>
      <c r="T110" s="17" t="s">
        <v>235</v>
      </c>
      <c r="U110" s="17" t="s">
        <v>235</v>
      </c>
      <c r="V110" s="17" t="s">
        <v>235</v>
      </c>
      <c r="W110" s="17" t="s">
        <v>235</v>
      </c>
      <c r="X110" s="17" t="s">
        <v>235</v>
      </c>
      <c r="Y110" s="17" t="s">
        <v>235</v>
      </c>
      <c r="Z110" s="17" t="s">
        <v>235</v>
      </c>
      <c r="AA110" s="17" t="s">
        <v>235</v>
      </c>
      <c r="AB110" s="17" t="s">
        <v>235</v>
      </c>
      <c r="AC110" s="17" t="s">
        <v>235</v>
      </c>
      <c r="AD110" s="17">
        <v>709.2</v>
      </c>
      <c r="AE110" s="17">
        <v>711.2</v>
      </c>
      <c r="AF110" s="17">
        <v>713.1</v>
      </c>
      <c r="AG110" s="17">
        <v>707</v>
      </c>
      <c r="AH110" s="17">
        <v>710.1</v>
      </c>
      <c r="AI110" s="17">
        <v>712.3</v>
      </c>
      <c r="AJ110" s="17">
        <v>713</v>
      </c>
      <c r="AK110" s="17">
        <v>711.8</v>
      </c>
      <c r="AL110" s="17">
        <v>712.8</v>
      </c>
      <c r="AM110" s="17">
        <v>717</v>
      </c>
      <c r="AN110" s="17">
        <v>712</v>
      </c>
      <c r="AO110" s="17">
        <v>711</v>
      </c>
      <c r="AP110" s="17">
        <v>712.6</v>
      </c>
      <c r="AQ110" s="17">
        <v>714.2</v>
      </c>
      <c r="AR110" s="17">
        <v>713.1</v>
      </c>
      <c r="AS110" s="17">
        <v>711.5</v>
      </c>
      <c r="AT110" s="17">
        <v>712.1</v>
      </c>
      <c r="AU110" s="17">
        <v>701.3</v>
      </c>
      <c r="AV110" s="17">
        <v>699.9</v>
      </c>
      <c r="AW110" s="17">
        <v>712.3</v>
      </c>
      <c r="AX110" s="17">
        <v>713.2</v>
      </c>
      <c r="AY110" s="17">
        <v>716.2</v>
      </c>
      <c r="AZ110" s="17">
        <v>713.3</v>
      </c>
      <c r="BA110" s="17">
        <v>702.7</v>
      </c>
      <c r="BB110" s="17">
        <v>702.3</v>
      </c>
      <c r="BC110" s="17">
        <v>701.5</v>
      </c>
      <c r="BD110" s="17">
        <v>711.3</v>
      </c>
      <c r="BE110" s="17">
        <v>700.2</v>
      </c>
      <c r="BF110" s="17">
        <v>698.4</v>
      </c>
      <c r="BG110" s="17" t="s">
        <v>235</v>
      </c>
      <c r="BH110" s="17" t="s">
        <v>235</v>
      </c>
      <c r="BI110" s="27" t="s">
        <v>235</v>
      </c>
    </row>
    <row r="111" spans="1:61" s="15" customFormat="1">
      <c r="A111" s="16"/>
      <c r="B111" s="35">
        <v>241</v>
      </c>
      <c r="C111" s="39">
        <f>VLOOKUP($B111,'Data Entry'!$BZ$9:$CN$508,2,FALSE)</f>
        <v>4.7800000000000002E-2</v>
      </c>
      <c r="D111" s="39">
        <f>VLOOKUP($B111,'Data Entry'!$BZ$9:$CN$508,3,FALSE)</f>
        <v>4.0999999999999996</v>
      </c>
      <c r="E111" s="39">
        <f>VLOOKUP($B111,'Data Entry'!$BZ$9:$CN$508,4,FALSE)</f>
        <v>1.2020999999999999</v>
      </c>
      <c r="F111" s="39">
        <f>VLOOKUP($B111,'Data Entry'!$BZ$9:$CN$508,5,FALSE)</f>
        <v>60.249235749392696</v>
      </c>
      <c r="G111" s="39">
        <f>VLOOKUP($B111,'Data Entry'!$BZ$9:$CN$508,6,FALSE)</f>
        <v>0.36909999999999998</v>
      </c>
      <c r="H111" s="39">
        <f>VLOOKUP($B111,'Data Entry'!$BZ$9:$CN$508,7,FALSE)</f>
        <v>3.4099999999999998E-2</v>
      </c>
      <c r="I111" s="39">
        <f>VLOOKUP($B111,'Data Entry'!$BZ$9:$CN$508,8,FALSE)</f>
        <v>32.247225444664437</v>
      </c>
      <c r="J111" s="39">
        <f>VLOOKUP($B111,'Data Entry'!$BZ$9:$CN$508,9,FALSE)</f>
        <v>0.66239999999999999</v>
      </c>
      <c r="K111" s="39">
        <f>VLOOKUP($B111,'Data Entry'!$BZ$9:$CN$508,10,FALSE)</f>
        <v>0.87780000000000002</v>
      </c>
      <c r="L111" s="39">
        <f>VLOOKUP($B111,'Data Entry'!$BZ$9:$CN$508,11,FALSE)</f>
        <v>0</v>
      </c>
      <c r="M111" s="39">
        <f>VLOOKUP($B111,'Data Entry'!$BZ$9:$CN$508,12,FALSE)</f>
        <v>0.15529999999999999</v>
      </c>
      <c r="N111" s="39">
        <f>VLOOKUP($B111,'Data Entry'!$BZ$9:$CN$508,13,FALSE)</f>
        <v>0.01</v>
      </c>
      <c r="O111" s="14">
        <f>VLOOKUP($B111,'Data Entry'!$BZ$9:$CN$508,15,FALSE)</f>
        <v>4.265802077757587E-2</v>
      </c>
      <c r="P111" s="14">
        <f>VLOOKUP($B111,'Data Entry'!$BZ$9:$CN$508,14,FALSE)</f>
        <v>0.36779835905232988</v>
      </c>
      <c r="Q111" s="26" t="s">
        <v>235</v>
      </c>
      <c r="R111" s="17" t="s">
        <v>235</v>
      </c>
      <c r="S111" s="17" t="s">
        <v>235</v>
      </c>
      <c r="T111" s="17" t="s">
        <v>235</v>
      </c>
      <c r="U111" s="17" t="s">
        <v>235</v>
      </c>
      <c r="V111" s="17" t="s">
        <v>235</v>
      </c>
      <c r="W111" s="17" t="s">
        <v>235</v>
      </c>
      <c r="X111" s="17" t="s">
        <v>235</v>
      </c>
      <c r="Y111" s="17" t="s">
        <v>235</v>
      </c>
      <c r="Z111" s="17" t="s">
        <v>235</v>
      </c>
      <c r="AA111" s="17" t="s">
        <v>235</v>
      </c>
      <c r="AB111" s="17" t="s">
        <v>235</v>
      </c>
      <c r="AC111" s="17" t="s">
        <v>235</v>
      </c>
      <c r="AD111" s="17">
        <v>697.1</v>
      </c>
      <c r="AE111" s="17">
        <v>698.4</v>
      </c>
      <c r="AF111" s="17">
        <v>700.7</v>
      </c>
      <c r="AG111" s="17">
        <v>695</v>
      </c>
      <c r="AH111" s="17">
        <v>698</v>
      </c>
      <c r="AI111" s="17">
        <v>699.9</v>
      </c>
      <c r="AJ111" s="17">
        <v>700.6</v>
      </c>
      <c r="AK111" s="17">
        <v>699.2</v>
      </c>
      <c r="AL111" s="17">
        <v>700.5</v>
      </c>
      <c r="AM111" s="17">
        <v>704.6</v>
      </c>
      <c r="AN111" s="17">
        <v>699.3</v>
      </c>
      <c r="AO111" s="17">
        <v>698.7</v>
      </c>
      <c r="AP111" s="17">
        <v>699.9</v>
      </c>
      <c r="AQ111" s="17">
        <v>701.8</v>
      </c>
      <c r="AR111" s="17">
        <v>700.7</v>
      </c>
      <c r="AS111" s="17">
        <v>699.3</v>
      </c>
      <c r="AT111" s="17">
        <v>699.8</v>
      </c>
      <c r="AU111" s="17">
        <v>687.9</v>
      </c>
      <c r="AV111" s="17">
        <v>686.5</v>
      </c>
      <c r="AW111" s="17">
        <v>699.5</v>
      </c>
      <c r="AX111" s="17">
        <v>700.5</v>
      </c>
      <c r="AY111" s="17">
        <v>703.6</v>
      </c>
      <c r="AZ111" s="17">
        <v>700.6</v>
      </c>
      <c r="BA111" s="17">
        <v>689.1</v>
      </c>
      <c r="BB111" s="17">
        <v>688.8</v>
      </c>
      <c r="BC111" s="17">
        <v>688.1</v>
      </c>
      <c r="BD111" s="17">
        <v>698.6</v>
      </c>
      <c r="BE111" s="17">
        <v>686.4</v>
      </c>
      <c r="BF111" s="17">
        <v>685</v>
      </c>
      <c r="BG111" s="17" t="s">
        <v>235</v>
      </c>
      <c r="BH111" s="17" t="s">
        <v>235</v>
      </c>
      <c r="BI111" s="27" t="s">
        <v>235</v>
      </c>
    </row>
    <row r="112" spans="1:61" s="15" customFormat="1">
      <c r="A112" s="16"/>
      <c r="B112" s="35">
        <v>132</v>
      </c>
      <c r="C112" s="39">
        <f>VLOOKUP($B112,'Data Entry'!$BZ$9:$CN$508,2,FALSE)</f>
        <v>5.4100000000000002E-2</v>
      </c>
      <c r="D112" s="39">
        <f>VLOOKUP($B112,'Data Entry'!$BZ$9:$CN$508,3,FALSE)</f>
        <v>4.34</v>
      </c>
      <c r="E112" s="39">
        <f>VLOOKUP($B112,'Data Entry'!$BZ$9:$CN$508,4,FALSE)</f>
        <v>1.2065999999999999</v>
      </c>
      <c r="F112" s="39">
        <f>VLOOKUP($B112,'Data Entry'!$BZ$9:$CN$508,5,FALSE)</f>
        <v>59.633246044216037</v>
      </c>
      <c r="G112" s="39">
        <f>VLOOKUP($B112,'Data Entry'!$BZ$9:$CN$508,6,FALSE)</f>
        <v>0.36649999999999999</v>
      </c>
      <c r="H112" s="39">
        <f>VLOOKUP($B112,'Data Entry'!$BZ$9:$CN$508,7,FALSE)</f>
        <v>7.0199999999999999E-2</v>
      </c>
      <c r="I112" s="39">
        <f>VLOOKUP($B112,'Data Entry'!$BZ$9:$CN$508,8,FALSE)</f>
        <v>32.631498218414713</v>
      </c>
      <c r="J112" s="39">
        <f>VLOOKUP($B112,'Data Entry'!$BZ$9:$CN$508,9,FALSE)</f>
        <v>0.59250000000000003</v>
      </c>
      <c r="K112" s="39">
        <f>VLOOKUP($B112,'Data Entry'!$BZ$9:$CN$508,10,FALSE)</f>
        <v>0.78869999999999996</v>
      </c>
      <c r="L112" s="39">
        <f>VLOOKUP($B112,'Data Entry'!$BZ$9:$CN$508,11,FALSE)</f>
        <v>0</v>
      </c>
      <c r="M112" s="39">
        <f>VLOOKUP($B112,'Data Entry'!$BZ$9:$CN$508,12,FALSE)</f>
        <v>0.1454</v>
      </c>
      <c r="N112" s="39">
        <f>VLOOKUP($B112,'Data Entry'!$BZ$9:$CN$508,13,FALSE)</f>
        <v>1.06E-2</v>
      </c>
      <c r="O112" s="14">
        <f>VLOOKUP($B112,'Data Entry'!$BZ$9:$CN$508,15,FALSE)</f>
        <v>4.5244035704057418E-2</v>
      </c>
      <c r="P112" s="14">
        <f>VLOOKUP($B112,'Data Entry'!$BZ$9:$CN$508,14,FALSE)</f>
        <v>0.36974659246408265</v>
      </c>
      <c r="Q112" s="26" t="s">
        <v>235</v>
      </c>
      <c r="R112" s="17" t="s">
        <v>235</v>
      </c>
      <c r="S112" s="17" t="s">
        <v>235</v>
      </c>
      <c r="T112" s="17" t="s">
        <v>235</v>
      </c>
      <c r="U112" s="17" t="s">
        <v>235</v>
      </c>
      <c r="V112" s="17" t="s">
        <v>235</v>
      </c>
      <c r="W112" s="17" t="s">
        <v>235</v>
      </c>
      <c r="X112" s="17" t="s">
        <v>235</v>
      </c>
      <c r="Y112" s="17" t="s">
        <v>235</v>
      </c>
      <c r="Z112" s="17" t="s">
        <v>235</v>
      </c>
      <c r="AA112" s="17" t="s">
        <v>235</v>
      </c>
      <c r="AB112" s="17" t="s">
        <v>235</v>
      </c>
      <c r="AC112" s="17" t="s">
        <v>235</v>
      </c>
      <c r="AD112" s="17" t="s">
        <v>235</v>
      </c>
      <c r="AE112" s="17" t="s">
        <v>235</v>
      </c>
      <c r="AF112" s="17" t="s">
        <v>235</v>
      </c>
      <c r="AG112" s="17" t="s">
        <v>235</v>
      </c>
      <c r="AH112" s="17">
        <v>710.9</v>
      </c>
      <c r="AI112" s="17">
        <v>713.1</v>
      </c>
      <c r="AJ112" s="17">
        <v>713.8</v>
      </c>
      <c r="AK112" s="17">
        <v>712.7</v>
      </c>
      <c r="AL112" s="17">
        <v>713.6</v>
      </c>
      <c r="AM112" s="17">
        <v>717.8</v>
      </c>
      <c r="AN112" s="17">
        <v>712.8</v>
      </c>
      <c r="AO112" s="17">
        <v>711.7</v>
      </c>
      <c r="AP112" s="17">
        <v>713.4</v>
      </c>
      <c r="AQ112" s="17">
        <v>715</v>
      </c>
      <c r="AR112" s="17">
        <v>713.9</v>
      </c>
      <c r="AS112" s="17">
        <v>712.3</v>
      </c>
      <c r="AT112" s="17">
        <v>712.9</v>
      </c>
      <c r="AU112" s="17">
        <v>702.2</v>
      </c>
      <c r="AV112" s="17">
        <v>700.7</v>
      </c>
      <c r="AW112" s="17">
        <v>713.1</v>
      </c>
      <c r="AX112" s="17">
        <v>714</v>
      </c>
      <c r="AY112" s="17">
        <v>717.1</v>
      </c>
      <c r="AZ112" s="17">
        <v>714.1</v>
      </c>
      <c r="BA112" s="17">
        <v>703.6</v>
      </c>
      <c r="BB112" s="17">
        <v>703.1</v>
      </c>
      <c r="BC112" s="17">
        <v>702.3</v>
      </c>
      <c r="BD112" s="17">
        <v>712.1</v>
      </c>
      <c r="BE112" s="17">
        <v>701.1</v>
      </c>
      <c r="BF112" s="17">
        <v>699.2</v>
      </c>
      <c r="BG112" s="17" t="s">
        <v>235</v>
      </c>
      <c r="BH112" s="17" t="s">
        <v>235</v>
      </c>
      <c r="BI112" s="27" t="s">
        <v>235</v>
      </c>
    </row>
    <row r="113" spans="1:61" s="15" customFormat="1">
      <c r="A113" s="16"/>
      <c r="B113" s="35">
        <v>212</v>
      </c>
      <c r="C113" s="39">
        <f>VLOOKUP($B113,'Data Entry'!$BZ$9:$CN$508,2,FALSE)</f>
        <v>3.6700000000000003E-2</v>
      </c>
      <c r="D113" s="39">
        <f>VLOOKUP($B113,'Data Entry'!$BZ$9:$CN$508,3,FALSE)</f>
        <v>4.29</v>
      </c>
      <c r="E113" s="39">
        <f>VLOOKUP($B113,'Data Entry'!$BZ$9:$CN$508,4,FALSE)</f>
        <v>1.1552</v>
      </c>
      <c r="F113" s="39">
        <f>VLOOKUP($B113,'Data Entry'!$BZ$9:$CN$508,5,FALSE)</f>
        <v>59.876758653769052</v>
      </c>
      <c r="G113" s="39">
        <f>VLOOKUP($B113,'Data Entry'!$BZ$9:$CN$508,6,FALSE)</f>
        <v>0.3382</v>
      </c>
      <c r="H113" s="39">
        <f>VLOOKUP($B113,'Data Entry'!$BZ$9:$CN$508,7,FALSE)</f>
        <v>6.8199999999999997E-2</v>
      </c>
      <c r="I113" s="39">
        <f>VLOOKUP($B113,'Data Entry'!$BZ$9:$CN$508,8,FALSE)</f>
        <v>32.902383502039051</v>
      </c>
      <c r="J113" s="39">
        <f>VLOOKUP($B113,'Data Entry'!$BZ$9:$CN$508,9,FALSE)</f>
        <v>0.51739999999999997</v>
      </c>
      <c r="K113" s="39">
        <f>VLOOKUP($B113,'Data Entry'!$BZ$9:$CN$508,10,FALSE)</f>
        <v>0.69040000000000001</v>
      </c>
      <c r="L113" s="39">
        <f>VLOOKUP($B113,'Data Entry'!$BZ$9:$CN$508,11,FALSE)</f>
        <v>0</v>
      </c>
      <c r="M113" s="39">
        <f>VLOOKUP($B113,'Data Entry'!$BZ$9:$CN$508,12,FALSE)</f>
        <v>0.18290000000000001</v>
      </c>
      <c r="N113" s="39">
        <f>VLOOKUP($B113,'Data Entry'!$BZ$9:$CN$508,13,FALSE)</f>
        <v>0</v>
      </c>
      <c r="O113" s="14">
        <f>VLOOKUP($B113,'Data Entry'!$BZ$9:$CN$508,15,FALSE)</f>
        <v>4.4470265498629306E-2</v>
      </c>
      <c r="P113" s="14">
        <f>VLOOKUP($B113,'Data Entry'!$BZ$9:$CN$508,14,FALSE)</f>
        <v>0.37079746464682772</v>
      </c>
      <c r="Q113" s="26" t="s">
        <v>235</v>
      </c>
      <c r="R113" s="17" t="s">
        <v>235</v>
      </c>
      <c r="S113" s="17" t="s">
        <v>235</v>
      </c>
      <c r="T113" s="17" t="s">
        <v>235</v>
      </c>
      <c r="U113" s="17" t="s">
        <v>235</v>
      </c>
      <c r="V113" s="17" t="s">
        <v>235</v>
      </c>
      <c r="W113" s="17" t="s">
        <v>235</v>
      </c>
      <c r="X113" s="17" t="s">
        <v>235</v>
      </c>
      <c r="Y113" s="17" t="s">
        <v>235</v>
      </c>
      <c r="Z113" s="17" t="s">
        <v>235</v>
      </c>
      <c r="AA113" s="17" t="s">
        <v>235</v>
      </c>
      <c r="AB113" s="17" t="s">
        <v>235</v>
      </c>
      <c r="AC113" s="17" t="s">
        <v>235</v>
      </c>
      <c r="AD113" s="17" t="s">
        <v>235</v>
      </c>
      <c r="AE113" s="17" t="s">
        <v>235</v>
      </c>
      <c r="AF113" s="17" t="s">
        <v>235</v>
      </c>
      <c r="AG113" s="17" t="s">
        <v>235</v>
      </c>
      <c r="AH113" s="17" t="s">
        <v>235</v>
      </c>
      <c r="AI113" s="17">
        <v>710</v>
      </c>
      <c r="AJ113" s="17">
        <v>710.7</v>
      </c>
      <c r="AK113" s="17">
        <v>709.5</v>
      </c>
      <c r="AL113" s="17">
        <v>710.6</v>
      </c>
      <c r="AM113" s="17">
        <v>714.8</v>
      </c>
      <c r="AN113" s="17">
        <v>709.7</v>
      </c>
      <c r="AO113" s="17">
        <v>708.7</v>
      </c>
      <c r="AP113" s="17">
        <v>710.3</v>
      </c>
      <c r="AQ113" s="17">
        <v>711.9</v>
      </c>
      <c r="AR113" s="17">
        <v>710.8</v>
      </c>
      <c r="AS113" s="17">
        <v>709.3</v>
      </c>
      <c r="AT113" s="17">
        <v>709.8</v>
      </c>
      <c r="AU113" s="17">
        <v>698.8</v>
      </c>
      <c r="AV113" s="17">
        <v>697.4</v>
      </c>
      <c r="AW113" s="17">
        <v>709.9</v>
      </c>
      <c r="AX113" s="17">
        <v>710.9</v>
      </c>
      <c r="AY113" s="17">
        <v>713.9</v>
      </c>
      <c r="AZ113" s="17">
        <v>711</v>
      </c>
      <c r="BA113" s="17">
        <v>700.2</v>
      </c>
      <c r="BB113" s="17">
        <v>699.8</v>
      </c>
      <c r="BC113" s="17">
        <v>699</v>
      </c>
      <c r="BD113" s="17">
        <v>709</v>
      </c>
      <c r="BE113" s="17">
        <v>697.6</v>
      </c>
      <c r="BF113" s="17">
        <v>695.9</v>
      </c>
      <c r="BG113" s="17" t="s">
        <v>235</v>
      </c>
      <c r="BH113" s="17" t="s">
        <v>235</v>
      </c>
      <c r="BI113" s="27" t="s">
        <v>235</v>
      </c>
    </row>
    <row r="114" spans="1:61" s="15" customFormat="1">
      <c r="A114" s="16"/>
      <c r="B114" s="35">
        <v>141</v>
      </c>
      <c r="C114" s="39">
        <f>VLOOKUP($B114,'Data Entry'!$BZ$9:$CN$508,2,FALSE)</f>
        <v>5.5100000000000003E-2</v>
      </c>
      <c r="D114" s="39">
        <f>VLOOKUP($B114,'Data Entry'!$BZ$9:$CN$508,3,FALSE)</f>
        <v>4.5199999999999996</v>
      </c>
      <c r="E114" s="39">
        <f>VLOOKUP($B114,'Data Entry'!$BZ$9:$CN$508,4,FALSE)</f>
        <v>1.0948</v>
      </c>
      <c r="F114" s="39">
        <f>VLOOKUP($B114,'Data Entry'!$BZ$9:$CN$508,5,FALSE)</f>
        <v>59.217652232662019</v>
      </c>
      <c r="G114" s="39">
        <f>VLOOKUP($B114,'Data Entry'!$BZ$9:$CN$508,6,FALSE)</f>
        <v>0.35670000000000002</v>
      </c>
      <c r="H114" s="39">
        <f>VLOOKUP($B114,'Data Entry'!$BZ$9:$CN$508,7,FALSE)</f>
        <v>6.3799999999999996E-2</v>
      </c>
      <c r="I114" s="39">
        <f>VLOOKUP($B114,'Data Entry'!$BZ$9:$CN$508,8,FALSE)</f>
        <v>32.375453063353937</v>
      </c>
      <c r="J114" s="39">
        <f>VLOOKUP($B114,'Data Entry'!$BZ$9:$CN$508,9,FALSE)</f>
        <v>0.69989999999999997</v>
      </c>
      <c r="K114" s="39">
        <f>VLOOKUP($B114,'Data Entry'!$BZ$9:$CN$508,10,FALSE)</f>
        <v>0.94810000000000005</v>
      </c>
      <c r="L114" s="39">
        <f>VLOOKUP($B114,'Data Entry'!$BZ$9:$CN$508,11,FALSE)</f>
        <v>0</v>
      </c>
      <c r="M114" s="39">
        <f>VLOOKUP($B114,'Data Entry'!$BZ$9:$CN$508,12,FALSE)</f>
        <v>0.1762</v>
      </c>
      <c r="N114" s="39">
        <f>VLOOKUP($B114,'Data Entry'!$BZ$9:$CN$508,13,FALSE)</f>
        <v>0.01</v>
      </c>
      <c r="O114" s="14">
        <f>VLOOKUP($B114,'Data Entry'!$BZ$9:$CN$508,15,FALSE)</f>
        <v>4.7467071728444353E-2</v>
      </c>
      <c r="P114" s="14">
        <f>VLOOKUP($B114,'Data Entry'!$BZ$9:$CN$508,14,FALSE)</f>
        <v>0.37734125938300289</v>
      </c>
      <c r="Q114" s="26" t="s">
        <v>235</v>
      </c>
      <c r="R114" s="17" t="s">
        <v>235</v>
      </c>
      <c r="S114" s="17" t="s">
        <v>235</v>
      </c>
      <c r="T114" s="17" t="s">
        <v>235</v>
      </c>
      <c r="U114" s="17" t="s">
        <v>235</v>
      </c>
      <c r="V114" s="17" t="s">
        <v>235</v>
      </c>
      <c r="W114" s="17" t="s">
        <v>235</v>
      </c>
      <c r="X114" s="17" t="s">
        <v>235</v>
      </c>
      <c r="Y114" s="17" t="s">
        <v>235</v>
      </c>
      <c r="Z114" s="17" t="s">
        <v>235</v>
      </c>
      <c r="AA114" s="17" t="s">
        <v>235</v>
      </c>
      <c r="AB114" s="17" t="s">
        <v>235</v>
      </c>
      <c r="AC114" s="17" t="s">
        <v>235</v>
      </c>
      <c r="AD114" s="17" t="s">
        <v>235</v>
      </c>
      <c r="AE114" s="17" t="s">
        <v>235</v>
      </c>
      <c r="AF114" s="17" t="s">
        <v>235</v>
      </c>
      <c r="AG114" s="17" t="s">
        <v>235</v>
      </c>
      <c r="AH114" s="17" t="s">
        <v>235</v>
      </c>
      <c r="AI114" s="17" t="s">
        <v>235</v>
      </c>
      <c r="AJ114" s="17">
        <v>720.3</v>
      </c>
      <c r="AK114" s="17">
        <v>719.3</v>
      </c>
      <c r="AL114" s="17">
        <v>720.1</v>
      </c>
      <c r="AM114" s="17">
        <v>724.4</v>
      </c>
      <c r="AN114" s="17">
        <v>719.5</v>
      </c>
      <c r="AO114" s="17">
        <v>718.2</v>
      </c>
      <c r="AP114" s="17">
        <v>720.1</v>
      </c>
      <c r="AQ114" s="17">
        <v>721.5</v>
      </c>
      <c r="AR114" s="17">
        <v>720.4</v>
      </c>
      <c r="AS114" s="17">
        <v>718.7</v>
      </c>
      <c r="AT114" s="17">
        <v>719.3</v>
      </c>
      <c r="AU114" s="17">
        <v>709.2</v>
      </c>
      <c r="AV114" s="17">
        <v>707.8</v>
      </c>
      <c r="AW114" s="17">
        <v>719.8</v>
      </c>
      <c r="AX114" s="17">
        <v>720.7</v>
      </c>
      <c r="AY114" s="17">
        <v>723.7</v>
      </c>
      <c r="AZ114" s="17">
        <v>720.8</v>
      </c>
      <c r="BA114" s="17">
        <v>710.8</v>
      </c>
      <c r="BB114" s="17">
        <v>710.2</v>
      </c>
      <c r="BC114" s="17">
        <v>709.3</v>
      </c>
      <c r="BD114" s="17">
        <v>718.8</v>
      </c>
      <c r="BE114" s="17">
        <v>708.4</v>
      </c>
      <c r="BF114" s="17">
        <v>706.2</v>
      </c>
      <c r="BG114" s="17" t="s">
        <v>235</v>
      </c>
      <c r="BH114" s="17" t="s">
        <v>235</v>
      </c>
      <c r="BI114" s="27" t="s">
        <v>235</v>
      </c>
    </row>
    <row r="115" spans="1:61" s="15" customFormat="1">
      <c r="A115" s="16"/>
      <c r="B115" s="35">
        <v>211</v>
      </c>
      <c r="C115" s="39">
        <f>VLOOKUP($B115,'Data Entry'!$BZ$9:$CN$508,2,FALSE)</f>
        <v>2.64E-2</v>
      </c>
      <c r="D115" s="39">
        <f>VLOOKUP($B115,'Data Entry'!$BZ$9:$CN$508,3,FALSE)</f>
        <v>4.16</v>
      </c>
      <c r="E115" s="39">
        <f>VLOOKUP($B115,'Data Entry'!$BZ$9:$CN$508,4,FALSE)</f>
        <v>1.1466000000000001</v>
      </c>
      <c r="F115" s="39">
        <f>VLOOKUP($B115,'Data Entry'!$BZ$9:$CN$508,5,FALSE)</f>
        <v>60.19518656924145</v>
      </c>
      <c r="G115" s="39">
        <f>VLOOKUP($B115,'Data Entry'!$BZ$9:$CN$508,6,FALSE)</f>
        <v>0.35460000000000003</v>
      </c>
      <c r="H115" s="39">
        <f>VLOOKUP($B115,'Data Entry'!$BZ$9:$CN$508,7,FALSE)</f>
        <v>5.7099999999999998E-2</v>
      </c>
      <c r="I115" s="39">
        <f>VLOOKUP($B115,'Data Entry'!$BZ$9:$CN$508,8,FALSE)</f>
        <v>32.785859356480806</v>
      </c>
      <c r="J115" s="39">
        <f>VLOOKUP($B115,'Data Entry'!$BZ$9:$CN$508,9,FALSE)</f>
        <v>0.5171</v>
      </c>
      <c r="K115" s="39">
        <f>VLOOKUP($B115,'Data Entry'!$BZ$9:$CN$508,10,FALSE)</f>
        <v>0.70509999999999995</v>
      </c>
      <c r="L115" s="39">
        <f>VLOOKUP($B115,'Data Entry'!$BZ$9:$CN$508,11,FALSE)</f>
        <v>0</v>
      </c>
      <c r="M115" s="39">
        <f>VLOOKUP($B115,'Data Entry'!$BZ$9:$CN$508,12,FALSE)</f>
        <v>0.13739999999999999</v>
      </c>
      <c r="N115" s="39">
        <f>VLOOKUP($B115,'Data Entry'!$BZ$9:$CN$508,13,FALSE)</f>
        <v>0</v>
      </c>
      <c r="O115" s="14">
        <f>VLOOKUP($B115,'Data Entry'!$BZ$9:$CN$508,15,FALSE)</f>
        <v>4.3038370529588109E-2</v>
      </c>
      <c r="P115" s="14">
        <f>VLOOKUP($B115,'Data Entry'!$BZ$9:$CN$508,14,FALSE)</f>
        <v>0.38019928322517182</v>
      </c>
      <c r="Q115" s="26" t="s">
        <v>235</v>
      </c>
      <c r="R115" s="17" t="s">
        <v>235</v>
      </c>
      <c r="S115" s="17" t="s">
        <v>235</v>
      </c>
      <c r="T115" s="17" t="s">
        <v>235</v>
      </c>
      <c r="U115" s="17" t="s">
        <v>235</v>
      </c>
      <c r="V115" s="17" t="s">
        <v>235</v>
      </c>
      <c r="W115" s="17" t="s">
        <v>235</v>
      </c>
      <c r="X115" s="17" t="s">
        <v>235</v>
      </c>
      <c r="Y115" s="17" t="s">
        <v>235</v>
      </c>
      <c r="Z115" s="17" t="s">
        <v>235</v>
      </c>
      <c r="AA115" s="17" t="s">
        <v>235</v>
      </c>
      <c r="AB115" s="17" t="s">
        <v>235</v>
      </c>
      <c r="AC115" s="17" t="s">
        <v>235</v>
      </c>
      <c r="AD115" s="17" t="s">
        <v>235</v>
      </c>
      <c r="AE115" s="17" t="s">
        <v>235</v>
      </c>
      <c r="AF115" s="17" t="s">
        <v>235</v>
      </c>
      <c r="AG115" s="17" t="s">
        <v>235</v>
      </c>
      <c r="AH115" s="17" t="s">
        <v>235</v>
      </c>
      <c r="AI115" s="17" t="s">
        <v>235</v>
      </c>
      <c r="AJ115" s="17" t="s">
        <v>235</v>
      </c>
      <c r="AK115" s="17">
        <v>702.5</v>
      </c>
      <c r="AL115" s="17">
        <v>703.7</v>
      </c>
      <c r="AM115" s="17">
        <v>707.8</v>
      </c>
      <c r="AN115" s="17">
        <v>702.6</v>
      </c>
      <c r="AO115" s="17">
        <v>701.9</v>
      </c>
      <c r="AP115" s="17">
        <v>703.2</v>
      </c>
      <c r="AQ115" s="17">
        <v>705</v>
      </c>
      <c r="AR115" s="17">
        <v>703.9</v>
      </c>
      <c r="AS115" s="17">
        <v>702.4</v>
      </c>
      <c r="AT115" s="17">
        <v>702.9</v>
      </c>
      <c r="AU115" s="17">
        <v>691.3</v>
      </c>
      <c r="AV115" s="17">
        <v>689.9</v>
      </c>
      <c r="AW115" s="17">
        <v>702.7</v>
      </c>
      <c r="AX115" s="17">
        <v>703.8</v>
      </c>
      <c r="AY115" s="17">
        <v>706.8</v>
      </c>
      <c r="AZ115" s="17">
        <v>703.8</v>
      </c>
      <c r="BA115" s="17">
        <v>692.5</v>
      </c>
      <c r="BB115" s="17">
        <v>692.2</v>
      </c>
      <c r="BC115" s="17">
        <v>691.5</v>
      </c>
      <c r="BD115" s="17">
        <v>701.9</v>
      </c>
      <c r="BE115" s="17">
        <v>689.9</v>
      </c>
      <c r="BF115" s="17">
        <v>688.4</v>
      </c>
      <c r="BG115" s="17" t="s">
        <v>235</v>
      </c>
      <c r="BH115" s="17" t="s">
        <v>235</v>
      </c>
      <c r="BI115" s="27" t="s">
        <v>235</v>
      </c>
    </row>
    <row r="116" spans="1:61" s="15" customFormat="1">
      <c r="A116" s="16"/>
      <c r="B116" s="35">
        <v>242</v>
      </c>
      <c r="C116" s="39">
        <f>VLOOKUP($B116,'Data Entry'!$BZ$9:$CN$508,2,FALSE)</f>
        <v>1.9E-2</v>
      </c>
      <c r="D116" s="39">
        <f>VLOOKUP($B116,'Data Entry'!$BZ$9:$CN$508,3,FALSE)</f>
        <v>4.29</v>
      </c>
      <c r="E116" s="39">
        <f>VLOOKUP($B116,'Data Entry'!$BZ$9:$CN$508,4,FALSE)</f>
        <v>1.1404000000000001</v>
      </c>
      <c r="F116" s="39">
        <f>VLOOKUP($B116,'Data Entry'!$BZ$9:$CN$508,5,FALSE)</f>
        <v>59.685654875087394</v>
      </c>
      <c r="G116" s="39">
        <f>VLOOKUP($B116,'Data Entry'!$BZ$9:$CN$508,6,FALSE)</f>
        <v>0.34870000000000001</v>
      </c>
      <c r="H116" s="39">
        <f>VLOOKUP($B116,'Data Entry'!$BZ$9:$CN$508,7,FALSE)</f>
        <v>7.8100000000000003E-2</v>
      </c>
      <c r="I116" s="39">
        <f>VLOOKUP($B116,'Data Entry'!$BZ$9:$CN$508,8,FALSE)</f>
        <v>32.704340306826325</v>
      </c>
      <c r="J116" s="39">
        <f>VLOOKUP($B116,'Data Entry'!$BZ$9:$CN$508,9,FALSE)</f>
        <v>0.54039999999999999</v>
      </c>
      <c r="K116" s="39">
        <f>VLOOKUP($B116,'Data Entry'!$BZ$9:$CN$508,10,FALSE)</f>
        <v>0.74019999999999997</v>
      </c>
      <c r="L116" s="39">
        <f>VLOOKUP($B116,'Data Entry'!$BZ$9:$CN$508,11,FALSE)</f>
        <v>0</v>
      </c>
      <c r="M116" s="39">
        <f>VLOOKUP($B116,'Data Entry'!$BZ$9:$CN$508,12,FALSE)</f>
        <v>0.19350000000000001</v>
      </c>
      <c r="N116" s="39">
        <f>VLOOKUP($B116,'Data Entry'!$BZ$9:$CN$508,13,FALSE)</f>
        <v>0</v>
      </c>
      <c r="O116" s="14">
        <f>VLOOKUP($B116,'Data Entry'!$BZ$9:$CN$508,15,FALSE)</f>
        <v>4.466068325391797E-2</v>
      </c>
      <c r="P116" s="14">
        <f>VLOOKUP($B116,'Data Entry'!$BZ$9:$CN$508,14,FALSE)</f>
        <v>0.38215684672929912</v>
      </c>
      <c r="Q116" s="26" t="s">
        <v>235</v>
      </c>
      <c r="R116" s="17" t="s">
        <v>235</v>
      </c>
      <c r="S116" s="17" t="s">
        <v>235</v>
      </c>
      <c r="T116" s="17" t="s">
        <v>235</v>
      </c>
      <c r="U116" s="17" t="s">
        <v>235</v>
      </c>
      <c r="V116" s="17" t="s">
        <v>235</v>
      </c>
      <c r="W116" s="17" t="s">
        <v>235</v>
      </c>
      <c r="X116" s="17" t="s">
        <v>235</v>
      </c>
      <c r="Y116" s="17" t="s">
        <v>235</v>
      </c>
      <c r="Z116" s="17" t="s">
        <v>235</v>
      </c>
      <c r="AA116" s="17" t="s">
        <v>235</v>
      </c>
      <c r="AB116" s="17" t="s">
        <v>235</v>
      </c>
      <c r="AC116" s="17" t="s">
        <v>235</v>
      </c>
      <c r="AD116" s="17" t="s">
        <v>235</v>
      </c>
      <c r="AE116" s="17" t="s">
        <v>235</v>
      </c>
      <c r="AF116" s="17" t="s">
        <v>235</v>
      </c>
      <c r="AG116" s="17" t="s">
        <v>235</v>
      </c>
      <c r="AH116" s="17" t="s">
        <v>235</v>
      </c>
      <c r="AI116" s="17" t="s">
        <v>235</v>
      </c>
      <c r="AJ116" s="17" t="s">
        <v>235</v>
      </c>
      <c r="AK116" s="17" t="s">
        <v>235</v>
      </c>
      <c r="AL116" s="17">
        <v>710.9</v>
      </c>
      <c r="AM116" s="17">
        <v>715.1</v>
      </c>
      <c r="AN116" s="17">
        <v>710</v>
      </c>
      <c r="AO116" s="17">
        <v>709.1</v>
      </c>
      <c r="AP116" s="17">
        <v>710.7</v>
      </c>
      <c r="AQ116" s="17">
        <v>712.3</v>
      </c>
      <c r="AR116" s="17">
        <v>711.2</v>
      </c>
      <c r="AS116" s="17">
        <v>709.6</v>
      </c>
      <c r="AT116" s="17">
        <v>710.2</v>
      </c>
      <c r="AU116" s="17">
        <v>699.2</v>
      </c>
      <c r="AV116" s="17">
        <v>697.8</v>
      </c>
      <c r="AW116" s="17">
        <v>710.3</v>
      </c>
      <c r="AX116" s="17">
        <v>711.3</v>
      </c>
      <c r="AY116" s="17">
        <v>714.3</v>
      </c>
      <c r="AZ116" s="17">
        <v>711.3</v>
      </c>
      <c r="BA116" s="17">
        <v>700.6</v>
      </c>
      <c r="BB116" s="17">
        <v>700.2</v>
      </c>
      <c r="BC116" s="17">
        <v>699.4</v>
      </c>
      <c r="BD116" s="17">
        <v>709.4</v>
      </c>
      <c r="BE116" s="17">
        <v>698</v>
      </c>
      <c r="BF116" s="17">
        <v>696.3</v>
      </c>
      <c r="BG116" s="17" t="s">
        <v>235</v>
      </c>
      <c r="BH116" s="17" t="s">
        <v>235</v>
      </c>
      <c r="BI116" s="27" t="s">
        <v>235</v>
      </c>
    </row>
    <row r="117" spans="1:61" s="15" customFormat="1">
      <c r="A117" s="16"/>
      <c r="B117" s="35">
        <v>202</v>
      </c>
      <c r="C117" s="39">
        <f>VLOOKUP($B117,'Data Entry'!$BZ$9:$CN$508,2,FALSE)</f>
        <v>3.49E-2</v>
      </c>
      <c r="D117" s="39">
        <f>VLOOKUP($B117,'Data Entry'!$BZ$9:$CN$508,3,FALSE)</f>
        <v>4.4400000000000004</v>
      </c>
      <c r="E117" s="39">
        <f>VLOOKUP($B117,'Data Entry'!$BZ$9:$CN$508,4,FALSE)</f>
        <v>1.1275999999999999</v>
      </c>
      <c r="F117" s="39">
        <f>VLOOKUP($B117,'Data Entry'!$BZ$9:$CN$508,5,FALSE)</f>
        <v>59.182175026118237</v>
      </c>
      <c r="G117" s="39">
        <f>VLOOKUP($B117,'Data Entry'!$BZ$9:$CN$508,6,FALSE)</f>
        <v>0.33439999999999998</v>
      </c>
      <c r="H117" s="39">
        <f>VLOOKUP($B117,'Data Entry'!$BZ$9:$CN$508,7,FALSE)</f>
        <v>6.5699999999999995E-2</v>
      </c>
      <c r="I117" s="39">
        <f>VLOOKUP($B117,'Data Entry'!$BZ$9:$CN$508,8,FALSE)</f>
        <v>32.797375755422784</v>
      </c>
      <c r="J117" s="39">
        <f>VLOOKUP($B117,'Data Entry'!$BZ$9:$CN$508,9,FALSE)</f>
        <v>0.5232</v>
      </c>
      <c r="K117" s="39">
        <f>VLOOKUP($B117,'Data Entry'!$BZ$9:$CN$508,10,FALSE)</f>
        <v>0.72209999999999996</v>
      </c>
      <c r="L117" s="39">
        <f>VLOOKUP($B117,'Data Entry'!$BZ$9:$CN$508,11,FALSE)</f>
        <v>0</v>
      </c>
      <c r="M117" s="39">
        <f>VLOOKUP($B117,'Data Entry'!$BZ$9:$CN$508,12,FALSE)</f>
        <v>0.12570000000000001</v>
      </c>
      <c r="N117" s="39">
        <f>VLOOKUP($B117,'Data Entry'!$BZ$9:$CN$508,13,FALSE)</f>
        <v>8.8999999999999999E-3</v>
      </c>
      <c r="O117" s="14">
        <f>VLOOKUP($B117,'Data Entry'!$BZ$9:$CN$508,15,FALSE)</f>
        <v>4.6415621647498455E-2</v>
      </c>
      <c r="P117" s="14">
        <f>VLOOKUP($B117,'Data Entry'!$BZ$9:$CN$508,14,FALSE)</f>
        <v>0.38545271599868064</v>
      </c>
      <c r="Q117" s="26" t="s">
        <v>235</v>
      </c>
      <c r="R117" s="17" t="s">
        <v>235</v>
      </c>
      <c r="S117" s="17" t="s">
        <v>235</v>
      </c>
      <c r="T117" s="17" t="s">
        <v>235</v>
      </c>
      <c r="U117" s="17" t="s">
        <v>235</v>
      </c>
      <c r="V117" s="17" t="s">
        <v>235</v>
      </c>
      <c r="W117" s="17" t="s">
        <v>235</v>
      </c>
      <c r="X117" s="17" t="s">
        <v>235</v>
      </c>
      <c r="Y117" s="17" t="s">
        <v>235</v>
      </c>
      <c r="Z117" s="17" t="s">
        <v>235</v>
      </c>
      <c r="AA117" s="17" t="s">
        <v>235</v>
      </c>
      <c r="AB117" s="17" t="s">
        <v>235</v>
      </c>
      <c r="AC117" s="17" t="s">
        <v>235</v>
      </c>
      <c r="AD117" s="17" t="s">
        <v>235</v>
      </c>
      <c r="AE117" s="17" t="s">
        <v>235</v>
      </c>
      <c r="AF117" s="17" t="s">
        <v>235</v>
      </c>
      <c r="AG117" s="17" t="s">
        <v>235</v>
      </c>
      <c r="AH117" s="17" t="s">
        <v>235</v>
      </c>
      <c r="AI117" s="17" t="s">
        <v>235</v>
      </c>
      <c r="AJ117" s="17" t="s">
        <v>235</v>
      </c>
      <c r="AK117" s="17" t="s">
        <v>235</v>
      </c>
      <c r="AL117" s="17">
        <v>718.4</v>
      </c>
      <c r="AM117" s="17">
        <v>722.7</v>
      </c>
      <c r="AN117" s="17">
        <v>717.7</v>
      </c>
      <c r="AO117" s="17">
        <v>716.5</v>
      </c>
      <c r="AP117" s="17">
        <v>718.3</v>
      </c>
      <c r="AQ117" s="17">
        <v>719.8</v>
      </c>
      <c r="AR117" s="17">
        <v>718.7</v>
      </c>
      <c r="AS117" s="17">
        <v>717</v>
      </c>
      <c r="AT117" s="17">
        <v>717.6</v>
      </c>
      <c r="AU117" s="17">
        <v>707.3</v>
      </c>
      <c r="AV117" s="17">
        <v>705.9</v>
      </c>
      <c r="AW117" s="17">
        <v>718.1</v>
      </c>
      <c r="AX117" s="17">
        <v>718.9</v>
      </c>
      <c r="AY117" s="17">
        <v>721.9</v>
      </c>
      <c r="AZ117" s="17">
        <v>719</v>
      </c>
      <c r="BA117" s="17">
        <v>708.9</v>
      </c>
      <c r="BB117" s="17">
        <v>708.3</v>
      </c>
      <c r="BC117" s="17">
        <v>707.4</v>
      </c>
      <c r="BD117" s="17">
        <v>717</v>
      </c>
      <c r="BE117" s="17">
        <v>706.4</v>
      </c>
      <c r="BF117" s="17">
        <v>704.3</v>
      </c>
      <c r="BG117" s="17" t="s">
        <v>235</v>
      </c>
      <c r="BH117" s="17" t="s">
        <v>235</v>
      </c>
      <c r="BI117" s="27" t="s">
        <v>235</v>
      </c>
    </row>
    <row r="118" spans="1:61" s="15" customFormat="1">
      <c r="A118" s="16"/>
      <c r="B118" s="35">
        <v>186</v>
      </c>
      <c r="C118" s="39">
        <f>VLOOKUP($B118,'Data Entry'!$BZ$9:$CN$508,2,FALSE)</f>
        <v>3.8600000000000002E-2</v>
      </c>
      <c r="D118" s="39">
        <f>VLOOKUP($B118,'Data Entry'!$BZ$9:$CN$508,3,FALSE)</f>
        <v>4.29</v>
      </c>
      <c r="E118" s="39">
        <f>VLOOKUP($B118,'Data Entry'!$BZ$9:$CN$508,4,FALSE)</f>
        <v>1.2101999999999999</v>
      </c>
      <c r="F118" s="39">
        <f>VLOOKUP($B118,'Data Entry'!$BZ$9:$CN$508,5,FALSE)</f>
        <v>60.195298971015802</v>
      </c>
      <c r="G118" s="39">
        <f>VLOOKUP($B118,'Data Entry'!$BZ$9:$CN$508,6,FALSE)</f>
        <v>0.37119999999999997</v>
      </c>
      <c r="H118" s="39">
        <f>VLOOKUP($B118,'Data Entry'!$BZ$9:$CN$508,7,FALSE)</f>
        <v>6.2799999999999995E-2</v>
      </c>
      <c r="I118" s="39">
        <f>VLOOKUP($B118,'Data Entry'!$BZ$9:$CN$508,8,FALSE)</f>
        <v>33.035758216408645</v>
      </c>
      <c r="J118" s="39">
        <f>VLOOKUP($B118,'Data Entry'!$BZ$9:$CN$508,9,FALSE)</f>
        <v>0.50749999999999995</v>
      </c>
      <c r="K118" s="39">
        <f>VLOOKUP($B118,'Data Entry'!$BZ$9:$CN$508,10,FALSE)</f>
        <v>0.7016</v>
      </c>
      <c r="L118" s="39">
        <f>VLOOKUP($B118,'Data Entry'!$BZ$9:$CN$508,11,FALSE)</f>
        <v>0</v>
      </c>
      <c r="M118" s="39">
        <f>VLOOKUP($B118,'Data Entry'!$BZ$9:$CN$508,12,FALSE)</f>
        <v>0.1409</v>
      </c>
      <c r="N118" s="39">
        <f>VLOOKUP($B118,'Data Entry'!$BZ$9:$CN$508,13,FALSE)</f>
        <v>2.4199999999999999E-2</v>
      </c>
      <c r="O118" s="14">
        <f>VLOOKUP($B118,'Data Entry'!$BZ$9:$CN$508,15,FALSE)</f>
        <v>4.4256073852879024E-2</v>
      </c>
      <c r="P118" s="14">
        <f>VLOOKUP($B118,'Data Entry'!$BZ$9:$CN$508,14,FALSE)</f>
        <v>0.38617664009293268</v>
      </c>
      <c r="Q118" s="26" t="s">
        <v>235</v>
      </c>
      <c r="R118" s="17" t="s">
        <v>235</v>
      </c>
      <c r="S118" s="17" t="s">
        <v>235</v>
      </c>
      <c r="T118" s="17" t="s">
        <v>235</v>
      </c>
      <c r="U118" s="17" t="s">
        <v>235</v>
      </c>
      <c r="V118" s="17" t="s">
        <v>235</v>
      </c>
      <c r="W118" s="17" t="s">
        <v>235</v>
      </c>
      <c r="X118" s="17" t="s">
        <v>235</v>
      </c>
      <c r="Y118" s="17" t="s">
        <v>235</v>
      </c>
      <c r="Z118" s="17" t="s">
        <v>235</v>
      </c>
      <c r="AA118" s="17" t="s">
        <v>235</v>
      </c>
      <c r="AB118" s="17" t="s">
        <v>235</v>
      </c>
      <c r="AC118" s="17" t="s">
        <v>235</v>
      </c>
      <c r="AD118" s="17" t="s">
        <v>235</v>
      </c>
      <c r="AE118" s="17" t="s">
        <v>235</v>
      </c>
      <c r="AF118" s="17" t="s">
        <v>235</v>
      </c>
      <c r="AG118" s="17" t="s">
        <v>235</v>
      </c>
      <c r="AH118" s="17" t="s">
        <v>235</v>
      </c>
      <c r="AI118" s="17" t="s">
        <v>235</v>
      </c>
      <c r="AJ118" s="17" t="s">
        <v>235</v>
      </c>
      <c r="AK118" s="17" t="s">
        <v>235</v>
      </c>
      <c r="AL118" s="17" t="s">
        <v>235</v>
      </c>
      <c r="AM118" s="17">
        <v>713.9</v>
      </c>
      <c r="AN118" s="17">
        <v>708.8</v>
      </c>
      <c r="AO118" s="17">
        <v>707.9</v>
      </c>
      <c r="AP118" s="17">
        <v>709.4</v>
      </c>
      <c r="AQ118" s="17">
        <v>711.1</v>
      </c>
      <c r="AR118" s="17">
        <v>710</v>
      </c>
      <c r="AS118" s="17">
        <v>708.4</v>
      </c>
      <c r="AT118" s="17">
        <v>709</v>
      </c>
      <c r="AU118" s="17">
        <v>697.9</v>
      </c>
      <c r="AV118" s="17">
        <v>696.5</v>
      </c>
      <c r="AW118" s="17">
        <v>709</v>
      </c>
      <c r="AX118" s="17">
        <v>710</v>
      </c>
      <c r="AY118" s="17">
        <v>713.1</v>
      </c>
      <c r="AZ118" s="17">
        <v>710.1</v>
      </c>
      <c r="BA118" s="17">
        <v>699.3</v>
      </c>
      <c r="BB118" s="17">
        <v>698.8</v>
      </c>
      <c r="BC118" s="17">
        <v>698</v>
      </c>
      <c r="BD118" s="17">
        <v>708.1</v>
      </c>
      <c r="BE118" s="17">
        <v>696.7</v>
      </c>
      <c r="BF118" s="17">
        <v>695</v>
      </c>
      <c r="BG118" s="17" t="s">
        <v>235</v>
      </c>
      <c r="BH118" s="17" t="s">
        <v>235</v>
      </c>
      <c r="BI118" s="27" t="s">
        <v>235</v>
      </c>
    </row>
    <row r="119" spans="1:61" s="15" customFormat="1">
      <c r="A119" s="16"/>
      <c r="B119" s="35">
        <v>244</v>
      </c>
      <c r="C119" s="39">
        <f>VLOOKUP($B119,'Data Entry'!$BZ$9:$CN$508,2,FALSE)</f>
        <v>4.7300000000000002E-2</v>
      </c>
      <c r="D119" s="39">
        <f>VLOOKUP($B119,'Data Entry'!$BZ$9:$CN$508,3,FALSE)</f>
        <v>4.49</v>
      </c>
      <c r="E119" s="39">
        <f>VLOOKUP($B119,'Data Entry'!$BZ$9:$CN$508,4,FALSE)</f>
        <v>1.1371</v>
      </c>
      <c r="F119" s="39">
        <f>VLOOKUP($B119,'Data Entry'!$BZ$9:$CN$508,5,FALSE)</f>
        <v>59.79478976200231</v>
      </c>
      <c r="G119" s="39">
        <f>VLOOKUP($B119,'Data Entry'!$BZ$9:$CN$508,6,FALSE)</f>
        <v>0.3624</v>
      </c>
      <c r="H119" s="39">
        <f>VLOOKUP($B119,'Data Entry'!$BZ$9:$CN$508,7,FALSE)</f>
        <v>4.3700000000000003E-2</v>
      </c>
      <c r="I119" s="39">
        <f>VLOOKUP($B119,'Data Entry'!$BZ$9:$CN$508,8,FALSE)</f>
        <v>32.90613980773535</v>
      </c>
      <c r="J119" s="39">
        <f>VLOOKUP($B119,'Data Entry'!$BZ$9:$CN$508,9,FALSE)</f>
        <v>0.59389999999999998</v>
      </c>
      <c r="K119" s="39">
        <f>VLOOKUP($B119,'Data Entry'!$BZ$9:$CN$508,10,FALSE)</f>
        <v>0.82599999999999996</v>
      </c>
      <c r="L119" s="39">
        <f>VLOOKUP($B119,'Data Entry'!$BZ$9:$CN$508,11,FALSE)</f>
        <v>0</v>
      </c>
      <c r="M119" s="39">
        <f>VLOOKUP($B119,'Data Entry'!$BZ$9:$CN$508,12,FALSE)</f>
        <v>0.14649999999999999</v>
      </c>
      <c r="N119" s="39">
        <f>VLOOKUP($B119,'Data Entry'!$BZ$9:$CN$508,13,FALSE)</f>
        <v>1.2E-2</v>
      </c>
      <c r="O119" s="14">
        <f>VLOOKUP($B119,'Data Entry'!$BZ$9:$CN$508,15,FALSE)</f>
        <v>4.6581045366155066E-2</v>
      </c>
      <c r="P119" s="14">
        <f>VLOOKUP($B119,'Data Entry'!$BZ$9:$CN$508,14,FALSE)</f>
        <v>0.38878982836355963</v>
      </c>
      <c r="Q119" s="26" t="s">
        <v>235</v>
      </c>
      <c r="R119" s="17" t="s">
        <v>235</v>
      </c>
      <c r="S119" s="17" t="s">
        <v>235</v>
      </c>
      <c r="T119" s="17" t="s">
        <v>235</v>
      </c>
      <c r="U119" s="17" t="s">
        <v>235</v>
      </c>
      <c r="V119" s="17" t="s">
        <v>235</v>
      </c>
      <c r="W119" s="17" t="s">
        <v>235</v>
      </c>
      <c r="X119" s="17" t="s">
        <v>235</v>
      </c>
      <c r="Y119" s="17" t="s">
        <v>235</v>
      </c>
      <c r="Z119" s="17" t="s">
        <v>235</v>
      </c>
      <c r="AA119" s="17" t="s">
        <v>235</v>
      </c>
      <c r="AB119" s="17" t="s">
        <v>235</v>
      </c>
      <c r="AC119" s="17" t="s">
        <v>235</v>
      </c>
      <c r="AD119" s="17" t="s">
        <v>235</v>
      </c>
      <c r="AE119" s="17" t="s">
        <v>235</v>
      </c>
      <c r="AF119" s="17" t="s">
        <v>235</v>
      </c>
      <c r="AG119" s="17" t="s">
        <v>235</v>
      </c>
      <c r="AH119" s="17" t="s">
        <v>235</v>
      </c>
      <c r="AI119" s="17" t="s">
        <v>235</v>
      </c>
      <c r="AJ119" s="17" t="s">
        <v>235</v>
      </c>
      <c r="AK119" s="17" t="s">
        <v>235</v>
      </c>
      <c r="AL119" s="17" t="s">
        <v>235</v>
      </c>
      <c r="AM119" s="17">
        <v>722</v>
      </c>
      <c r="AN119" s="17">
        <v>717.1</v>
      </c>
      <c r="AO119" s="17">
        <v>715.8</v>
      </c>
      <c r="AP119" s="17">
        <v>717.7</v>
      </c>
      <c r="AQ119" s="17">
        <v>719.1</v>
      </c>
      <c r="AR119" s="17">
        <v>718.1</v>
      </c>
      <c r="AS119" s="17">
        <v>716.4</v>
      </c>
      <c r="AT119" s="17">
        <v>717</v>
      </c>
      <c r="AU119" s="17">
        <v>706.7</v>
      </c>
      <c r="AV119" s="17">
        <v>705.2</v>
      </c>
      <c r="AW119" s="17">
        <v>717.4</v>
      </c>
      <c r="AX119" s="17">
        <v>718.3</v>
      </c>
      <c r="AY119" s="17">
        <v>721.3</v>
      </c>
      <c r="AZ119" s="17">
        <v>718.4</v>
      </c>
      <c r="BA119" s="17">
        <v>708.2</v>
      </c>
      <c r="BB119" s="17">
        <v>707.6</v>
      </c>
      <c r="BC119" s="17">
        <v>706.8</v>
      </c>
      <c r="BD119" s="17">
        <v>716.4</v>
      </c>
      <c r="BE119" s="17">
        <v>705.7</v>
      </c>
      <c r="BF119" s="17">
        <v>703.6</v>
      </c>
      <c r="BG119" s="17" t="s">
        <v>235</v>
      </c>
      <c r="BH119" s="17" t="s">
        <v>235</v>
      </c>
      <c r="BI119" s="27" t="s">
        <v>235</v>
      </c>
    </row>
    <row r="120" spans="1:61" s="15" customFormat="1">
      <c r="A120" s="16"/>
      <c r="B120" s="35">
        <v>189</v>
      </c>
      <c r="C120" s="39">
        <f>VLOOKUP($B120,'Data Entry'!$BZ$9:$CN$508,2,FALSE)</f>
        <v>3.4200000000000001E-2</v>
      </c>
      <c r="D120" s="39">
        <f>VLOOKUP($B120,'Data Entry'!$BZ$9:$CN$508,3,FALSE)</f>
        <v>4.33</v>
      </c>
      <c r="E120" s="39">
        <f>VLOOKUP($B120,'Data Entry'!$BZ$9:$CN$508,4,FALSE)</f>
        <v>1.1104000000000001</v>
      </c>
      <c r="F120" s="39">
        <f>VLOOKUP($B120,'Data Entry'!$BZ$9:$CN$508,5,FALSE)</f>
        <v>59.625767783000441</v>
      </c>
      <c r="G120" s="39">
        <f>VLOOKUP($B120,'Data Entry'!$BZ$9:$CN$508,6,FALSE)</f>
        <v>0.35010000000000002</v>
      </c>
      <c r="H120" s="39">
        <f>VLOOKUP($B120,'Data Entry'!$BZ$9:$CN$508,7,FALSE)</f>
        <v>7.0099999999999996E-2</v>
      </c>
      <c r="I120" s="39">
        <f>VLOOKUP($B120,'Data Entry'!$BZ$9:$CN$508,8,FALSE)</f>
        <v>32.598227221435309</v>
      </c>
      <c r="J120" s="39">
        <f>VLOOKUP($B120,'Data Entry'!$BZ$9:$CN$508,9,FALSE)</f>
        <v>0.57099999999999995</v>
      </c>
      <c r="K120" s="39">
        <f>VLOOKUP($B120,'Data Entry'!$BZ$9:$CN$508,10,FALSE)</f>
        <v>0.80759999999999998</v>
      </c>
      <c r="L120" s="39">
        <f>VLOOKUP($B120,'Data Entry'!$BZ$9:$CN$508,11,FALSE)</f>
        <v>0</v>
      </c>
      <c r="M120" s="39">
        <f>VLOOKUP($B120,'Data Entry'!$BZ$9:$CN$508,12,FALSE)</f>
        <v>0.16300000000000001</v>
      </c>
      <c r="N120" s="39">
        <f>VLOOKUP($B120,'Data Entry'!$BZ$9:$CN$508,13,FALSE)</f>
        <v>1.24E-2</v>
      </c>
      <c r="O120" s="14">
        <f>VLOOKUP($B120,'Data Entry'!$BZ$9:$CN$508,15,FALSE)</f>
        <v>4.5160721167729879E-2</v>
      </c>
      <c r="P120" s="14">
        <f>VLOOKUP($B120,'Data Entry'!$BZ$9:$CN$508,14,FALSE)</f>
        <v>0.39608330834595273</v>
      </c>
      <c r="Q120" s="26" t="s">
        <v>235</v>
      </c>
      <c r="R120" s="17" t="s">
        <v>235</v>
      </c>
      <c r="S120" s="17" t="s">
        <v>235</v>
      </c>
      <c r="T120" s="17" t="s">
        <v>235</v>
      </c>
      <c r="U120" s="17" t="s">
        <v>235</v>
      </c>
      <c r="V120" s="17" t="s">
        <v>235</v>
      </c>
      <c r="W120" s="17" t="s">
        <v>235</v>
      </c>
      <c r="X120" s="17" t="s">
        <v>235</v>
      </c>
      <c r="Y120" s="17" t="s">
        <v>235</v>
      </c>
      <c r="Z120" s="17" t="s">
        <v>235</v>
      </c>
      <c r="AA120" s="17" t="s">
        <v>235</v>
      </c>
      <c r="AB120" s="17" t="s">
        <v>235</v>
      </c>
      <c r="AC120" s="17" t="s">
        <v>235</v>
      </c>
      <c r="AD120" s="17" t="s">
        <v>235</v>
      </c>
      <c r="AE120" s="17" t="s">
        <v>235</v>
      </c>
      <c r="AF120" s="17" t="s">
        <v>235</v>
      </c>
      <c r="AG120" s="17" t="s">
        <v>235</v>
      </c>
      <c r="AH120" s="17" t="s">
        <v>235</v>
      </c>
      <c r="AI120" s="17" t="s">
        <v>235</v>
      </c>
      <c r="AJ120" s="17" t="s">
        <v>235</v>
      </c>
      <c r="AK120" s="17" t="s">
        <v>235</v>
      </c>
      <c r="AL120" s="17" t="s">
        <v>235</v>
      </c>
      <c r="AM120" s="17" t="s">
        <v>235</v>
      </c>
      <c r="AN120" s="17" t="s">
        <v>235</v>
      </c>
      <c r="AO120" s="17">
        <v>709.9</v>
      </c>
      <c r="AP120" s="17">
        <v>711.5</v>
      </c>
      <c r="AQ120" s="17">
        <v>713.1</v>
      </c>
      <c r="AR120" s="17">
        <v>712</v>
      </c>
      <c r="AS120" s="17">
        <v>710.5</v>
      </c>
      <c r="AT120" s="17">
        <v>711</v>
      </c>
      <c r="AU120" s="17">
        <v>700.1</v>
      </c>
      <c r="AV120" s="17">
        <v>698.7</v>
      </c>
      <c r="AW120" s="17">
        <v>711.2</v>
      </c>
      <c r="AX120" s="17">
        <v>712.1</v>
      </c>
      <c r="AY120" s="17">
        <v>715.2</v>
      </c>
      <c r="AZ120" s="17">
        <v>712.2</v>
      </c>
      <c r="BA120" s="17">
        <v>701.5</v>
      </c>
      <c r="BB120" s="17">
        <v>701.1</v>
      </c>
      <c r="BC120" s="17">
        <v>700.3</v>
      </c>
      <c r="BD120" s="17">
        <v>710.2</v>
      </c>
      <c r="BE120" s="17">
        <v>699</v>
      </c>
      <c r="BF120" s="17">
        <v>697.2</v>
      </c>
      <c r="BG120" s="17" t="s">
        <v>235</v>
      </c>
      <c r="BH120" s="17" t="s">
        <v>235</v>
      </c>
      <c r="BI120" s="27" t="s">
        <v>235</v>
      </c>
    </row>
    <row r="121" spans="1:61" s="15" customFormat="1">
      <c r="A121" s="16"/>
      <c r="B121" s="35">
        <v>187</v>
      </c>
      <c r="C121" s="39">
        <f>VLOOKUP($B121,'Data Entry'!$BZ$9:$CN$508,2,FALSE)</f>
        <v>3.7499999999999999E-2</v>
      </c>
      <c r="D121" s="39">
        <f>VLOOKUP($B121,'Data Entry'!$BZ$9:$CN$508,3,FALSE)</f>
        <v>4.3099999999999996</v>
      </c>
      <c r="E121" s="39">
        <f>VLOOKUP($B121,'Data Entry'!$BZ$9:$CN$508,4,FALSE)</f>
        <v>1.131</v>
      </c>
      <c r="F121" s="39">
        <f>VLOOKUP($B121,'Data Entry'!$BZ$9:$CN$508,5,FALSE)</f>
        <v>60.123131784844631</v>
      </c>
      <c r="G121" s="39">
        <f>VLOOKUP($B121,'Data Entry'!$BZ$9:$CN$508,6,FALSE)</f>
        <v>0.38500000000000001</v>
      </c>
      <c r="H121" s="39">
        <f>VLOOKUP($B121,'Data Entry'!$BZ$9:$CN$508,7,FALSE)</f>
        <v>6.5799999999999997E-2</v>
      </c>
      <c r="I121" s="39">
        <f>VLOOKUP($B121,'Data Entry'!$BZ$9:$CN$508,8,FALSE)</f>
        <v>32.860694864077722</v>
      </c>
      <c r="J121" s="39">
        <f>VLOOKUP($B121,'Data Entry'!$BZ$9:$CN$508,9,FALSE)</f>
        <v>0.54830000000000001</v>
      </c>
      <c r="K121" s="39">
        <f>VLOOKUP($B121,'Data Entry'!$BZ$9:$CN$508,10,FALSE)</f>
        <v>0.77859999999999996</v>
      </c>
      <c r="L121" s="39">
        <f>VLOOKUP($B121,'Data Entry'!$BZ$9:$CN$508,11,FALSE)</f>
        <v>0</v>
      </c>
      <c r="M121" s="39">
        <f>VLOOKUP($B121,'Data Entry'!$BZ$9:$CN$508,12,FALSE)</f>
        <v>0.16850000000000001</v>
      </c>
      <c r="N121" s="39">
        <f>VLOOKUP($B121,'Data Entry'!$BZ$9:$CN$508,13,FALSE)</f>
        <v>0</v>
      </c>
      <c r="O121" s="14">
        <f>VLOOKUP($B121,'Data Entry'!$BZ$9:$CN$508,15,FALSE)</f>
        <v>4.4585107179667398E-2</v>
      </c>
      <c r="P121" s="14">
        <f>VLOOKUP($B121,'Data Entry'!$BZ$9:$CN$508,14,FALSE)</f>
        <v>0.39781925981886124</v>
      </c>
      <c r="Q121" s="26" t="s">
        <v>235</v>
      </c>
      <c r="R121" s="17" t="s">
        <v>235</v>
      </c>
      <c r="S121" s="17" t="s">
        <v>235</v>
      </c>
      <c r="T121" s="17" t="s">
        <v>235</v>
      </c>
      <c r="U121" s="17" t="s">
        <v>235</v>
      </c>
      <c r="V121" s="17" t="s">
        <v>235</v>
      </c>
      <c r="W121" s="17" t="s">
        <v>235</v>
      </c>
      <c r="X121" s="17" t="s">
        <v>235</v>
      </c>
      <c r="Y121" s="17" t="s">
        <v>235</v>
      </c>
      <c r="Z121" s="17" t="s">
        <v>235</v>
      </c>
      <c r="AA121" s="17" t="s">
        <v>235</v>
      </c>
      <c r="AB121" s="17" t="s">
        <v>235</v>
      </c>
      <c r="AC121" s="17" t="s">
        <v>235</v>
      </c>
      <c r="AD121" s="17" t="s">
        <v>235</v>
      </c>
      <c r="AE121" s="17" t="s">
        <v>235</v>
      </c>
      <c r="AF121" s="17" t="s">
        <v>235</v>
      </c>
      <c r="AG121" s="17" t="s">
        <v>235</v>
      </c>
      <c r="AH121" s="17" t="s">
        <v>235</v>
      </c>
      <c r="AI121" s="17" t="s">
        <v>235</v>
      </c>
      <c r="AJ121" s="17" t="s">
        <v>235</v>
      </c>
      <c r="AK121" s="17" t="s">
        <v>235</v>
      </c>
      <c r="AL121" s="17" t="s">
        <v>235</v>
      </c>
      <c r="AM121" s="17" t="s">
        <v>235</v>
      </c>
      <c r="AN121" s="17" t="s">
        <v>235</v>
      </c>
      <c r="AO121" s="17">
        <v>708</v>
      </c>
      <c r="AP121" s="17">
        <v>709.6</v>
      </c>
      <c r="AQ121" s="17">
        <v>711.2</v>
      </c>
      <c r="AR121" s="17">
        <v>710.2</v>
      </c>
      <c r="AS121" s="17">
        <v>708.6</v>
      </c>
      <c r="AT121" s="17">
        <v>709.2</v>
      </c>
      <c r="AU121" s="17">
        <v>698.1</v>
      </c>
      <c r="AV121" s="17">
        <v>696.7</v>
      </c>
      <c r="AW121" s="17">
        <v>709.2</v>
      </c>
      <c r="AX121" s="17">
        <v>710.2</v>
      </c>
      <c r="AY121" s="17">
        <v>713.2</v>
      </c>
      <c r="AZ121" s="17">
        <v>710.3</v>
      </c>
      <c r="BA121" s="17">
        <v>699.4</v>
      </c>
      <c r="BB121" s="17">
        <v>699</v>
      </c>
      <c r="BC121" s="17">
        <v>698.2</v>
      </c>
      <c r="BD121" s="17">
        <v>708.3</v>
      </c>
      <c r="BE121" s="17">
        <v>696.9</v>
      </c>
      <c r="BF121" s="17">
        <v>695.1</v>
      </c>
      <c r="BG121" s="17" t="s">
        <v>235</v>
      </c>
      <c r="BH121" s="17" t="s">
        <v>235</v>
      </c>
      <c r="BI121" s="27" t="s">
        <v>235</v>
      </c>
    </row>
    <row r="122" spans="1:61" s="15" customFormat="1">
      <c r="A122" s="16"/>
      <c r="B122" s="35">
        <v>142</v>
      </c>
      <c r="C122" s="39">
        <f>VLOOKUP($B122,'Data Entry'!$BZ$9:$CN$508,2,FALSE)</f>
        <v>5.04E-2</v>
      </c>
      <c r="D122" s="39">
        <f>VLOOKUP($B122,'Data Entry'!$BZ$9:$CN$508,3,FALSE)</f>
        <v>4.4800000000000004</v>
      </c>
      <c r="E122" s="39">
        <f>VLOOKUP($B122,'Data Entry'!$BZ$9:$CN$508,4,FALSE)</f>
        <v>1.0324</v>
      </c>
      <c r="F122" s="39">
        <f>VLOOKUP($B122,'Data Entry'!$BZ$9:$CN$508,5,FALSE)</f>
        <v>59.381557672502666</v>
      </c>
      <c r="G122" s="39">
        <f>VLOOKUP($B122,'Data Entry'!$BZ$9:$CN$508,6,FALSE)</f>
        <v>0.3357</v>
      </c>
      <c r="H122" s="39">
        <f>VLOOKUP($B122,'Data Entry'!$BZ$9:$CN$508,7,FALSE)</f>
        <v>5.6099999999999997E-2</v>
      </c>
      <c r="I122" s="39">
        <f>VLOOKUP($B122,'Data Entry'!$BZ$9:$CN$508,8,FALSE)</f>
        <v>32.457969555091104</v>
      </c>
      <c r="J122" s="39">
        <f>VLOOKUP($B122,'Data Entry'!$BZ$9:$CN$508,9,FALSE)</f>
        <v>0.64570000000000005</v>
      </c>
      <c r="K122" s="39">
        <f>VLOOKUP($B122,'Data Entry'!$BZ$9:$CN$508,10,FALSE)</f>
        <v>0.93359999999999999</v>
      </c>
      <c r="L122" s="39">
        <f>VLOOKUP($B122,'Data Entry'!$BZ$9:$CN$508,11,FALSE)</f>
        <v>0</v>
      </c>
      <c r="M122" s="39">
        <f>VLOOKUP($B122,'Data Entry'!$BZ$9:$CN$508,12,FALSE)</f>
        <v>0.1608</v>
      </c>
      <c r="N122" s="39">
        <f>VLOOKUP($B122,'Data Entry'!$BZ$9:$CN$508,13,FALSE)</f>
        <v>0</v>
      </c>
      <c r="O122" s="14">
        <f>VLOOKUP($B122,'Data Entry'!$BZ$9:$CN$508,15,FALSE)</f>
        <v>4.6921024607205659E-2</v>
      </c>
      <c r="P122" s="14">
        <f>VLOOKUP($B122,'Data Entry'!$BZ$9:$CN$508,14,FALSE)</f>
        <v>0.4056531629516732</v>
      </c>
      <c r="Q122" s="26" t="s">
        <v>235</v>
      </c>
      <c r="R122" s="17" t="s">
        <v>235</v>
      </c>
      <c r="S122" s="17" t="s">
        <v>235</v>
      </c>
      <c r="T122" s="17" t="s">
        <v>235</v>
      </c>
      <c r="U122" s="17" t="s">
        <v>235</v>
      </c>
      <c r="V122" s="17" t="s">
        <v>235</v>
      </c>
      <c r="W122" s="17" t="s">
        <v>235</v>
      </c>
      <c r="X122" s="17" t="s">
        <v>235</v>
      </c>
      <c r="Y122" s="17" t="s">
        <v>235</v>
      </c>
      <c r="Z122" s="17" t="s">
        <v>235</v>
      </c>
      <c r="AA122" s="17" t="s">
        <v>235</v>
      </c>
      <c r="AB122" s="17" t="s">
        <v>235</v>
      </c>
      <c r="AC122" s="17" t="s">
        <v>235</v>
      </c>
      <c r="AD122" s="17" t="s">
        <v>235</v>
      </c>
      <c r="AE122" s="17" t="s">
        <v>235</v>
      </c>
      <c r="AF122" s="17" t="s">
        <v>235</v>
      </c>
      <c r="AG122" s="17" t="s">
        <v>235</v>
      </c>
      <c r="AH122" s="17" t="s">
        <v>235</v>
      </c>
      <c r="AI122" s="17" t="s">
        <v>235</v>
      </c>
      <c r="AJ122" s="17" t="s">
        <v>235</v>
      </c>
      <c r="AK122" s="17" t="s">
        <v>235</v>
      </c>
      <c r="AL122" s="17" t="s">
        <v>235</v>
      </c>
      <c r="AM122" s="17" t="s">
        <v>235</v>
      </c>
      <c r="AN122" s="17" t="s">
        <v>235</v>
      </c>
      <c r="AO122" s="17" t="s">
        <v>235</v>
      </c>
      <c r="AP122" s="17" t="s">
        <v>235</v>
      </c>
      <c r="AQ122" s="17" t="s">
        <v>235</v>
      </c>
      <c r="AR122" s="17">
        <v>717.5</v>
      </c>
      <c r="AS122" s="17">
        <v>715.9</v>
      </c>
      <c r="AT122" s="17">
        <v>716.4</v>
      </c>
      <c r="AU122" s="17">
        <v>706</v>
      </c>
      <c r="AV122" s="17">
        <v>704.6</v>
      </c>
      <c r="AW122" s="17">
        <v>716.8</v>
      </c>
      <c r="AX122" s="17">
        <v>717.7</v>
      </c>
      <c r="AY122" s="17">
        <v>720.7</v>
      </c>
      <c r="AZ122" s="17">
        <v>717.8</v>
      </c>
      <c r="BA122" s="17">
        <v>707.5</v>
      </c>
      <c r="BB122" s="17">
        <v>707</v>
      </c>
      <c r="BC122" s="17">
        <v>706.1</v>
      </c>
      <c r="BD122" s="17">
        <v>715.8</v>
      </c>
      <c r="BE122" s="17">
        <v>705.1</v>
      </c>
      <c r="BF122" s="17">
        <v>703</v>
      </c>
      <c r="BG122" s="17" t="s">
        <v>235</v>
      </c>
      <c r="BH122" s="17" t="s">
        <v>235</v>
      </c>
      <c r="BI122" s="27" t="s">
        <v>235</v>
      </c>
    </row>
    <row r="123" spans="1:61" s="15" customFormat="1">
      <c r="A123" s="16"/>
      <c r="B123" s="35">
        <v>191</v>
      </c>
      <c r="C123" s="39">
        <f>VLOOKUP($B123,'Data Entry'!$BZ$9:$CN$508,2,FALSE)</f>
        <v>2.2800000000000001E-2</v>
      </c>
      <c r="D123" s="39">
        <f>VLOOKUP($B123,'Data Entry'!$BZ$9:$CN$508,3,FALSE)</f>
        <v>4.3899999999999997</v>
      </c>
      <c r="E123" s="39">
        <f>VLOOKUP($B123,'Data Entry'!$BZ$9:$CN$508,4,FALSE)</f>
        <v>1.1121000000000001</v>
      </c>
      <c r="F123" s="39">
        <f>VLOOKUP($B123,'Data Entry'!$BZ$9:$CN$508,5,FALSE)</f>
        <v>59.853015156131839</v>
      </c>
      <c r="G123" s="39">
        <f>VLOOKUP($B123,'Data Entry'!$BZ$9:$CN$508,6,FALSE)</f>
        <v>0.34739999999999999</v>
      </c>
      <c r="H123" s="39">
        <f>VLOOKUP($B123,'Data Entry'!$BZ$9:$CN$508,7,FALSE)</f>
        <v>6.9199999999999998E-2</v>
      </c>
      <c r="I123" s="39">
        <f>VLOOKUP($B123,'Data Entry'!$BZ$9:$CN$508,8,FALSE)</f>
        <v>32.873748103075904</v>
      </c>
      <c r="J123" s="39">
        <f>VLOOKUP($B123,'Data Entry'!$BZ$9:$CN$508,9,FALSE)</f>
        <v>0.54310000000000003</v>
      </c>
      <c r="K123" s="39">
        <f>VLOOKUP($B123,'Data Entry'!$BZ$9:$CN$508,10,FALSE)</f>
        <v>0.78680000000000005</v>
      </c>
      <c r="L123" s="39">
        <f>VLOOKUP($B123,'Data Entry'!$BZ$9:$CN$508,11,FALSE)</f>
        <v>0</v>
      </c>
      <c r="M123" s="39">
        <f>VLOOKUP($B123,'Data Entry'!$BZ$9:$CN$508,12,FALSE)</f>
        <v>0.17899999999999999</v>
      </c>
      <c r="N123" s="39">
        <f>VLOOKUP($B123,'Data Entry'!$BZ$9:$CN$508,13,FALSE)</f>
        <v>7.7999999999999996E-3</v>
      </c>
      <c r="O123" s="14">
        <f>VLOOKUP($B123,'Data Entry'!$BZ$9:$CN$508,15,FALSE)</f>
        <v>4.553310321497956E-2</v>
      </c>
      <c r="P123" s="14">
        <f>VLOOKUP($B123,'Data Entry'!$BZ$9:$CN$508,14,FALSE)</f>
        <v>0.40650765477487072</v>
      </c>
      <c r="Q123" s="26" t="s">
        <v>235</v>
      </c>
      <c r="R123" s="17" t="s">
        <v>235</v>
      </c>
      <c r="S123" s="17" t="s">
        <v>235</v>
      </c>
      <c r="T123" s="17" t="s">
        <v>235</v>
      </c>
      <c r="U123" s="17" t="s">
        <v>235</v>
      </c>
      <c r="V123" s="17" t="s">
        <v>235</v>
      </c>
      <c r="W123" s="17" t="s">
        <v>235</v>
      </c>
      <c r="X123" s="17" t="s">
        <v>235</v>
      </c>
      <c r="Y123" s="17" t="s">
        <v>235</v>
      </c>
      <c r="Z123" s="17" t="s">
        <v>235</v>
      </c>
      <c r="AA123" s="17" t="s">
        <v>235</v>
      </c>
      <c r="AB123" s="17" t="s">
        <v>235</v>
      </c>
      <c r="AC123" s="17" t="s">
        <v>235</v>
      </c>
      <c r="AD123" s="17" t="s">
        <v>235</v>
      </c>
      <c r="AE123" s="17" t="s">
        <v>235</v>
      </c>
      <c r="AF123" s="17" t="s">
        <v>235</v>
      </c>
      <c r="AG123" s="17" t="s">
        <v>235</v>
      </c>
      <c r="AH123" s="17" t="s">
        <v>235</v>
      </c>
      <c r="AI123" s="17" t="s">
        <v>235</v>
      </c>
      <c r="AJ123" s="17" t="s">
        <v>235</v>
      </c>
      <c r="AK123" s="17" t="s">
        <v>235</v>
      </c>
      <c r="AL123" s="17" t="s">
        <v>235</v>
      </c>
      <c r="AM123" s="17" t="s">
        <v>235</v>
      </c>
      <c r="AN123" s="17" t="s">
        <v>235</v>
      </c>
      <c r="AO123" s="17" t="s">
        <v>235</v>
      </c>
      <c r="AP123" s="17" t="s">
        <v>235</v>
      </c>
      <c r="AQ123" s="17" t="s">
        <v>235</v>
      </c>
      <c r="AR123" s="17">
        <v>714</v>
      </c>
      <c r="AS123" s="17">
        <v>712.4</v>
      </c>
      <c r="AT123" s="17">
        <v>713</v>
      </c>
      <c r="AU123" s="17">
        <v>702.2</v>
      </c>
      <c r="AV123" s="17">
        <v>700.8</v>
      </c>
      <c r="AW123" s="17">
        <v>713.2</v>
      </c>
      <c r="AX123" s="17">
        <v>714.1</v>
      </c>
      <c r="AY123" s="17">
        <v>717.1</v>
      </c>
      <c r="AZ123" s="17">
        <v>714.2</v>
      </c>
      <c r="BA123" s="17">
        <v>703.7</v>
      </c>
      <c r="BB123" s="17">
        <v>703.2</v>
      </c>
      <c r="BC123" s="17">
        <v>702.4</v>
      </c>
      <c r="BD123" s="17">
        <v>712.2</v>
      </c>
      <c r="BE123" s="17">
        <v>701.2</v>
      </c>
      <c r="BF123" s="17">
        <v>699.3</v>
      </c>
      <c r="BG123" s="17" t="s">
        <v>235</v>
      </c>
      <c r="BH123" s="17" t="s">
        <v>235</v>
      </c>
      <c r="BI123" s="27" t="s">
        <v>235</v>
      </c>
    </row>
    <row r="124" spans="1:61" s="15" customFormat="1">
      <c r="A124" s="16"/>
      <c r="B124" s="35">
        <v>238</v>
      </c>
      <c r="C124" s="39">
        <f>VLOOKUP($B124,'Data Entry'!$BZ$9:$CN$508,2,FALSE)</f>
        <v>6.3500000000000001E-2</v>
      </c>
      <c r="D124" s="39">
        <f>VLOOKUP($B124,'Data Entry'!$BZ$9:$CN$508,3,FALSE)</f>
        <v>4.2300000000000004</v>
      </c>
      <c r="E124" s="39">
        <f>VLOOKUP($B124,'Data Entry'!$BZ$9:$CN$508,4,FALSE)</f>
        <v>1.0959000000000001</v>
      </c>
      <c r="F124" s="39">
        <f>VLOOKUP($B124,'Data Entry'!$BZ$9:$CN$508,5,FALSE)</f>
        <v>59.856650420233343</v>
      </c>
      <c r="G124" s="39">
        <f>VLOOKUP($B124,'Data Entry'!$BZ$9:$CN$508,6,FALSE)</f>
        <v>0.3493</v>
      </c>
      <c r="H124" s="39">
        <f>VLOOKUP($B124,'Data Entry'!$BZ$9:$CN$508,7,FALSE)</f>
        <v>7.1400000000000005E-2</v>
      </c>
      <c r="I124" s="39">
        <f>VLOOKUP($B124,'Data Entry'!$BZ$9:$CN$508,8,FALSE)</f>
        <v>32.56047706153101</v>
      </c>
      <c r="J124" s="39">
        <f>VLOOKUP($B124,'Data Entry'!$BZ$9:$CN$508,9,FALSE)</f>
        <v>0.54269999999999996</v>
      </c>
      <c r="K124" s="39">
        <f>VLOOKUP($B124,'Data Entry'!$BZ$9:$CN$508,10,FALSE)</f>
        <v>0.80220000000000002</v>
      </c>
      <c r="L124" s="39">
        <f>VLOOKUP($B124,'Data Entry'!$BZ$9:$CN$508,11,FALSE)</f>
        <v>0</v>
      </c>
      <c r="M124" s="39">
        <f>VLOOKUP($B124,'Data Entry'!$BZ$9:$CN$508,12,FALSE)</f>
        <v>0.111</v>
      </c>
      <c r="N124" s="39">
        <f>VLOOKUP($B124,'Data Entry'!$BZ$9:$CN$508,13,FALSE)</f>
        <v>1.4500000000000001E-2</v>
      </c>
      <c r="O124" s="14">
        <f>VLOOKUP($B124,'Data Entry'!$BZ$9:$CN$508,15,FALSE)</f>
        <v>4.4030962726829166E-2</v>
      </c>
      <c r="P124" s="14">
        <f>VLOOKUP($B124,'Data Entry'!$BZ$9:$CN$508,14,FALSE)</f>
        <v>0.41524594238635104</v>
      </c>
      <c r="Q124" s="26" t="s">
        <v>235</v>
      </c>
      <c r="R124" s="17" t="s">
        <v>235</v>
      </c>
      <c r="S124" s="17" t="s">
        <v>235</v>
      </c>
      <c r="T124" s="17" t="s">
        <v>235</v>
      </c>
      <c r="U124" s="17" t="s">
        <v>235</v>
      </c>
      <c r="V124" s="17" t="s">
        <v>235</v>
      </c>
      <c r="W124" s="17" t="s">
        <v>235</v>
      </c>
      <c r="X124" s="17" t="s">
        <v>235</v>
      </c>
      <c r="Y124" s="17" t="s">
        <v>235</v>
      </c>
      <c r="Z124" s="17" t="s">
        <v>235</v>
      </c>
      <c r="AA124" s="17" t="s">
        <v>235</v>
      </c>
      <c r="AB124" s="17" t="s">
        <v>235</v>
      </c>
      <c r="AC124" s="17" t="s">
        <v>235</v>
      </c>
      <c r="AD124" s="17" t="s">
        <v>235</v>
      </c>
      <c r="AE124" s="17" t="s">
        <v>235</v>
      </c>
      <c r="AF124" s="17" t="s">
        <v>235</v>
      </c>
      <c r="AG124" s="17" t="s">
        <v>235</v>
      </c>
      <c r="AH124" s="17" t="s">
        <v>235</v>
      </c>
      <c r="AI124" s="17" t="s">
        <v>235</v>
      </c>
      <c r="AJ124" s="17" t="s">
        <v>235</v>
      </c>
      <c r="AK124" s="17" t="s">
        <v>235</v>
      </c>
      <c r="AL124" s="17" t="s">
        <v>235</v>
      </c>
      <c r="AM124" s="17" t="s">
        <v>235</v>
      </c>
      <c r="AN124" s="17" t="s">
        <v>235</v>
      </c>
      <c r="AO124" s="17" t="s">
        <v>235</v>
      </c>
      <c r="AP124" s="17" t="s">
        <v>235</v>
      </c>
      <c r="AQ124" s="17" t="s">
        <v>235</v>
      </c>
      <c r="AR124" s="17">
        <v>706.8</v>
      </c>
      <c r="AS124" s="17">
        <v>705.3</v>
      </c>
      <c r="AT124" s="17">
        <v>705.9</v>
      </c>
      <c r="AU124" s="17">
        <v>694.5</v>
      </c>
      <c r="AV124" s="17">
        <v>693.1</v>
      </c>
      <c r="AW124" s="17">
        <v>705.8</v>
      </c>
      <c r="AX124" s="17">
        <v>706.8</v>
      </c>
      <c r="AY124" s="17">
        <v>709.9</v>
      </c>
      <c r="AZ124" s="17">
        <v>706.9</v>
      </c>
      <c r="BA124" s="17">
        <v>695.8</v>
      </c>
      <c r="BB124" s="17">
        <v>695.4</v>
      </c>
      <c r="BC124" s="17">
        <v>694.7</v>
      </c>
      <c r="BD124" s="17">
        <v>704.9</v>
      </c>
      <c r="BE124" s="17">
        <v>693.2</v>
      </c>
      <c r="BF124" s="17">
        <v>691.6</v>
      </c>
      <c r="BG124" s="17" t="s">
        <v>235</v>
      </c>
      <c r="BH124" s="17" t="s">
        <v>235</v>
      </c>
      <c r="BI124" s="27" t="s">
        <v>235</v>
      </c>
    </row>
    <row r="125" spans="1:61" s="15" customFormat="1">
      <c r="A125" s="16"/>
      <c r="B125" s="35">
        <v>210</v>
      </c>
      <c r="C125" s="39">
        <f>VLOOKUP($B125,'Data Entry'!$BZ$9:$CN$508,2,FALSE)</f>
        <v>0</v>
      </c>
      <c r="D125" s="39">
        <f>VLOOKUP($B125,'Data Entry'!$BZ$9:$CN$508,3,FALSE)</f>
        <v>4.09</v>
      </c>
      <c r="E125" s="39">
        <f>VLOOKUP($B125,'Data Entry'!$BZ$9:$CN$508,4,FALSE)</f>
        <v>1.085</v>
      </c>
      <c r="F125" s="39">
        <f>VLOOKUP($B125,'Data Entry'!$BZ$9:$CN$508,5,FALSE)</f>
        <v>59.972588014939291</v>
      </c>
      <c r="G125" s="39">
        <f>VLOOKUP($B125,'Data Entry'!$BZ$9:$CN$508,6,FALSE)</f>
        <v>0.36009999999999998</v>
      </c>
      <c r="H125" s="39">
        <f>VLOOKUP($B125,'Data Entry'!$BZ$9:$CN$508,7,FALSE)</f>
        <v>8.1500000000000003E-2</v>
      </c>
      <c r="I125" s="39">
        <f>VLOOKUP($B125,'Data Entry'!$BZ$9:$CN$508,8,FALSE)</f>
        <v>32.54615542813427</v>
      </c>
      <c r="J125" s="39">
        <f>VLOOKUP($B125,'Data Entry'!$BZ$9:$CN$508,9,FALSE)</f>
        <v>0.48759999999999998</v>
      </c>
      <c r="K125" s="39">
        <f>VLOOKUP($B125,'Data Entry'!$BZ$9:$CN$508,10,FALSE)</f>
        <v>0.72950000000000004</v>
      </c>
      <c r="L125" s="39">
        <f>VLOOKUP($B125,'Data Entry'!$BZ$9:$CN$508,11,FALSE)</f>
        <v>0</v>
      </c>
      <c r="M125" s="39">
        <f>VLOOKUP($B125,'Data Entry'!$BZ$9:$CN$508,12,FALSE)</f>
        <v>9.6799999999999997E-2</v>
      </c>
      <c r="N125" s="39">
        <f>VLOOKUP($B125,'Data Entry'!$BZ$9:$CN$508,13,FALSE)</f>
        <v>1.0800000000000001E-2</v>
      </c>
      <c r="O125" s="14">
        <f>VLOOKUP($B125,'Data Entry'!$BZ$9:$CN$508,15,FALSE)</f>
        <v>4.2529381993327911E-2</v>
      </c>
      <c r="P125" s="14">
        <f>VLOOKUP($B125,'Data Entry'!$BZ$9:$CN$508,14,FALSE)</f>
        <v>0.42048470560332518</v>
      </c>
      <c r="Q125" s="26" t="s">
        <v>235</v>
      </c>
      <c r="R125" s="17" t="s">
        <v>235</v>
      </c>
      <c r="S125" s="17" t="s">
        <v>235</v>
      </c>
      <c r="T125" s="17" t="s">
        <v>235</v>
      </c>
      <c r="U125" s="17" t="s">
        <v>235</v>
      </c>
      <c r="V125" s="17" t="s">
        <v>235</v>
      </c>
      <c r="W125" s="17" t="s">
        <v>235</v>
      </c>
      <c r="X125" s="17" t="s">
        <v>235</v>
      </c>
      <c r="Y125" s="17" t="s">
        <v>235</v>
      </c>
      <c r="Z125" s="17" t="s">
        <v>235</v>
      </c>
      <c r="AA125" s="17" t="s">
        <v>235</v>
      </c>
      <c r="AB125" s="17" t="s">
        <v>235</v>
      </c>
      <c r="AC125" s="17" t="s">
        <v>235</v>
      </c>
      <c r="AD125" s="17" t="s">
        <v>235</v>
      </c>
      <c r="AE125" s="17" t="s">
        <v>235</v>
      </c>
      <c r="AF125" s="17" t="s">
        <v>235</v>
      </c>
      <c r="AG125" s="17" t="s">
        <v>235</v>
      </c>
      <c r="AH125" s="17" t="s">
        <v>235</v>
      </c>
      <c r="AI125" s="17" t="s">
        <v>235</v>
      </c>
      <c r="AJ125" s="17" t="s">
        <v>235</v>
      </c>
      <c r="AK125" s="17" t="s">
        <v>235</v>
      </c>
      <c r="AL125" s="17" t="s">
        <v>235</v>
      </c>
      <c r="AM125" s="17" t="s">
        <v>235</v>
      </c>
      <c r="AN125" s="17" t="s">
        <v>235</v>
      </c>
      <c r="AO125" s="17" t="s">
        <v>235</v>
      </c>
      <c r="AP125" s="17" t="s">
        <v>235</v>
      </c>
      <c r="AQ125" s="17" t="s">
        <v>235</v>
      </c>
      <c r="AR125" s="17" t="s">
        <v>235</v>
      </c>
      <c r="AS125" s="17">
        <v>699.3</v>
      </c>
      <c r="AT125" s="17">
        <v>699.8</v>
      </c>
      <c r="AU125" s="17">
        <v>687.9</v>
      </c>
      <c r="AV125" s="17">
        <v>686.5</v>
      </c>
      <c r="AW125" s="17">
        <v>699.5</v>
      </c>
      <c r="AX125" s="17">
        <v>700.5</v>
      </c>
      <c r="AY125" s="17">
        <v>703.6</v>
      </c>
      <c r="AZ125" s="17">
        <v>700.6</v>
      </c>
      <c r="BA125" s="17">
        <v>689</v>
      </c>
      <c r="BB125" s="17">
        <v>688.8</v>
      </c>
      <c r="BC125" s="17">
        <v>688.1</v>
      </c>
      <c r="BD125" s="17">
        <v>698.7</v>
      </c>
      <c r="BE125" s="17">
        <v>686.4</v>
      </c>
      <c r="BF125" s="17">
        <v>685</v>
      </c>
      <c r="BG125" s="17" t="s">
        <v>235</v>
      </c>
      <c r="BH125" s="17" t="s">
        <v>235</v>
      </c>
      <c r="BI125" s="27" t="s">
        <v>235</v>
      </c>
    </row>
    <row r="126" spans="1:61" s="15" customFormat="1">
      <c r="A126" s="16"/>
      <c r="B126" s="35">
        <v>188</v>
      </c>
      <c r="C126" s="39">
        <f>VLOOKUP($B126,'Data Entry'!$BZ$9:$CN$508,2,FALSE)</f>
        <v>3.7699999999999997E-2</v>
      </c>
      <c r="D126" s="39">
        <f>VLOOKUP($B126,'Data Entry'!$BZ$9:$CN$508,3,FALSE)</f>
        <v>4.38</v>
      </c>
      <c r="E126" s="39">
        <f>VLOOKUP($B126,'Data Entry'!$BZ$9:$CN$508,4,FALSE)</f>
        <v>1.1719999999999999</v>
      </c>
      <c r="F126" s="39">
        <f>VLOOKUP($B126,'Data Entry'!$BZ$9:$CN$508,5,FALSE)</f>
        <v>60.364180173092976</v>
      </c>
      <c r="G126" s="39">
        <f>VLOOKUP($B126,'Data Entry'!$BZ$9:$CN$508,6,FALSE)</f>
        <v>0.36720000000000003</v>
      </c>
      <c r="H126" s="39">
        <f>VLOOKUP($B126,'Data Entry'!$BZ$9:$CN$508,7,FALSE)</f>
        <v>6.88E-2</v>
      </c>
      <c r="I126" s="39">
        <f>VLOOKUP($B126,'Data Entry'!$BZ$9:$CN$508,8,FALSE)</f>
        <v>33.043797474982355</v>
      </c>
      <c r="J126" s="39">
        <f>VLOOKUP($B126,'Data Entry'!$BZ$9:$CN$508,9,FALSE)</f>
        <v>0.53100000000000003</v>
      </c>
      <c r="K126" s="39">
        <f>VLOOKUP($B126,'Data Entry'!$BZ$9:$CN$508,10,FALSE)</f>
        <v>0.81720000000000004</v>
      </c>
      <c r="L126" s="39">
        <f>VLOOKUP($B126,'Data Entry'!$BZ$9:$CN$508,11,FALSE)</f>
        <v>0</v>
      </c>
      <c r="M126" s="39">
        <f>VLOOKUP($B126,'Data Entry'!$BZ$9:$CN$508,12,FALSE)</f>
        <v>0.1424</v>
      </c>
      <c r="N126" s="39">
        <f>VLOOKUP($B126,'Data Entry'!$BZ$9:$CN$508,13,FALSE)</f>
        <v>1.9900000000000001E-2</v>
      </c>
      <c r="O126" s="14">
        <f>VLOOKUP($B126,'Data Entry'!$BZ$9:$CN$508,15,FALSE)</f>
        <v>4.5101767418140627E-2</v>
      </c>
      <c r="P126" s="14">
        <f>VLOOKUP($B126,'Data Entry'!$BZ$9:$CN$508,14,FALSE)</f>
        <v>0.43275694319914004</v>
      </c>
      <c r="Q126" s="26" t="s">
        <v>235</v>
      </c>
      <c r="R126" s="17" t="s">
        <v>235</v>
      </c>
      <c r="S126" s="17" t="s">
        <v>235</v>
      </c>
      <c r="T126" s="17" t="s">
        <v>235</v>
      </c>
      <c r="U126" s="17" t="s">
        <v>235</v>
      </c>
      <c r="V126" s="17" t="s">
        <v>235</v>
      </c>
      <c r="W126" s="17" t="s">
        <v>235</v>
      </c>
      <c r="X126" s="17" t="s">
        <v>235</v>
      </c>
      <c r="Y126" s="17" t="s">
        <v>235</v>
      </c>
      <c r="Z126" s="17" t="s">
        <v>235</v>
      </c>
      <c r="AA126" s="17" t="s">
        <v>235</v>
      </c>
      <c r="AB126" s="17" t="s">
        <v>235</v>
      </c>
      <c r="AC126" s="17" t="s">
        <v>235</v>
      </c>
      <c r="AD126" s="17" t="s">
        <v>235</v>
      </c>
      <c r="AE126" s="17" t="s">
        <v>235</v>
      </c>
      <c r="AF126" s="17" t="s">
        <v>235</v>
      </c>
      <c r="AG126" s="17" t="s">
        <v>235</v>
      </c>
      <c r="AH126" s="17" t="s">
        <v>235</v>
      </c>
      <c r="AI126" s="17" t="s">
        <v>235</v>
      </c>
      <c r="AJ126" s="17" t="s">
        <v>235</v>
      </c>
      <c r="AK126" s="17" t="s">
        <v>235</v>
      </c>
      <c r="AL126" s="17" t="s">
        <v>235</v>
      </c>
      <c r="AM126" s="17" t="s">
        <v>235</v>
      </c>
      <c r="AN126" s="17" t="s">
        <v>235</v>
      </c>
      <c r="AO126" s="17" t="s">
        <v>235</v>
      </c>
      <c r="AP126" s="17" t="s">
        <v>235</v>
      </c>
      <c r="AQ126" s="17" t="s">
        <v>235</v>
      </c>
      <c r="AR126" s="17" t="s">
        <v>235</v>
      </c>
      <c r="AS126" s="17" t="s">
        <v>235</v>
      </c>
      <c r="AT126" s="17">
        <v>711.4</v>
      </c>
      <c r="AU126" s="17">
        <v>700.5</v>
      </c>
      <c r="AV126" s="17">
        <v>699.1</v>
      </c>
      <c r="AW126" s="17">
        <v>711.5</v>
      </c>
      <c r="AX126" s="17">
        <v>712.5</v>
      </c>
      <c r="AY126" s="17">
        <v>715.5</v>
      </c>
      <c r="AZ126" s="17">
        <v>712.6</v>
      </c>
      <c r="BA126" s="17">
        <v>701.9</v>
      </c>
      <c r="BB126" s="17">
        <v>701.5</v>
      </c>
      <c r="BC126" s="17">
        <v>700.6</v>
      </c>
      <c r="BD126" s="17">
        <v>710.6</v>
      </c>
      <c r="BE126" s="17">
        <v>699.4</v>
      </c>
      <c r="BF126" s="17">
        <v>697.6</v>
      </c>
      <c r="BG126" s="17" t="s">
        <v>235</v>
      </c>
      <c r="BH126" s="17" t="s">
        <v>235</v>
      </c>
      <c r="BI126" s="27" t="s">
        <v>235</v>
      </c>
    </row>
    <row r="127" spans="1:61" s="15" customFormat="1">
      <c r="A127" s="16"/>
      <c r="B127" s="35">
        <v>176</v>
      </c>
      <c r="C127" s="39">
        <f>VLOOKUP($B127,'Data Entry'!$BZ$9:$CN$508,2,FALSE)</f>
        <v>1.66E-2</v>
      </c>
      <c r="D127" s="39">
        <f>VLOOKUP($B127,'Data Entry'!$BZ$9:$CN$508,3,FALSE)</f>
        <v>4.37</v>
      </c>
      <c r="E127" s="39">
        <f>VLOOKUP($B127,'Data Entry'!$BZ$9:$CN$508,4,FALSE)</f>
        <v>1.0761000000000001</v>
      </c>
      <c r="F127" s="39">
        <f>VLOOKUP($B127,'Data Entry'!$BZ$9:$CN$508,5,FALSE)</f>
        <v>59.699040761932686</v>
      </c>
      <c r="G127" s="39">
        <f>VLOOKUP($B127,'Data Entry'!$BZ$9:$CN$508,6,FALSE)</f>
        <v>0.35449999999999998</v>
      </c>
      <c r="H127" s="39">
        <f>VLOOKUP($B127,'Data Entry'!$BZ$9:$CN$508,7,FALSE)</f>
        <v>6.6600000000000006E-2</v>
      </c>
      <c r="I127" s="39">
        <f>VLOOKUP($B127,'Data Entry'!$BZ$9:$CN$508,8,FALSE)</f>
        <v>33.022295572038544</v>
      </c>
      <c r="J127" s="39">
        <f>VLOOKUP($B127,'Data Entry'!$BZ$9:$CN$508,9,FALSE)</f>
        <v>0.45019999999999999</v>
      </c>
      <c r="K127" s="39">
        <f>VLOOKUP($B127,'Data Entry'!$BZ$9:$CN$508,10,FALSE)</f>
        <v>0.69720000000000004</v>
      </c>
      <c r="L127" s="39">
        <f>VLOOKUP($B127,'Data Entry'!$BZ$9:$CN$508,11,FALSE)</f>
        <v>0</v>
      </c>
      <c r="M127" s="39">
        <f>VLOOKUP($B127,'Data Entry'!$BZ$9:$CN$508,12,FALSE)</f>
        <v>0.18429999999999999</v>
      </c>
      <c r="N127" s="39">
        <f>VLOOKUP($B127,'Data Entry'!$BZ$9:$CN$508,13,FALSE)</f>
        <v>1.6E-2</v>
      </c>
      <c r="O127" s="14">
        <f>VLOOKUP($B127,'Data Entry'!$BZ$9:$CN$508,15,FALSE)</f>
        <v>4.5320437646556994E-2</v>
      </c>
      <c r="P127" s="14">
        <f>VLOOKUP($B127,'Data Entry'!$BZ$9:$CN$508,14,FALSE)</f>
        <v>0.43547499409365348</v>
      </c>
      <c r="Q127" s="26" t="s">
        <v>235</v>
      </c>
      <c r="R127" s="17" t="s">
        <v>235</v>
      </c>
      <c r="S127" s="17" t="s">
        <v>235</v>
      </c>
      <c r="T127" s="17" t="s">
        <v>235</v>
      </c>
      <c r="U127" s="17" t="s">
        <v>235</v>
      </c>
      <c r="V127" s="17" t="s">
        <v>235</v>
      </c>
      <c r="W127" s="17" t="s">
        <v>235</v>
      </c>
      <c r="X127" s="17" t="s">
        <v>235</v>
      </c>
      <c r="Y127" s="17" t="s">
        <v>235</v>
      </c>
      <c r="Z127" s="17" t="s">
        <v>235</v>
      </c>
      <c r="AA127" s="17" t="s">
        <v>235</v>
      </c>
      <c r="AB127" s="17" t="s">
        <v>235</v>
      </c>
      <c r="AC127" s="17" t="s">
        <v>235</v>
      </c>
      <c r="AD127" s="17" t="s">
        <v>235</v>
      </c>
      <c r="AE127" s="17" t="s">
        <v>235</v>
      </c>
      <c r="AF127" s="17" t="s">
        <v>235</v>
      </c>
      <c r="AG127" s="17" t="s">
        <v>235</v>
      </c>
      <c r="AH127" s="17" t="s">
        <v>235</v>
      </c>
      <c r="AI127" s="17" t="s">
        <v>235</v>
      </c>
      <c r="AJ127" s="17" t="s">
        <v>235</v>
      </c>
      <c r="AK127" s="17" t="s">
        <v>235</v>
      </c>
      <c r="AL127" s="17" t="s">
        <v>235</v>
      </c>
      <c r="AM127" s="17" t="s">
        <v>235</v>
      </c>
      <c r="AN127" s="17" t="s">
        <v>235</v>
      </c>
      <c r="AO127" s="17" t="s">
        <v>235</v>
      </c>
      <c r="AP127" s="17" t="s">
        <v>235</v>
      </c>
      <c r="AQ127" s="17" t="s">
        <v>235</v>
      </c>
      <c r="AR127" s="17" t="s">
        <v>235</v>
      </c>
      <c r="AS127" s="17" t="s">
        <v>235</v>
      </c>
      <c r="AT127" s="17" t="s">
        <v>235</v>
      </c>
      <c r="AU127" s="17">
        <v>701.5</v>
      </c>
      <c r="AV127" s="17">
        <v>700.1</v>
      </c>
      <c r="AW127" s="17">
        <v>712.5</v>
      </c>
      <c r="AX127" s="17">
        <v>713.4</v>
      </c>
      <c r="AY127" s="17">
        <v>716.5</v>
      </c>
      <c r="AZ127" s="17">
        <v>713.5</v>
      </c>
      <c r="BA127" s="17">
        <v>702.9</v>
      </c>
      <c r="BB127" s="17">
        <v>702.4</v>
      </c>
      <c r="BC127" s="17">
        <v>701.6</v>
      </c>
      <c r="BD127" s="17">
        <v>711.5</v>
      </c>
      <c r="BE127" s="17">
        <v>700.4</v>
      </c>
      <c r="BF127" s="17">
        <v>698.5</v>
      </c>
      <c r="BG127" s="17">
        <v>720.3</v>
      </c>
      <c r="BH127" s="17" t="s">
        <v>235</v>
      </c>
      <c r="BI127" s="27" t="s">
        <v>235</v>
      </c>
    </row>
    <row r="128" spans="1:61" s="15" customFormat="1">
      <c r="A128" s="16"/>
      <c r="B128" s="35">
        <v>190</v>
      </c>
      <c r="C128" s="39">
        <f>VLOOKUP($B128,'Data Entry'!$BZ$9:$CN$508,2,FALSE)</f>
        <v>5.0700000000000002E-2</v>
      </c>
      <c r="D128" s="39">
        <f>VLOOKUP($B128,'Data Entry'!$BZ$9:$CN$508,3,FALSE)</f>
        <v>4.3600000000000003</v>
      </c>
      <c r="E128" s="39">
        <f>VLOOKUP($B128,'Data Entry'!$BZ$9:$CN$508,4,FALSE)</f>
        <v>1.1575</v>
      </c>
      <c r="F128" s="39">
        <f>VLOOKUP($B128,'Data Entry'!$BZ$9:$CN$508,5,FALSE)</f>
        <v>59.756481281311601</v>
      </c>
      <c r="G128" s="39">
        <f>VLOOKUP($B128,'Data Entry'!$BZ$9:$CN$508,6,FALSE)</f>
        <v>0.35549999999999998</v>
      </c>
      <c r="H128" s="39">
        <f>VLOOKUP($B128,'Data Entry'!$BZ$9:$CN$508,7,FALSE)</f>
        <v>5.7200000000000001E-2</v>
      </c>
      <c r="I128" s="39">
        <f>VLOOKUP($B128,'Data Entry'!$BZ$9:$CN$508,8,FALSE)</f>
        <v>32.770610104352585</v>
      </c>
      <c r="J128" s="39">
        <f>VLOOKUP($B128,'Data Entry'!$BZ$9:$CN$508,9,FALSE)</f>
        <v>0.51619999999999999</v>
      </c>
      <c r="K128" s="39">
        <f>VLOOKUP($B128,'Data Entry'!$BZ$9:$CN$508,10,FALSE)</f>
        <v>0.80530000000000002</v>
      </c>
      <c r="L128" s="39">
        <f>VLOOKUP($B128,'Data Entry'!$BZ$9:$CN$508,11,FALSE)</f>
        <v>0</v>
      </c>
      <c r="M128" s="39">
        <f>VLOOKUP($B128,'Data Entry'!$BZ$9:$CN$508,12,FALSE)</f>
        <v>0.14230000000000001</v>
      </c>
      <c r="N128" s="39">
        <f>VLOOKUP($B128,'Data Entry'!$BZ$9:$CN$508,13,FALSE)</f>
        <v>0</v>
      </c>
      <c r="O128" s="14">
        <f>VLOOKUP($B128,'Data Entry'!$BZ$9:$CN$508,15,FALSE)</f>
        <v>4.5321228579569446E-2</v>
      </c>
      <c r="P128" s="14">
        <f>VLOOKUP($B128,'Data Entry'!$BZ$9:$CN$508,14,FALSE)</f>
        <v>0.43866280520477607</v>
      </c>
      <c r="Q128" s="26" t="s">
        <v>235</v>
      </c>
      <c r="R128" s="17" t="s">
        <v>235</v>
      </c>
      <c r="S128" s="17" t="s">
        <v>235</v>
      </c>
      <c r="T128" s="17" t="s">
        <v>235</v>
      </c>
      <c r="U128" s="17" t="s">
        <v>235</v>
      </c>
      <c r="V128" s="17" t="s">
        <v>235</v>
      </c>
      <c r="W128" s="17" t="s">
        <v>235</v>
      </c>
      <c r="X128" s="17" t="s">
        <v>235</v>
      </c>
      <c r="Y128" s="17" t="s">
        <v>235</v>
      </c>
      <c r="Z128" s="17" t="s">
        <v>235</v>
      </c>
      <c r="AA128" s="17" t="s">
        <v>235</v>
      </c>
      <c r="AB128" s="17" t="s">
        <v>235</v>
      </c>
      <c r="AC128" s="17" t="s">
        <v>235</v>
      </c>
      <c r="AD128" s="17" t="s">
        <v>235</v>
      </c>
      <c r="AE128" s="17" t="s">
        <v>235</v>
      </c>
      <c r="AF128" s="17" t="s">
        <v>235</v>
      </c>
      <c r="AG128" s="17" t="s">
        <v>235</v>
      </c>
      <c r="AH128" s="17" t="s">
        <v>235</v>
      </c>
      <c r="AI128" s="17" t="s">
        <v>235</v>
      </c>
      <c r="AJ128" s="17" t="s">
        <v>235</v>
      </c>
      <c r="AK128" s="17" t="s">
        <v>235</v>
      </c>
      <c r="AL128" s="17" t="s">
        <v>235</v>
      </c>
      <c r="AM128" s="17" t="s">
        <v>235</v>
      </c>
      <c r="AN128" s="17" t="s">
        <v>235</v>
      </c>
      <c r="AO128" s="17" t="s">
        <v>235</v>
      </c>
      <c r="AP128" s="17" t="s">
        <v>235</v>
      </c>
      <c r="AQ128" s="17" t="s">
        <v>235</v>
      </c>
      <c r="AR128" s="17" t="s">
        <v>235</v>
      </c>
      <c r="AS128" s="17" t="s">
        <v>235</v>
      </c>
      <c r="AT128" s="17" t="s">
        <v>235</v>
      </c>
      <c r="AU128" s="17" t="s">
        <v>235</v>
      </c>
      <c r="AV128" s="17">
        <v>700.4</v>
      </c>
      <c r="AW128" s="17">
        <v>712.8</v>
      </c>
      <c r="AX128" s="17">
        <v>713.7</v>
      </c>
      <c r="AY128" s="17">
        <v>716.7</v>
      </c>
      <c r="AZ128" s="17">
        <v>713.8</v>
      </c>
      <c r="BA128" s="17">
        <v>703.2</v>
      </c>
      <c r="BB128" s="17">
        <v>702.8</v>
      </c>
      <c r="BC128" s="17">
        <v>701.9</v>
      </c>
      <c r="BD128" s="17">
        <v>711.8</v>
      </c>
      <c r="BE128" s="17">
        <v>700.7</v>
      </c>
      <c r="BF128" s="17">
        <v>698.8</v>
      </c>
      <c r="BG128" s="17">
        <v>720.6</v>
      </c>
      <c r="BH128" s="17" t="s">
        <v>235</v>
      </c>
      <c r="BI128" s="27" t="s">
        <v>235</v>
      </c>
    </row>
    <row r="129" spans="1:61" s="15" customFormat="1">
      <c r="A129" s="16"/>
      <c r="B129" s="35">
        <v>237</v>
      </c>
      <c r="C129" s="39">
        <f>VLOOKUP($B129,'Data Entry'!$BZ$9:$CN$508,2,FALSE)</f>
        <v>5.1900000000000002E-2</v>
      </c>
      <c r="D129" s="39">
        <f>VLOOKUP($B129,'Data Entry'!$BZ$9:$CN$508,3,FALSE)</f>
        <v>4.3</v>
      </c>
      <c r="E129" s="39">
        <f>VLOOKUP($B129,'Data Entry'!$BZ$9:$CN$508,4,FALSE)</f>
        <v>1.0472999999999999</v>
      </c>
      <c r="F129" s="39">
        <f>VLOOKUP($B129,'Data Entry'!$BZ$9:$CN$508,5,FALSE)</f>
        <v>60.538408122360963</v>
      </c>
      <c r="G129" s="39">
        <f>VLOOKUP($B129,'Data Entry'!$BZ$9:$CN$508,6,FALSE)</f>
        <v>0.36599999999999999</v>
      </c>
      <c r="H129" s="39">
        <f>VLOOKUP($B129,'Data Entry'!$BZ$9:$CN$508,7,FALSE)</f>
        <v>6.5600000000000006E-2</v>
      </c>
      <c r="I129" s="39">
        <f>VLOOKUP($B129,'Data Entry'!$BZ$9:$CN$508,8,FALSE)</f>
        <v>32.137025684976713</v>
      </c>
      <c r="J129" s="39">
        <f>VLOOKUP($B129,'Data Entry'!$BZ$9:$CN$508,9,FALSE)</f>
        <v>0.6986</v>
      </c>
      <c r="K129" s="39">
        <f>VLOOKUP($B129,'Data Entry'!$BZ$9:$CN$508,10,FALSE)</f>
        <v>1.1939</v>
      </c>
      <c r="L129" s="39">
        <f>VLOOKUP($B129,'Data Entry'!$BZ$9:$CN$508,11,FALSE)</f>
        <v>0</v>
      </c>
      <c r="M129" s="39">
        <f>VLOOKUP($B129,'Data Entry'!$BZ$9:$CN$508,12,FALSE)</f>
        <v>0.14749999999999999</v>
      </c>
      <c r="N129" s="39">
        <f>VLOOKUP($B129,'Data Entry'!$BZ$9:$CN$508,13,FALSE)</f>
        <v>0.01</v>
      </c>
      <c r="O129" s="14">
        <f>VLOOKUP($B129,'Data Entry'!$BZ$9:$CN$508,15,FALSE)</f>
        <v>4.466141646642955E-2</v>
      </c>
      <c r="P129" s="14">
        <f>VLOOKUP($B129,'Data Entry'!$BZ$9:$CN$508,14,FALSE)</f>
        <v>0.47826247721648968</v>
      </c>
      <c r="Q129" s="26" t="s">
        <v>235</v>
      </c>
      <c r="R129" s="17" t="s">
        <v>235</v>
      </c>
      <c r="S129" s="17" t="s">
        <v>235</v>
      </c>
      <c r="T129" s="17" t="s">
        <v>235</v>
      </c>
      <c r="U129" s="17" t="s">
        <v>235</v>
      </c>
      <c r="V129" s="17" t="s">
        <v>235</v>
      </c>
      <c r="W129" s="17" t="s">
        <v>235</v>
      </c>
      <c r="X129" s="17" t="s">
        <v>235</v>
      </c>
      <c r="Y129" s="17" t="s">
        <v>235</v>
      </c>
      <c r="Z129" s="17" t="s">
        <v>235</v>
      </c>
      <c r="AA129" s="17" t="s">
        <v>235</v>
      </c>
      <c r="AB129" s="17" t="s">
        <v>235</v>
      </c>
      <c r="AC129" s="17" t="s">
        <v>235</v>
      </c>
      <c r="AD129" s="17" t="s">
        <v>235</v>
      </c>
      <c r="AE129" s="17" t="s">
        <v>235</v>
      </c>
      <c r="AF129" s="17" t="s">
        <v>235</v>
      </c>
      <c r="AG129" s="17" t="s">
        <v>235</v>
      </c>
      <c r="AH129" s="17" t="s">
        <v>235</v>
      </c>
      <c r="AI129" s="17" t="s">
        <v>235</v>
      </c>
      <c r="AJ129" s="17" t="s">
        <v>235</v>
      </c>
      <c r="AK129" s="17" t="s">
        <v>235</v>
      </c>
      <c r="AL129" s="17" t="s">
        <v>235</v>
      </c>
      <c r="AM129" s="17" t="s">
        <v>235</v>
      </c>
      <c r="AN129" s="17" t="s">
        <v>235</v>
      </c>
      <c r="AO129" s="17" t="s">
        <v>235</v>
      </c>
      <c r="AP129" s="17" t="s">
        <v>235</v>
      </c>
      <c r="AQ129" s="17" t="s">
        <v>235</v>
      </c>
      <c r="AR129" s="17" t="s">
        <v>235</v>
      </c>
      <c r="AS129" s="17" t="s">
        <v>235</v>
      </c>
      <c r="AT129" s="17" t="s">
        <v>235</v>
      </c>
      <c r="AU129" s="17" t="s">
        <v>235</v>
      </c>
      <c r="AV129" s="17" t="s">
        <v>235</v>
      </c>
      <c r="AW129" s="17" t="s">
        <v>235</v>
      </c>
      <c r="AX129" s="17" t="s">
        <v>235</v>
      </c>
      <c r="AY129" s="17" t="s">
        <v>235</v>
      </c>
      <c r="AZ129" s="17" t="s">
        <v>235</v>
      </c>
      <c r="BA129" s="17" t="s">
        <v>235</v>
      </c>
      <c r="BB129" s="17" t="s">
        <v>235</v>
      </c>
      <c r="BC129" s="17" t="s">
        <v>235</v>
      </c>
      <c r="BD129" s="17" t="s">
        <v>235</v>
      </c>
      <c r="BE129" s="17">
        <v>691.6</v>
      </c>
      <c r="BF129" s="17">
        <v>690.1</v>
      </c>
      <c r="BG129" s="17">
        <v>712</v>
      </c>
      <c r="BH129" s="17">
        <v>710.9</v>
      </c>
      <c r="BI129" s="27">
        <v>710.4</v>
      </c>
    </row>
    <row r="130" spans="1:61" s="15" customFormat="1">
      <c r="A130" s="16"/>
      <c r="B130" s="35">
        <v>216</v>
      </c>
      <c r="C130" s="39">
        <f>VLOOKUP($B130,'Data Entry'!$BZ$9:$CN$508,2,FALSE)</f>
        <v>0</v>
      </c>
      <c r="D130" s="39">
        <f>VLOOKUP($B130,'Data Entry'!$BZ$9:$CN$508,3,FALSE)</f>
        <v>4.2699999999999996</v>
      </c>
      <c r="E130" s="39">
        <f>VLOOKUP($B130,'Data Entry'!$BZ$9:$CN$508,4,FALSE)</f>
        <v>0.97199999999999998</v>
      </c>
      <c r="F130" s="39">
        <f>VLOOKUP($B130,'Data Entry'!$BZ$9:$CN$508,5,FALSE)</f>
        <v>59.850517473758089</v>
      </c>
      <c r="G130" s="39">
        <f>VLOOKUP($B130,'Data Entry'!$BZ$9:$CN$508,6,FALSE)</f>
        <v>0.35920000000000002</v>
      </c>
      <c r="H130" s="39">
        <f>VLOOKUP($B130,'Data Entry'!$BZ$9:$CN$508,7,FALSE)</f>
        <v>5.0999999999999997E-2</v>
      </c>
      <c r="I130" s="39">
        <f>VLOOKUP($B130,'Data Entry'!$BZ$9:$CN$508,8,FALSE)</f>
        <v>32.975995538910631</v>
      </c>
      <c r="J130" s="39">
        <f>VLOOKUP($B130,'Data Entry'!$BZ$9:$CN$508,9,FALSE)</f>
        <v>0.4007</v>
      </c>
      <c r="K130" s="39">
        <f>VLOOKUP($B130,'Data Entry'!$BZ$9:$CN$508,10,FALSE)</f>
        <v>0.68859999999999999</v>
      </c>
      <c r="L130" s="39">
        <f>VLOOKUP($B130,'Data Entry'!$BZ$9:$CN$508,11,FALSE)</f>
        <v>0</v>
      </c>
      <c r="M130" s="39">
        <f>VLOOKUP($B130,'Data Entry'!$BZ$9:$CN$508,12,FALSE)</f>
        <v>0.1164</v>
      </c>
      <c r="N130" s="39">
        <f>VLOOKUP($B130,'Data Entry'!$BZ$9:$CN$508,13,FALSE)</f>
        <v>0</v>
      </c>
      <c r="O130" s="14">
        <f>VLOOKUP($B130,'Data Entry'!$BZ$9:$CN$508,15,FALSE)</f>
        <v>4.4237456634783213E-2</v>
      </c>
      <c r="P130" s="14">
        <f>VLOOKUP($B130,'Data Entry'!$BZ$9:$CN$508,14,FALSE)</f>
        <v>0.48067078225615406</v>
      </c>
      <c r="Q130" s="26" t="s">
        <v>235</v>
      </c>
      <c r="R130" s="17" t="s">
        <v>235</v>
      </c>
      <c r="S130" s="17" t="s">
        <v>235</v>
      </c>
      <c r="T130" s="17" t="s">
        <v>235</v>
      </c>
      <c r="U130" s="17" t="s">
        <v>235</v>
      </c>
      <c r="V130" s="17" t="s">
        <v>235</v>
      </c>
      <c r="W130" s="17" t="s">
        <v>235</v>
      </c>
      <c r="X130" s="17" t="s">
        <v>235</v>
      </c>
      <c r="Y130" s="17" t="s">
        <v>235</v>
      </c>
      <c r="Z130" s="17" t="s">
        <v>235</v>
      </c>
      <c r="AA130" s="17" t="s">
        <v>235</v>
      </c>
      <c r="AB130" s="17" t="s">
        <v>235</v>
      </c>
      <c r="AC130" s="17" t="s">
        <v>235</v>
      </c>
      <c r="AD130" s="17" t="s">
        <v>235</v>
      </c>
      <c r="AE130" s="17" t="s">
        <v>235</v>
      </c>
      <c r="AF130" s="17" t="s">
        <v>235</v>
      </c>
      <c r="AG130" s="17" t="s">
        <v>235</v>
      </c>
      <c r="AH130" s="17" t="s">
        <v>235</v>
      </c>
      <c r="AI130" s="17" t="s">
        <v>235</v>
      </c>
      <c r="AJ130" s="17" t="s">
        <v>235</v>
      </c>
      <c r="AK130" s="17" t="s">
        <v>235</v>
      </c>
      <c r="AL130" s="17" t="s">
        <v>235</v>
      </c>
      <c r="AM130" s="17" t="s">
        <v>235</v>
      </c>
      <c r="AN130" s="17" t="s">
        <v>235</v>
      </c>
      <c r="AO130" s="17" t="s">
        <v>235</v>
      </c>
      <c r="AP130" s="17" t="s">
        <v>235</v>
      </c>
      <c r="AQ130" s="17" t="s">
        <v>235</v>
      </c>
      <c r="AR130" s="17" t="s">
        <v>235</v>
      </c>
      <c r="AS130" s="17" t="s">
        <v>235</v>
      </c>
      <c r="AT130" s="17" t="s">
        <v>235</v>
      </c>
      <c r="AU130" s="17" t="s">
        <v>235</v>
      </c>
      <c r="AV130" s="17" t="s">
        <v>235</v>
      </c>
      <c r="AW130" s="17" t="s">
        <v>235</v>
      </c>
      <c r="AX130" s="17" t="s">
        <v>235</v>
      </c>
      <c r="AY130" s="17" t="s">
        <v>235</v>
      </c>
      <c r="AZ130" s="17" t="s">
        <v>235</v>
      </c>
      <c r="BA130" s="17" t="s">
        <v>235</v>
      </c>
      <c r="BB130" s="17" t="s">
        <v>235</v>
      </c>
      <c r="BC130" s="17" t="s">
        <v>235</v>
      </c>
      <c r="BD130" s="17" t="s">
        <v>235</v>
      </c>
      <c r="BE130" s="17" t="s">
        <v>235</v>
      </c>
      <c r="BF130" s="17">
        <v>692</v>
      </c>
      <c r="BG130" s="17">
        <v>714</v>
      </c>
      <c r="BH130" s="17">
        <v>712.9</v>
      </c>
      <c r="BI130" s="27">
        <v>712.4</v>
      </c>
    </row>
    <row r="131" spans="1:61" s="15" customFormat="1">
      <c r="A131" s="16"/>
      <c r="B131" s="35">
        <v>206</v>
      </c>
      <c r="C131" s="39">
        <f>VLOOKUP($B131,'Data Entry'!$BZ$9:$CN$508,2,FALSE)</f>
        <v>4.1099999999999998E-2</v>
      </c>
      <c r="D131" s="39">
        <f>VLOOKUP($B131,'Data Entry'!$BZ$9:$CN$508,3,FALSE)</f>
        <v>4.2699999999999996</v>
      </c>
      <c r="E131" s="39">
        <f>VLOOKUP($B131,'Data Entry'!$BZ$9:$CN$508,4,FALSE)</f>
        <v>1.1599999999999999</v>
      </c>
      <c r="F131" s="39">
        <f>VLOOKUP($B131,'Data Entry'!$BZ$9:$CN$508,5,FALSE)</f>
        <v>59.88169744303174</v>
      </c>
      <c r="G131" s="39">
        <f>VLOOKUP($B131,'Data Entry'!$BZ$9:$CN$508,6,FALSE)</f>
        <v>0.36830000000000002</v>
      </c>
      <c r="H131" s="39">
        <f>VLOOKUP($B131,'Data Entry'!$BZ$9:$CN$508,7,FALSE)</f>
        <v>4.7199999999999999E-2</v>
      </c>
      <c r="I131" s="39">
        <f>VLOOKUP($B131,'Data Entry'!$BZ$9:$CN$508,8,FALSE)</f>
        <v>32.997939537471787</v>
      </c>
      <c r="J131" s="39">
        <f>VLOOKUP($B131,'Data Entry'!$BZ$9:$CN$508,9,FALSE)</f>
        <v>0.3957</v>
      </c>
      <c r="K131" s="39">
        <f>VLOOKUP($B131,'Data Entry'!$BZ$9:$CN$508,10,FALSE)</f>
        <v>0.68700000000000006</v>
      </c>
      <c r="L131" s="39">
        <f>VLOOKUP($B131,'Data Entry'!$BZ$9:$CN$508,11,FALSE)</f>
        <v>0</v>
      </c>
      <c r="M131" s="39">
        <f>VLOOKUP($B131,'Data Entry'!$BZ$9:$CN$508,12,FALSE)</f>
        <v>0.13980000000000001</v>
      </c>
      <c r="N131" s="39">
        <f>VLOOKUP($B131,'Data Entry'!$BZ$9:$CN$508,13,FALSE)</f>
        <v>0.01</v>
      </c>
      <c r="O131" s="14">
        <f>VLOOKUP($B131,'Data Entry'!$BZ$9:$CN$508,15,FALSE)</f>
        <v>4.4211997693349749E-2</v>
      </c>
      <c r="P131" s="14">
        <f>VLOOKUP($B131,'Data Entry'!$BZ$9:$CN$508,14,FALSE)</f>
        <v>0.48511379311372188</v>
      </c>
      <c r="Q131" s="26" t="s">
        <v>235</v>
      </c>
      <c r="R131" s="17" t="s">
        <v>235</v>
      </c>
      <c r="S131" s="17" t="s">
        <v>235</v>
      </c>
      <c r="T131" s="17" t="s">
        <v>235</v>
      </c>
      <c r="U131" s="17" t="s">
        <v>235</v>
      </c>
      <c r="V131" s="17" t="s">
        <v>235</v>
      </c>
      <c r="W131" s="17" t="s">
        <v>235</v>
      </c>
      <c r="X131" s="17" t="s">
        <v>235</v>
      </c>
      <c r="Y131" s="17" t="s">
        <v>235</v>
      </c>
      <c r="Z131" s="17" t="s">
        <v>235</v>
      </c>
      <c r="AA131" s="17" t="s">
        <v>235</v>
      </c>
      <c r="AB131" s="17" t="s">
        <v>235</v>
      </c>
      <c r="AC131" s="17" t="s">
        <v>235</v>
      </c>
      <c r="AD131" s="17" t="s">
        <v>235</v>
      </c>
      <c r="AE131" s="17" t="s">
        <v>235</v>
      </c>
      <c r="AF131" s="17" t="s">
        <v>235</v>
      </c>
      <c r="AG131" s="17" t="s">
        <v>235</v>
      </c>
      <c r="AH131" s="17" t="s">
        <v>235</v>
      </c>
      <c r="AI131" s="17" t="s">
        <v>235</v>
      </c>
      <c r="AJ131" s="17" t="s">
        <v>235</v>
      </c>
      <c r="AK131" s="17" t="s">
        <v>235</v>
      </c>
      <c r="AL131" s="17" t="s">
        <v>235</v>
      </c>
      <c r="AM131" s="17" t="s">
        <v>235</v>
      </c>
      <c r="AN131" s="17" t="s">
        <v>235</v>
      </c>
      <c r="AO131" s="17" t="s">
        <v>235</v>
      </c>
      <c r="AP131" s="17" t="s">
        <v>235</v>
      </c>
      <c r="AQ131" s="17" t="s">
        <v>235</v>
      </c>
      <c r="AR131" s="17" t="s">
        <v>235</v>
      </c>
      <c r="AS131" s="17" t="s">
        <v>235</v>
      </c>
      <c r="AT131" s="17" t="s">
        <v>235</v>
      </c>
      <c r="AU131" s="17" t="s">
        <v>235</v>
      </c>
      <c r="AV131" s="17" t="s">
        <v>235</v>
      </c>
      <c r="AW131" s="17" t="s">
        <v>235</v>
      </c>
      <c r="AX131" s="17" t="s">
        <v>235</v>
      </c>
      <c r="AY131" s="17" t="s">
        <v>235</v>
      </c>
      <c r="AZ131" s="17" t="s">
        <v>235</v>
      </c>
      <c r="BA131" s="17" t="s">
        <v>235</v>
      </c>
      <c r="BB131" s="17" t="s">
        <v>235</v>
      </c>
      <c r="BC131" s="17" t="s">
        <v>235</v>
      </c>
      <c r="BD131" s="17" t="s">
        <v>235</v>
      </c>
      <c r="BE131" s="17" t="s">
        <v>235</v>
      </c>
      <c r="BF131" s="17">
        <v>694.5</v>
      </c>
      <c r="BG131" s="17">
        <v>716.4</v>
      </c>
      <c r="BH131" s="17">
        <v>715.3</v>
      </c>
      <c r="BI131" s="27">
        <v>714.7</v>
      </c>
    </row>
    <row r="132" spans="1:61" s="15" customFormat="1">
      <c r="A132" s="16"/>
      <c r="B132" s="35">
        <v>215</v>
      </c>
      <c r="C132" s="39">
        <f>VLOOKUP($B132,'Data Entry'!$BZ$9:$CN$508,2,FALSE)</f>
        <v>5.67E-2</v>
      </c>
      <c r="D132" s="39">
        <f>VLOOKUP($B132,'Data Entry'!$BZ$9:$CN$508,3,FALSE)</f>
        <v>4.3499999999999996</v>
      </c>
      <c r="E132" s="39">
        <f>VLOOKUP($B132,'Data Entry'!$BZ$9:$CN$508,4,FALSE)</f>
        <v>1.1171</v>
      </c>
      <c r="F132" s="39">
        <f>VLOOKUP($B132,'Data Entry'!$BZ$9:$CN$508,5,FALSE)</f>
        <v>59.616394746558349</v>
      </c>
      <c r="G132" s="39">
        <f>VLOOKUP($B132,'Data Entry'!$BZ$9:$CN$508,6,FALSE)</f>
        <v>0.3574</v>
      </c>
      <c r="H132" s="39">
        <f>VLOOKUP($B132,'Data Entry'!$BZ$9:$CN$508,7,FALSE)</f>
        <v>5.1400000000000001E-2</v>
      </c>
      <c r="I132" s="39">
        <f>VLOOKUP($B132,'Data Entry'!$BZ$9:$CN$508,8,FALSE)</f>
        <v>32.926661159313753</v>
      </c>
      <c r="J132" s="39">
        <f>VLOOKUP($B132,'Data Entry'!$BZ$9:$CN$508,9,FALSE)</f>
        <v>0.41360000000000002</v>
      </c>
      <c r="K132" s="39">
        <f>VLOOKUP($B132,'Data Entry'!$BZ$9:$CN$508,10,FALSE)</f>
        <v>0.73060000000000003</v>
      </c>
      <c r="L132" s="39">
        <f>VLOOKUP($B132,'Data Entry'!$BZ$9:$CN$508,11,FALSE)</f>
        <v>0</v>
      </c>
      <c r="M132" s="39">
        <f>VLOOKUP($B132,'Data Entry'!$BZ$9:$CN$508,12,FALSE)</f>
        <v>0.1469</v>
      </c>
      <c r="N132" s="39">
        <f>VLOOKUP($B132,'Data Entry'!$BZ$9:$CN$508,13,FALSE)</f>
        <v>0</v>
      </c>
      <c r="O132" s="14">
        <f>VLOOKUP($B132,'Data Entry'!$BZ$9:$CN$508,15,FALSE)</f>
        <v>4.5201611194288185E-2</v>
      </c>
      <c r="P132" s="14">
        <f>VLOOKUP($B132,'Data Entry'!$BZ$9:$CN$508,14,FALSE)</f>
        <v>0.49262224411021083</v>
      </c>
      <c r="Q132" s="26" t="s">
        <v>235</v>
      </c>
      <c r="R132" s="17" t="s">
        <v>235</v>
      </c>
      <c r="S132" s="17" t="s">
        <v>235</v>
      </c>
      <c r="T132" s="17" t="s">
        <v>235</v>
      </c>
      <c r="U132" s="17" t="s">
        <v>235</v>
      </c>
      <c r="V132" s="17" t="s">
        <v>235</v>
      </c>
      <c r="W132" s="17" t="s">
        <v>235</v>
      </c>
      <c r="X132" s="17" t="s">
        <v>235</v>
      </c>
      <c r="Y132" s="17" t="s">
        <v>235</v>
      </c>
      <c r="Z132" s="17" t="s">
        <v>235</v>
      </c>
      <c r="AA132" s="17" t="s">
        <v>235</v>
      </c>
      <c r="AB132" s="17" t="s">
        <v>235</v>
      </c>
      <c r="AC132" s="17" t="s">
        <v>235</v>
      </c>
      <c r="AD132" s="17" t="s">
        <v>235</v>
      </c>
      <c r="AE132" s="17" t="s">
        <v>235</v>
      </c>
      <c r="AF132" s="17" t="s">
        <v>235</v>
      </c>
      <c r="AG132" s="17" t="s">
        <v>235</v>
      </c>
      <c r="AH132" s="17" t="s">
        <v>235</v>
      </c>
      <c r="AI132" s="17" t="s">
        <v>235</v>
      </c>
      <c r="AJ132" s="17" t="s">
        <v>235</v>
      </c>
      <c r="AK132" s="17" t="s">
        <v>235</v>
      </c>
      <c r="AL132" s="17" t="s">
        <v>235</v>
      </c>
      <c r="AM132" s="17" t="s">
        <v>235</v>
      </c>
      <c r="AN132" s="17" t="s">
        <v>235</v>
      </c>
      <c r="AO132" s="17" t="s">
        <v>235</v>
      </c>
      <c r="AP132" s="17" t="s">
        <v>235</v>
      </c>
      <c r="AQ132" s="17" t="s">
        <v>235</v>
      </c>
      <c r="AR132" s="17" t="s">
        <v>235</v>
      </c>
      <c r="AS132" s="17" t="s">
        <v>235</v>
      </c>
      <c r="AT132" s="17" t="s">
        <v>235</v>
      </c>
      <c r="AU132" s="17" t="s">
        <v>235</v>
      </c>
      <c r="AV132" s="17" t="s">
        <v>235</v>
      </c>
      <c r="AW132" s="17" t="s">
        <v>235</v>
      </c>
      <c r="AX132" s="17" t="s">
        <v>235</v>
      </c>
      <c r="AY132" s="17" t="s">
        <v>235</v>
      </c>
      <c r="AZ132" s="17" t="s">
        <v>235</v>
      </c>
      <c r="BA132" s="17" t="s">
        <v>235</v>
      </c>
      <c r="BB132" s="17" t="s">
        <v>235</v>
      </c>
      <c r="BC132" s="17" t="s">
        <v>235</v>
      </c>
      <c r="BD132" s="17" t="s">
        <v>235</v>
      </c>
      <c r="BE132" s="17" t="s">
        <v>235</v>
      </c>
      <c r="BF132" s="17">
        <v>698.5</v>
      </c>
      <c r="BG132" s="17">
        <v>720.3</v>
      </c>
      <c r="BH132" s="17">
        <v>719.1</v>
      </c>
      <c r="BI132" s="27">
        <v>718.6</v>
      </c>
    </row>
    <row r="133" spans="1:61" s="15" customFormat="1">
      <c r="A133" s="16"/>
      <c r="B133" s="35">
        <v>262</v>
      </c>
      <c r="C133" s="39">
        <f>VLOOKUP($B133,'Data Entry'!$BZ$9:$CN$508,2,FALSE)</f>
        <v>2.87E-2</v>
      </c>
      <c r="D133" s="39">
        <f>VLOOKUP($B133,'Data Entry'!$BZ$9:$CN$508,3,FALSE)</f>
        <v>4.66</v>
      </c>
      <c r="E133" s="39">
        <f>VLOOKUP($B133,'Data Entry'!$BZ$9:$CN$508,4,FALSE)</f>
        <v>1.2924</v>
      </c>
      <c r="F133" s="39">
        <f>VLOOKUP($B133,'Data Entry'!$BZ$9:$CN$508,5,FALSE)</f>
        <v>58.423540072858493</v>
      </c>
      <c r="G133" s="39">
        <f>VLOOKUP($B133,'Data Entry'!$BZ$9:$CN$508,6,FALSE)</f>
        <v>0.5181</v>
      </c>
      <c r="H133" s="39">
        <f>VLOOKUP($B133,'Data Entry'!$BZ$9:$CN$508,7,FALSE)</f>
        <v>0.64119999999999999</v>
      </c>
      <c r="I133" s="39">
        <f>VLOOKUP($B133,'Data Entry'!$BZ$9:$CN$508,8,FALSE)</f>
        <v>32.870001936142124</v>
      </c>
      <c r="J133" s="39">
        <f>VLOOKUP($B133,'Data Entry'!$BZ$9:$CN$508,9,FALSE)</f>
        <v>0.43120000000000003</v>
      </c>
      <c r="K133" s="39">
        <f>VLOOKUP($B133,'Data Entry'!$BZ$9:$CN$508,10,FALSE)</f>
        <v>0.76419999999999999</v>
      </c>
      <c r="L133" s="39">
        <f>VLOOKUP($B133,'Data Entry'!$BZ$9:$CN$508,11,FALSE)</f>
        <v>0</v>
      </c>
      <c r="M133" s="39">
        <f>VLOOKUP($B133,'Data Entry'!$BZ$9:$CN$508,12,FALSE)</f>
        <v>0.1356</v>
      </c>
      <c r="N133" s="39">
        <f>VLOOKUP($B133,'Data Entry'!$BZ$9:$CN$508,13,FALSE)</f>
        <v>0</v>
      </c>
      <c r="O133" s="14">
        <f>VLOOKUP($B133,'Data Entry'!$BZ$9:$CN$508,15,FALSE)</f>
        <v>4.9063299705855816E-2</v>
      </c>
      <c r="P133" s="14">
        <f>VLOOKUP($B133,'Data Entry'!$BZ$9:$CN$508,14,FALSE)</f>
        <v>0.49405138749390676</v>
      </c>
      <c r="Q133" s="26" t="s">
        <v>235</v>
      </c>
      <c r="R133" s="17" t="s">
        <v>235</v>
      </c>
      <c r="S133" s="17" t="s">
        <v>235</v>
      </c>
      <c r="T133" s="17" t="s">
        <v>235</v>
      </c>
      <c r="U133" s="17" t="s">
        <v>235</v>
      </c>
      <c r="V133" s="17" t="s">
        <v>235</v>
      </c>
      <c r="W133" s="17" t="s">
        <v>235</v>
      </c>
      <c r="X133" s="17" t="s">
        <v>235</v>
      </c>
      <c r="Y133" s="17" t="s">
        <v>235</v>
      </c>
      <c r="Z133" s="17" t="s">
        <v>235</v>
      </c>
      <c r="AA133" s="17" t="s">
        <v>235</v>
      </c>
      <c r="AB133" s="17" t="s">
        <v>235</v>
      </c>
      <c r="AC133" s="17" t="s">
        <v>235</v>
      </c>
      <c r="AD133" s="17" t="s">
        <v>235</v>
      </c>
      <c r="AE133" s="17" t="s">
        <v>235</v>
      </c>
      <c r="AF133" s="17" t="s">
        <v>235</v>
      </c>
      <c r="AG133" s="17" t="s">
        <v>235</v>
      </c>
      <c r="AH133" s="17" t="s">
        <v>235</v>
      </c>
      <c r="AI133" s="17" t="s">
        <v>235</v>
      </c>
      <c r="AJ133" s="17" t="s">
        <v>235</v>
      </c>
      <c r="AK133" s="17" t="s">
        <v>235</v>
      </c>
      <c r="AL133" s="17" t="s">
        <v>235</v>
      </c>
      <c r="AM133" s="17" t="s">
        <v>235</v>
      </c>
      <c r="AN133" s="17" t="s">
        <v>235</v>
      </c>
      <c r="AO133" s="17" t="s">
        <v>235</v>
      </c>
      <c r="AP133" s="17" t="s">
        <v>235</v>
      </c>
      <c r="AQ133" s="17" t="s">
        <v>235</v>
      </c>
      <c r="AR133" s="17" t="s">
        <v>235</v>
      </c>
      <c r="AS133" s="17" t="s">
        <v>235</v>
      </c>
      <c r="AT133" s="17" t="s">
        <v>235</v>
      </c>
      <c r="AU133" s="17" t="s">
        <v>235</v>
      </c>
      <c r="AV133" s="17" t="s">
        <v>235</v>
      </c>
      <c r="AW133" s="17" t="s">
        <v>235</v>
      </c>
      <c r="AX133" s="17" t="s">
        <v>235</v>
      </c>
      <c r="AY133" s="17" t="s">
        <v>235</v>
      </c>
      <c r="AZ133" s="17" t="s">
        <v>235</v>
      </c>
      <c r="BA133" s="17" t="s">
        <v>235</v>
      </c>
      <c r="BB133" s="17" t="s">
        <v>235</v>
      </c>
      <c r="BC133" s="17" t="s">
        <v>235</v>
      </c>
      <c r="BD133" s="17" t="s">
        <v>235</v>
      </c>
      <c r="BE133" s="17" t="s">
        <v>235</v>
      </c>
      <c r="BF133" s="17">
        <v>727.8</v>
      </c>
      <c r="BG133" s="17">
        <v>748.5</v>
      </c>
      <c r="BH133" s="17">
        <v>747.2</v>
      </c>
      <c r="BI133" s="27">
        <v>746.6</v>
      </c>
    </row>
    <row r="134" spans="1:61" s="15" customFormat="1">
      <c r="A134" s="16"/>
      <c r="B134" s="35">
        <v>172</v>
      </c>
      <c r="C134" s="39">
        <f>VLOOKUP($B134,'Data Entry'!$BZ$9:$CN$508,2,FALSE)</f>
        <v>8.8999999999999996E-2</v>
      </c>
      <c r="D134" s="39">
        <f>VLOOKUP($B134,'Data Entry'!$BZ$9:$CN$508,3,FALSE)</f>
        <v>4.4000000000000004</v>
      </c>
      <c r="E134" s="39">
        <f>VLOOKUP($B134,'Data Entry'!$BZ$9:$CN$508,4,FALSE)</f>
        <v>1.0392999999999999</v>
      </c>
      <c r="F134" s="39">
        <f>VLOOKUP($B134,'Data Entry'!$BZ$9:$CN$508,5,FALSE)</f>
        <v>59.840839526776371</v>
      </c>
      <c r="G134" s="39">
        <f>VLOOKUP($B134,'Data Entry'!$BZ$9:$CN$508,6,FALSE)</f>
        <v>0.379</v>
      </c>
      <c r="H134" s="39">
        <f>VLOOKUP($B134,'Data Entry'!$BZ$9:$CN$508,7,FALSE)</f>
        <v>4.8500000000000001E-2</v>
      </c>
      <c r="I134" s="39">
        <f>VLOOKUP($B134,'Data Entry'!$BZ$9:$CN$508,8,FALSE)</f>
        <v>31.504703837884925</v>
      </c>
      <c r="J134" s="39">
        <f>VLOOKUP($B134,'Data Entry'!$BZ$9:$CN$508,9,FALSE)</f>
        <v>0.69489999999999996</v>
      </c>
      <c r="K134" s="39">
        <f>VLOOKUP($B134,'Data Entry'!$BZ$9:$CN$508,10,FALSE)</f>
        <v>1.4756</v>
      </c>
      <c r="L134" s="39">
        <f>VLOOKUP($B134,'Data Entry'!$BZ$9:$CN$508,11,FALSE)</f>
        <v>0</v>
      </c>
      <c r="M134" s="39">
        <f>VLOOKUP($B134,'Data Entry'!$BZ$9:$CN$508,12,FALSE)</f>
        <v>0.14269999999999999</v>
      </c>
      <c r="N134" s="39">
        <f>VLOOKUP($B134,'Data Entry'!$BZ$9:$CN$508,13,FALSE)</f>
        <v>1.11E-2</v>
      </c>
      <c r="O134" s="14">
        <f>VLOOKUP($B134,'Data Entry'!$BZ$9:$CN$508,15,FALSE)</f>
        <v>4.6374712150223686E-2</v>
      </c>
      <c r="P134" s="14">
        <f>VLOOKUP($B134,'Data Entry'!$BZ$9:$CN$508,14,FALSE)</f>
        <v>0.57256944119551401</v>
      </c>
      <c r="Q134" s="28" t="s">
        <v>235</v>
      </c>
      <c r="R134" s="29" t="s">
        <v>235</v>
      </c>
      <c r="S134" s="29" t="s">
        <v>235</v>
      </c>
      <c r="T134" s="29" t="s">
        <v>235</v>
      </c>
      <c r="U134" s="29" t="s">
        <v>235</v>
      </c>
      <c r="V134" s="29" t="s">
        <v>235</v>
      </c>
      <c r="W134" s="29" t="s">
        <v>235</v>
      </c>
      <c r="X134" s="29" t="s">
        <v>235</v>
      </c>
      <c r="Y134" s="29" t="s">
        <v>235</v>
      </c>
      <c r="Z134" s="29" t="s">
        <v>235</v>
      </c>
      <c r="AA134" s="29" t="s">
        <v>235</v>
      </c>
      <c r="AB134" s="29" t="s">
        <v>235</v>
      </c>
      <c r="AC134" s="29" t="s">
        <v>235</v>
      </c>
      <c r="AD134" s="29" t="s">
        <v>235</v>
      </c>
      <c r="AE134" s="29" t="s">
        <v>235</v>
      </c>
      <c r="AF134" s="29" t="s">
        <v>235</v>
      </c>
      <c r="AG134" s="29" t="s">
        <v>235</v>
      </c>
      <c r="AH134" s="29" t="s">
        <v>235</v>
      </c>
      <c r="AI134" s="29" t="s">
        <v>235</v>
      </c>
      <c r="AJ134" s="29" t="s">
        <v>235</v>
      </c>
      <c r="AK134" s="29" t="s">
        <v>235</v>
      </c>
      <c r="AL134" s="29" t="s">
        <v>235</v>
      </c>
      <c r="AM134" s="29" t="s">
        <v>235</v>
      </c>
      <c r="AN134" s="29" t="s">
        <v>235</v>
      </c>
      <c r="AO134" s="29" t="s">
        <v>235</v>
      </c>
      <c r="AP134" s="29" t="s">
        <v>235</v>
      </c>
      <c r="AQ134" s="29" t="s">
        <v>235</v>
      </c>
      <c r="AR134" s="29" t="s">
        <v>235</v>
      </c>
      <c r="AS134" s="29" t="s">
        <v>235</v>
      </c>
      <c r="AT134" s="29" t="s">
        <v>235</v>
      </c>
      <c r="AU134" s="29" t="s">
        <v>235</v>
      </c>
      <c r="AV134" s="29" t="s">
        <v>235</v>
      </c>
      <c r="AW134" s="29" t="s">
        <v>235</v>
      </c>
      <c r="AX134" s="29" t="s">
        <v>235</v>
      </c>
      <c r="AY134" s="29" t="s">
        <v>235</v>
      </c>
      <c r="AZ134" s="29" t="s">
        <v>235</v>
      </c>
      <c r="BA134" s="29" t="s">
        <v>235</v>
      </c>
      <c r="BB134" s="29" t="s">
        <v>235</v>
      </c>
      <c r="BC134" s="29" t="s">
        <v>235</v>
      </c>
      <c r="BD134" s="29" t="s">
        <v>235</v>
      </c>
      <c r="BE134" s="29" t="s">
        <v>235</v>
      </c>
      <c r="BF134" s="29" t="s">
        <v>235</v>
      </c>
      <c r="BG134" s="29">
        <v>717.1</v>
      </c>
      <c r="BH134" s="29">
        <v>715.9</v>
      </c>
      <c r="BI134" s="30">
        <v>715.4</v>
      </c>
    </row>
    <row r="135" spans="1:61">
      <c r="Q135" s="13" t="s">
        <v>236</v>
      </c>
    </row>
  </sheetData>
  <mergeCells count="1">
    <mergeCell ref="A17:A28"/>
  </mergeCells>
  <phoneticPr fontId="10" type="noConversion"/>
  <conditionalFormatting sqref="Q17:BI134">
    <cfRule type="containsText" dxfId="0" priority="1" operator="containsText" text="Fail">
      <formula>NOT(ISERROR(SEARCH("Fail",Q17)))</formula>
    </cfRule>
    <cfRule type="colorScale" priority="2">
      <colorScale>
        <cfvo type="num" val="600"/>
        <cfvo type="num" val="900"/>
        <cfvo type="num" val="1200"/>
        <color rgb="FF0000FF"/>
        <color rgb="FFFF0000"/>
        <color rgb="FFFFFF00"/>
      </colorScale>
    </cfRule>
  </conditionalFormatting>
  <printOptions horizontalCentered="1" verticalCentered="1"/>
  <pageMargins left="0.25" right="0.25" top="0.25" bottom="0.25" header="0.49" footer="0.49"/>
  <pageSetup paperSize="9" scale="31" orientation="landscape" horizontalDpi="4294967292" verticalDpi="4294967292"/>
  <extLst>
    <ext xmlns:mx="http://schemas.microsoft.com/office/mac/excel/2008/main" uri="{64002731-A6B0-56B0-2670-7721B7C09600}">
      <mx:PLV Mode="0" OnePage="0" WScale="25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Entry</vt:lpstr>
      <vt:lpstr>Ghiorso &amp; Evans (2008)</vt:lpstr>
    </vt:vector>
  </TitlesOfParts>
  <Manager/>
  <Company>Georg-August Universität Göttingen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Hora John Milan</dc:creator>
  <cp:keywords/>
  <dc:description/>
  <cp:lastModifiedBy>John Hora</cp:lastModifiedBy>
  <cp:lastPrinted>2012-08-30T08:43:47Z</cp:lastPrinted>
  <dcterms:created xsi:type="dcterms:W3CDTF">2012-08-29T23:30:47Z</dcterms:created>
  <dcterms:modified xsi:type="dcterms:W3CDTF">2012-09-26T13:58:06Z</dcterms:modified>
  <cp:category/>
</cp:coreProperties>
</file>