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37540" windowHeight="23520" tabRatio="593" activeTab="3"/>
  </bookViews>
  <sheets>
    <sheet name="Amphibole" sheetId="1" r:id="rId1"/>
    <sheet name="Plagioclase" sheetId="2" r:id="rId2"/>
    <sheet name="Holland &amp; Blundy (1994) A" sheetId="5" r:id="rId3"/>
    <sheet name="Holland &amp; Blundy (1994) B" sheetId="6" r:id="rId4"/>
  </sheets>
  <calcPr calcId="14000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V7" i="2" l="1"/>
  <c r="AV8" i="2"/>
  <c r="AV9" i="2"/>
  <c r="AV10" i="2"/>
  <c r="H3" i="2"/>
  <c r="Q7" i="2"/>
  <c r="Y7" i="2"/>
  <c r="C3" i="2"/>
  <c r="L7" i="2"/>
  <c r="T7" i="2"/>
  <c r="D3" i="2"/>
  <c r="M7" i="2"/>
  <c r="U7" i="2"/>
  <c r="E3" i="2"/>
  <c r="N7" i="2"/>
  <c r="V7" i="2"/>
  <c r="F3" i="2"/>
  <c r="O7" i="2"/>
  <c r="W7" i="2"/>
  <c r="G3" i="2"/>
  <c r="P7" i="2"/>
  <c r="X7" i="2"/>
  <c r="I3" i="2"/>
  <c r="R7" i="2"/>
  <c r="Z7" i="2"/>
  <c r="J3" i="2"/>
  <c r="S7" i="2"/>
  <c r="AA7" i="2"/>
  <c r="AB7" i="2"/>
  <c r="AH7" i="2"/>
  <c r="AQ7" i="2"/>
  <c r="AI7" i="2"/>
  <c r="AR7" i="2"/>
  <c r="AJ7" i="2"/>
  <c r="AS7" i="2"/>
  <c r="AW7" i="2"/>
  <c r="AX7" i="2"/>
  <c r="AY7" i="2"/>
  <c r="AZ7" i="2"/>
  <c r="BA7" i="2"/>
  <c r="Q8" i="2"/>
  <c r="Y8" i="2"/>
  <c r="L8" i="2"/>
  <c r="T8" i="2"/>
  <c r="M8" i="2"/>
  <c r="U8" i="2"/>
  <c r="N8" i="2"/>
  <c r="V8" i="2"/>
  <c r="O8" i="2"/>
  <c r="W8" i="2"/>
  <c r="P8" i="2"/>
  <c r="X8" i="2"/>
  <c r="R8" i="2"/>
  <c r="Z8" i="2"/>
  <c r="S8" i="2"/>
  <c r="AA8" i="2"/>
  <c r="AB8" i="2"/>
  <c r="AH8" i="2"/>
  <c r="AQ8" i="2"/>
  <c r="AI8" i="2"/>
  <c r="AR8" i="2"/>
  <c r="AJ8" i="2"/>
  <c r="AS8" i="2"/>
  <c r="AW8" i="2"/>
  <c r="AX8" i="2"/>
  <c r="AY8" i="2"/>
  <c r="AZ8" i="2"/>
  <c r="BA8" i="2"/>
  <c r="Q9" i="2"/>
  <c r="Y9" i="2"/>
  <c r="L9" i="2"/>
  <c r="T9" i="2"/>
  <c r="M9" i="2"/>
  <c r="U9" i="2"/>
  <c r="N9" i="2"/>
  <c r="V9" i="2"/>
  <c r="O9" i="2"/>
  <c r="W9" i="2"/>
  <c r="P9" i="2"/>
  <c r="X9" i="2"/>
  <c r="R9" i="2"/>
  <c r="Z9" i="2"/>
  <c r="S9" i="2"/>
  <c r="AA9" i="2"/>
  <c r="AB9" i="2"/>
  <c r="AH9" i="2"/>
  <c r="AQ9" i="2"/>
  <c r="AI9" i="2"/>
  <c r="AR9" i="2"/>
  <c r="AJ9" i="2"/>
  <c r="AS9" i="2"/>
  <c r="AW9" i="2"/>
  <c r="AX9" i="2"/>
  <c r="AY9" i="2"/>
  <c r="AZ9" i="2"/>
  <c r="BA9" i="2"/>
  <c r="Q10" i="2"/>
  <c r="Y10" i="2"/>
  <c r="L10" i="2"/>
  <c r="T10" i="2"/>
  <c r="M10" i="2"/>
  <c r="U10" i="2"/>
  <c r="N10" i="2"/>
  <c r="V10" i="2"/>
  <c r="O10" i="2"/>
  <c r="W10" i="2"/>
  <c r="P10" i="2"/>
  <c r="X10" i="2"/>
  <c r="R10" i="2"/>
  <c r="Z10" i="2"/>
  <c r="S10" i="2"/>
  <c r="AA10" i="2"/>
  <c r="AB10" i="2"/>
  <c r="AH10" i="2"/>
  <c r="AQ10" i="2"/>
  <c r="AI10" i="2"/>
  <c r="AR10" i="2"/>
  <c r="AJ10" i="2"/>
  <c r="AS10" i="2"/>
  <c r="AW10" i="2"/>
  <c r="AX10" i="2"/>
  <c r="AY10" i="2"/>
  <c r="AZ10" i="2"/>
  <c r="BA10" i="2"/>
  <c r="AV11" i="2"/>
  <c r="Q11" i="2"/>
  <c r="Y11" i="2"/>
  <c r="L11" i="2"/>
  <c r="T11" i="2"/>
  <c r="M11" i="2"/>
  <c r="U11" i="2"/>
  <c r="N11" i="2"/>
  <c r="V11" i="2"/>
  <c r="O11" i="2"/>
  <c r="W11" i="2"/>
  <c r="P11" i="2"/>
  <c r="X11" i="2"/>
  <c r="R11" i="2"/>
  <c r="Z11" i="2"/>
  <c r="S11" i="2"/>
  <c r="AA11" i="2"/>
  <c r="AB11" i="2"/>
  <c r="AH11" i="2"/>
  <c r="AQ11" i="2"/>
  <c r="AI11" i="2"/>
  <c r="AR11" i="2"/>
  <c r="AJ11" i="2"/>
  <c r="AS11" i="2"/>
  <c r="AW11" i="2"/>
  <c r="AX11" i="2"/>
  <c r="AY11" i="2"/>
  <c r="AZ11" i="2"/>
  <c r="BA11" i="2"/>
  <c r="AV12" i="2"/>
  <c r="Q12" i="2"/>
  <c r="Y12" i="2"/>
  <c r="L12" i="2"/>
  <c r="T12" i="2"/>
  <c r="M12" i="2"/>
  <c r="U12" i="2"/>
  <c r="N12" i="2"/>
  <c r="V12" i="2"/>
  <c r="O12" i="2"/>
  <c r="W12" i="2"/>
  <c r="P12" i="2"/>
  <c r="X12" i="2"/>
  <c r="R12" i="2"/>
  <c r="Z12" i="2"/>
  <c r="S12" i="2"/>
  <c r="AA12" i="2"/>
  <c r="AB12" i="2"/>
  <c r="AH12" i="2"/>
  <c r="AQ12" i="2"/>
  <c r="AI12" i="2"/>
  <c r="AR12" i="2"/>
  <c r="AJ12" i="2"/>
  <c r="AS12" i="2"/>
  <c r="AW12" i="2"/>
  <c r="AX12" i="2"/>
  <c r="AY12" i="2"/>
  <c r="AZ12" i="2"/>
  <c r="BA12" i="2"/>
  <c r="AV13" i="2"/>
  <c r="Q13" i="2"/>
  <c r="Y13" i="2"/>
  <c r="L13" i="2"/>
  <c r="T13" i="2"/>
  <c r="M13" i="2"/>
  <c r="U13" i="2"/>
  <c r="N13" i="2"/>
  <c r="V13" i="2"/>
  <c r="O13" i="2"/>
  <c r="W13" i="2"/>
  <c r="P13" i="2"/>
  <c r="X13" i="2"/>
  <c r="R13" i="2"/>
  <c r="Z13" i="2"/>
  <c r="S13" i="2"/>
  <c r="AA13" i="2"/>
  <c r="AB13" i="2"/>
  <c r="AH13" i="2"/>
  <c r="AQ13" i="2"/>
  <c r="AI13" i="2"/>
  <c r="AR13" i="2"/>
  <c r="AJ13" i="2"/>
  <c r="AS13" i="2"/>
  <c r="AW13" i="2"/>
  <c r="AX13" i="2"/>
  <c r="AY13" i="2"/>
  <c r="AZ13" i="2"/>
  <c r="BA13" i="2"/>
  <c r="AV14" i="2"/>
  <c r="Q14" i="2"/>
  <c r="Y14" i="2"/>
  <c r="L14" i="2"/>
  <c r="T14" i="2"/>
  <c r="M14" i="2"/>
  <c r="U14" i="2"/>
  <c r="N14" i="2"/>
  <c r="V14" i="2"/>
  <c r="O14" i="2"/>
  <c r="W14" i="2"/>
  <c r="P14" i="2"/>
  <c r="X14" i="2"/>
  <c r="R14" i="2"/>
  <c r="Z14" i="2"/>
  <c r="S14" i="2"/>
  <c r="AA14" i="2"/>
  <c r="AB14" i="2"/>
  <c r="AH14" i="2"/>
  <c r="AQ14" i="2"/>
  <c r="AI14" i="2"/>
  <c r="AR14" i="2"/>
  <c r="AJ14" i="2"/>
  <c r="AS14" i="2"/>
  <c r="AW14" i="2"/>
  <c r="AX14" i="2"/>
  <c r="AY14" i="2"/>
  <c r="AZ14" i="2"/>
  <c r="BA14" i="2"/>
  <c r="AV15" i="2"/>
  <c r="Q15" i="2"/>
  <c r="Y15" i="2"/>
  <c r="L15" i="2"/>
  <c r="T15" i="2"/>
  <c r="M15" i="2"/>
  <c r="U15" i="2"/>
  <c r="N15" i="2"/>
  <c r="V15" i="2"/>
  <c r="O15" i="2"/>
  <c r="W15" i="2"/>
  <c r="P15" i="2"/>
  <c r="X15" i="2"/>
  <c r="R15" i="2"/>
  <c r="Z15" i="2"/>
  <c r="S15" i="2"/>
  <c r="AA15" i="2"/>
  <c r="AB15" i="2"/>
  <c r="AH15" i="2"/>
  <c r="AQ15" i="2"/>
  <c r="AI15" i="2"/>
  <c r="AR15" i="2"/>
  <c r="AJ15" i="2"/>
  <c r="AS15" i="2"/>
  <c r="AW15" i="2"/>
  <c r="AX15" i="2"/>
  <c r="AY15" i="2"/>
  <c r="AZ15" i="2"/>
  <c r="BA15" i="2"/>
  <c r="AV16" i="2"/>
  <c r="Q16" i="2"/>
  <c r="Y16" i="2"/>
  <c r="L16" i="2"/>
  <c r="T16" i="2"/>
  <c r="M16" i="2"/>
  <c r="U16" i="2"/>
  <c r="N16" i="2"/>
  <c r="V16" i="2"/>
  <c r="O16" i="2"/>
  <c r="W16" i="2"/>
  <c r="P16" i="2"/>
  <c r="X16" i="2"/>
  <c r="R16" i="2"/>
  <c r="Z16" i="2"/>
  <c r="S16" i="2"/>
  <c r="AA16" i="2"/>
  <c r="AB16" i="2"/>
  <c r="AH16" i="2"/>
  <c r="AQ16" i="2"/>
  <c r="AI16" i="2"/>
  <c r="AR16" i="2"/>
  <c r="AJ16" i="2"/>
  <c r="AS16" i="2"/>
  <c r="AW16" i="2"/>
  <c r="AX16" i="2"/>
  <c r="AY16" i="2"/>
  <c r="AZ16" i="2"/>
  <c r="BA16" i="2"/>
  <c r="C3" i="1"/>
  <c r="P7" i="1"/>
  <c r="AB7" i="1"/>
  <c r="D3" i="1"/>
  <c r="Q7" i="1"/>
  <c r="AC7" i="1"/>
  <c r="E3" i="1"/>
  <c r="R7" i="1"/>
  <c r="AD7" i="1"/>
  <c r="F3" i="1"/>
  <c r="S7" i="1"/>
  <c r="AE7" i="1"/>
  <c r="G3" i="1"/>
  <c r="T7" i="1"/>
  <c r="AF7" i="1"/>
  <c r="H3" i="1"/>
  <c r="U7" i="1"/>
  <c r="AG7" i="1"/>
  <c r="I3" i="1"/>
  <c r="V7" i="1"/>
  <c r="AH7" i="1"/>
  <c r="J3" i="1"/>
  <c r="W7" i="1"/>
  <c r="AI7" i="1"/>
  <c r="K3" i="1"/>
  <c r="X7" i="1"/>
  <c r="AJ7" i="1"/>
  <c r="L3" i="1"/>
  <c r="Y7" i="1"/>
  <c r="AK7" i="1"/>
  <c r="AL7" i="1"/>
  <c r="AM7" i="1"/>
  <c r="AX7" i="1"/>
  <c r="AO7" i="1"/>
  <c r="AZ7" i="1"/>
  <c r="BQ7" i="1"/>
  <c r="AN7" i="1"/>
  <c r="AY7" i="1"/>
  <c r="AP7" i="1"/>
  <c r="BA7" i="1"/>
  <c r="AQ7" i="1"/>
  <c r="BB7" i="1"/>
  <c r="AR7" i="1"/>
  <c r="BC7" i="1"/>
  <c r="AS7" i="1"/>
  <c r="BD7" i="1"/>
  <c r="AT7" i="1"/>
  <c r="BE7" i="1"/>
  <c r="AU7" i="1"/>
  <c r="BF7" i="1"/>
  <c r="AV7" i="1"/>
  <c r="BG7" i="1"/>
  <c r="BK7" i="1"/>
  <c r="BR7" i="1"/>
  <c r="BS7" i="1"/>
  <c r="BT7" i="1"/>
  <c r="BU7" i="1"/>
  <c r="BW7" i="1"/>
  <c r="BL7" i="1"/>
  <c r="BM7" i="1"/>
  <c r="BN7" i="1"/>
  <c r="BO7" i="1"/>
  <c r="BP7" i="1"/>
  <c r="BV7" i="1"/>
  <c r="BX7" i="1"/>
  <c r="CN7" i="1"/>
  <c r="P8" i="1"/>
  <c r="AB8" i="1"/>
  <c r="Q8" i="1"/>
  <c r="AC8" i="1"/>
  <c r="R8" i="1"/>
  <c r="AD8" i="1"/>
  <c r="S8" i="1"/>
  <c r="AE8" i="1"/>
  <c r="T8" i="1"/>
  <c r="AF8" i="1"/>
  <c r="U8" i="1"/>
  <c r="AG8" i="1"/>
  <c r="V8" i="1"/>
  <c r="AH8" i="1"/>
  <c r="W8" i="1"/>
  <c r="AI8" i="1"/>
  <c r="X8" i="1"/>
  <c r="AJ8" i="1"/>
  <c r="Y8" i="1"/>
  <c r="AK8" i="1"/>
  <c r="AL8" i="1"/>
  <c r="AM8" i="1"/>
  <c r="AX8" i="1"/>
  <c r="AO8" i="1"/>
  <c r="AZ8" i="1"/>
  <c r="BQ8" i="1"/>
  <c r="AN8" i="1"/>
  <c r="AY8" i="1"/>
  <c r="AP8" i="1"/>
  <c r="BA8" i="1"/>
  <c r="AQ8" i="1"/>
  <c r="BB8" i="1"/>
  <c r="AR8" i="1"/>
  <c r="BC8" i="1"/>
  <c r="AS8" i="1"/>
  <c r="BD8" i="1"/>
  <c r="AT8" i="1"/>
  <c r="BE8" i="1"/>
  <c r="AU8" i="1"/>
  <c r="BF8" i="1"/>
  <c r="AV8" i="1"/>
  <c r="BG8" i="1"/>
  <c r="BK8" i="1"/>
  <c r="BR8" i="1"/>
  <c r="BS8" i="1"/>
  <c r="BT8" i="1"/>
  <c r="BU8" i="1"/>
  <c r="BW8" i="1"/>
  <c r="BL8" i="1"/>
  <c r="BM8" i="1"/>
  <c r="BN8" i="1"/>
  <c r="BO8" i="1"/>
  <c r="BP8" i="1"/>
  <c r="BV8" i="1"/>
  <c r="BX8" i="1"/>
  <c r="CN8" i="1"/>
  <c r="P9" i="1"/>
  <c r="AB9" i="1"/>
  <c r="Q9" i="1"/>
  <c r="AC9" i="1"/>
  <c r="R9" i="1"/>
  <c r="AD9" i="1"/>
  <c r="S9" i="1"/>
  <c r="AE9" i="1"/>
  <c r="T9" i="1"/>
  <c r="AF9" i="1"/>
  <c r="U9" i="1"/>
  <c r="AG9" i="1"/>
  <c r="V9" i="1"/>
  <c r="AH9" i="1"/>
  <c r="W9" i="1"/>
  <c r="AI9" i="1"/>
  <c r="X9" i="1"/>
  <c r="AJ9" i="1"/>
  <c r="Y9" i="1"/>
  <c r="AK9" i="1"/>
  <c r="AL9" i="1"/>
  <c r="AM9" i="1"/>
  <c r="AX9" i="1"/>
  <c r="AO9" i="1"/>
  <c r="AZ9" i="1"/>
  <c r="BQ9" i="1"/>
  <c r="AN9" i="1"/>
  <c r="AY9" i="1"/>
  <c r="AP9" i="1"/>
  <c r="BA9" i="1"/>
  <c r="AQ9" i="1"/>
  <c r="BB9" i="1"/>
  <c r="AR9" i="1"/>
  <c r="BC9" i="1"/>
  <c r="AS9" i="1"/>
  <c r="BD9" i="1"/>
  <c r="AT9" i="1"/>
  <c r="BE9" i="1"/>
  <c r="AU9" i="1"/>
  <c r="BF9" i="1"/>
  <c r="AV9" i="1"/>
  <c r="BG9" i="1"/>
  <c r="BK9" i="1"/>
  <c r="BR9" i="1"/>
  <c r="BS9" i="1"/>
  <c r="BT9" i="1"/>
  <c r="BU9" i="1"/>
  <c r="BW9" i="1"/>
  <c r="BL9" i="1"/>
  <c r="BM9" i="1"/>
  <c r="BN9" i="1"/>
  <c r="BO9" i="1"/>
  <c r="BP9" i="1"/>
  <c r="BV9" i="1"/>
  <c r="BX9" i="1"/>
  <c r="CN9" i="1"/>
  <c r="P10" i="1"/>
  <c r="AB10" i="1"/>
  <c r="Q10" i="1"/>
  <c r="AC10" i="1"/>
  <c r="R10" i="1"/>
  <c r="AD10" i="1"/>
  <c r="S10" i="1"/>
  <c r="AE10" i="1"/>
  <c r="T10" i="1"/>
  <c r="AF10" i="1"/>
  <c r="U10" i="1"/>
  <c r="AG10" i="1"/>
  <c r="V10" i="1"/>
  <c r="AH10" i="1"/>
  <c r="W10" i="1"/>
  <c r="AI10" i="1"/>
  <c r="X10" i="1"/>
  <c r="AJ10" i="1"/>
  <c r="Y10" i="1"/>
  <c r="AK10" i="1"/>
  <c r="AL10" i="1"/>
  <c r="AM10" i="1"/>
  <c r="AX10" i="1"/>
  <c r="AO10" i="1"/>
  <c r="AZ10" i="1"/>
  <c r="BQ10" i="1"/>
  <c r="AN10" i="1"/>
  <c r="AY10" i="1"/>
  <c r="AP10" i="1"/>
  <c r="BA10" i="1"/>
  <c r="AQ10" i="1"/>
  <c r="BB10" i="1"/>
  <c r="AR10" i="1"/>
  <c r="BC10" i="1"/>
  <c r="AS10" i="1"/>
  <c r="BD10" i="1"/>
  <c r="AT10" i="1"/>
  <c r="BE10" i="1"/>
  <c r="AU10" i="1"/>
  <c r="BF10" i="1"/>
  <c r="AV10" i="1"/>
  <c r="BG10" i="1"/>
  <c r="BK10" i="1"/>
  <c r="BR10" i="1"/>
  <c r="BS10" i="1"/>
  <c r="BT10" i="1"/>
  <c r="BU10" i="1"/>
  <c r="BW10" i="1"/>
  <c r="BL10" i="1"/>
  <c r="BM10" i="1"/>
  <c r="BN10" i="1"/>
  <c r="BO10" i="1"/>
  <c r="BP10" i="1"/>
  <c r="BV10" i="1"/>
  <c r="BX10" i="1"/>
  <c r="CN10" i="1"/>
  <c r="BY7" i="1"/>
  <c r="CO7" i="1"/>
  <c r="CP7" i="1"/>
  <c r="CA7" i="1"/>
  <c r="CQ7" i="1"/>
  <c r="CH7" i="1"/>
  <c r="CR7" i="1"/>
  <c r="CE7" i="1"/>
  <c r="CG7" i="1"/>
  <c r="BZ7" i="1"/>
  <c r="CJ7" i="1"/>
  <c r="CD7" i="1"/>
  <c r="CF7" i="1"/>
  <c r="CC7" i="1"/>
  <c r="CK7" i="1"/>
  <c r="CL7" i="1"/>
  <c r="CS7" i="1"/>
  <c r="CT7" i="1"/>
  <c r="CU7" i="1"/>
  <c r="CV7" i="1"/>
  <c r="CW7" i="1"/>
  <c r="BY8" i="1"/>
  <c r="CO8" i="1"/>
  <c r="CP8" i="1"/>
  <c r="CA8" i="1"/>
  <c r="CQ8" i="1"/>
  <c r="CH8" i="1"/>
  <c r="CR8" i="1"/>
  <c r="CE8" i="1"/>
  <c r="CG8" i="1"/>
  <c r="BZ8" i="1"/>
  <c r="CJ8" i="1"/>
  <c r="CD8" i="1"/>
  <c r="CF8" i="1"/>
  <c r="CC8" i="1"/>
  <c r="CK8" i="1"/>
  <c r="CL8" i="1"/>
  <c r="CS8" i="1"/>
  <c r="CT8" i="1"/>
  <c r="CU8" i="1"/>
  <c r="CV8" i="1"/>
  <c r="CW8" i="1"/>
  <c r="BY9" i="1"/>
  <c r="CO9" i="1"/>
  <c r="CP9" i="1"/>
  <c r="CA9" i="1"/>
  <c r="CQ9" i="1"/>
  <c r="CH9" i="1"/>
  <c r="CR9" i="1"/>
  <c r="CE9" i="1"/>
  <c r="CG9" i="1"/>
  <c r="BZ9" i="1"/>
  <c r="CJ9" i="1"/>
  <c r="CD9" i="1"/>
  <c r="CF9" i="1"/>
  <c r="CC9" i="1"/>
  <c r="CK9" i="1"/>
  <c r="CL9" i="1"/>
  <c r="CS9" i="1"/>
  <c r="CT9" i="1"/>
  <c r="CU9" i="1"/>
  <c r="CV9" i="1"/>
  <c r="CW9" i="1"/>
  <c r="BY10" i="1"/>
  <c r="CO10" i="1"/>
  <c r="CP10" i="1"/>
  <c r="CA10" i="1"/>
  <c r="CQ10" i="1"/>
  <c r="CH10" i="1"/>
  <c r="CR10" i="1"/>
  <c r="CE10" i="1"/>
  <c r="CG10" i="1"/>
  <c r="BZ10" i="1"/>
  <c r="CJ10" i="1"/>
  <c r="CD10" i="1"/>
  <c r="CF10" i="1"/>
  <c r="CC10" i="1"/>
  <c r="CK10" i="1"/>
  <c r="CL10" i="1"/>
  <c r="CS10" i="1"/>
  <c r="CT10" i="1"/>
  <c r="CU10" i="1"/>
  <c r="CV10" i="1"/>
  <c r="CW10" i="1"/>
  <c r="P11" i="1"/>
  <c r="AB11" i="1"/>
  <c r="Q11" i="1"/>
  <c r="AC11" i="1"/>
  <c r="R11" i="1"/>
  <c r="AD11" i="1"/>
  <c r="S11" i="1"/>
  <c r="AE11" i="1"/>
  <c r="T11" i="1"/>
  <c r="AF11" i="1"/>
  <c r="U11" i="1"/>
  <c r="AG11" i="1"/>
  <c r="V11" i="1"/>
  <c r="AH11" i="1"/>
  <c r="W11" i="1"/>
  <c r="AI11" i="1"/>
  <c r="X11" i="1"/>
  <c r="AJ11" i="1"/>
  <c r="Y11" i="1"/>
  <c r="AK11" i="1"/>
  <c r="AL11" i="1"/>
  <c r="AM11" i="1"/>
  <c r="AX11" i="1"/>
  <c r="AO11" i="1"/>
  <c r="AZ11" i="1"/>
  <c r="BQ11" i="1"/>
  <c r="AN11" i="1"/>
  <c r="AY11" i="1"/>
  <c r="AP11" i="1"/>
  <c r="BA11" i="1"/>
  <c r="AQ11" i="1"/>
  <c r="BB11" i="1"/>
  <c r="AR11" i="1"/>
  <c r="BC11" i="1"/>
  <c r="AS11" i="1"/>
  <c r="BD11" i="1"/>
  <c r="AT11" i="1"/>
  <c r="BE11" i="1"/>
  <c r="AU11" i="1"/>
  <c r="BF11" i="1"/>
  <c r="AV11" i="1"/>
  <c r="BG11" i="1"/>
  <c r="BK11" i="1"/>
  <c r="BR11" i="1"/>
  <c r="BS11" i="1"/>
  <c r="BT11" i="1"/>
  <c r="BU11" i="1"/>
  <c r="BW11" i="1"/>
  <c r="BL11" i="1"/>
  <c r="BM11" i="1"/>
  <c r="BN11" i="1"/>
  <c r="BO11" i="1"/>
  <c r="BP11" i="1"/>
  <c r="BV11" i="1"/>
  <c r="BX11" i="1"/>
  <c r="CN11" i="1"/>
  <c r="BY11" i="1"/>
  <c r="CO11" i="1"/>
  <c r="CP11" i="1"/>
  <c r="CA11" i="1"/>
  <c r="CQ11" i="1"/>
  <c r="CH11" i="1"/>
  <c r="CR11" i="1"/>
  <c r="CE11" i="1"/>
  <c r="CG11" i="1"/>
  <c r="BZ11" i="1"/>
  <c r="CJ11" i="1"/>
  <c r="CD11" i="1"/>
  <c r="CF11" i="1"/>
  <c r="CC11" i="1"/>
  <c r="CK11" i="1"/>
  <c r="CL11" i="1"/>
  <c r="CS11" i="1"/>
  <c r="CT11" i="1"/>
  <c r="CU11" i="1"/>
  <c r="CV11" i="1"/>
  <c r="CW11" i="1"/>
  <c r="P12" i="1"/>
  <c r="AB12" i="1"/>
  <c r="Q12" i="1"/>
  <c r="AC12" i="1"/>
  <c r="R12" i="1"/>
  <c r="AD12" i="1"/>
  <c r="S12" i="1"/>
  <c r="AE12" i="1"/>
  <c r="T12" i="1"/>
  <c r="AF12" i="1"/>
  <c r="U12" i="1"/>
  <c r="AG12" i="1"/>
  <c r="V12" i="1"/>
  <c r="AH12" i="1"/>
  <c r="W12" i="1"/>
  <c r="AI12" i="1"/>
  <c r="X12" i="1"/>
  <c r="AJ12" i="1"/>
  <c r="Y12" i="1"/>
  <c r="AK12" i="1"/>
  <c r="AL12" i="1"/>
  <c r="AM12" i="1"/>
  <c r="AX12" i="1"/>
  <c r="AO12" i="1"/>
  <c r="AZ12" i="1"/>
  <c r="BQ12" i="1"/>
  <c r="AN12" i="1"/>
  <c r="AY12" i="1"/>
  <c r="AP12" i="1"/>
  <c r="BA12" i="1"/>
  <c r="AQ12" i="1"/>
  <c r="BB12" i="1"/>
  <c r="AR12" i="1"/>
  <c r="BC12" i="1"/>
  <c r="AS12" i="1"/>
  <c r="BD12" i="1"/>
  <c r="AT12" i="1"/>
  <c r="BE12" i="1"/>
  <c r="AU12" i="1"/>
  <c r="BF12" i="1"/>
  <c r="AV12" i="1"/>
  <c r="BG12" i="1"/>
  <c r="BK12" i="1"/>
  <c r="BR12" i="1"/>
  <c r="BS12" i="1"/>
  <c r="BT12" i="1"/>
  <c r="BU12" i="1"/>
  <c r="BW12" i="1"/>
  <c r="BL12" i="1"/>
  <c r="BM12" i="1"/>
  <c r="BN12" i="1"/>
  <c r="BO12" i="1"/>
  <c r="BP12" i="1"/>
  <c r="BV12" i="1"/>
  <c r="BX12" i="1"/>
  <c r="CN12" i="1"/>
  <c r="BY12" i="1"/>
  <c r="CO12" i="1"/>
  <c r="CP12" i="1"/>
  <c r="CA12" i="1"/>
  <c r="CQ12" i="1"/>
  <c r="CH12" i="1"/>
  <c r="CR12" i="1"/>
  <c r="CE12" i="1"/>
  <c r="CG12" i="1"/>
  <c r="BZ12" i="1"/>
  <c r="CJ12" i="1"/>
  <c r="CD12" i="1"/>
  <c r="CF12" i="1"/>
  <c r="CC12" i="1"/>
  <c r="CK12" i="1"/>
  <c r="CL12" i="1"/>
  <c r="CS12" i="1"/>
  <c r="CT12" i="1"/>
  <c r="CU12" i="1"/>
  <c r="CV12" i="1"/>
  <c r="CW12" i="1"/>
  <c r="P13" i="1"/>
  <c r="AB13" i="1"/>
  <c r="Q13" i="1"/>
  <c r="AC13" i="1"/>
  <c r="R13" i="1"/>
  <c r="AD13" i="1"/>
  <c r="S13" i="1"/>
  <c r="AE13" i="1"/>
  <c r="T13" i="1"/>
  <c r="AF13" i="1"/>
  <c r="U13" i="1"/>
  <c r="AG13" i="1"/>
  <c r="V13" i="1"/>
  <c r="AH13" i="1"/>
  <c r="W13" i="1"/>
  <c r="AI13" i="1"/>
  <c r="X13" i="1"/>
  <c r="AJ13" i="1"/>
  <c r="Y13" i="1"/>
  <c r="AK13" i="1"/>
  <c r="AL13" i="1"/>
  <c r="AM13" i="1"/>
  <c r="AX13" i="1"/>
  <c r="AO13" i="1"/>
  <c r="AZ13" i="1"/>
  <c r="BQ13" i="1"/>
  <c r="AN13" i="1"/>
  <c r="AY13" i="1"/>
  <c r="AP13" i="1"/>
  <c r="BA13" i="1"/>
  <c r="AQ13" i="1"/>
  <c r="BB13" i="1"/>
  <c r="AR13" i="1"/>
  <c r="BC13" i="1"/>
  <c r="AS13" i="1"/>
  <c r="BD13" i="1"/>
  <c r="AT13" i="1"/>
  <c r="BE13" i="1"/>
  <c r="AU13" i="1"/>
  <c r="BF13" i="1"/>
  <c r="AV13" i="1"/>
  <c r="BG13" i="1"/>
  <c r="BK13" i="1"/>
  <c r="BR13" i="1"/>
  <c r="BS13" i="1"/>
  <c r="BT13" i="1"/>
  <c r="BU13" i="1"/>
  <c r="BW13" i="1"/>
  <c r="BL13" i="1"/>
  <c r="BM13" i="1"/>
  <c r="BN13" i="1"/>
  <c r="BO13" i="1"/>
  <c r="BP13" i="1"/>
  <c r="BV13" i="1"/>
  <c r="BX13" i="1"/>
  <c r="CN13" i="1"/>
  <c r="BY13" i="1"/>
  <c r="CO13" i="1"/>
  <c r="CP13" i="1"/>
  <c r="CA13" i="1"/>
  <c r="CQ13" i="1"/>
  <c r="CH13" i="1"/>
  <c r="CR13" i="1"/>
  <c r="CE13" i="1"/>
  <c r="CG13" i="1"/>
  <c r="BZ13" i="1"/>
  <c r="CJ13" i="1"/>
  <c r="CD13" i="1"/>
  <c r="CF13" i="1"/>
  <c r="CC13" i="1"/>
  <c r="CK13" i="1"/>
  <c r="CL13" i="1"/>
  <c r="CS13" i="1"/>
  <c r="CT13" i="1"/>
  <c r="CU13" i="1"/>
  <c r="CV13" i="1"/>
  <c r="CW13" i="1"/>
  <c r="P14" i="1"/>
  <c r="AB14" i="1"/>
  <c r="Q14" i="1"/>
  <c r="AC14" i="1"/>
  <c r="R14" i="1"/>
  <c r="AD14" i="1"/>
  <c r="S14" i="1"/>
  <c r="AE14" i="1"/>
  <c r="T14" i="1"/>
  <c r="AF14" i="1"/>
  <c r="U14" i="1"/>
  <c r="AG14" i="1"/>
  <c r="V14" i="1"/>
  <c r="AH14" i="1"/>
  <c r="W14" i="1"/>
  <c r="AI14" i="1"/>
  <c r="X14" i="1"/>
  <c r="AJ14" i="1"/>
  <c r="Y14" i="1"/>
  <c r="AK14" i="1"/>
  <c r="AL14" i="1"/>
  <c r="AM14" i="1"/>
  <c r="AX14" i="1"/>
  <c r="AO14" i="1"/>
  <c r="AZ14" i="1"/>
  <c r="BQ14" i="1"/>
  <c r="AN14" i="1"/>
  <c r="AY14" i="1"/>
  <c r="AP14" i="1"/>
  <c r="BA14" i="1"/>
  <c r="AQ14" i="1"/>
  <c r="BB14" i="1"/>
  <c r="AR14" i="1"/>
  <c r="BC14" i="1"/>
  <c r="AS14" i="1"/>
  <c r="BD14" i="1"/>
  <c r="AT14" i="1"/>
  <c r="BE14" i="1"/>
  <c r="AU14" i="1"/>
  <c r="BF14" i="1"/>
  <c r="AV14" i="1"/>
  <c r="BG14" i="1"/>
  <c r="BK14" i="1"/>
  <c r="BR14" i="1"/>
  <c r="BS14" i="1"/>
  <c r="BT14" i="1"/>
  <c r="BU14" i="1"/>
  <c r="BW14" i="1"/>
  <c r="BL14" i="1"/>
  <c r="BM14" i="1"/>
  <c r="BN14" i="1"/>
  <c r="BO14" i="1"/>
  <c r="BP14" i="1"/>
  <c r="BV14" i="1"/>
  <c r="BX14" i="1"/>
  <c r="CN14" i="1"/>
  <c r="BY14" i="1"/>
  <c r="CO14" i="1"/>
  <c r="CP14" i="1"/>
  <c r="CA14" i="1"/>
  <c r="CQ14" i="1"/>
  <c r="CH14" i="1"/>
  <c r="CR14" i="1"/>
  <c r="CE14" i="1"/>
  <c r="CG14" i="1"/>
  <c r="BZ14" i="1"/>
  <c r="CJ14" i="1"/>
  <c r="CD14" i="1"/>
  <c r="CF14" i="1"/>
  <c r="CC14" i="1"/>
  <c r="CK14" i="1"/>
  <c r="CL14" i="1"/>
  <c r="CS14" i="1"/>
  <c r="CT14" i="1"/>
  <c r="CU14" i="1"/>
  <c r="CV14" i="1"/>
  <c r="CW14" i="1"/>
  <c r="P15" i="1"/>
  <c r="AB15" i="1"/>
  <c r="Q15" i="1"/>
  <c r="AC15" i="1"/>
  <c r="R15" i="1"/>
  <c r="AD15" i="1"/>
  <c r="S15" i="1"/>
  <c r="AE15" i="1"/>
  <c r="T15" i="1"/>
  <c r="AF15" i="1"/>
  <c r="U15" i="1"/>
  <c r="AG15" i="1"/>
  <c r="V15" i="1"/>
  <c r="AH15" i="1"/>
  <c r="W15" i="1"/>
  <c r="AI15" i="1"/>
  <c r="X15" i="1"/>
  <c r="AJ15" i="1"/>
  <c r="Y15" i="1"/>
  <c r="AK15" i="1"/>
  <c r="AL15" i="1"/>
  <c r="AM15" i="1"/>
  <c r="AX15" i="1"/>
  <c r="AO15" i="1"/>
  <c r="AZ15" i="1"/>
  <c r="BQ15" i="1"/>
  <c r="AN15" i="1"/>
  <c r="AY15" i="1"/>
  <c r="AP15" i="1"/>
  <c r="BA15" i="1"/>
  <c r="AQ15" i="1"/>
  <c r="BB15" i="1"/>
  <c r="AR15" i="1"/>
  <c r="BC15" i="1"/>
  <c r="AS15" i="1"/>
  <c r="BD15" i="1"/>
  <c r="AT15" i="1"/>
  <c r="BE15" i="1"/>
  <c r="AU15" i="1"/>
  <c r="BF15" i="1"/>
  <c r="AV15" i="1"/>
  <c r="BG15" i="1"/>
  <c r="BK15" i="1"/>
  <c r="BR15" i="1"/>
  <c r="BS15" i="1"/>
  <c r="BT15" i="1"/>
  <c r="BU15" i="1"/>
  <c r="BW15" i="1"/>
  <c r="BL15" i="1"/>
  <c r="BM15" i="1"/>
  <c r="BN15" i="1"/>
  <c r="BO15" i="1"/>
  <c r="BP15" i="1"/>
  <c r="BV15" i="1"/>
  <c r="BX15" i="1"/>
  <c r="CN15" i="1"/>
  <c r="BY15" i="1"/>
  <c r="CO15" i="1"/>
  <c r="CP15" i="1"/>
  <c r="CA15" i="1"/>
  <c r="CQ15" i="1"/>
  <c r="CH15" i="1"/>
  <c r="CR15" i="1"/>
  <c r="CE15" i="1"/>
  <c r="CG15" i="1"/>
  <c r="BZ15" i="1"/>
  <c r="CJ15" i="1"/>
  <c r="CD15" i="1"/>
  <c r="CF15" i="1"/>
  <c r="CC15" i="1"/>
  <c r="CK15" i="1"/>
  <c r="CL15" i="1"/>
  <c r="CS15" i="1"/>
  <c r="CT15" i="1"/>
  <c r="CU15" i="1"/>
  <c r="CV15" i="1"/>
  <c r="CW15" i="1"/>
  <c r="P16" i="1"/>
  <c r="AB16" i="1"/>
  <c r="Q16" i="1"/>
  <c r="AC16" i="1"/>
  <c r="R16" i="1"/>
  <c r="AD16" i="1"/>
  <c r="S16" i="1"/>
  <c r="AE16" i="1"/>
  <c r="T16" i="1"/>
  <c r="AF16" i="1"/>
  <c r="U16" i="1"/>
  <c r="AG16" i="1"/>
  <c r="V16" i="1"/>
  <c r="AH16" i="1"/>
  <c r="W16" i="1"/>
  <c r="AI16" i="1"/>
  <c r="X16" i="1"/>
  <c r="AJ16" i="1"/>
  <c r="Y16" i="1"/>
  <c r="AK16" i="1"/>
  <c r="AL16" i="1"/>
  <c r="AM16" i="1"/>
  <c r="AX16" i="1"/>
  <c r="AO16" i="1"/>
  <c r="AZ16" i="1"/>
  <c r="BQ16" i="1"/>
  <c r="AN16" i="1"/>
  <c r="AY16" i="1"/>
  <c r="AP16" i="1"/>
  <c r="BA16" i="1"/>
  <c r="AQ16" i="1"/>
  <c r="BB16" i="1"/>
  <c r="AR16" i="1"/>
  <c r="BC16" i="1"/>
  <c r="AS16" i="1"/>
  <c r="BD16" i="1"/>
  <c r="AT16" i="1"/>
  <c r="BE16" i="1"/>
  <c r="AU16" i="1"/>
  <c r="BF16" i="1"/>
  <c r="AV16" i="1"/>
  <c r="BG16" i="1"/>
  <c r="BK16" i="1"/>
  <c r="BR16" i="1"/>
  <c r="BS16" i="1"/>
  <c r="BT16" i="1"/>
  <c r="BU16" i="1"/>
  <c r="BW16" i="1"/>
  <c r="BL16" i="1"/>
  <c r="BM16" i="1"/>
  <c r="BN16" i="1"/>
  <c r="BO16" i="1"/>
  <c r="BP16" i="1"/>
  <c r="BV16" i="1"/>
  <c r="BX16" i="1"/>
  <c r="CN16" i="1"/>
  <c r="BY16" i="1"/>
  <c r="CO16" i="1"/>
  <c r="CP16" i="1"/>
  <c r="CA16" i="1"/>
  <c r="CQ16" i="1"/>
  <c r="CH16" i="1"/>
  <c r="CR16" i="1"/>
  <c r="CE16" i="1"/>
  <c r="CG16" i="1"/>
  <c r="BZ16" i="1"/>
  <c r="CJ16" i="1"/>
  <c r="CD16" i="1"/>
  <c r="CF16" i="1"/>
  <c r="CC16" i="1"/>
  <c r="CK16" i="1"/>
  <c r="CL16" i="1"/>
  <c r="CS16" i="1"/>
  <c r="CT16" i="1"/>
  <c r="CU16" i="1"/>
  <c r="CV16" i="1"/>
  <c r="CW16" i="1"/>
  <c r="GU7" i="1"/>
  <c r="GU8" i="1"/>
  <c r="GU9" i="1"/>
  <c r="GU10" i="1"/>
  <c r="CY7" i="1"/>
  <c r="DF7" i="1"/>
  <c r="CZ7" i="1"/>
  <c r="DA7" i="1"/>
  <c r="DB7" i="1"/>
  <c r="DC7" i="1"/>
  <c r="DD7" i="1"/>
  <c r="DE7" i="1"/>
  <c r="DG7" i="1"/>
  <c r="DH7" i="1"/>
  <c r="DI7" i="1"/>
  <c r="EC7" i="1"/>
  <c r="EH7" i="1"/>
  <c r="EI7" i="1"/>
  <c r="O3" i="1"/>
  <c r="EO7" i="1"/>
  <c r="EP7" i="1"/>
  <c r="M3" i="1"/>
  <c r="Z7" i="1"/>
  <c r="BH7" i="1"/>
  <c r="AA7" i="1"/>
  <c r="BI7" i="1"/>
  <c r="BJ7" i="1"/>
  <c r="DN7" i="1"/>
  <c r="EA7" i="1"/>
  <c r="P3" i="1"/>
  <c r="EQ7" i="1"/>
  <c r="ER7" i="1"/>
  <c r="EZ7" i="1"/>
  <c r="EF7" i="1"/>
  <c r="ED7" i="1"/>
  <c r="ES7" i="1"/>
  <c r="ET7" i="1"/>
  <c r="EW7" i="1"/>
  <c r="EE7" i="1"/>
  <c r="EU7" i="1"/>
  <c r="EX7" i="1"/>
  <c r="EG7" i="1"/>
  <c r="EY7" i="1"/>
  <c r="EJ7" i="1"/>
  <c r="FA7" i="1"/>
  <c r="FB7" i="1"/>
  <c r="EM7" i="1"/>
  <c r="FE7" i="1"/>
  <c r="EK7" i="1"/>
  <c r="FF7" i="1"/>
  <c r="FG7" i="1"/>
  <c r="FI7" i="1"/>
  <c r="EN7" i="1"/>
  <c r="FJ7" i="1"/>
  <c r="FK7" i="1"/>
  <c r="FL7" i="1"/>
  <c r="FM7" i="1"/>
  <c r="FN7" i="1"/>
  <c r="FS7" i="1"/>
  <c r="FP7" i="1"/>
  <c r="FU7" i="1"/>
  <c r="GV7" i="1"/>
  <c r="FO7" i="1"/>
  <c r="FT7" i="1"/>
  <c r="GW7" i="1"/>
  <c r="FY7" i="1"/>
  <c r="FZ7" i="1"/>
  <c r="GA7" i="1"/>
  <c r="GF7" i="1"/>
  <c r="GG7" i="1"/>
  <c r="GH7" i="1"/>
  <c r="GX7" i="1"/>
  <c r="GI7" i="1"/>
  <c r="GY7" i="1"/>
  <c r="CY8" i="1"/>
  <c r="DF8" i="1"/>
  <c r="CZ8" i="1"/>
  <c r="DA8" i="1"/>
  <c r="DB8" i="1"/>
  <c r="DC8" i="1"/>
  <c r="DD8" i="1"/>
  <c r="DE8" i="1"/>
  <c r="DG8" i="1"/>
  <c r="DH8" i="1"/>
  <c r="DI8" i="1"/>
  <c r="EC8" i="1"/>
  <c r="EH8" i="1"/>
  <c r="EI8" i="1"/>
  <c r="EO8" i="1"/>
  <c r="EP8" i="1"/>
  <c r="Z8" i="1"/>
  <c r="BH8" i="1"/>
  <c r="AA8" i="1"/>
  <c r="BI8" i="1"/>
  <c r="BJ8" i="1"/>
  <c r="DN8" i="1"/>
  <c r="EA8" i="1"/>
  <c r="EQ8" i="1"/>
  <c r="ER8" i="1"/>
  <c r="EZ8" i="1"/>
  <c r="EF8" i="1"/>
  <c r="ED8" i="1"/>
  <c r="ES8" i="1"/>
  <c r="ET8" i="1"/>
  <c r="EW8" i="1"/>
  <c r="EE8" i="1"/>
  <c r="EU8" i="1"/>
  <c r="EX8" i="1"/>
  <c r="EG8" i="1"/>
  <c r="EY8" i="1"/>
  <c r="EJ8" i="1"/>
  <c r="FA8" i="1"/>
  <c r="FB8" i="1"/>
  <c r="EM8" i="1"/>
  <c r="FE8" i="1"/>
  <c r="EK8" i="1"/>
  <c r="FF8" i="1"/>
  <c r="FG8" i="1"/>
  <c r="FI8" i="1"/>
  <c r="EN8" i="1"/>
  <c r="FJ8" i="1"/>
  <c r="FK8" i="1"/>
  <c r="FL8" i="1"/>
  <c r="FM8" i="1"/>
  <c r="FN8" i="1"/>
  <c r="FS8" i="1"/>
  <c r="FP8" i="1"/>
  <c r="FU8" i="1"/>
  <c r="GV8" i="1"/>
  <c r="FO8" i="1"/>
  <c r="FT8" i="1"/>
  <c r="GW8" i="1"/>
  <c r="FY8" i="1"/>
  <c r="FZ8" i="1"/>
  <c r="GF8" i="1"/>
  <c r="GG8" i="1"/>
  <c r="GH8" i="1"/>
  <c r="GX8" i="1"/>
  <c r="GI8" i="1"/>
  <c r="GY8" i="1"/>
  <c r="CY9" i="1"/>
  <c r="DF9" i="1"/>
  <c r="CZ9" i="1"/>
  <c r="DA9" i="1"/>
  <c r="DB9" i="1"/>
  <c r="DC9" i="1"/>
  <c r="DD9" i="1"/>
  <c r="DE9" i="1"/>
  <c r="DG9" i="1"/>
  <c r="DH9" i="1"/>
  <c r="DI9" i="1"/>
  <c r="EC9" i="1"/>
  <c r="EH9" i="1"/>
  <c r="EI9" i="1"/>
  <c r="EO9" i="1"/>
  <c r="EP9" i="1"/>
  <c r="Z9" i="1"/>
  <c r="BH9" i="1"/>
  <c r="AA9" i="1"/>
  <c r="BI9" i="1"/>
  <c r="BJ9" i="1"/>
  <c r="DN9" i="1"/>
  <c r="EA9" i="1"/>
  <c r="EQ9" i="1"/>
  <c r="ER9" i="1"/>
  <c r="EZ9" i="1"/>
  <c r="EF9" i="1"/>
  <c r="ED9" i="1"/>
  <c r="ES9" i="1"/>
  <c r="ET9" i="1"/>
  <c r="EW9" i="1"/>
  <c r="EE9" i="1"/>
  <c r="EU9" i="1"/>
  <c r="EX9" i="1"/>
  <c r="EG9" i="1"/>
  <c r="EY9" i="1"/>
  <c r="EJ9" i="1"/>
  <c r="FA9" i="1"/>
  <c r="FB9" i="1"/>
  <c r="EM9" i="1"/>
  <c r="FE9" i="1"/>
  <c r="EK9" i="1"/>
  <c r="FF9" i="1"/>
  <c r="FG9" i="1"/>
  <c r="FI9" i="1"/>
  <c r="EN9" i="1"/>
  <c r="FJ9" i="1"/>
  <c r="FK9" i="1"/>
  <c r="FL9" i="1"/>
  <c r="FM9" i="1"/>
  <c r="FN9" i="1"/>
  <c r="FS9" i="1"/>
  <c r="FP9" i="1"/>
  <c r="FU9" i="1"/>
  <c r="GV9" i="1"/>
  <c r="FO9" i="1"/>
  <c r="FT9" i="1"/>
  <c r="GW9" i="1"/>
  <c r="FY9" i="1"/>
  <c r="FZ9" i="1"/>
  <c r="GF9" i="1"/>
  <c r="GG9" i="1"/>
  <c r="GH9" i="1"/>
  <c r="GX9" i="1"/>
  <c r="GI9" i="1"/>
  <c r="GY9" i="1"/>
  <c r="CY10" i="1"/>
  <c r="DF10" i="1"/>
  <c r="CZ10" i="1"/>
  <c r="DA10" i="1"/>
  <c r="DB10" i="1"/>
  <c r="DC10" i="1"/>
  <c r="DD10" i="1"/>
  <c r="DE10" i="1"/>
  <c r="DG10" i="1"/>
  <c r="DH10" i="1"/>
  <c r="DI10" i="1"/>
  <c r="EC10" i="1"/>
  <c r="EH10" i="1"/>
  <c r="EI10" i="1"/>
  <c r="EO10" i="1"/>
  <c r="EP10" i="1"/>
  <c r="Z10" i="1"/>
  <c r="BH10" i="1"/>
  <c r="AA10" i="1"/>
  <c r="BI10" i="1"/>
  <c r="BJ10" i="1"/>
  <c r="DN10" i="1"/>
  <c r="EA10" i="1"/>
  <c r="EQ10" i="1"/>
  <c r="ER10" i="1"/>
  <c r="EZ10" i="1"/>
  <c r="EF10" i="1"/>
  <c r="ED10" i="1"/>
  <c r="ES10" i="1"/>
  <c r="ET10" i="1"/>
  <c r="EW10" i="1"/>
  <c r="EE10" i="1"/>
  <c r="EU10" i="1"/>
  <c r="EX10" i="1"/>
  <c r="EG10" i="1"/>
  <c r="EY10" i="1"/>
  <c r="EJ10" i="1"/>
  <c r="FA10" i="1"/>
  <c r="FB10" i="1"/>
  <c r="EM10" i="1"/>
  <c r="FE10" i="1"/>
  <c r="EK10" i="1"/>
  <c r="FF10" i="1"/>
  <c r="FG10" i="1"/>
  <c r="FI10" i="1"/>
  <c r="EN10" i="1"/>
  <c r="FJ10" i="1"/>
  <c r="FK10" i="1"/>
  <c r="FL10" i="1"/>
  <c r="FM10" i="1"/>
  <c r="FN10" i="1"/>
  <c r="FS10" i="1"/>
  <c r="FP10" i="1"/>
  <c r="FU10" i="1"/>
  <c r="GV10" i="1"/>
  <c r="FO10" i="1"/>
  <c r="FT10" i="1"/>
  <c r="GW10" i="1"/>
  <c r="FY10" i="1"/>
  <c r="FZ10" i="1"/>
  <c r="GA10" i="1"/>
  <c r="GF10" i="1"/>
  <c r="GG10" i="1"/>
  <c r="GH10" i="1"/>
  <c r="GX10" i="1"/>
  <c r="GI10" i="1"/>
  <c r="GY10" i="1"/>
  <c r="GU11" i="1"/>
  <c r="CY11" i="1"/>
  <c r="DF11" i="1"/>
  <c r="CZ11" i="1"/>
  <c r="DA11" i="1"/>
  <c r="DB11" i="1"/>
  <c r="DC11" i="1"/>
  <c r="DD11" i="1"/>
  <c r="DE11" i="1"/>
  <c r="DG11" i="1"/>
  <c r="DH11" i="1"/>
  <c r="DI11" i="1"/>
  <c r="EC11" i="1"/>
  <c r="EH11" i="1"/>
  <c r="EI11" i="1"/>
  <c r="EO11" i="1"/>
  <c r="EP11" i="1"/>
  <c r="Z11" i="1"/>
  <c r="BH11" i="1"/>
  <c r="AA11" i="1"/>
  <c r="BI11" i="1"/>
  <c r="BJ11" i="1"/>
  <c r="DN11" i="1"/>
  <c r="EA11" i="1"/>
  <c r="EQ11" i="1"/>
  <c r="ER11" i="1"/>
  <c r="EZ11" i="1"/>
  <c r="EF11" i="1"/>
  <c r="ED11" i="1"/>
  <c r="ES11" i="1"/>
  <c r="ET11" i="1"/>
  <c r="EW11" i="1"/>
  <c r="EE11" i="1"/>
  <c r="EU11" i="1"/>
  <c r="EX11" i="1"/>
  <c r="EG11" i="1"/>
  <c r="EY11" i="1"/>
  <c r="EJ11" i="1"/>
  <c r="FA11" i="1"/>
  <c r="FB11" i="1"/>
  <c r="EM11" i="1"/>
  <c r="FE11" i="1"/>
  <c r="EK11" i="1"/>
  <c r="FF11" i="1"/>
  <c r="FG11" i="1"/>
  <c r="FI11" i="1"/>
  <c r="EN11" i="1"/>
  <c r="FJ11" i="1"/>
  <c r="FK11" i="1"/>
  <c r="FL11" i="1"/>
  <c r="FM11" i="1"/>
  <c r="FN11" i="1"/>
  <c r="FS11" i="1"/>
  <c r="FP11" i="1"/>
  <c r="FU11" i="1"/>
  <c r="GV11" i="1"/>
  <c r="FO11" i="1"/>
  <c r="FT11" i="1"/>
  <c r="GW11" i="1"/>
  <c r="FY11" i="1"/>
  <c r="FZ11" i="1"/>
  <c r="GA11" i="1"/>
  <c r="GF11" i="1"/>
  <c r="GG11" i="1"/>
  <c r="GH11" i="1"/>
  <c r="GX11" i="1"/>
  <c r="GI11" i="1"/>
  <c r="GY11" i="1"/>
  <c r="GU12" i="1"/>
  <c r="CY12" i="1"/>
  <c r="DF12" i="1"/>
  <c r="CZ12" i="1"/>
  <c r="DA12" i="1"/>
  <c r="DB12" i="1"/>
  <c r="DC12" i="1"/>
  <c r="DD12" i="1"/>
  <c r="DE12" i="1"/>
  <c r="DG12" i="1"/>
  <c r="DH12" i="1"/>
  <c r="DI12" i="1"/>
  <c r="EC12" i="1"/>
  <c r="EH12" i="1"/>
  <c r="EI12" i="1"/>
  <c r="EO12" i="1"/>
  <c r="EP12" i="1"/>
  <c r="Z12" i="1"/>
  <c r="BH12" i="1"/>
  <c r="AA12" i="1"/>
  <c r="BI12" i="1"/>
  <c r="BJ12" i="1"/>
  <c r="DN12" i="1"/>
  <c r="EA12" i="1"/>
  <c r="EQ12" i="1"/>
  <c r="ER12" i="1"/>
  <c r="EZ12" i="1"/>
  <c r="EF12" i="1"/>
  <c r="ED12" i="1"/>
  <c r="ES12" i="1"/>
  <c r="ET12" i="1"/>
  <c r="EW12" i="1"/>
  <c r="EE12" i="1"/>
  <c r="EU12" i="1"/>
  <c r="EX12" i="1"/>
  <c r="EG12" i="1"/>
  <c r="EY12" i="1"/>
  <c r="EJ12" i="1"/>
  <c r="FA12" i="1"/>
  <c r="FB12" i="1"/>
  <c r="EM12" i="1"/>
  <c r="FE12" i="1"/>
  <c r="EK12" i="1"/>
  <c r="FF12" i="1"/>
  <c r="FG12" i="1"/>
  <c r="FI12" i="1"/>
  <c r="EN12" i="1"/>
  <c r="FJ12" i="1"/>
  <c r="FK12" i="1"/>
  <c r="FL12" i="1"/>
  <c r="FM12" i="1"/>
  <c r="FN12" i="1"/>
  <c r="FS12" i="1"/>
  <c r="FP12" i="1"/>
  <c r="FU12" i="1"/>
  <c r="GV12" i="1"/>
  <c r="FO12" i="1"/>
  <c r="FT12" i="1"/>
  <c r="GW12" i="1"/>
  <c r="FY12" i="1"/>
  <c r="FZ12" i="1"/>
  <c r="GA12" i="1"/>
  <c r="GF12" i="1"/>
  <c r="GG12" i="1"/>
  <c r="GH12" i="1"/>
  <c r="GX12" i="1"/>
  <c r="GI12" i="1"/>
  <c r="GY12" i="1"/>
  <c r="GU13" i="1"/>
  <c r="CY13" i="1"/>
  <c r="DF13" i="1"/>
  <c r="CZ13" i="1"/>
  <c r="DA13" i="1"/>
  <c r="DB13" i="1"/>
  <c r="DC13" i="1"/>
  <c r="DD13" i="1"/>
  <c r="DE13" i="1"/>
  <c r="DG13" i="1"/>
  <c r="DH13" i="1"/>
  <c r="DI13" i="1"/>
  <c r="EC13" i="1"/>
  <c r="EH13" i="1"/>
  <c r="EI13" i="1"/>
  <c r="EO13" i="1"/>
  <c r="EP13" i="1"/>
  <c r="Z13" i="1"/>
  <c r="BH13" i="1"/>
  <c r="AA13" i="1"/>
  <c r="BI13" i="1"/>
  <c r="BJ13" i="1"/>
  <c r="DN13" i="1"/>
  <c r="EA13" i="1"/>
  <c r="EQ13" i="1"/>
  <c r="ER13" i="1"/>
  <c r="EZ13" i="1"/>
  <c r="EF13" i="1"/>
  <c r="ED13" i="1"/>
  <c r="ES13" i="1"/>
  <c r="ET13" i="1"/>
  <c r="EW13" i="1"/>
  <c r="EE13" i="1"/>
  <c r="EU13" i="1"/>
  <c r="EX13" i="1"/>
  <c r="EG13" i="1"/>
  <c r="EY13" i="1"/>
  <c r="EJ13" i="1"/>
  <c r="FA13" i="1"/>
  <c r="FB13" i="1"/>
  <c r="EM13" i="1"/>
  <c r="FE13" i="1"/>
  <c r="EK13" i="1"/>
  <c r="FF13" i="1"/>
  <c r="FG13" i="1"/>
  <c r="FI13" i="1"/>
  <c r="EN13" i="1"/>
  <c r="FJ13" i="1"/>
  <c r="FK13" i="1"/>
  <c r="FL13" i="1"/>
  <c r="FM13" i="1"/>
  <c r="FN13" i="1"/>
  <c r="FS13" i="1"/>
  <c r="FP13" i="1"/>
  <c r="FU13" i="1"/>
  <c r="GV13" i="1"/>
  <c r="FO13" i="1"/>
  <c r="FT13" i="1"/>
  <c r="GW13" i="1"/>
  <c r="FY13" i="1"/>
  <c r="FZ13" i="1"/>
  <c r="GF13" i="1"/>
  <c r="GG13" i="1"/>
  <c r="GH13" i="1"/>
  <c r="GX13" i="1"/>
  <c r="GI13" i="1"/>
  <c r="GY13" i="1"/>
  <c r="GU14" i="1"/>
  <c r="CY14" i="1"/>
  <c r="DF14" i="1"/>
  <c r="CZ14" i="1"/>
  <c r="DA14" i="1"/>
  <c r="DB14" i="1"/>
  <c r="DC14" i="1"/>
  <c r="DD14" i="1"/>
  <c r="DE14" i="1"/>
  <c r="DG14" i="1"/>
  <c r="DH14" i="1"/>
  <c r="DI14" i="1"/>
  <c r="EC14" i="1"/>
  <c r="EH14" i="1"/>
  <c r="EI14" i="1"/>
  <c r="EO14" i="1"/>
  <c r="EP14" i="1"/>
  <c r="Z14" i="1"/>
  <c r="BH14" i="1"/>
  <c r="AA14" i="1"/>
  <c r="BI14" i="1"/>
  <c r="BJ14" i="1"/>
  <c r="DN14" i="1"/>
  <c r="EA14" i="1"/>
  <c r="EQ14" i="1"/>
  <c r="ER14" i="1"/>
  <c r="EZ14" i="1"/>
  <c r="EF14" i="1"/>
  <c r="ED14" i="1"/>
  <c r="ES14" i="1"/>
  <c r="ET14" i="1"/>
  <c r="EW14" i="1"/>
  <c r="EE14" i="1"/>
  <c r="EU14" i="1"/>
  <c r="EX14" i="1"/>
  <c r="EG14" i="1"/>
  <c r="EY14" i="1"/>
  <c r="EJ14" i="1"/>
  <c r="FA14" i="1"/>
  <c r="FB14" i="1"/>
  <c r="EM14" i="1"/>
  <c r="FE14" i="1"/>
  <c r="EK14" i="1"/>
  <c r="FF14" i="1"/>
  <c r="FG14" i="1"/>
  <c r="FI14" i="1"/>
  <c r="EN14" i="1"/>
  <c r="FJ14" i="1"/>
  <c r="FK14" i="1"/>
  <c r="FL14" i="1"/>
  <c r="FM14" i="1"/>
  <c r="FN14" i="1"/>
  <c r="FS14" i="1"/>
  <c r="FP14" i="1"/>
  <c r="FU14" i="1"/>
  <c r="GV14" i="1"/>
  <c r="FO14" i="1"/>
  <c r="FT14" i="1"/>
  <c r="GW14" i="1"/>
  <c r="FY14" i="1"/>
  <c r="FZ14" i="1"/>
  <c r="GF14" i="1"/>
  <c r="GG14" i="1"/>
  <c r="GH14" i="1"/>
  <c r="GX14" i="1"/>
  <c r="GI14" i="1"/>
  <c r="GY14" i="1"/>
  <c r="GU15" i="1"/>
  <c r="CY15" i="1"/>
  <c r="DF15" i="1"/>
  <c r="CZ15" i="1"/>
  <c r="DA15" i="1"/>
  <c r="DB15" i="1"/>
  <c r="DC15" i="1"/>
  <c r="DD15" i="1"/>
  <c r="DE15" i="1"/>
  <c r="DG15" i="1"/>
  <c r="DH15" i="1"/>
  <c r="DI15" i="1"/>
  <c r="EC15" i="1"/>
  <c r="EH15" i="1"/>
  <c r="EI15" i="1"/>
  <c r="EO15" i="1"/>
  <c r="EP15" i="1"/>
  <c r="Z15" i="1"/>
  <c r="BH15" i="1"/>
  <c r="AA15" i="1"/>
  <c r="BI15" i="1"/>
  <c r="BJ15" i="1"/>
  <c r="DN15" i="1"/>
  <c r="EA15" i="1"/>
  <c r="EQ15" i="1"/>
  <c r="ER15" i="1"/>
  <c r="EZ15" i="1"/>
  <c r="EF15" i="1"/>
  <c r="ED15" i="1"/>
  <c r="ES15" i="1"/>
  <c r="ET15" i="1"/>
  <c r="EW15" i="1"/>
  <c r="EE15" i="1"/>
  <c r="EU15" i="1"/>
  <c r="EX15" i="1"/>
  <c r="EG15" i="1"/>
  <c r="EY15" i="1"/>
  <c r="EJ15" i="1"/>
  <c r="FA15" i="1"/>
  <c r="FB15" i="1"/>
  <c r="EM15" i="1"/>
  <c r="FE15" i="1"/>
  <c r="EK15" i="1"/>
  <c r="FF15" i="1"/>
  <c r="FG15" i="1"/>
  <c r="FI15" i="1"/>
  <c r="EN15" i="1"/>
  <c r="FJ15" i="1"/>
  <c r="FK15" i="1"/>
  <c r="FL15" i="1"/>
  <c r="FM15" i="1"/>
  <c r="FN15" i="1"/>
  <c r="FS15" i="1"/>
  <c r="FP15" i="1"/>
  <c r="FU15" i="1"/>
  <c r="GV15" i="1"/>
  <c r="FO15" i="1"/>
  <c r="FT15" i="1"/>
  <c r="GW15" i="1"/>
  <c r="FY15" i="1"/>
  <c r="FZ15" i="1"/>
  <c r="GF15" i="1"/>
  <c r="GG15" i="1"/>
  <c r="GH15" i="1"/>
  <c r="GX15" i="1"/>
  <c r="GI15" i="1"/>
  <c r="GY15" i="1"/>
  <c r="GU16" i="1"/>
  <c r="CY16" i="1"/>
  <c r="DF16" i="1"/>
  <c r="CZ16" i="1"/>
  <c r="DA16" i="1"/>
  <c r="DB16" i="1"/>
  <c r="DC16" i="1"/>
  <c r="DD16" i="1"/>
  <c r="DE16" i="1"/>
  <c r="DG16" i="1"/>
  <c r="DH16" i="1"/>
  <c r="DI16" i="1"/>
  <c r="EC16" i="1"/>
  <c r="EH16" i="1"/>
  <c r="EI16" i="1"/>
  <c r="EO16" i="1"/>
  <c r="EP16" i="1"/>
  <c r="Z16" i="1"/>
  <c r="BH16" i="1"/>
  <c r="AA16" i="1"/>
  <c r="BI16" i="1"/>
  <c r="BJ16" i="1"/>
  <c r="DN16" i="1"/>
  <c r="EA16" i="1"/>
  <c r="EQ16" i="1"/>
  <c r="ER16" i="1"/>
  <c r="EZ16" i="1"/>
  <c r="EF16" i="1"/>
  <c r="ED16" i="1"/>
  <c r="ES16" i="1"/>
  <c r="ET16" i="1"/>
  <c r="EW16" i="1"/>
  <c r="EE16" i="1"/>
  <c r="EU16" i="1"/>
  <c r="EX16" i="1"/>
  <c r="EG16" i="1"/>
  <c r="EY16" i="1"/>
  <c r="EJ16" i="1"/>
  <c r="FA16" i="1"/>
  <c r="FB16" i="1"/>
  <c r="EM16" i="1"/>
  <c r="FE16" i="1"/>
  <c r="EK16" i="1"/>
  <c r="FF16" i="1"/>
  <c r="FG16" i="1"/>
  <c r="FI16" i="1"/>
  <c r="EN16" i="1"/>
  <c r="FJ16" i="1"/>
  <c r="FK16" i="1"/>
  <c r="FL16" i="1"/>
  <c r="FM16" i="1"/>
  <c r="FN16" i="1"/>
  <c r="FS16" i="1"/>
  <c r="FP16" i="1"/>
  <c r="FU16" i="1"/>
  <c r="GV16" i="1"/>
  <c r="FO16" i="1"/>
  <c r="FT16" i="1"/>
  <c r="GW16" i="1"/>
  <c r="FY16" i="1"/>
  <c r="FZ16" i="1"/>
  <c r="GF16" i="1"/>
  <c r="GG16" i="1"/>
  <c r="GH16" i="1"/>
  <c r="GX16" i="1"/>
  <c r="GI16" i="1"/>
  <c r="GY16" i="1"/>
  <c r="G11" i="6"/>
  <c r="P7" i="6"/>
  <c r="P11" i="6"/>
  <c r="P5" i="6"/>
  <c r="P4" i="6"/>
  <c r="P6" i="6"/>
  <c r="P3" i="6"/>
  <c r="P8" i="6"/>
  <c r="O7" i="6"/>
  <c r="O11" i="6"/>
  <c r="O5" i="6"/>
  <c r="O4" i="6"/>
  <c r="O6" i="6"/>
  <c r="O3" i="6"/>
  <c r="O8" i="6"/>
  <c r="N7" i="6"/>
  <c r="N11" i="6"/>
  <c r="N5" i="6"/>
  <c r="N4" i="6"/>
  <c r="N6" i="6"/>
  <c r="N3" i="6"/>
  <c r="N8" i="6"/>
  <c r="M7" i="6"/>
  <c r="M11" i="6"/>
  <c r="M5" i="6"/>
  <c r="M4" i="6"/>
  <c r="M6" i="6"/>
  <c r="M3" i="6"/>
  <c r="M8" i="6"/>
  <c r="L7" i="6"/>
  <c r="L11" i="6"/>
  <c r="L5" i="6"/>
  <c r="L4" i="6"/>
  <c r="L6" i="6"/>
  <c r="L3" i="6"/>
  <c r="L8" i="6"/>
  <c r="K7" i="6"/>
  <c r="K11" i="6"/>
  <c r="K5" i="6"/>
  <c r="K4" i="6"/>
  <c r="K6" i="6"/>
  <c r="K3" i="6"/>
  <c r="K8" i="6"/>
  <c r="J7" i="6"/>
  <c r="J11" i="6"/>
  <c r="J5" i="6"/>
  <c r="J4" i="6"/>
  <c r="J6" i="6"/>
  <c r="J3" i="6"/>
  <c r="J8" i="6"/>
  <c r="I7" i="6"/>
  <c r="I11" i="6"/>
  <c r="I5" i="6"/>
  <c r="I4" i="6"/>
  <c r="I6" i="6"/>
  <c r="I3" i="6"/>
  <c r="I8" i="6"/>
  <c r="H7" i="6"/>
  <c r="H11" i="6"/>
  <c r="H5" i="6"/>
  <c r="H4" i="6"/>
  <c r="H6" i="6"/>
  <c r="H3" i="6"/>
  <c r="H8" i="6"/>
  <c r="G7" i="6"/>
  <c r="G5" i="6"/>
  <c r="G4" i="6"/>
  <c r="G6" i="6"/>
  <c r="G3" i="6"/>
  <c r="G8" i="6"/>
  <c r="E22" i="6"/>
  <c r="C22" i="6"/>
  <c r="D22" i="6"/>
  <c r="P22" i="6"/>
  <c r="O22" i="6"/>
  <c r="N22" i="6"/>
  <c r="M22" i="6"/>
  <c r="L22" i="6"/>
  <c r="K22" i="6"/>
  <c r="J22" i="6"/>
  <c r="I22" i="6"/>
  <c r="H22" i="6"/>
  <c r="G22" i="6"/>
  <c r="E21" i="6"/>
  <c r="C21" i="6"/>
  <c r="D21" i="6"/>
  <c r="P21" i="6"/>
  <c r="O21" i="6"/>
  <c r="N21" i="6"/>
  <c r="M21" i="6"/>
  <c r="L21" i="6"/>
  <c r="K21" i="6"/>
  <c r="J21" i="6"/>
  <c r="I21" i="6"/>
  <c r="H21" i="6"/>
  <c r="G21" i="6"/>
  <c r="E20" i="6"/>
  <c r="C20" i="6"/>
  <c r="D20" i="6"/>
  <c r="P20" i="6"/>
  <c r="O20" i="6"/>
  <c r="N20" i="6"/>
  <c r="M20" i="6"/>
  <c r="L20" i="6"/>
  <c r="K20" i="6"/>
  <c r="J20" i="6"/>
  <c r="I20" i="6"/>
  <c r="H20" i="6"/>
  <c r="G20" i="6"/>
  <c r="E19" i="6"/>
  <c r="C19" i="6"/>
  <c r="D19" i="6"/>
  <c r="P19" i="6"/>
  <c r="O19" i="6"/>
  <c r="N19" i="6"/>
  <c r="M19" i="6"/>
  <c r="L19" i="6"/>
  <c r="K19" i="6"/>
  <c r="J19" i="6"/>
  <c r="I19" i="6"/>
  <c r="H19" i="6"/>
  <c r="G19" i="6"/>
  <c r="E18" i="6"/>
  <c r="C18" i="6"/>
  <c r="D18" i="6"/>
  <c r="P18" i="6"/>
  <c r="O18" i="6"/>
  <c r="N18" i="6"/>
  <c r="M18" i="6"/>
  <c r="L18" i="6"/>
  <c r="K18" i="6"/>
  <c r="J18" i="6"/>
  <c r="I18" i="6"/>
  <c r="H18" i="6"/>
  <c r="G18" i="6"/>
  <c r="E17" i="6"/>
  <c r="C17" i="6"/>
  <c r="D17" i="6"/>
  <c r="P17" i="6"/>
  <c r="O17" i="6"/>
  <c r="N17" i="6"/>
  <c r="M17" i="6"/>
  <c r="L17" i="6"/>
  <c r="K17" i="6"/>
  <c r="J17" i="6"/>
  <c r="I17" i="6"/>
  <c r="H17" i="6"/>
  <c r="G17" i="6"/>
  <c r="E16" i="6"/>
  <c r="C16" i="6"/>
  <c r="D16" i="6"/>
  <c r="P16" i="6"/>
  <c r="O16" i="6"/>
  <c r="N16" i="6"/>
  <c r="M16" i="6"/>
  <c r="L16" i="6"/>
  <c r="K16" i="6"/>
  <c r="J16" i="6"/>
  <c r="I16" i="6"/>
  <c r="H16" i="6"/>
  <c r="G16" i="6"/>
  <c r="E15" i="6"/>
  <c r="C15" i="6"/>
  <c r="D15" i="6"/>
  <c r="P15" i="6"/>
  <c r="O15" i="6"/>
  <c r="N15" i="6"/>
  <c r="M15" i="6"/>
  <c r="L15" i="6"/>
  <c r="K15" i="6"/>
  <c r="J15" i="6"/>
  <c r="I15" i="6"/>
  <c r="H15" i="6"/>
  <c r="G15" i="6"/>
  <c r="E14" i="6"/>
  <c r="C14" i="6"/>
  <c r="D14" i="6"/>
  <c r="P14" i="6"/>
  <c r="O14" i="6"/>
  <c r="N14" i="6"/>
  <c r="M14" i="6"/>
  <c r="L14" i="6"/>
  <c r="K14" i="6"/>
  <c r="J14" i="6"/>
  <c r="I14" i="6"/>
  <c r="H14" i="6"/>
  <c r="G14" i="6"/>
  <c r="E13" i="6"/>
  <c r="C13" i="6"/>
  <c r="D13" i="6"/>
  <c r="P13" i="6"/>
  <c r="O13" i="6"/>
  <c r="N13" i="6"/>
  <c r="M13" i="6"/>
  <c r="L13" i="6"/>
  <c r="K13" i="6"/>
  <c r="J13" i="6"/>
  <c r="I13" i="6"/>
  <c r="H13" i="6"/>
  <c r="G13" i="6"/>
  <c r="H9" i="6"/>
  <c r="I9" i="6"/>
  <c r="J9" i="6"/>
  <c r="K9" i="6"/>
  <c r="L9" i="6"/>
  <c r="M9" i="6"/>
  <c r="N9" i="6"/>
  <c r="O9" i="6"/>
  <c r="P9" i="6"/>
  <c r="H10" i="6"/>
  <c r="I10" i="6"/>
  <c r="J10" i="6"/>
  <c r="K10" i="6"/>
  <c r="L10" i="6"/>
  <c r="M10" i="6"/>
  <c r="N10" i="6"/>
  <c r="O10" i="6"/>
  <c r="P10" i="6"/>
  <c r="H12" i="6"/>
  <c r="I12" i="6"/>
  <c r="J12" i="6"/>
  <c r="K12" i="6"/>
  <c r="L12" i="6"/>
  <c r="M12" i="6"/>
  <c r="N12" i="6"/>
  <c r="O12" i="6"/>
  <c r="P12" i="6"/>
  <c r="F14" i="6"/>
  <c r="F15" i="6"/>
  <c r="F16" i="6"/>
  <c r="F17" i="6"/>
  <c r="F18" i="6"/>
  <c r="F19" i="6"/>
  <c r="F20" i="6"/>
  <c r="F21" i="6"/>
  <c r="F22" i="6"/>
  <c r="F13" i="6"/>
  <c r="G12" i="6"/>
  <c r="G10" i="6"/>
  <c r="G9" i="6"/>
  <c r="O11" i="5"/>
  <c r="O8" i="5"/>
  <c r="O6" i="5"/>
  <c r="O5" i="5"/>
  <c r="O7" i="5"/>
  <c r="O3" i="5"/>
  <c r="O4" i="5"/>
  <c r="N11" i="5"/>
  <c r="N8" i="5"/>
  <c r="N6" i="5"/>
  <c r="N5" i="5"/>
  <c r="N7" i="5"/>
  <c r="N3" i="5"/>
  <c r="N4" i="5"/>
  <c r="M11" i="5"/>
  <c r="M8" i="5"/>
  <c r="M6" i="5"/>
  <c r="M5" i="5"/>
  <c r="M7" i="5"/>
  <c r="M3" i="5"/>
  <c r="M4" i="5"/>
  <c r="L11" i="5"/>
  <c r="L8" i="5"/>
  <c r="L6" i="5"/>
  <c r="L5" i="5"/>
  <c r="L7" i="5"/>
  <c r="L3" i="5"/>
  <c r="L4" i="5"/>
  <c r="G11" i="5"/>
  <c r="G8" i="5"/>
  <c r="G6" i="5"/>
  <c r="G5" i="5"/>
  <c r="G7" i="5"/>
  <c r="G3" i="5"/>
  <c r="G4" i="5"/>
  <c r="F11" i="5"/>
  <c r="F8" i="5"/>
  <c r="F6" i="5"/>
  <c r="F5" i="5"/>
  <c r="F7" i="5"/>
  <c r="F3" i="5"/>
  <c r="F4" i="5"/>
  <c r="K11" i="5"/>
  <c r="K8" i="5"/>
  <c r="K6" i="5"/>
  <c r="K5" i="5"/>
  <c r="K7" i="5"/>
  <c r="K3" i="5"/>
  <c r="K4" i="5"/>
  <c r="J11" i="5"/>
  <c r="J8" i="5"/>
  <c r="J6" i="5"/>
  <c r="J5" i="5"/>
  <c r="J7" i="5"/>
  <c r="J3" i="5"/>
  <c r="J4" i="5"/>
  <c r="I11" i="5"/>
  <c r="I8" i="5"/>
  <c r="I6" i="5"/>
  <c r="I5" i="5"/>
  <c r="I7" i="5"/>
  <c r="I3" i="5"/>
  <c r="I4" i="5"/>
  <c r="H11" i="5"/>
  <c r="H8" i="5"/>
  <c r="H6" i="5"/>
  <c r="H5" i="5"/>
  <c r="H7" i="5"/>
  <c r="H3" i="5"/>
  <c r="H4" i="5"/>
  <c r="D22" i="5"/>
  <c r="C22" i="5"/>
  <c r="D21" i="5"/>
  <c r="C21" i="5"/>
  <c r="D20" i="5"/>
  <c r="C20" i="5"/>
  <c r="D19" i="5"/>
  <c r="C19" i="5"/>
  <c r="D18" i="5"/>
  <c r="C18" i="5"/>
  <c r="D17" i="5"/>
  <c r="C17" i="5"/>
  <c r="D16" i="5"/>
  <c r="C16" i="5"/>
  <c r="D15" i="5"/>
  <c r="C15" i="5"/>
  <c r="D14" i="5"/>
  <c r="C14" i="5"/>
  <c r="D13" i="5"/>
  <c r="C13" i="5"/>
  <c r="O22" i="5"/>
  <c r="N22" i="5"/>
  <c r="M22" i="5"/>
  <c r="L22" i="5"/>
  <c r="K22" i="5"/>
  <c r="J22" i="5"/>
  <c r="I22" i="5"/>
  <c r="H22" i="5"/>
  <c r="G22" i="5"/>
  <c r="F22" i="5"/>
  <c r="O21" i="5"/>
  <c r="N21" i="5"/>
  <c r="M21" i="5"/>
  <c r="L21" i="5"/>
  <c r="K21" i="5"/>
  <c r="J21" i="5"/>
  <c r="I21" i="5"/>
  <c r="H21" i="5"/>
  <c r="G21" i="5"/>
  <c r="F21" i="5"/>
  <c r="O20" i="5"/>
  <c r="N20" i="5"/>
  <c r="M20" i="5"/>
  <c r="L20" i="5"/>
  <c r="K20" i="5"/>
  <c r="J20" i="5"/>
  <c r="I20" i="5"/>
  <c r="H20" i="5"/>
  <c r="G20" i="5"/>
  <c r="F20" i="5"/>
  <c r="O19" i="5"/>
  <c r="N19" i="5"/>
  <c r="M19" i="5"/>
  <c r="L19" i="5"/>
  <c r="K19" i="5"/>
  <c r="J19" i="5"/>
  <c r="I19" i="5"/>
  <c r="H19" i="5"/>
  <c r="G19" i="5"/>
  <c r="F19" i="5"/>
  <c r="O18" i="5"/>
  <c r="N18" i="5"/>
  <c r="M18" i="5"/>
  <c r="L18" i="5"/>
  <c r="K18" i="5"/>
  <c r="J18" i="5"/>
  <c r="I18" i="5"/>
  <c r="H18" i="5"/>
  <c r="G18" i="5"/>
  <c r="F18" i="5"/>
  <c r="O17" i="5"/>
  <c r="N17" i="5"/>
  <c r="M17" i="5"/>
  <c r="L17" i="5"/>
  <c r="K17" i="5"/>
  <c r="J17" i="5"/>
  <c r="I17" i="5"/>
  <c r="H17" i="5"/>
  <c r="G17" i="5"/>
  <c r="F17" i="5"/>
  <c r="O16" i="5"/>
  <c r="N16" i="5"/>
  <c r="M16" i="5"/>
  <c r="L16" i="5"/>
  <c r="K16" i="5"/>
  <c r="J16" i="5"/>
  <c r="I16" i="5"/>
  <c r="H16" i="5"/>
  <c r="G16" i="5"/>
  <c r="F16" i="5"/>
  <c r="O15" i="5"/>
  <c r="N15" i="5"/>
  <c r="M15" i="5"/>
  <c r="L15" i="5"/>
  <c r="K15" i="5"/>
  <c r="J15" i="5"/>
  <c r="I15" i="5"/>
  <c r="H15" i="5"/>
  <c r="G15" i="5"/>
  <c r="F15" i="5"/>
  <c r="O14" i="5"/>
  <c r="N14" i="5"/>
  <c r="M14" i="5"/>
  <c r="L14" i="5"/>
  <c r="K14" i="5"/>
  <c r="J14" i="5"/>
  <c r="I14" i="5"/>
  <c r="H14" i="5"/>
  <c r="G14" i="5"/>
  <c r="F14" i="5"/>
  <c r="O13" i="5"/>
  <c r="N13" i="5"/>
  <c r="M13" i="5"/>
  <c r="L13" i="5"/>
  <c r="K13" i="5"/>
  <c r="J13" i="5"/>
  <c r="I13" i="5"/>
  <c r="H13" i="5"/>
  <c r="G13" i="5"/>
  <c r="H9" i="5"/>
  <c r="I9" i="5"/>
  <c r="J9" i="5"/>
  <c r="K9" i="5"/>
  <c r="F9" i="5"/>
  <c r="G9" i="5"/>
  <c r="L9" i="5"/>
  <c r="M9" i="5"/>
  <c r="N9" i="5"/>
  <c r="O9" i="5"/>
  <c r="H10" i="5"/>
  <c r="I10" i="5"/>
  <c r="J10" i="5"/>
  <c r="K10" i="5"/>
  <c r="F10" i="5"/>
  <c r="G10" i="5"/>
  <c r="L10" i="5"/>
  <c r="M10" i="5"/>
  <c r="N10" i="5"/>
  <c r="O10" i="5"/>
  <c r="H12" i="5"/>
  <c r="I12" i="5"/>
  <c r="J12" i="5"/>
  <c r="K12" i="5"/>
  <c r="F12" i="5"/>
  <c r="G12" i="5"/>
  <c r="L12" i="5"/>
  <c r="M12" i="5"/>
  <c r="N12" i="5"/>
  <c r="O12" i="5"/>
  <c r="E13" i="5"/>
  <c r="E14" i="5"/>
  <c r="E15" i="5"/>
  <c r="E16" i="5"/>
  <c r="E17" i="5"/>
  <c r="E18" i="5"/>
  <c r="E19" i="5"/>
  <c r="E20" i="5"/>
  <c r="E21" i="5"/>
  <c r="E22" i="5"/>
  <c r="F13" i="5"/>
  <c r="O16" i="1"/>
  <c r="O15" i="1"/>
  <c r="O14" i="1"/>
  <c r="O13" i="1"/>
  <c r="O12" i="1"/>
  <c r="O11" i="1"/>
  <c r="O10" i="1"/>
  <c r="O9" i="1"/>
  <c r="O8" i="1"/>
  <c r="O7" i="1"/>
  <c r="GK16" i="1"/>
  <c r="GL16" i="1"/>
  <c r="GM16" i="1"/>
  <c r="GN16" i="1"/>
  <c r="GO16" i="1"/>
  <c r="GP16" i="1"/>
  <c r="GQ16" i="1"/>
  <c r="GR16" i="1"/>
  <c r="GS16" i="1"/>
  <c r="GJ16" i="1"/>
  <c r="GC16" i="1"/>
  <c r="GE16" i="1"/>
  <c r="GB16" i="1"/>
  <c r="GD16" i="1"/>
  <c r="GA16" i="1"/>
  <c r="GK15" i="1"/>
  <c r="GL15" i="1"/>
  <c r="GM15" i="1"/>
  <c r="GN15" i="1"/>
  <c r="GO15" i="1"/>
  <c r="GP15" i="1"/>
  <c r="GQ15" i="1"/>
  <c r="GR15" i="1"/>
  <c r="GS15" i="1"/>
  <c r="GJ15" i="1"/>
  <c r="GC15" i="1"/>
  <c r="GE15" i="1"/>
  <c r="GB15" i="1"/>
  <c r="GD15" i="1"/>
  <c r="GA15" i="1"/>
  <c r="GK14" i="1"/>
  <c r="GL14" i="1"/>
  <c r="GM14" i="1"/>
  <c r="GN14" i="1"/>
  <c r="GO14" i="1"/>
  <c r="GP14" i="1"/>
  <c r="GQ14" i="1"/>
  <c r="GR14" i="1"/>
  <c r="GS14" i="1"/>
  <c r="GJ14" i="1"/>
  <c r="GC14" i="1"/>
  <c r="GE14" i="1"/>
  <c r="GB14" i="1"/>
  <c r="GD14" i="1"/>
  <c r="GA14" i="1"/>
  <c r="GK13" i="1"/>
  <c r="GL13" i="1"/>
  <c r="GM13" i="1"/>
  <c r="GN13" i="1"/>
  <c r="GO13" i="1"/>
  <c r="GP13" i="1"/>
  <c r="GQ13" i="1"/>
  <c r="GR13" i="1"/>
  <c r="GS13" i="1"/>
  <c r="GJ13" i="1"/>
  <c r="GC13" i="1"/>
  <c r="GE13" i="1"/>
  <c r="GB13" i="1"/>
  <c r="GD13" i="1"/>
  <c r="GA13" i="1"/>
  <c r="GK12" i="1"/>
  <c r="GL12" i="1"/>
  <c r="GM12" i="1"/>
  <c r="GN12" i="1"/>
  <c r="GO12" i="1"/>
  <c r="GP12" i="1"/>
  <c r="GQ12" i="1"/>
  <c r="GR12" i="1"/>
  <c r="GS12" i="1"/>
  <c r="GJ12" i="1"/>
  <c r="GC12" i="1"/>
  <c r="GE12" i="1"/>
  <c r="GB12" i="1"/>
  <c r="GD12" i="1"/>
  <c r="GK11" i="1"/>
  <c r="GL11" i="1"/>
  <c r="GM11" i="1"/>
  <c r="GN11" i="1"/>
  <c r="GO11" i="1"/>
  <c r="GP11" i="1"/>
  <c r="GQ11" i="1"/>
  <c r="GR11" i="1"/>
  <c r="GS11" i="1"/>
  <c r="GJ11" i="1"/>
  <c r="GC11" i="1"/>
  <c r="GE11" i="1"/>
  <c r="GB11" i="1"/>
  <c r="GD11" i="1"/>
  <c r="GK10" i="1"/>
  <c r="GL10" i="1"/>
  <c r="GM10" i="1"/>
  <c r="GN10" i="1"/>
  <c r="GO10" i="1"/>
  <c r="GP10" i="1"/>
  <c r="GQ10" i="1"/>
  <c r="GR10" i="1"/>
  <c r="GS10" i="1"/>
  <c r="GJ10" i="1"/>
  <c r="GC10" i="1"/>
  <c r="GE10" i="1"/>
  <c r="GB10" i="1"/>
  <c r="GD10" i="1"/>
  <c r="GK9" i="1"/>
  <c r="GL9" i="1"/>
  <c r="GM9" i="1"/>
  <c r="GN9" i="1"/>
  <c r="GO9" i="1"/>
  <c r="GP9" i="1"/>
  <c r="GQ9" i="1"/>
  <c r="GR9" i="1"/>
  <c r="GS9" i="1"/>
  <c r="GJ9" i="1"/>
  <c r="GC9" i="1"/>
  <c r="GE9" i="1"/>
  <c r="GB9" i="1"/>
  <c r="GD9" i="1"/>
  <c r="GA9" i="1"/>
  <c r="GK8" i="1"/>
  <c r="GL8" i="1"/>
  <c r="GM8" i="1"/>
  <c r="GN8" i="1"/>
  <c r="GO8" i="1"/>
  <c r="GP8" i="1"/>
  <c r="GQ8" i="1"/>
  <c r="GR8" i="1"/>
  <c r="GS8" i="1"/>
  <c r="GJ8" i="1"/>
  <c r="GC8" i="1"/>
  <c r="GE8" i="1"/>
  <c r="GB8" i="1"/>
  <c r="GD8" i="1"/>
  <c r="GA8" i="1"/>
  <c r="GK7" i="1"/>
  <c r="GL7" i="1"/>
  <c r="GM7" i="1"/>
  <c r="GN7" i="1"/>
  <c r="GO7" i="1"/>
  <c r="GP7" i="1"/>
  <c r="GQ7" i="1"/>
  <c r="GR7" i="1"/>
  <c r="GS7" i="1"/>
  <c r="GJ7" i="1"/>
  <c r="GC7" i="1"/>
  <c r="GE7" i="1"/>
  <c r="GB7" i="1"/>
  <c r="GD7" i="1"/>
  <c r="AW7" i="1"/>
  <c r="CB7" i="1"/>
  <c r="CI7" i="1"/>
  <c r="DJ7" i="1"/>
  <c r="DK7" i="1"/>
  <c r="DL7" i="1"/>
  <c r="DM7" i="1"/>
  <c r="DO7" i="1"/>
  <c r="DP7" i="1"/>
  <c r="DQ7" i="1"/>
  <c r="DR7" i="1"/>
  <c r="DS7" i="1"/>
  <c r="DT7" i="1"/>
  <c r="DU7" i="1"/>
  <c r="DV7" i="1"/>
  <c r="DW7" i="1"/>
  <c r="DX7" i="1"/>
  <c r="DY7" i="1"/>
  <c r="DZ7" i="1"/>
  <c r="EB7" i="1"/>
  <c r="EL7" i="1"/>
  <c r="EV7" i="1"/>
  <c r="FC7" i="1"/>
  <c r="FD7" i="1"/>
  <c r="FH7" i="1"/>
  <c r="FQ7" i="1"/>
  <c r="FR7" i="1"/>
  <c r="FV7" i="1"/>
  <c r="FW7" i="1"/>
  <c r="FX7" i="1"/>
  <c r="AW8" i="1"/>
  <c r="CB8" i="1"/>
  <c r="CI8" i="1"/>
  <c r="DJ8" i="1"/>
  <c r="DK8" i="1"/>
  <c r="DL8" i="1"/>
  <c r="DM8" i="1"/>
  <c r="DO8" i="1"/>
  <c r="DP8" i="1"/>
  <c r="DQ8" i="1"/>
  <c r="DR8" i="1"/>
  <c r="DS8" i="1"/>
  <c r="DT8" i="1"/>
  <c r="DU8" i="1"/>
  <c r="DV8" i="1"/>
  <c r="DW8" i="1"/>
  <c r="DX8" i="1"/>
  <c r="DY8" i="1"/>
  <c r="DZ8" i="1"/>
  <c r="EB8" i="1"/>
  <c r="EL8" i="1"/>
  <c r="EV8" i="1"/>
  <c r="FC8" i="1"/>
  <c r="FD8" i="1"/>
  <c r="FH8" i="1"/>
  <c r="FQ8" i="1"/>
  <c r="FR8" i="1"/>
  <c r="FV8" i="1"/>
  <c r="FW8" i="1"/>
  <c r="FX8" i="1"/>
  <c r="AW9" i="1"/>
  <c r="CB9" i="1"/>
  <c r="CI9" i="1"/>
  <c r="DJ9" i="1"/>
  <c r="DK9" i="1"/>
  <c r="DL9" i="1"/>
  <c r="DM9" i="1"/>
  <c r="DO9" i="1"/>
  <c r="DP9" i="1"/>
  <c r="DQ9" i="1"/>
  <c r="DR9" i="1"/>
  <c r="DS9" i="1"/>
  <c r="DT9" i="1"/>
  <c r="DU9" i="1"/>
  <c r="DV9" i="1"/>
  <c r="DW9" i="1"/>
  <c r="DX9" i="1"/>
  <c r="DY9" i="1"/>
  <c r="DZ9" i="1"/>
  <c r="EB9" i="1"/>
  <c r="EL9" i="1"/>
  <c r="EV9" i="1"/>
  <c r="FC9" i="1"/>
  <c r="FD9" i="1"/>
  <c r="FH9" i="1"/>
  <c r="FQ9" i="1"/>
  <c r="FR9" i="1"/>
  <c r="FV9" i="1"/>
  <c r="FW9" i="1"/>
  <c r="FX9" i="1"/>
  <c r="AW10" i="1"/>
  <c r="CB10" i="1"/>
  <c r="CI10" i="1"/>
  <c r="DJ10" i="1"/>
  <c r="DK10" i="1"/>
  <c r="DL10" i="1"/>
  <c r="DM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B10" i="1"/>
  <c r="EL10" i="1"/>
  <c r="EV10" i="1"/>
  <c r="FC10" i="1"/>
  <c r="FD10" i="1"/>
  <c r="FH10" i="1"/>
  <c r="FQ10" i="1"/>
  <c r="FR10" i="1"/>
  <c r="FV10" i="1"/>
  <c r="FW10" i="1"/>
  <c r="FX10" i="1"/>
  <c r="AW11" i="1"/>
  <c r="CB11" i="1"/>
  <c r="CI11" i="1"/>
  <c r="DJ11" i="1"/>
  <c r="DK11" i="1"/>
  <c r="DL11" i="1"/>
  <c r="DM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B11" i="1"/>
  <c r="EL11" i="1"/>
  <c r="EV11" i="1"/>
  <c r="FC11" i="1"/>
  <c r="FD11" i="1"/>
  <c r="FH11" i="1"/>
  <c r="FQ11" i="1"/>
  <c r="FR11" i="1"/>
  <c r="FV11" i="1"/>
  <c r="FW11" i="1"/>
  <c r="FX11" i="1"/>
  <c r="AW12" i="1"/>
  <c r="CB12" i="1"/>
  <c r="CI12" i="1"/>
  <c r="DJ12" i="1"/>
  <c r="DK12" i="1"/>
  <c r="DL12" i="1"/>
  <c r="DM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B12" i="1"/>
  <c r="EL12" i="1"/>
  <c r="EV12" i="1"/>
  <c r="FC12" i="1"/>
  <c r="FD12" i="1"/>
  <c r="FH12" i="1"/>
  <c r="FQ12" i="1"/>
  <c r="FR12" i="1"/>
  <c r="FV12" i="1"/>
  <c r="FW12" i="1"/>
  <c r="FX12" i="1"/>
  <c r="AW13" i="1"/>
  <c r="CB13" i="1"/>
  <c r="CI13" i="1"/>
  <c r="DJ13" i="1"/>
  <c r="DK13" i="1"/>
  <c r="DL13" i="1"/>
  <c r="DM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B13" i="1"/>
  <c r="EL13" i="1"/>
  <c r="EV13" i="1"/>
  <c r="FC13" i="1"/>
  <c r="FD13" i="1"/>
  <c r="FH13" i="1"/>
  <c r="FQ13" i="1"/>
  <c r="FR13" i="1"/>
  <c r="FV13" i="1"/>
  <c r="FW13" i="1"/>
  <c r="FX13" i="1"/>
  <c r="AW14" i="1"/>
  <c r="CB14" i="1"/>
  <c r="CI14" i="1"/>
  <c r="DJ14" i="1"/>
  <c r="DK14" i="1"/>
  <c r="DL14" i="1"/>
  <c r="DM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B14" i="1"/>
  <c r="EL14" i="1"/>
  <c r="EV14" i="1"/>
  <c r="FC14" i="1"/>
  <c r="FD14" i="1"/>
  <c r="FH14" i="1"/>
  <c r="FQ14" i="1"/>
  <c r="FR14" i="1"/>
  <c r="FV14" i="1"/>
  <c r="FW14" i="1"/>
  <c r="FX14" i="1"/>
  <c r="AW15" i="1"/>
  <c r="CB15" i="1"/>
  <c r="CI15" i="1"/>
  <c r="DJ15" i="1"/>
  <c r="DK15" i="1"/>
  <c r="DL15" i="1"/>
  <c r="DM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B15" i="1"/>
  <c r="EL15" i="1"/>
  <c r="EV15" i="1"/>
  <c r="FC15" i="1"/>
  <c r="FD15" i="1"/>
  <c r="FH15" i="1"/>
  <c r="FQ15" i="1"/>
  <c r="FR15" i="1"/>
  <c r="FV15" i="1"/>
  <c r="FW15" i="1"/>
  <c r="FX15" i="1"/>
  <c r="AW16" i="1"/>
  <c r="CB16" i="1"/>
  <c r="CI16" i="1"/>
  <c r="DJ16" i="1"/>
  <c r="DK16" i="1"/>
  <c r="DL16" i="1"/>
  <c r="DM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B16" i="1"/>
  <c r="EL16" i="1"/>
  <c r="EV16" i="1"/>
  <c r="FC16" i="1"/>
  <c r="FD16" i="1"/>
  <c r="FH16" i="1"/>
  <c r="FQ16" i="1"/>
  <c r="FR16" i="1"/>
  <c r="FV16" i="1"/>
  <c r="FW16" i="1"/>
  <c r="FX16" i="1"/>
  <c r="AC8" i="2"/>
  <c r="AD8" i="2"/>
  <c r="AE8" i="2"/>
  <c r="AF8" i="2"/>
  <c r="AG8" i="2"/>
  <c r="AK8" i="2"/>
  <c r="AL8" i="2"/>
  <c r="AM8" i="2"/>
  <c r="AN8" i="2"/>
  <c r="AO8" i="2"/>
  <c r="AP8" i="2"/>
  <c r="AT8" i="2"/>
  <c r="AC9" i="2"/>
  <c r="AD9" i="2"/>
  <c r="AE9" i="2"/>
  <c r="AF9" i="2"/>
  <c r="AG9" i="2"/>
  <c r="AK9" i="2"/>
  <c r="AL9" i="2"/>
  <c r="AM9" i="2"/>
  <c r="AN9" i="2"/>
  <c r="AO9" i="2"/>
  <c r="AP9" i="2"/>
  <c r="AT9" i="2"/>
  <c r="AC10" i="2"/>
  <c r="AD10" i="2"/>
  <c r="AE10" i="2"/>
  <c r="AF10" i="2"/>
  <c r="AG10" i="2"/>
  <c r="AK10" i="2"/>
  <c r="AL10" i="2"/>
  <c r="AM10" i="2"/>
  <c r="AN10" i="2"/>
  <c r="AO10" i="2"/>
  <c r="AP10" i="2"/>
  <c r="AT10" i="2"/>
  <c r="AC11" i="2"/>
  <c r="AD11" i="2"/>
  <c r="AE11" i="2"/>
  <c r="AF11" i="2"/>
  <c r="AG11" i="2"/>
  <c r="AK11" i="2"/>
  <c r="AL11" i="2"/>
  <c r="AM11" i="2"/>
  <c r="AN11" i="2"/>
  <c r="AO11" i="2"/>
  <c r="AP11" i="2"/>
  <c r="AT11" i="2"/>
  <c r="AC12" i="2"/>
  <c r="AD12" i="2"/>
  <c r="AE12" i="2"/>
  <c r="AF12" i="2"/>
  <c r="AG12" i="2"/>
  <c r="AK12" i="2"/>
  <c r="AL12" i="2"/>
  <c r="AM12" i="2"/>
  <c r="AN12" i="2"/>
  <c r="AO12" i="2"/>
  <c r="AP12" i="2"/>
  <c r="AT12" i="2"/>
  <c r="AC13" i="2"/>
  <c r="AD13" i="2"/>
  <c r="AE13" i="2"/>
  <c r="AF13" i="2"/>
  <c r="AG13" i="2"/>
  <c r="AK13" i="2"/>
  <c r="AL13" i="2"/>
  <c r="AM13" i="2"/>
  <c r="AN13" i="2"/>
  <c r="AO13" i="2"/>
  <c r="AP13" i="2"/>
  <c r="AT13" i="2"/>
  <c r="AC14" i="2"/>
  <c r="AD14" i="2"/>
  <c r="AE14" i="2"/>
  <c r="AF14" i="2"/>
  <c r="AG14" i="2"/>
  <c r="AK14" i="2"/>
  <c r="AL14" i="2"/>
  <c r="AM14" i="2"/>
  <c r="AN14" i="2"/>
  <c r="AO14" i="2"/>
  <c r="AP14" i="2"/>
  <c r="AT14" i="2"/>
  <c r="AC15" i="2"/>
  <c r="AD15" i="2"/>
  <c r="AE15" i="2"/>
  <c r="AF15" i="2"/>
  <c r="AG15" i="2"/>
  <c r="AK15" i="2"/>
  <c r="AL15" i="2"/>
  <c r="AM15" i="2"/>
  <c r="AN15" i="2"/>
  <c r="AO15" i="2"/>
  <c r="AP15" i="2"/>
  <c r="AT15" i="2"/>
  <c r="AC16" i="2"/>
  <c r="AD16" i="2"/>
  <c r="AE16" i="2"/>
  <c r="AF16" i="2"/>
  <c r="AG16" i="2"/>
  <c r="AK16" i="2"/>
  <c r="AL16" i="2"/>
  <c r="AM16" i="2"/>
  <c r="AN16" i="2"/>
  <c r="AO16" i="2"/>
  <c r="AP16" i="2"/>
  <c r="AT16" i="2"/>
  <c r="AF7" i="2"/>
  <c r="AO7" i="2"/>
  <c r="AG7" i="2"/>
  <c r="AP7" i="2"/>
  <c r="AE7" i="2"/>
  <c r="AN7" i="2"/>
  <c r="AD7" i="2"/>
  <c r="AM7" i="2"/>
  <c r="AC7" i="2"/>
  <c r="AL7" i="2"/>
  <c r="AK7" i="2"/>
  <c r="K8" i="2"/>
  <c r="K9" i="2"/>
  <c r="K10" i="2"/>
  <c r="K11" i="2"/>
  <c r="K12" i="2"/>
  <c r="K13" i="2"/>
  <c r="K14" i="2"/>
  <c r="K15" i="2"/>
  <c r="K16" i="2"/>
  <c r="K7" i="2"/>
  <c r="AT7" i="2"/>
</calcChain>
</file>

<file path=xl/sharedStrings.xml><?xml version="1.0" encoding="utf-8"?>
<sst xmlns="http://schemas.openxmlformats.org/spreadsheetml/2006/main" count="361" uniqueCount="142">
  <si>
    <t>FeO</t>
  </si>
  <si>
    <t>MgO</t>
  </si>
  <si>
    <t>CaO</t>
  </si>
  <si>
    <t>MnO</t>
  </si>
  <si>
    <t>F</t>
  </si>
  <si>
    <t>Cl</t>
  </si>
  <si>
    <t>Analysis</t>
  </si>
  <si>
    <t>Sample Name</t>
  </si>
  <si>
    <r>
      <t>SiO</t>
    </r>
    <r>
      <rPr>
        <vertAlign val="subscript"/>
        <sz val="10"/>
        <color theme="1"/>
        <rFont val="Arial"/>
        <charset val="204"/>
      </rPr>
      <t>2</t>
    </r>
  </si>
  <si>
    <r>
      <t>Na</t>
    </r>
    <r>
      <rPr>
        <vertAlign val="subscript"/>
        <sz val="10"/>
        <color theme="1"/>
        <rFont val="Arial"/>
        <charset val="204"/>
      </rPr>
      <t>2</t>
    </r>
    <r>
      <rPr>
        <sz val="10"/>
        <color theme="1"/>
        <rFont val="Arial"/>
        <charset val="204"/>
      </rPr>
      <t>O</t>
    </r>
  </si>
  <si>
    <r>
      <t>K</t>
    </r>
    <r>
      <rPr>
        <vertAlign val="subscript"/>
        <sz val="10"/>
        <color theme="1"/>
        <rFont val="Arial"/>
        <charset val="204"/>
      </rPr>
      <t>2</t>
    </r>
    <r>
      <rPr>
        <sz val="10"/>
        <color theme="1"/>
        <rFont val="Arial"/>
        <charset val="204"/>
      </rPr>
      <t>O</t>
    </r>
  </si>
  <si>
    <r>
      <t>TiO</t>
    </r>
    <r>
      <rPr>
        <vertAlign val="subscript"/>
        <sz val="10"/>
        <color theme="1"/>
        <rFont val="Arial"/>
        <charset val="204"/>
      </rPr>
      <t>2</t>
    </r>
  </si>
  <si>
    <r>
      <t>Al</t>
    </r>
    <r>
      <rPr>
        <vertAlign val="subscript"/>
        <sz val="10"/>
        <color theme="1"/>
        <rFont val="Arial"/>
        <charset val="204"/>
      </rPr>
      <t>2</t>
    </r>
    <r>
      <rPr>
        <sz val="10"/>
        <color theme="1"/>
        <rFont val="Arial"/>
        <charset val="204"/>
      </rPr>
      <t>O</t>
    </r>
    <r>
      <rPr>
        <vertAlign val="subscript"/>
        <sz val="10"/>
        <color theme="1"/>
        <rFont val="Arial"/>
        <charset val="204"/>
      </rPr>
      <t>3</t>
    </r>
  </si>
  <si>
    <r>
      <t>Cr</t>
    </r>
    <r>
      <rPr>
        <vertAlign val="subscript"/>
        <sz val="10"/>
        <color theme="1"/>
        <rFont val="Arial"/>
        <charset val="204"/>
      </rPr>
      <t>2</t>
    </r>
    <r>
      <rPr>
        <sz val="10"/>
        <color theme="1"/>
        <rFont val="Arial"/>
        <charset val="204"/>
      </rPr>
      <t>O</t>
    </r>
    <r>
      <rPr>
        <vertAlign val="subscript"/>
        <sz val="10"/>
        <color theme="1"/>
        <rFont val="Arial"/>
        <charset val="204"/>
      </rPr>
      <t>3</t>
    </r>
  </si>
  <si>
    <t>Total</t>
  </si>
  <si>
    <t>Oxide Wt %</t>
  </si>
  <si>
    <t>Oxide Fromula weights (g/mol)</t>
  </si>
  <si>
    <t>Molar proportions of Oxides</t>
  </si>
  <si>
    <t>Oxygen proportions contributed by oxides</t>
  </si>
  <si>
    <t>Oxygen proportions normalized to Mineral formula basis</t>
  </si>
  <si>
    <t>Oxygens in mineral formula basis</t>
  </si>
  <si>
    <t>Corresponding number of cations contributed to formula</t>
  </si>
  <si>
    <t>Si</t>
  </si>
  <si>
    <t>Ti</t>
  </si>
  <si>
    <t>Al</t>
  </si>
  <si>
    <t>Cr</t>
  </si>
  <si>
    <t>Fe</t>
  </si>
  <si>
    <t>Mg</t>
  </si>
  <si>
    <t>Ca</t>
  </si>
  <si>
    <t>Mn</t>
  </si>
  <si>
    <t>Na</t>
  </si>
  <si>
    <t>K</t>
  </si>
  <si>
    <t>S</t>
  </si>
  <si>
    <t>Holland and Blundy (1994) Criteria</t>
  </si>
  <si>
    <r>
      <rPr>
        <i/>
        <sz val="10"/>
        <color theme="1"/>
        <rFont val="Arial"/>
        <charset val="204"/>
      </rPr>
      <t>f</t>
    </r>
    <r>
      <rPr>
        <vertAlign val="subscript"/>
        <sz val="10"/>
        <color theme="1"/>
        <rFont val="Arial"/>
        <charset val="204"/>
      </rPr>
      <t>1</t>
    </r>
  </si>
  <si>
    <r>
      <rPr>
        <i/>
        <sz val="10"/>
        <color theme="1"/>
        <rFont val="Arial"/>
        <charset val="204"/>
      </rPr>
      <t>f</t>
    </r>
    <r>
      <rPr>
        <vertAlign val="subscript"/>
        <sz val="10"/>
        <color theme="1"/>
        <rFont val="Arial"/>
        <charset val="204"/>
      </rPr>
      <t>2</t>
    </r>
    <r>
      <rPr>
        <sz val="12"/>
        <color theme="1"/>
        <rFont val="Calibri"/>
        <family val="2"/>
        <scheme val="minor"/>
      </rPr>
      <t/>
    </r>
  </si>
  <si>
    <r>
      <rPr>
        <i/>
        <sz val="10"/>
        <color theme="1"/>
        <rFont val="Arial"/>
        <charset val="204"/>
      </rPr>
      <t>f</t>
    </r>
    <r>
      <rPr>
        <vertAlign val="subscript"/>
        <sz val="10"/>
        <color theme="1"/>
        <rFont val="Arial"/>
        <charset val="204"/>
      </rPr>
      <t>3</t>
    </r>
    <r>
      <rPr>
        <sz val="12"/>
        <color theme="1"/>
        <rFont val="Calibri"/>
        <family val="2"/>
        <scheme val="minor"/>
      </rPr>
      <t/>
    </r>
  </si>
  <si>
    <r>
      <rPr>
        <i/>
        <sz val="10"/>
        <color theme="1"/>
        <rFont val="Arial"/>
        <charset val="204"/>
      </rPr>
      <t>f</t>
    </r>
    <r>
      <rPr>
        <vertAlign val="subscript"/>
        <sz val="10"/>
        <color theme="1"/>
        <rFont val="Arial"/>
        <charset val="204"/>
      </rPr>
      <t>4</t>
    </r>
    <r>
      <rPr>
        <sz val="12"/>
        <color theme="1"/>
        <rFont val="Calibri"/>
        <family val="2"/>
        <scheme val="minor"/>
      </rPr>
      <t/>
    </r>
  </si>
  <si>
    <r>
      <rPr>
        <i/>
        <sz val="10"/>
        <color theme="1"/>
        <rFont val="Arial"/>
        <charset val="204"/>
      </rPr>
      <t>f</t>
    </r>
    <r>
      <rPr>
        <vertAlign val="subscript"/>
        <sz val="10"/>
        <color theme="1"/>
        <rFont val="Arial"/>
        <charset val="204"/>
      </rPr>
      <t>5</t>
    </r>
    <r>
      <rPr>
        <sz val="12"/>
        <color theme="1"/>
        <rFont val="Calibri"/>
        <family val="2"/>
        <scheme val="minor"/>
      </rPr>
      <t/>
    </r>
  </si>
  <si>
    <r>
      <rPr>
        <i/>
        <sz val="10"/>
        <color theme="1"/>
        <rFont val="Arial"/>
        <charset val="204"/>
      </rPr>
      <t>f</t>
    </r>
    <r>
      <rPr>
        <vertAlign val="subscript"/>
        <sz val="10"/>
        <color theme="1"/>
        <rFont val="Arial"/>
        <charset val="204"/>
      </rPr>
      <t>6</t>
    </r>
    <r>
      <rPr>
        <sz val="12"/>
        <color theme="1"/>
        <rFont val="Calibri"/>
        <family val="2"/>
        <scheme val="minor"/>
      </rPr>
      <t/>
    </r>
  </si>
  <si>
    <r>
      <rPr>
        <i/>
        <sz val="10"/>
        <color theme="1"/>
        <rFont val="Arial"/>
        <charset val="204"/>
      </rPr>
      <t>f</t>
    </r>
    <r>
      <rPr>
        <vertAlign val="subscript"/>
        <sz val="10"/>
        <color theme="1"/>
        <rFont val="Arial"/>
        <charset val="204"/>
      </rPr>
      <t>7</t>
    </r>
    <r>
      <rPr>
        <sz val="12"/>
        <color theme="1"/>
        <rFont val="Calibri"/>
        <family val="2"/>
        <scheme val="minor"/>
      </rPr>
      <t/>
    </r>
  </si>
  <si>
    <r>
      <rPr>
        <i/>
        <sz val="10"/>
        <color theme="1"/>
        <rFont val="Arial"/>
        <charset val="204"/>
      </rPr>
      <t>f</t>
    </r>
    <r>
      <rPr>
        <vertAlign val="subscript"/>
        <sz val="10"/>
        <color theme="1"/>
        <rFont val="Arial"/>
        <charset val="204"/>
      </rPr>
      <t>8</t>
    </r>
    <r>
      <rPr>
        <sz val="12"/>
        <color theme="1"/>
        <rFont val="Calibri"/>
        <family val="2"/>
        <scheme val="minor"/>
      </rPr>
      <t/>
    </r>
  </si>
  <si>
    <r>
      <rPr>
        <i/>
        <sz val="10"/>
        <color theme="1"/>
        <rFont val="Arial"/>
        <charset val="204"/>
      </rPr>
      <t>f</t>
    </r>
    <r>
      <rPr>
        <vertAlign val="subscript"/>
        <sz val="10"/>
        <color theme="1"/>
        <rFont val="Arial"/>
        <charset val="204"/>
      </rPr>
      <t>9</t>
    </r>
    <r>
      <rPr>
        <sz val="12"/>
        <color theme="1"/>
        <rFont val="Calibri"/>
        <family val="2"/>
        <scheme val="minor"/>
      </rPr>
      <t/>
    </r>
  </si>
  <si>
    <r>
      <rPr>
        <i/>
        <sz val="10"/>
        <color theme="1"/>
        <rFont val="Arial"/>
        <charset val="204"/>
      </rPr>
      <t>f</t>
    </r>
    <r>
      <rPr>
        <vertAlign val="subscript"/>
        <sz val="10"/>
        <color theme="1"/>
        <rFont val="Arial"/>
        <charset val="204"/>
      </rPr>
      <t>10</t>
    </r>
    <r>
      <rPr>
        <sz val="12"/>
        <color theme="1"/>
        <rFont val="Calibri"/>
        <family val="2"/>
        <scheme val="minor"/>
      </rPr>
      <t/>
    </r>
  </si>
  <si>
    <r>
      <rPr>
        <i/>
        <sz val="10"/>
        <color theme="1"/>
        <rFont val="Arial"/>
        <charset val="204"/>
      </rPr>
      <t>f</t>
    </r>
    <r>
      <rPr>
        <vertAlign val="subscript"/>
        <sz val="10"/>
        <color theme="1"/>
        <rFont val="Arial"/>
        <charset val="204"/>
      </rPr>
      <t>A</t>
    </r>
  </si>
  <si>
    <r>
      <rPr>
        <i/>
        <sz val="10"/>
        <color theme="1"/>
        <rFont val="Arial"/>
        <charset val="204"/>
      </rPr>
      <t>f</t>
    </r>
    <r>
      <rPr>
        <vertAlign val="subscript"/>
        <sz val="10"/>
        <color theme="1"/>
        <rFont val="Arial"/>
        <charset val="204"/>
      </rPr>
      <t>B</t>
    </r>
  </si>
  <si>
    <r>
      <rPr>
        <i/>
        <sz val="10"/>
        <color theme="1"/>
        <rFont val="Arial"/>
        <charset val="204"/>
      </rPr>
      <t>f</t>
    </r>
    <r>
      <rPr>
        <vertAlign val="subscript"/>
        <sz val="10"/>
        <color theme="1"/>
        <rFont val="Arial"/>
        <charset val="204"/>
      </rPr>
      <t>AV</t>
    </r>
  </si>
  <si>
    <r>
      <t>Fe</t>
    </r>
    <r>
      <rPr>
        <vertAlign val="superscript"/>
        <sz val="10"/>
        <color theme="1"/>
        <rFont val="Arial"/>
        <charset val="204"/>
      </rPr>
      <t>3+</t>
    </r>
  </si>
  <si>
    <r>
      <t>Fe</t>
    </r>
    <r>
      <rPr>
        <vertAlign val="superscript"/>
        <sz val="10"/>
        <color theme="1"/>
        <rFont val="Arial"/>
        <charset val="204"/>
      </rPr>
      <t>2+</t>
    </r>
  </si>
  <si>
    <t>cm</t>
  </si>
  <si>
    <t>X T1 Si</t>
  </si>
  <si>
    <t>X T1 Al</t>
  </si>
  <si>
    <t>X M2 Al</t>
  </si>
  <si>
    <t>X A K</t>
  </si>
  <si>
    <r>
      <t xml:space="preserve">X A </t>
    </r>
    <r>
      <rPr>
        <sz val="10"/>
        <color theme="1"/>
        <rFont val="ＭＳ ゴシック"/>
        <charset val="204"/>
      </rPr>
      <t>☐</t>
    </r>
  </si>
  <si>
    <t>X A Na</t>
  </si>
  <si>
    <t>X M4 Na</t>
  </si>
  <si>
    <t>X M4 Ca</t>
  </si>
  <si>
    <r>
      <t>Renormalized cations based on f</t>
    </r>
    <r>
      <rPr>
        <b/>
        <vertAlign val="subscript"/>
        <sz val="10"/>
        <color theme="1"/>
        <rFont val="Arial"/>
        <charset val="204"/>
      </rPr>
      <t>AV</t>
    </r>
  </si>
  <si>
    <r>
      <rPr>
        <i/>
        <sz val="10"/>
        <color theme="1"/>
        <rFont val="Arial"/>
        <charset val="204"/>
      </rPr>
      <t>f</t>
    </r>
    <r>
      <rPr>
        <vertAlign val="subscript"/>
        <sz val="10"/>
        <color theme="1"/>
        <rFont val="Arial"/>
        <charset val="204"/>
      </rPr>
      <t>AV</t>
    </r>
    <r>
      <rPr>
        <sz val="10"/>
        <color theme="1"/>
        <rFont val="Symbol"/>
      </rPr>
      <t>S</t>
    </r>
  </si>
  <si>
    <t>SrO</t>
  </si>
  <si>
    <t>BaO</t>
  </si>
  <si>
    <t>Sr</t>
  </si>
  <si>
    <t>Ba</t>
  </si>
  <si>
    <t>Xan</t>
  </si>
  <si>
    <t>Xab</t>
  </si>
  <si>
    <t>Lookup Table for thermometer calculation inputs</t>
  </si>
  <si>
    <t>Y ab-an</t>
  </si>
  <si>
    <t>Y ab</t>
  </si>
  <si>
    <t>Oxide Formula weights (g/mol)</t>
  </si>
  <si>
    <t>Plagioclase data input sheet</t>
  </si>
  <si>
    <t>Amphibole</t>
  </si>
  <si>
    <t>Plagioclase</t>
  </si>
  <si>
    <t>X Ab</t>
  </si>
  <si>
    <t>Y Ab</t>
  </si>
  <si>
    <t>Holland and Blundy (1994)</t>
  </si>
  <si>
    <t>Edenite-Tremolite thermometer</t>
  </si>
  <si>
    <t>P (kbar)</t>
  </si>
  <si>
    <t>R (kJ/(molK)</t>
  </si>
  <si>
    <t>(for assemblages with quartz)</t>
  </si>
  <si>
    <t>X An</t>
  </si>
  <si>
    <t>Y Ab-An</t>
  </si>
  <si>
    <t>Sort Criteria</t>
  </si>
  <si>
    <t>Lookup Table for thermometer calc.</t>
  </si>
  <si>
    <t>Sort</t>
  </si>
  <si>
    <t>Leake et al. (1997) Recalculations</t>
  </si>
  <si>
    <t>Normallized to S Si, Al, Cr, Ti, Fe, Mg, Mn = 13</t>
  </si>
  <si>
    <t>Corresponding number of atoms contributed to formula</t>
  </si>
  <si>
    <t>OH</t>
  </si>
  <si>
    <r>
      <t xml:space="preserve">S </t>
    </r>
    <r>
      <rPr>
        <sz val="10"/>
        <color theme="1"/>
        <rFont val="Arial"/>
        <charset val="204"/>
      </rPr>
      <t>cations</t>
    </r>
  </si>
  <si>
    <r>
      <rPr>
        <sz val="10"/>
        <color theme="1"/>
        <rFont val="Arial"/>
        <charset val="204"/>
      </rPr>
      <t>new</t>
    </r>
    <r>
      <rPr>
        <sz val="10"/>
        <color theme="1"/>
        <rFont val="Symbol"/>
      </rPr>
      <t xml:space="preserve"> S</t>
    </r>
  </si>
  <si>
    <t>Normallized to S Si, Al, Cr, Ti, Fe, Mg, Mn, Ca = 15</t>
  </si>
  <si>
    <t>Charges +</t>
  </si>
  <si>
    <t>Fe3+</t>
  </si>
  <si>
    <t>Fe2+</t>
  </si>
  <si>
    <t>Recalculated cations</t>
  </si>
  <si>
    <t>Amphibole Formula</t>
  </si>
  <si>
    <t>Al(IV)</t>
  </si>
  <si>
    <t>Ti(IV)</t>
  </si>
  <si>
    <t>M1, M2, M3 sites</t>
  </si>
  <si>
    <t>Tetrahedral site</t>
  </si>
  <si>
    <t>Al(VI)</t>
  </si>
  <si>
    <t>M4 site</t>
  </si>
  <si>
    <t>A site</t>
  </si>
  <si>
    <t>Recalc. Wt%</t>
  </si>
  <si>
    <r>
      <t>Fe</t>
    </r>
    <r>
      <rPr>
        <vertAlign val="subscript"/>
        <sz val="10"/>
        <color theme="1"/>
        <rFont val="Arial"/>
        <charset val="204"/>
      </rPr>
      <t>2</t>
    </r>
    <r>
      <rPr>
        <sz val="10"/>
        <color theme="1"/>
        <rFont val="Arial"/>
        <charset val="204"/>
      </rPr>
      <t>O</t>
    </r>
    <r>
      <rPr>
        <vertAlign val="subscript"/>
        <sz val="10"/>
        <color theme="1"/>
        <rFont val="Arial"/>
        <charset val="204"/>
      </rPr>
      <t>3</t>
    </r>
  </si>
  <si>
    <t>New Total</t>
  </si>
  <si>
    <r>
      <t>H</t>
    </r>
    <r>
      <rPr>
        <vertAlign val="subscript"/>
        <sz val="10"/>
        <color theme="1"/>
        <rFont val="Arial"/>
        <charset val="204"/>
      </rPr>
      <t>2</t>
    </r>
    <r>
      <rPr>
        <sz val="10"/>
        <color theme="1"/>
        <rFont val="Arial"/>
        <charset val="204"/>
      </rPr>
      <t>O</t>
    </r>
  </si>
  <si>
    <t>Ridolfi et al. (2010) and Ridolfi&amp; Renzulli (2012) Thermometry Calculations for Comparision ----&gt;</t>
  </si>
  <si>
    <t>Totals Check</t>
  </si>
  <si>
    <t>Si*</t>
  </si>
  <si>
    <t>Mg*</t>
  </si>
  <si>
    <r>
      <rPr>
        <vertAlign val="superscript"/>
        <sz val="10"/>
        <color theme="1"/>
        <rFont val="Arial"/>
        <charset val="204"/>
      </rPr>
      <t>[6]</t>
    </r>
    <r>
      <rPr>
        <sz val="10"/>
        <color theme="1"/>
        <rFont val="Arial"/>
        <charset val="204"/>
      </rPr>
      <t>Al*</t>
    </r>
  </si>
  <si>
    <r>
      <rPr>
        <sz val="10"/>
        <color theme="1"/>
        <rFont val="Symbol"/>
      </rPr>
      <t>D</t>
    </r>
    <r>
      <rPr>
        <sz val="10"/>
        <color theme="1"/>
        <rFont val="Arial"/>
        <charset val="204"/>
      </rPr>
      <t>NNO</t>
    </r>
  </si>
  <si>
    <r>
      <t>fO</t>
    </r>
    <r>
      <rPr>
        <vertAlign val="subscript"/>
        <sz val="10"/>
        <color theme="1"/>
        <rFont val="Arial"/>
        <charset val="204"/>
      </rPr>
      <t>2</t>
    </r>
  </si>
  <si>
    <r>
      <t>Wt% H</t>
    </r>
    <r>
      <rPr>
        <vertAlign val="subscript"/>
        <sz val="10"/>
        <color theme="1"/>
        <rFont val="Arial"/>
        <charset val="204"/>
      </rPr>
      <t>2</t>
    </r>
    <r>
      <rPr>
        <sz val="10"/>
        <color theme="1"/>
        <rFont val="Arial"/>
        <charset val="204"/>
      </rPr>
      <t>O</t>
    </r>
    <r>
      <rPr>
        <vertAlign val="subscript"/>
        <sz val="10"/>
        <color theme="1"/>
        <rFont val="Arial"/>
        <charset val="204"/>
      </rPr>
      <t>melt</t>
    </r>
  </si>
  <si>
    <t>T (°C)</t>
  </si>
  <si>
    <t>P (MPa)</t>
  </si>
  <si>
    <t>Ridolfi et al. (2010) Thermobarometry Outputs</t>
  </si>
  <si>
    <t>Species</t>
  </si>
  <si>
    <t>Al #</t>
  </si>
  <si>
    <t>Use for</t>
  </si>
  <si>
    <t>Calculations?</t>
  </si>
  <si>
    <r>
      <t>Al</t>
    </r>
    <r>
      <rPr>
        <vertAlign val="subscript"/>
        <sz val="10"/>
        <color theme="1"/>
        <rFont val="Arial"/>
        <charset val="204"/>
      </rPr>
      <t>T</t>
    </r>
  </si>
  <si>
    <t>Ridolfi et al. (2010) inputs</t>
  </si>
  <si>
    <t>Ridolfi &amp; Renzulli (2012) Calculations</t>
  </si>
  <si>
    <t>P1a</t>
  </si>
  <si>
    <t>P1b</t>
  </si>
  <si>
    <t>P1c</t>
  </si>
  <si>
    <t>P1d</t>
  </si>
  <si>
    <t>P1e</t>
  </si>
  <si>
    <r>
      <rPr>
        <sz val="10"/>
        <color theme="1"/>
        <rFont val="Symbol"/>
      </rPr>
      <t>D</t>
    </r>
    <r>
      <rPr>
        <sz val="10"/>
        <color theme="1"/>
        <rFont val="Arial"/>
        <charset val="204"/>
      </rPr>
      <t>Pdb</t>
    </r>
  </si>
  <si>
    <t>Xpae</t>
  </si>
  <si>
    <t>P2</t>
  </si>
  <si>
    <t>APE</t>
  </si>
  <si>
    <t>Calculated equilibrium melt composition (Wt%)</t>
  </si>
  <si>
    <t>Ridolfi Lookup Table</t>
  </si>
  <si>
    <t>Ridolfi et al. (2010)</t>
  </si>
  <si>
    <t>P (Mpa)</t>
  </si>
  <si>
    <t>Ridolfi &amp; Renzulli (2012)</t>
  </si>
  <si>
    <t>Ridolfi et al. (2010) --&gt;</t>
  </si>
  <si>
    <t>Ridolfi &amp; Renzulli (2012) 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</si>
</sst>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charset val="204"/>
    </font>
    <font>
      <vertAlign val="subscript"/>
      <sz val="10"/>
      <color theme="1"/>
      <name val="Arial"/>
      <charset val="204"/>
    </font>
    <font>
      <b/>
      <sz val="10"/>
      <color theme="1"/>
      <name val="Arial"/>
      <charset val="204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Symbol"/>
    </font>
    <font>
      <i/>
      <sz val="10"/>
      <color theme="1"/>
      <name val="Arial"/>
      <charset val="204"/>
    </font>
    <font>
      <vertAlign val="superscript"/>
      <sz val="10"/>
      <color theme="1"/>
      <name val="Arial"/>
      <charset val="204"/>
    </font>
    <font>
      <sz val="10"/>
      <color theme="1"/>
      <name val="ＭＳ ゴシック"/>
      <charset val="204"/>
    </font>
    <font>
      <b/>
      <vertAlign val="subscript"/>
      <sz val="10"/>
      <color theme="1"/>
      <name val="Arial"/>
      <charset val="204"/>
    </font>
    <font>
      <sz val="10"/>
      <name val="Arial"/>
      <charset val="204"/>
    </font>
    <font>
      <b/>
      <sz val="12"/>
      <color theme="1"/>
      <name val="Arial"/>
      <charset val="204"/>
    </font>
    <font>
      <sz val="10"/>
      <color theme="0"/>
      <name val="Arial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22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0" fontId="2" fillId="2" borderId="0" xfId="0" applyFont="1" applyFill="1"/>
    <xf numFmtId="0" fontId="4" fillId="2" borderId="0" xfId="0" applyFont="1" applyFill="1"/>
    <xf numFmtId="2" fontId="2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0" fontId="4" fillId="0" borderId="0" xfId="0" applyFont="1"/>
    <xf numFmtId="0" fontId="4" fillId="3" borderId="0" xfId="0" applyFont="1" applyFill="1"/>
    <xf numFmtId="0" fontId="2" fillId="3" borderId="0" xfId="0" applyFont="1" applyFill="1"/>
    <xf numFmtId="0" fontId="2" fillId="2" borderId="1" xfId="0" applyFont="1" applyFill="1" applyBorder="1"/>
    <xf numFmtId="164" fontId="2" fillId="0" borderId="0" xfId="0" applyNumberFormat="1" applyFont="1" applyAlignment="1">
      <alignment horizontal="right"/>
    </xf>
    <xf numFmtId="164" fontId="2" fillId="0" borderId="0" xfId="0" applyNumberFormat="1" applyFont="1" applyAlignment="1"/>
    <xf numFmtId="164" fontId="12" fillId="0" borderId="0" xfId="0" applyNumberFormat="1" applyFont="1" applyAlignment="1">
      <alignment horizontal="right"/>
    </xf>
    <xf numFmtId="164" fontId="12" fillId="0" borderId="0" xfId="0" applyNumberFormat="1" applyFont="1" applyAlignment="1"/>
    <xf numFmtId="0" fontId="2" fillId="0" borderId="0" xfId="0" applyFont="1" applyProtection="1">
      <protection locked="0"/>
    </xf>
    <xf numFmtId="0" fontId="2" fillId="0" borderId="0" xfId="0" applyFont="1" applyProtection="1"/>
    <xf numFmtId="0" fontId="4" fillId="0" borderId="0" xfId="0" applyFont="1" applyProtection="1"/>
    <xf numFmtId="0" fontId="2" fillId="2" borderId="1" xfId="0" applyFont="1" applyFill="1" applyBorder="1" applyProtection="1"/>
    <xf numFmtId="0" fontId="2" fillId="2" borderId="0" xfId="0" applyFont="1" applyFill="1" applyProtection="1"/>
    <xf numFmtId="0" fontId="4" fillId="3" borderId="0" xfId="0" applyFont="1" applyFill="1" applyProtection="1"/>
    <xf numFmtId="0" fontId="2" fillId="3" borderId="0" xfId="0" applyFont="1" applyFill="1" applyProtection="1"/>
    <xf numFmtId="0" fontId="4" fillId="2" borderId="0" xfId="0" applyFont="1" applyFill="1" applyProtection="1"/>
    <xf numFmtId="0" fontId="2" fillId="0" borderId="0" xfId="0" applyFont="1" applyFill="1" applyProtection="1"/>
    <xf numFmtId="0" fontId="2" fillId="0" borderId="0" xfId="0" applyFont="1" applyAlignment="1" applyProtection="1">
      <alignment horizontal="center"/>
    </xf>
    <xf numFmtId="0" fontId="7" fillId="0" borderId="0" xfId="0" applyFont="1" applyProtection="1"/>
    <xf numFmtId="2" fontId="2" fillId="0" borderId="0" xfId="0" applyNumberFormat="1" applyFont="1" applyProtection="1"/>
    <xf numFmtId="164" fontId="2" fillId="0" borderId="0" xfId="0" applyNumberFormat="1" applyFont="1" applyProtection="1"/>
    <xf numFmtId="0" fontId="13" fillId="0" borderId="0" xfId="0" applyFont="1" applyAlignment="1">
      <alignment textRotation="90"/>
    </xf>
    <xf numFmtId="0" fontId="2" fillId="4" borderId="0" xfId="0" applyFont="1" applyFill="1" applyAlignment="1">
      <alignment horizontal="center"/>
    </xf>
    <xf numFmtId="0" fontId="2" fillId="4" borderId="0" xfId="0" applyFont="1" applyFill="1"/>
    <xf numFmtId="1" fontId="14" fillId="0" borderId="0" xfId="0" applyNumberFormat="1" applyFont="1"/>
    <xf numFmtId="1" fontId="2" fillId="0" borderId="0" xfId="0" applyNumberFormat="1" applyFont="1"/>
    <xf numFmtId="1" fontId="2" fillId="0" borderId="0" xfId="0" applyNumberFormat="1" applyFont="1" applyProtection="1"/>
    <xf numFmtId="164" fontId="2" fillId="0" borderId="0" xfId="0" quotePrefix="1" applyNumberFormat="1" applyFont="1"/>
    <xf numFmtId="1" fontId="2" fillId="2" borderId="0" xfId="0" applyNumberFormat="1" applyFont="1" applyFill="1"/>
    <xf numFmtId="2" fontId="2" fillId="2" borderId="0" xfId="0" applyNumberFormat="1" applyFont="1" applyFill="1"/>
    <xf numFmtId="1" fontId="2" fillId="2" borderId="0" xfId="0" applyNumberFormat="1" applyFont="1" applyFill="1" applyProtection="1">
      <protection locked="0"/>
    </xf>
    <xf numFmtId="0" fontId="2" fillId="2" borderId="0" xfId="0" applyFont="1" applyFill="1" applyProtection="1">
      <protection locked="0"/>
    </xf>
    <xf numFmtId="2" fontId="2" fillId="2" borderId="0" xfId="0" applyNumberFormat="1" applyFont="1" applyFill="1" applyProtection="1">
      <protection locked="0"/>
    </xf>
    <xf numFmtId="0" fontId="2" fillId="5" borderId="0" xfId="0" applyFont="1" applyFill="1"/>
    <xf numFmtId="0" fontId="2" fillId="6" borderId="0" xfId="0" applyFont="1" applyFill="1"/>
    <xf numFmtId="0" fontId="7" fillId="0" borderId="0" xfId="0" applyFont="1" applyAlignment="1">
      <alignment horizontal="center"/>
    </xf>
    <xf numFmtId="0" fontId="2" fillId="7" borderId="0" xfId="0" applyFont="1" applyFill="1" applyAlignment="1">
      <alignment horizontal="center"/>
    </xf>
    <xf numFmtId="164" fontId="2" fillId="7" borderId="0" xfId="0" applyNumberFormat="1" applyFont="1" applyFill="1"/>
    <xf numFmtId="0" fontId="13" fillId="0" borderId="0" xfId="0" applyFont="1" applyAlignment="1">
      <alignment horizontal="center" textRotation="90"/>
    </xf>
    <xf numFmtId="165" fontId="2" fillId="0" borderId="0" xfId="0" applyNumberFormat="1" applyFont="1"/>
    <xf numFmtId="165" fontId="2" fillId="0" borderId="0" xfId="0" quotePrefix="1" applyNumberFormat="1" applyFont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" fontId="12" fillId="0" borderId="0" xfId="0" applyNumberFormat="1" applyFont="1"/>
    <xf numFmtId="0" fontId="13" fillId="0" borderId="0" xfId="0" applyFont="1" applyAlignment="1">
      <alignment horizontal="center"/>
    </xf>
    <xf numFmtId="11" fontId="2" fillId="0" borderId="0" xfId="0" applyNumberFormat="1" applyFont="1"/>
    <xf numFmtId="0" fontId="2" fillId="0" borderId="0" xfId="0" applyFont="1" applyFill="1"/>
    <xf numFmtId="0" fontId="13" fillId="0" borderId="0" xfId="0" applyFont="1" applyAlignment="1">
      <alignment textRotation="90"/>
    </xf>
  </cellXfs>
  <cellStyles count="32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Normal" xfId="0" builtinId="0"/>
    <cellStyle name="Normal 2" xfId="17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6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Y18"/>
  <sheetViews>
    <sheetView workbookViewId="0">
      <selection activeCell="I29" sqref="I29"/>
    </sheetView>
  </sheetViews>
  <sheetFormatPr baseColWidth="10" defaultRowHeight="12" x14ac:dyDescent="0"/>
  <cols>
    <col min="1" max="1" width="7.5" style="1" customWidth="1"/>
    <col min="2" max="2" width="11.83203125" style="1" bestFit="1" customWidth="1"/>
    <col min="3" max="3" width="6.6640625" style="1" customWidth="1"/>
    <col min="4" max="4" width="6" style="1" bestFit="1" customWidth="1"/>
    <col min="5" max="5" width="7.33203125" style="1" bestFit="1" customWidth="1"/>
    <col min="6" max="6" width="6.5" style="1" bestFit="1" customWidth="1"/>
    <col min="7" max="7" width="5.6640625" style="1" bestFit="1" customWidth="1"/>
    <col min="8" max="9" width="7.33203125" style="1" bestFit="1" customWidth="1"/>
    <col min="10" max="14" width="6" style="1" bestFit="1" customWidth="1"/>
    <col min="15" max="15" width="7.33203125" style="1" bestFit="1" customWidth="1"/>
    <col min="16" max="16" width="5.83203125" style="1" customWidth="1"/>
    <col min="17" max="27" width="7.33203125" style="1" bestFit="1" customWidth="1"/>
    <col min="28" max="28" width="7.33203125" style="1" customWidth="1"/>
    <col min="29" max="37" width="7.33203125" style="1" bestFit="1" customWidth="1"/>
    <col min="38" max="38" width="7.1640625" style="1" customWidth="1"/>
    <col min="39" max="39" width="6.5" style="1" customWidth="1"/>
    <col min="40" max="48" width="6" style="1" bestFit="1" customWidth="1"/>
    <col min="49" max="49" width="7.33203125" style="1" bestFit="1" customWidth="1"/>
    <col min="50" max="50" width="5.83203125" style="1" customWidth="1"/>
    <col min="51" max="59" width="5.6640625" style="1" bestFit="1" customWidth="1"/>
    <col min="60" max="62" width="5.5" style="1" customWidth="1"/>
    <col min="63" max="63" width="8.1640625" style="1" bestFit="1" customWidth="1"/>
    <col min="64" max="64" width="6.1640625" style="1" customWidth="1"/>
    <col min="65" max="69" width="7.33203125" style="1" bestFit="1" customWidth="1"/>
    <col min="70" max="70" width="7.1640625" style="1" bestFit="1" customWidth="1"/>
    <col min="71" max="74" width="7.33203125" style="1" bestFit="1" customWidth="1"/>
    <col min="75" max="76" width="7.1640625" style="1" bestFit="1" customWidth="1"/>
    <col min="77" max="87" width="7.1640625" style="1" customWidth="1"/>
    <col min="88" max="90" width="7.1640625" style="1" bestFit="1" customWidth="1"/>
    <col min="91" max="91" width="10.83203125" style="1" customWidth="1"/>
    <col min="92" max="100" width="8.33203125" style="1" customWidth="1"/>
    <col min="101" max="102" width="10.83203125" style="1"/>
    <col min="103" max="103" width="6.1640625" style="1" customWidth="1"/>
    <col min="104" max="116" width="5.6640625" style="1" bestFit="1" customWidth="1"/>
    <col min="117" max="117" width="8.1640625" style="1" bestFit="1" customWidth="1"/>
    <col min="118" max="118" width="6.5" style="1" customWidth="1"/>
    <col min="119" max="131" width="5.6640625" style="1" bestFit="1" customWidth="1"/>
    <col min="132" max="132" width="6.5" style="1" bestFit="1" customWidth="1"/>
    <col min="133" max="133" width="9.1640625" style="1" bestFit="1" customWidth="1"/>
    <col min="134" max="134" width="6.33203125" style="1" customWidth="1"/>
    <col min="135" max="144" width="5.6640625" style="1" bestFit="1" customWidth="1"/>
    <col min="145" max="145" width="6.5" style="1" customWidth="1"/>
    <col min="146" max="146" width="6.33203125" style="1" bestFit="1" customWidth="1"/>
    <col min="147" max="147" width="5.5" style="1" customWidth="1"/>
    <col min="148" max="148" width="8.83203125" style="1" bestFit="1" customWidth="1"/>
    <col min="149" max="149" width="6.33203125" style="1" customWidth="1"/>
    <col min="150" max="152" width="5.6640625" style="1" bestFit="1" customWidth="1"/>
    <col min="153" max="153" width="5.83203125" style="1" customWidth="1"/>
    <col min="154" max="160" width="5.6640625" style="1" bestFit="1" customWidth="1"/>
    <col min="161" max="161" width="6.83203125" style="1" bestFit="1" customWidth="1"/>
    <col min="162" max="167" width="5.6640625" style="1" bestFit="1" customWidth="1"/>
    <col min="168" max="168" width="10.83203125" style="1"/>
    <col min="169" max="169" width="5.6640625" style="1" bestFit="1" customWidth="1"/>
    <col min="170" max="170" width="7.1640625" style="1" bestFit="1" customWidth="1"/>
    <col min="171" max="171" width="6" style="1" customWidth="1"/>
    <col min="172" max="173" width="5.6640625" style="1" bestFit="1" customWidth="1"/>
    <col min="174" max="174" width="8.1640625" style="1" bestFit="1" customWidth="1"/>
    <col min="175" max="175" width="10.83203125" style="1"/>
    <col min="176" max="176" width="6.5" style="1" customWidth="1"/>
    <col min="177" max="177" width="7.33203125" style="1" bestFit="1" customWidth="1"/>
    <col min="178" max="178" width="6.1640625" style="1" bestFit="1" customWidth="1"/>
    <col min="179" max="179" width="6.6640625" style="1" bestFit="1" customWidth="1"/>
    <col min="180" max="180" width="10.5" style="1" bestFit="1" customWidth="1"/>
    <col min="181" max="181" width="4.83203125" style="1" customWidth="1"/>
    <col min="182" max="184" width="5" style="1" bestFit="1" customWidth="1"/>
    <col min="185" max="185" width="4.33203125" style="1" bestFit="1" customWidth="1"/>
    <col min="186" max="186" width="5.5" style="1" bestFit="1" customWidth="1"/>
    <col min="187" max="187" width="5.33203125" style="1" bestFit="1" customWidth="1"/>
    <col min="188" max="188" width="4" style="1" bestFit="1" customWidth="1"/>
    <col min="189" max="190" width="7.1640625" style="1" bestFit="1" customWidth="1"/>
    <col min="191" max="191" width="5.83203125" style="1" bestFit="1" customWidth="1"/>
    <col min="192" max="192" width="6.33203125" style="1" bestFit="1" customWidth="1"/>
    <col min="193" max="193" width="4.5" style="1" customWidth="1"/>
    <col min="194" max="194" width="4.6640625" style="1" bestFit="1" customWidth="1"/>
    <col min="195" max="195" width="6" style="1" bestFit="1" customWidth="1"/>
    <col min="196" max="196" width="4.6640625" style="1" bestFit="1" customWidth="1"/>
    <col min="197" max="197" width="4.83203125" style="1" bestFit="1" customWidth="1"/>
    <col min="198" max="198" width="5" style="1" bestFit="1" customWidth="1"/>
    <col min="199" max="200" width="4.6640625" style="1" bestFit="1" customWidth="1"/>
    <col min="201" max="201" width="5.5" style="1" bestFit="1" customWidth="1"/>
    <col min="202" max="202" width="3" style="1" customWidth="1"/>
    <col min="203" max="203" width="8.33203125" style="1" customWidth="1"/>
    <col min="204" max="205" width="7.6640625" style="1" customWidth="1"/>
    <col min="206" max="206" width="9.1640625" style="1" customWidth="1"/>
    <col min="207" max="207" width="9.5" style="1" customWidth="1"/>
    <col min="208" max="16384" width="10.83203125" style="1"/>
  </cols>
  <sheetData>
    <row r="1" spans="1:207">
      <c r="C1" s="1" t="s">
        <v>16</v>
      </c>
      <c r="CY1" s="7" t="s">
        <v>108</v>
      </c>
    </row>
    <row r="2" spans="1:207" ht="13" thickBot="1">
      <c r="C2" s="6" t="s">
        <v>8</v>
      </c>
      <c r="D2" s="6" t="s">
        <v>11</v>
      </c>
      <c r="E2" s="6" t="s">
        <v>12</v>
      </c>
      <c r="F2" s="6" t="s">
        <v>13</v>
      </c>
      <c r="G2" s="6" t="s">
        <v>0</v>
      </c>
      <c r="H2" s="6" t="s">
        <v>1</v>
      </c>
      <c r="I2" s="6" t="s">
        <v>2</v>
      </c>
      <c r="J2" s="6" t="s">
        <v>3</v>
      </c>
      <c r="K2" s="6" t="s">
        <v>9</v>
      </c>
      <c r="L2" s="6" t="s">
        <v>10</v>
      </c>
      <c r="M2" s="6" t="s">
        <v>4</v>
      </c>
      <c r="N2" s="6" t="s">
        <v>5</v>
      </c>
      <c r="O2" s="6" t="s">
        <v>105</v>
      </c>
      <c r="P2" s="1" t="s">
        <v>107</v>
      </c>
      <c r="AM2" s="7" t="s">
        <v>20</v>
      </c>
    </row>
    <row r="3" spans="1:207" ht="13" thickBot="1">
      <c r="C3" s="4">
        <f>28.0855+2*15.9994</f>
        <v>60.084299999999999</v>
      </c>
      <c r="D3" s="4">
        <f>47.867+2*15.9994</f>
        <v>79.865799999999993</v>
      </c>
      <c r="E3" s="4">
        <f>26.981538*2+3*15.9994</f>
        <v>101.961276</v>
      </c>
      <c r="F3" s="4">
        <f>2*51.9961+3*15.9994</f>
        <v>151.99039999999999</v>
      </c>
      <c r="G3" s="4">
        <f>55.845+15.9994</f>
        <v>71.844399999999993</v>
      </c>
      <c r="H3" s="4">
        <f>24.305+15.9994</f>
        <v>40.304400000000001</v>
      </c>
      <c r="I3" s="4">
        <f>40.078+15.9994</f>
        <v>56.077400000000004</v>
      </c>
      <c r="J3" s="4">
        <f>54.938049+15.9994</f>
        <v>70.937449000000001</v>
      </c>
      <c r="K3" s="4">
        <f>2*22.98977+15.9994</f>
        <v>61.978940000000001</v>
      </c>
      <c r="L3" s="4">
        <f>2*39.0983+15.9994</f>
        <v>94.195999999999998</v>
      </c>
      <c r="M3" s="4">
        <f>18.9984032</f>
        <v>18.998403199999998</v>
      </c>
      <c r="N3" s="4">
        <v>35.4527</v>
      </c>
      <c r="O3" s="1">
        <f>2*55.845+3*15.9994</f>
        <v>159.68819999999999</v>
      </c>
      <c r="P3" s="1">
        <f>15.9994+2*1.00794</f>
        <v>18.015280000000001</v>
      </c>
      <c r="AM3" s="10">
        <v>23</v>
      </c>
      <c r="CY3" s="1" t="s">
        <v>85</v>
      </c>
    </row>
    <row r="4" spans="1:207">
      <c r="ES4" s="1" t="s">
        <v>96</v>
      </c>
      <c r="GU4" s="1" t="s">
        <v>136</v>
      </c>
    </row>
    <row r="5" spans="1:207">
      <c r="C5" s="3" t="s">
        <v>15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8" t="s">
        <v>17</v>
      </c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3" t="s">
        <v>18</v>
      </c>
      <c r="AC5" s="2"/>
      <c r="AD5" s="2"/>
      <c r="AE5" s="2"/>
      <c r="AF5" s="2"/>
      <c r="AG5" s="2"/>
      <c r="AH5" s="2"/>
      <c r="AI5" s="2"/>
      <c r="AJ5" s="2"/>
      <c r="AK5" s="2"/>
      <c r="AL5" s="2"/>
      <c r="AM5" s="8" t="s">
        <v>19</v>
      </c>
      <c r="AN5" s="9"/>
      <c r="AO5" s="9"/>
      <c r="AP5" s="9"/>
      <c r="AQ5" s="9"/>
      <c r="AR5" s="9"/>
      <c r="AS5" s="9"/>
      <c r="AT5" s="9"/>
      <c r="AU5" s="9"/>
      <c r="AV5" s="9"/>
      <c r="AW5" s="9"/>
      <c r="AX5" s="3" t="s">
        <v>87</v>
      </c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8" t="s">
        <v>33</v>
      </c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3" t="s">
        <v>58</v>
      </c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N5" s="7" t="s">
        <v>66</v>
      </c>
      <c r="CY5" s="2" t="s">
        <v>86</v>
      </c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9" t="s">
        <v>91</v>
      </c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D5" s="2" t="s">
        <v>95</v>
      </c>
      <c r="EE5" s="2"/>
      <c r="EF5" s="2"/>
      <c r="EG5" s="2"/>
      <c r="EH5" s="2"/>
      <c r="EI5" s="2"/>
      <c r="EJ5" s="2"/>
      <c r="EK5" s="2"/>
      <c r="EL5" s="2"/>
      <c r="EM5" s="2"/>
      <c r="EN5" s="2"/>
      <c r="EO5" s="9" t="s">
        <v>104</v>
      </c>
      <c r="EP5" s="9"/>
      <c r="EQ5" s="9"/>
      <c r="ER5" s="9"/>
      <c r="ES5" s="40" t="s">
        <v>100</v>
      </c>
      <c r="ET5" s="40"/>
      <c r="EU5" s="40"/>
      <c r="EV5" s="40"/>
      <c r="EW5" s="41" t="s">
        <v>99</v>
      </c>
      <c r="EX5" s="41"/>
      <c r="EY5" s="41"/>
      <c r="EZ5" s="41"/>
      <c r="FA5" s="41"/>
      <c r="FB5" s="41"/>
      <c r="FC5" s="41"/>
      <c r="FD5" s="41"/>
      <c r="FE5" s="40" t="s">
        <v>102</v>
      </c>
      <c r="FF5" s="40"/>
      <c r="FG5" s="40"/>
      <c r="FH5" s="40"/>
      <c r="FI5" s="41" t="s">
        <v>103</v>
      </c>
      <c r="FJ5" s="41"/>
      <c r="FK5" s="41"/>
      <c r="FL5" s="1" t="s">
        <v>109</v>
      </c>
      <c r="FM5" s="1" t="s">
        <v>120</v>
      </c>
      <c r="FN5" s="1" t="s">
        <v>119</v>
      </c>
      <c r="FO5" s="2" t="s">
        <v>124</v>
      </c>
      <c r="FP5" s="2"/>
      <c r="FQ5" s="2"/>
      <c r="FR5" s="2"/>
      <c r="FS5" s="1" t="s">
        <v>121</v>
      </c>
      <c r="FT5" s="9" t="s">
        <v>118</v>
      </c>
      <c r="FU5" s="9"/>
      <c r="FV5" s="9"/>
      <c r="FW5" s="9"/>
      <c r="FX5" s="9"/>
      <c r="FY5" s="2" t="s">
        <v>125</v>
      </c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 t="s">
        <v>135</v>
      </c>
      <c r="GL5" s="2"/>
      <c r="GM5" s="2"/>
      <c r="GN5" s="2"/>
      <c r="GO5" s="2"/>
      <c r="GP5" s="2"/>
      <c r="GQ5" s="2"/>
      <c r="GR5" s="2"/>
      <c r="GS5" s="2"/>
      <c r="GV5" s="2" t="s">
        <v>137</v>
      </c>
      <c r="GW5" s="2"/>
      <c r="GX5" s="9" t="s">
        <v>139</v>
      </c>
      <c r="GY5" s="9"/>
    </row>
    <row r="6" spans="1:207" s="6" customFormat="1" ht="15">
      <c r="A6" s="6" t="s">
        <v>6</v>
      </c>
      <c r="B6" s="6" t="s">
        <v>7</v>
      </c>
      <c r="C6" s="6" t="s">
        <v>8</v>
      </c>
      <c r="D6" s="6" t="s">
        <v>11</v>
      </c>
      <c r="E6" s="6" t="s">
        <v>12</v>
      </c>
      <c r="F6" s="6" t="s">
        <v>13</v>
      </c>
      <c r="G6" s="6" t="s">
        <v>0</v>
      </c>
      <c r="H6" s="6" t="s">
        <v>1</v>
      </c>
      <c r="I6" s="6" t="s">
        <v>2</v>
      </c>
      <c r="J6" s="6" t="s">
        <v>3</v>
      </c>
      <c r="K6" s="6" t="s">
        <v>9</v>
      </c>
      <c r="L6" s="6" t="s">
        <v>10</v>
      </c>
      <c r="M6" s="6" t="s">
        <v>4</v>
      </c>
      <c r="N6" s="6" t="s">
        <v>5</v>
      </c>
      <c r="O6" s="6" t="s">
        <v>14</v>
      </c>
      <c r="P6" s="6" t="s">
        <v>8</v>
      </c>
      <c r="Q6" s="6" t="s">
        <v>11</v>
      </c>
      <c r="R6" s="6" t="s">
        <v>12</v>
      </c>
      <c r="S6" s="6" t="s">
        <v>13</v>
      </c>
      <c r="T6" s="6" t="s">
        <v>0</v>
      </c>
      <c r="U6" s="6" t="s">
        <v>1</v>
      </c>
      <c r="V6" s="6" t="s">
        <v>2</v>
      </c>
      <c r="W6" s="6" t="s">
        <v>3</v>
      </c>
      <c r="X6" s="6" t="s">
        <v>9</v>
      </c>
      <c r="Y6" s="6" t="s">
        <v>10</v>
      </c>
      <c r="Z6" s="6" t="s">
        <v>4</v>
      </c>
      <c r="AA6" s="6" t="s">
        <v>5</v>
      </c>
      <c r="AB6" s="6" t="s">
        <v>8</v>
      </c>
      <c r="AC6" s="6" t="s">
        <v>11</v>
      </c>
      <c r="AD6" s="6" t="s">
        <v>12</v>
      </c>
      <c r="AE6" s="6" t="s">
        <v>13</v>
      </c>
      <c r="AF6" s="6" t="s">
        <v>0</v>
      </c>
      <c r="AG6" s="6" t="s">
        <v>1</v>
      </c>
      <c r="AH6" s="6" t="s">
        <v>2</v>
      </c>
      <c r="AI6" s="6" t="s">
        <v>3</v>
      </c>
      <c r="AJ6" s="6" t="s">
        <v>9</v>
      </c>
      <c r="AK6" s="6" t="s">
        <v>10</v>
      </c>
      <c r="AL6" s="6" t="s">
        <v>14</v>
      </c>
      <c r="AM6" s="6" t="s">
        <v>8</v>
      </c>
      <c r="AN6" s="6" t="s">
        <v>11</v>
      </c>
      <c r="AO6" s="6" t="s">
        <v>12</v>
      </c>
      <c r="AP6" s="6" t="s">
        <v>13</v>
      </c>
      <c r="AQ6" s="6" t="s">
        <v>0</v>
      </c>
      <c r="AR6" s="6" t="s">
        <v>1</v>
      </c>
      <c r="AS6" s="6" t="s">
        <v>2</v>
      </c>
      <c r="AT6" s="6" t="s">
        <v>3</v>
      </c>
      <c r="AU6" s="6" t="s">
        <v>9</v>
      </c>
      <c r="AV6" s="6" t="s">
        <v>10</v>
      </c>
      <c r="AW6" s="6" t="s">
        <v>14</v>
      </c>
      <c r="AX6" s="6" t="s">
        <v>22</v>
      </c>
      <c r="AY6" s="6" t="s">
        <v>23</v>
      </c>
      <c r="AZ6" s="6" t="s">
        <v>24</v>
      </c>
      <c r="BA6" s="6" t="s">
        <v>25</v>
      </c>
      <c r="BB6" s="6" t="s">
        <v>26</v>
      </c>
      <c r="BC6" s="6" t="s">
        <v>27</v>
      </c>
      <c r="BD6" s="6" t="s">
        <v>28</v>
      </c>
      <c r="BE6" s="6" t="s">
        <v>29</v>
      </c>
      <c r="BF6" s="6" t="s">
        <v>30</v>
      </c>
      <c r="BG6" s="6" t="s">
        <v>31</v>
      </c>
      <c r="BH6" s="6" t="s">
        <v>4</v>
      </c>
      <c r="BI6" s="6" t="s">
        <v>5</v>
      </c>
      <c r="BJ6" s="6" t="s">
        <v>88</v>
      </c>
      <c r="BK6" s="42" t="s">
        <v>89</v>
      </c>
      <c r="BL6" s="6" t="s">
        <v>34</v>
      </c>
      <c r="BM6" s="6" t="s">
        <v>35</v>
      </c>
      <c r="BN6" s="6" t="s">
        <v>36</v>
      </c>
      <c r="BO6" s="6" t="s">
        <v>37</v>
      </c>
      <c r="BP6" s="6" t="s">
        <v>38</v>
      </c>
      <c r="BQ6" s="6" t="s">
        <v>39</v>
      </c>
      <c r="BR6" s="6" t="s">
        <v>40</v>
      </c>
      <c r="BS6" s="6" t="s">
        <v>41</v>
      </c>
      <c r="BT6" s="6" t="s">
        <v>42</v>
      </c>
      <c r="BU6" s="6" t="s">
        <v>43</v>
      </c>
      <c r="BV6" s="6" t="s">
        <v>44</v>
      </c>
      <c r="BW6" s="6" t="s">
        <v>45</v>
      </c>
      <c r="BX6" s="6" t="s">
        <v>46</v>
      </c>
      <c r="BY6" s="6" t="s">
        <v>22</v>
      </c>
      <c r="BZ6" s="6" t="s">
        <v>23</v>
      </c>
      <c r="CA6" s="6" t="s">
        <v>24</v>
      </c>
      <c r="CB6" s="6" t="s">
        <v>25</v>
      </c>
      <c r="CC6" s="6" t="s">
        <v>26</v>
      </c>
      <c r="CD6" s="6" t="s">
        <v>27</v>
      </c>
      <c r="CE6" s="6" t="s">
        <v>28</v>
      </c>
      <c r="CF6" s="6" t="s">
        <v>29</v>
      </c>
      <c r="CG6" s="6" t="s">
        <v>30</v>
      </c>
      <c r="CH6" s="6" t="s">
        <v>31</v>
      </c>
      <c r="CI6" s="6" t="s">
        <v>59</v>
      </c>
      <c r="CJ6" s="6" t="s">
        <v>47</v>
      </c>
      <c r="CK6" s="6" t="s">
        <v>48</v>
      </c>
      <c r="CL6" s="6" t="s">
        <v>49</v>
      </c>
      <c r="CN6" s="6" t="s">
        <v>6</v>
      </c>
      <c r="CO6" s="6" t="s">
        <v>50</v>
      </c>
      <c r="CP6" s="6" t="s">
        <v>51</v>
      </c>
      <c r="CQ6" s="6" t="s">
        <v>52</v>
      </c>
      <c r="CR6" s="6" t="s">
        <v>53</v>
      </c>
      <c r="CS6" s="6" t="s">
        <v>54</v>
      </c>
      <c r="CT6" s="6" t="s">
        <v>55</v>
      </c>
      <c r="CU6" s="6" t="s">
        <v>56</v>
      </c>
      <c r="CV6" s="6" t="s">
        <v>57</v>
      </c>
      <c r="CW6" s="6" t="s">
        <v>82</v>
      </c>
      <c r="CY6" s="42" t="s">
        <v>32</v>
      </c>
      <c r="CZ6" s="6" t="s">
        <v>22</v>
      </c>
      <c r="DA6" s="6" t="s">
        <v>23</v>
      </c>
      <c r="DB6" s="6" t="s">
        <v>24</v>
      </c>
      <c r="DC6" s="6" t="s">
        <v>25</v>
      </c>
      <c r="DD6" s="6" t="s">
        <v>26</v>
      </c>
      <c r="DE6" s="6" t="s">
        <v>27</v>
      </c>
      <c r="DF6" s="6" t="s">
        <v>28</v>
      </c>
      <c r="DG6" s="6" t="s">
        <v>29</v>
      </c>
      <c r="DH6" s="6" t="s">
        <v>30</v>
      </c>
      <c r="DI6" s="6" t="s">
        <v>31</v>
      </c>
      <c r="DJ6" s="6" t="s">
        <v>4</v>
      </c>
      <c r="DK6" s="6" t="s">
        <v>5</v>
      </c>
      <c r="DL6" s="6" t="s">
        <v>88</v>
      </c>
      <c r="DM6" s="42" t="s">
        <v>90</v>
      </c>
      <c r="DN6" s="42" t="s">
        <v>32</v>
      </c>
      <c r="DO6" s="6" t="s">
        <v>22</v>
      </c>
      <c r="DP6" s="6" t="s">
        <v>23</v>
      </c>
      <c r="DQ6" s="6" t="s">
        <v>24</v>
      </c>
      <c r="DR6" s="6" t="s">
        <v>25</v>
      </c>
      <c r="DS6" s="6" t="s">
        <v>26</v>
      </c>
      <c r="DT6" s="6" t="s">
        <v>27</v>
      </c>
      <c r="DU6" s="6" t="s">
        <v>28</v>
      </c>
      <c r="DV6" s="6" t="s">
        <v>29</v>
      </c>
      <c r="DW6" s="6" t="s">
        <v>30</v>
      </c>
      <c r="DX6" s="6" t="s">
        <v>31</v>
      </c>
      <c r="DY6" s="6" t="s">
        <v>4</v>
      </c>
      <c r="DZ6" s="6" t="s">
        <v>5</v>
      </c>
      <c r="EA6" s="6" t="s">
        <v>88</v>
      </c>
      <c r="EB6" s="42" t="s">
        <v>90</v>
      </c>
      <c r="EC6" s="6" t="s">
        <v>92</v>
      </c>
      <c r="ED6" s="6" t="s">
        <v>22</v>
      </c>
      <c r="EE6" s="6" t="s">
        <v>23</v>
      </c>
      <c r="EF6" s="6" t="s">
        <v>24</v>
      </c>
      <c r="EG6" s="6" t="s">
        <v>25</v>
      </c>
      <c r="EH6" s="6" t="s">
        <v>93</v>
      </c>
      <c r="EI6" s="6" t="s">
        <v>94</v>
      </c>
      <c r="EJ6" s="6" t="s">
        <v>27</v>
      </c>
      <c r="EK6" s="6" t="s">
        <v>28</v>
      </c>
      <c r="EL6" s="6" t="s">
        <v>29</v>
      </c>
      <c r="EM6" s="6" t="s">
        <v>30</v>
      </c>
      <c r="EN6" s="6" t="s">
        <v>31</v>
      </c>
      <c r="EO6" s="6" t="s">
        <v>105</v>
      </c>
      <c r="EP6" s="6" t="s">
        <v>0</v>
      </c>
      <c r="EQ6" s="1" t="s">
        <v>107</v>
      </c>
      <c r="ER6" s="6" t="s">
        <v>106</v>
      </c>
      <c r="ES6" s="6" t="s">
        <v>22</v>
      </c>
      <c r="ET6" s="6" t="s">
        <v>97</v>
      </c>
      <c r="EU6" s="6" t="s">
        <v>98</v>
      </c>
      <c r="EV6" s="43" t="s">
        <v>14</v>
      </c>
      <c r="EW6" s="6" t="s">
        <v>101</v>
      </c>
      <c r="EX6" s="6" t="s">
        <v>23</v>
      </c>
      <c r="EY6" s="6" t="s">
        <v>25</v>
      </c>
      <c r="EZ6" s="6" t="s">
        <v>93</v>
      </c>
      <c r="FA6" s="6" t="s">
        <v>27</v>
      </c>
      <c r="FB6" s="6" t="s">
        <v>94</v>
      </c>
      <c r="FC6" s="6" t="s">
        <v>29</v>
      </c>
      <c r="FD6" s="43" t="s">
        <v>14</v>
      </c>
      <c r="FE6" s="6" t="s">
        <v>94</v>
      </c>
      <c r="FF6" s="6" t="s">
        <v>28</v>
      </c>
      <c r="FG6" s="6" t="s">
        <v>30</v>
      </c>
      <c r="FH6" s="43" t="s">
        <v>14</v>
      </c>
      <c r="FI6" s="6" t="s">
        <v>30</v>
      </c>
      <c r="FJ6" s="6" t="s">
        <v>31</v>
      </c>
      <c r="FK6" s="43" t="s">
        <v>14</v>
      </c>
      <c r="FO6" s="6" t="s">
        <v>110</v>
      </c>
      <c r="FP6" s="6" t="s">
        <v>123</v>
      </c>
      <c r="FQ6" s="6" t="s">
        <v>111</v>
      </c>
      <c r="FR6" s="6" t="s">
        <v>112</v>
      </c>
      <c r="FS6" s="6" t="s">
        <v>122</v>
      </c>
      <c r="FT6" s="6" t="s">
        <v>116</v>
      </c>
      <c r="FU6" s="6" t="s">
        <v>117</v>
      </c>
      <c r="FV6" s="6" t="s">
        <v>113</v>
      </c>
      <c r="FW6" s="6" t="s">
        <v>114</v>
      </c>
      <c r="FX6" s="6" t="s">
        <v>115</v>
      </c>
      <c r="FY6" s="6" t="s">
        <v>126</v>
      </c>
      <c r="FZ6" s="6" t="s">
        <v>127</v>
      </c>
      <c r="GA6" s="6" t="s">
        <v>128</v>
      </c>
      <c r="GB6" s="6" t="s">
        <v>129</v>
      </c>
      <c r="GC6" s="6" t="s">
        <v>130</v>
      </c>
      <c r="GD6" s="6" t="s">
        <v>131</v>
      </c>
      <c r="GE6" s="6" t="s">
        <v>132</v>
      </c>
      <c r="GF6" s="6" t="s">
        <v>133</v>
      </c>
      <c r="GG6" s="6" t="s">
        <v>134</v>
      </c>
      <c r="GH6" s="6" t="s">
        <v>117</v>
      </c>
      <c r="GI6" s="6" t="s">
        <v>116</v>
      </c>
      <c r="GJ6" s="6" t="s">
        <v>113</v>
      </c>
      <c r="GK6" s="6" t="s">
        <v>8</v>
      </c>
      <c r="GL6" s="6" t="s">
        <v>11</v>
      </c>
      <c r="GM6" s="6" t="s">
        <v>12</v>
      </c>
      <c r="GN6" s="6" t="s">
        <v>0</v>
      </c>
      <c r="GO6" s="6" t="s">
        <v>1</v>
      </c>
      <c r="GP6" s="6" t="s">
        <v>2</v>
      </c>
      <c r="GQ6" s="6" t="s">
        <v>10</v>
      </c>
      <c r="GR6" s="6" t="s">
        <v>107</v>
      </c>
      <c r="GS6" s="6" t="s">
        <v>14</v>
      </c>
      <c r="GU6" s="6" t="s">
        <v>6</v>
      </c>
      <c r="GV6" s="48" t="s">
        <v>138</v>
      </c>
      <c r="GW6" s="48" t="s">
        <v>116</v>
      </c>
      <c r="GX6" s="49" t="s">
        <v>138</v>
      </c>
      <c r="GY6" s="49" t="s">
        <v>116</v>
      </c>
    </row>
    <row r="7" spans="1:207">
      <c r="A7" s="35"/>
      <c r="B7" s="2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4">
        <f t="shared" ref="O7:O16" si="0">SUM(C7:N7)</f>
        <v>0</v>
      </c>
      <c r="P7" s="5">
        <f t="shared" ref="P7:P16" si="1">C7/C$3</f>
        <v>0</v>
      </c>
      <c r="Q7" s="5">
        <f t="shared" ref="Q7:Q16" si="2">D7/D$3</f>
        <v>0</v>
      </c>
      <c r="R7" s="5">
        <f t="shared" ref="R7:R16" si="3">E7/E$3</f>
        <v>0</v>
      </c>
      <c r="S7" s="5">
        <f t="shared" ref="S7:S16" si="4">F7/F$3</f>
        <v>0</v>
      </c>
      <c r="T7" s="5">
        <f t="shared" ref="T7:T16" si="5">G7/G$3</f>
        <v>0</v>
      </c>
      <c r="U7" s="5">
        <f t="shared" ref="U7:U16" si="6">H7/H$3</f>
        <v>0</v>
      </c>
      <c r="V7" s="5">
        <f t="shared" ref="V7:V16" si="7">I7/I$3</f>
        <v>0</v>
      </c>
      <c r="W7" s="5">
        <f t="shared" ref="W7:W16" si="8">J7/J$3</f>
        <v>0</v>
      </c>
      <c r="X7" s="5">
        <f t="shared" ref="X7:X16" si="9">K7/K$3</f>
        <v>0</v>
      </c>
      <c r="Y7" s="5">
        <f t="shared" ref="Y7:Y16" si="10">L7/L$3</f>
        <v>0</v>
      </c>
      <c r="Z7" s="5">
        <f t="shared" ref="Z7:Z16" si="11">M7/M$3</f>
        <v>0</v>
      </c>
      <c r="AA7" s="5">
        <f t="shared" ref="AA7:AA16" si="12">N7/N$3</f>
        <v>0</v>
      </c>
      <c r="AB7" s="5">
        <f t="shared" ref="AB7:AB16" si="13">P7*2</f>
        <v>0</v>
      </c>
      <c r="AC7" s="5">
        <f t="shared" ref="AC7:AC16" si="14">Q7*2</f>
        <v>0</v>
      </c>
      <c r="AD7" s="5">
        <f t="shared" ref="AD7:AD16" si="15">R7*3</f>
        <v>0</v>
      </c>
      <c r="AE7" s="5">
        <f t="shared" ref="AE7:AE16" si="16">S7*3</f>
        <v>0</v>
      </c>
      <c r="AF7" s="5">
        <f t="shared" ref="AF7:AF16" si="17">T7</f>
        <v>0</v>
      </c>
      <c r="AG7" s="5">
        <f t="shared" ref="AG7:AG16" si="18">U7</f>
        <v>0</v>
      </c>
      <c r="AH7" s="5">
        <f t="shared" ref="AH7:AH16" si="19">V7</f>
        <v>0</v>
      </c>
      <c r="AI7" s="5">
        <f t="shared" ref="AI7:AI16" si="20">W7</f>
        <v>0</v>
      </c>
      <c r="AJ7" s="5">
        <f t="shared" ref="AJ7:AJ16" si="21">X7</f>
        <v>0</v>
      </c>
      <c r="AK7" s="5">
        <f t="shared" ref="AK7:AK16" si="22">Y7</f>
        <v>0</v>
      </c>
      <c r="AL7" s="5">
        <f t="shared" ref="AL7:AL16" si="23">SUM(AB7:AK7)</f>
        <v>0</v>
      </c>
      <c r="AM7" s="4" t="e">
        <f t="shared" ref="AM7:AM16" si="24">AB7*$AM$3/$AL7</f>
        <v>#DIV/0!</v>
      </c>
      <c r="AN7" s="4" t="e">
        <f t="shared" ref="AN7:AN16" si="25">AC7*$AM$3/$AL7</f>
        <v>#DIV/0!</v>
      </c>
      <c r="AO7" s="4" t="e">
        <f t="shared" ref="AO7:AO16" si="26">AD7*$AM$3/$AL7</f>
        <v>#DIV/0!</v>
      </c>
      <c r="AP7" s="4" t="e">
        <f t="shared" ref="AP7:AP16" si="27">AE7*$AM$3/$AL7</f>
        <v>#DIV/0!</v>
      </c>
      <c r="AQ7" s="4" t="e">
        <f t="shared" ref="AQ7:AQ16" si="28">AF7*$AM$3/$AL7</f>
        <v>#DIV/0!</v>
      </c>
      <c r="AR7" s="4" t="e">
        <f t="shared" ref="AR7:AR16" si="29">AG7*$AM$3/$AL7</f>
        <v>#DIV/0!</v>
      </c>
      <c r="AS7" s="4" t="e">
        <f t="shared" ref="AS7:AS16" si="30">AH7*$AM$3/$AL7</f>
        <v>#DIV/0!</v>
      </c>
      <c r="AT7" s="4" t="e">
        <f t="shared" ref="AT7:AT16" si="31">AI7*$AM$3/$AL7</f>
        <v>#DIV/0!</v>
      </c>
      <c r="AU7" s="4" t="e">
        <f t="shared" ref="AU7:AU16" si="32">AJ7*$AM$3/$AL7</f>
        <v>#DIV/0!</v>
      </c>
      <c r="AV7" s="4" t="e">
        <f t="shared" ref="AV7:AV16" si="33">AK7*$AM$3/$AL7</f>
        <v>#DIV/0!</v>
      </c>
      <c r="AW7" s="4" t="e">
        <f t="shared" ref="AW7:AW16" si="34">SUM(AM7:AV7)</f>
        <v>#DIV/0!</v>
      </c>
      <c r="AX7" s="5" t="e">
        <f t="shared" ref="AX7:AX16" si="35">AM7/2</f>
        <v>#DIV/0!</v>
      </c>
      <c r="AY7" s="5" t="e">
        <f t="shared" ref="AY7:AY16" si="36">AN7/2</f>
        <v>#DIV/0!</v>
      </c>
      <c r="AZ7" s="5" t="e">
        <f t="shared" ref="AZ7:AZ16" si="37">AO7*2/3</f>
        <v>#DIV/0!</v>
      </c>
      <c r="BA7" s="5" t="e">
        <f t="shared" ref="BA7:BA16" si="38">AP7*2/3</f>
        <v>#DIV/0!</v>
      </c>
      <c r="BB7" s="5" t="e">
        <f t="shared" ref="BB7:BB16" si="39">AQ7</f>
        <v>#DIV/0!</v>
      </c>
      <c r="BC7" s="5" t="e">
        <f t="shared" ref="BC7:BC16" si="40">AR7</f>
        <v>#DIV/0!</v>
      </c>
      <c r="BD7" s="5" t="e">
        <f t="shared" ref="BD7:BD16" si="41">AS7</f>
        <v>#DIV/0!</v>
      </c>
      <c r="BE7" s="5" t="e">
        <f t="shared" ref="BE7:BE16" si="42">AT7</f>
        <v>#DIV/0!</v>
      </c>
      <c r="BF7" s="5" t="e">
        <f t="shared" ref="BF7:BF16" si="43">AU7*2</f>
        <v>#DIV/0!</v>
      </c>
      <c r="BG7" s="5" t="e">
        <f t="shared" ref="BG7:BG16" si="44">AV7*2</f>
        <v>#DIV/0!</v>
      </c>
      <c r="BH7" s="5" t="e">
        <f t="shared" ref="BH7:BH16" si="45">Z7*$AM$3/$AL7</f>
        <v>#DIV/0!</v>
      </c>
      <c r="BI7" s="5" t="e">
        <f t="shared" ref="BI7:BI16" si="46">AA7*$AM$3/$AL7</f>
        <v>#DIV/0!</v>
      </c>
      <c r="BJ7" s="5" t="e">
        <f t="shared" ref="BJ7:BJ16" si="47">2-BH7-BI7</f>
        <v>#DIV/0!</v>
      </c>
      <c r="BK7" s="5" t="e">
        <f t="shared" ref="BK7:BK16" si="48">SUM(AX7:BG7)</f>
        <v>#DIV/0!</v>
      </c>
      <c r="BL7" s="11" t="e">
        <f t="shared" ref="BL7:BL16" si="49">IF(16/BK7&gt;1,1,16/BK7)</f>
        <v>#DIV/0!</v>
      </c>
      <c r="BM7" s="11" t="e">
        <f t="shared" ref="BM7:BM16" si="50">IF(8/AX7&gt;1,1,8/AX7)</f>
        <v>#DIV/0!</v>
      </c>
      <c r="BN7" s="11" t="e">
        <f t="shared" ref="BN7:BN16" si="51">IF(15/(BK7-BF7-BG7)&gt;1,1,15/(BK7-BF7-BG7))</f>
        <v>#DIV/0!</v>
      </c>
      <c r="BO7" s="11" t="e">
        <f t="shared" ref="BO7:BO16" si="52">IF(2/BD7&gt;1,1,2/BD7)</f>
        <v>#DIV/0!</v>
      </c>
      <c r="BP7" s="11">
        <f>1</f>
        <v>1</v>
      </c>
      <c r="BQ7" s="11" t="e">
        <f t="shared" ref="BQ7:BQ16" si="53">IF(8/(AX7+AZ7)&gt;1,"FAIL",8/(AX7+AZ7))</f>
        <v>#DIV/0!</v>
      </c>
      <c r="BR7" s="11" t="e">
        <f t="shared" ref="BR7:BR16" si="54">IF(15/(BK7-BG7)&gt;1,"FAIL",15/(BK7-BG7))</f>
        <v>#DIV/0!</v>
      </c>
      <c r="BS7" s="11" t="e">
        <f t="shared" ref="BS7:BS16" si="55">IF(12.9/(BK7-BF7-BG7-BD7)&gt;1,"FAIL",12.9/(BK7-BF7-BG7-BD7))</f>
        <v>#DIV/0!</v>
      </c>
      <c r="BT7" s="11" t="e">
        <f t="shared" ref="BT7:BT16" si="56">IF(36/(46+AZ7+AX7+AY7)&gt;1,"FAIL",36/(46+AZ7+AX7+AY7))</f>
        <v>#DIV/0!</v>
      </c>
      <c r="BU7" s="11" t="e">
        <f t="shared" ref="BU7:BU16" si="57">IF(1-BB7/46&gt;1,"FAIL",1-BB7/46)</f>
        <v>#DIV/0!</v>
      </c>
      <c r="BV7" s="5" t="e">
        <f t="shared" ref="BV7:BV16" si="58">MIN(BL7:BP7)</f>
        <v>#DIV/0!</v>
      </c>
      <c r="BW7" s="11" t="e">
        <f t="shared" ref="BW7:BW16" si="59">IF(OR(BQ7="FAIL",BR7="FAIL",BS7="FAIL",BT7="FAIL",BU7="FAIL"),"FAIL",MAX(BQ7:BU7))</f>
        <v>#DIV/0!</v>
      </c>
      <c r="BX7" s="11" t="e">
        <f t="shared" ref="BX7:BX16" si="60">IF(BW7="FAIL","FAIL",AVERAGE(BV7:BW7))</f>
        <v>#DIV/0!</v>
      </c>
      <c r="BY7" s="11" t="e">
        <f t="shared" ref="BY7:BY16" si="61">IF($BX7="FAIL","",AX7*$BX7)</f>
        <v>#DIV/0!</v>
      </c>
      <c r="BZ7" s="11" t="e">
        <f t="shared" ref="BZ7:BZ16" si="62">IF($BX7="FAIL","",AY7*$BX7)</f>
        <v>#DIV/0!</v>
      </c>
      <c r="CA7" s="11" t="e">
        <f t="shared" ref="CA7:CA16" si="63">IF($BX7="FAIL","",AZ7*$BX7)</f>
        <v>#DIV/0!</v>
      </c>
      <c r="CB7" s="11" t="e">
        <f t="shared" ref="CB7:CB16" si="64">IF($BX7="FAIL","",BA7*$BX7)</f>
        <v>#DIV/0!</v>
      </c>
      <c r="CC7" s="11" t="e">
        <f t="shared" ref="CC7:CC16" si="65">IF($BX7="FAIL","",BB7*$BX7)</f>
        <v>#DIV/0!</v>
      </c>
      <c r="CD7" s="11" t="e">
        <f t="shared" ref="CD7:CD16" si="66">IF($BX7="FAIL","",BC7*$BX7)</f>
        <v>#DIV/0!</v>
      </c>
      <c r="CE7" s="11" t="e">
        <f t="shared" ref="CE7:CE16" si="67">IF($BX7="FAIL","",BD7*$BX7)</f>
        <v>#DIV/0!</v>
      </c>
      <c r="CF7" s="11" t="e">
        <f t="shared" ref="CF7:CF16" si="68">IF($BX7="FAIL","",BE7*$BX7)</f>
        <v>#DIV/0!</v>
      </c>
      <c r="CG7" s="11" t="e">
        <f t="shared" ref="CG7:CG16" si="69">IF($BX7="FAIL","",BF7*$BX7)</f>
        <v>#DIV/0!</v>
      </c>
      <c r="CH7" s="11" t="e">
        <f t="shared" ref="CH7:CH16" si="70">IF($BX7="FAIL","",BG7*$BX7)</f>
        <v>#DIV/0!</v>
      </c>
      <c r="CI7" s="11" t="e">
        <f t="shared" ref="CI7:CI16" si="71">IF(BX7="FAIL","",BX7*BK7)</f>
        <v>#DIV/0!</v>
      </c>
      <c r="CJ7" s="11" t="e">
        <f t="shared" ref="CJ7:CJ16" si="72">IF($BX7="FAIL","",46*(1-BX7))</f>
        <v>#DIV/0!</v>
      </c>
      <c r="CK7" s="11" t="e">
        <f t="shared" ref="CK7:CK16" si="73">IF($BX7="FAIL","",CC7-CJ7)</f>
        <v>#DIV/0!</v>
      </c>
      <c r="CL7" s="13" t="e">
        <f t="shared" ref="CL7:CL16" si="74">IF($BX7="FAIL","",BY7+BZ7+CA7+CJ7+CD7+CF7+CK7-13)</f>
        <v>#DIV/0!</v>
      </c>
      <c r="CN7" s="32" t="e">
        <f t="shared" ref="CN7:CN16" si="75">IF(BX7="FAIL","",A7)</f>
        <v>#DIV/0!</v>
      </c>
      <c r="CO7" s="12" t="e">
        <f t="shared" ref="CO7:CO16" si="76">IF($CN7="","",(BY7-4)/4)</f>
        <v>#DIV/0!</v>
      </c>
      <c r="CP7" s="12" t="e">
        <f t="shared" ref="CP7:CP16" si="77">IF($CN7="","",(8-BY7)/4)</f>
        <v>#DIV/0!</v>
      </c>
      <c r="CQ7" s="12" t="e">
        <f t="shared" ref="CQ7:CQ16" si="78">IF($CN7="","",(CA7+BY7-8)/2)</f>
        <v>#DIV/0!</v>
      </c>
      <c r="CR7" s="12" t="e">
        <f t="shared" ref="CR7:CR16" si="79">IF($CN7="","",CH7)</f>
        <v>#DIV/0!</v>
      </c>
      <c r="CS7" s="14" t="e">
        <f t="shared" ref="CS7:CS16" si="80">IF($CN7="","",3-CE7-CG7-CH7-CL7)</f>
        <v>#DIV/0!</v>
      </c>
      <c r="CT7" s="14" t="e">
        <f t="shared" ref="CT7:CT16" si="81">IF($CN7="","",CE7+CG7+CL7-2)</f>
        <v>#DIV/0!</v>
      </c>
      <c r="CU7" s="14" t="e">
        <f t="shared" ref="CU7:CU16" si="82">IF($CN7="","",(2-CE7-CL7)/2)</f>
        <v>#DIV/0!</v>
      </c>
      <c r="CV7" s="12" t="e">
        <f t="shared" ref="CV7:CV16" si="83">IF($CN7="","",CE7/2)</f>
        <v>#DIV/0!</v>
      </c>
      <c r="CW7" s="2">
        <f t="shared" ref="CW7:CW16" si="84">B7</f>
        <v>0</v>
      </c>
      <c r="CY7" s="5" t="e">
        <f t="shared" ref="CY7:CY16" si="85">SUM(AX7:BC7,BE7)</f>
        <v>#DIV/0!</v>
      </c>
      <c r="CZ7" s="5" t="e">
        <f t="shared" ref="CZ7:CZ16" si="86">AX7*13/$CY7</f>
        <v>#DIV/0!</v>
      </c>
      <c r="DA7" s="5" t="e">
        <f t="shared" ref="DA7:DA16" si="87">AY7*13/$CY7</f>
        <v>#DIV/0!</v>
      </c>
      <c r="DB7" s="5" t="e">
        <f t="shared" ref="DB7:DB16" si="88">AZ7*13/$CY7</f>
        <v>#DIV/0!</v>
      </c>
      <c r="DC7" s="5" t="e">
        <f t="shared" ref="DC7:DC16" si="89">BA7*13/$CY7</f>
        <v>#DIV/0!</v>
      </c>
      <c r="DD7" s="5" t="e">
        <f t="shared" ref="DD7:DD16" si="90">BB7*13/$CY7</f>
        <v>#DIV/0!</v>
      </c>
      <c r="DE7" s="5" t="e">
        <f t="shared" ref="DE7:DE16" si="91">BC7*13/$CY7</f>
        <v>#DIV/0!</v>
      </c>
      <c r="DF7" s="5" t="e">
        <f t="shared" ref="DF7:DF16" si="92">BD7*13/$CY7</f>
        <v>#DIV/0!</v>
      </c>
      <c r="DG7" s="5" t="e">
        <f t="shared" ref="DG7:DG16" si="93">BE7*13/$CY7</f>
        <v>#DIV/0!</v>
      </c>
      <c r="DH7" s="5" t="e">
        <f t="shared" ref="DH7:DH16" si="94">BF7*13/$CY7</f>
        <v>#DIV/0!</v>
      </c>
      <c r="DI7" s="5" t="e">
        <f t="shared" ref="DI7:DI16" si="95">BG7*13/$CY7</f>
        <v>#DIV/0!</v>
      </c>
      <c r="DJ7" s="5" t="e">
        <f t="shared" ref="DJ7:DJ16" si="96">BH7*13/$CY7</f>
        <v>#DIV/0!</v>
      </c>
      <c r="DK7" s="5" t="e">
        <f t="shared" ref="DK7:DK16" si="97">BI7*13/$CY7</f>
        <v>#DIV/0!</v>
      </c>
      <c r="DL7" s="5" t="e">
        <f t="shared" ref="DL7:DL16" si="98">BJ7*13/$CY7</f>
        <v>#DIV/0!</v>
      </c>
      <c r="DM7" s="5" t="e">
        <f t="shared" ref="DM7:DM16" si="99">SUM(DG7,CZ7:DE7)</f>
        <v>#DIV/0!</v>
      </c>
      <c r="DN7" s="5" t="e">
        <f t="shared" ref="DN7:DN16" si="100">SUM(AX7:BE7)</f>
        <v>#DIV/0!</v>
      </c>
      <c r="DO7" s="5" t="e">
        <f t="shared" ref="DO7:DO16" si="101">AX7*15/$DN7</f>
        <v>#DIV/0!</v>
      </c>
      <c r="DP7" s="5" t="e">
        <f t="shared" ref="DP7:DP16" si="102">AY7*15/$DN7</f>
        <v>#DIV/0!</v>
      </c>
      <c r="DQ7" s="5" t="e">
        <f t="shared" ref="DQ7:DQ16" si="103">AZ7*15/$DN7</f>
        <v>#DIV/0!</v>
      </c>
      <c r="DR7" s="5" t="e">
        <f t="shared" ref="DR7:DR16" si="104">BA7*15/$DN7</f>
        <v>#DIV/0!</v>
      </c>
      <c r="DS7" s="5" t="e">
        <f t="shared" ref="DS7:DS16" si="105">BB7*15/$DN7</f>
        <v>#DIV/0!</v>
      </c>
      <c r="DT7" s="5" t="e">
        <f t="shared" ref="DT7:DT16" si="106">BC7*15/$DN7</f>
        <v>#DIV/0!</v>
      </c>
      <c r="DU7" s="5" t="e">
        <f t="shared" ref="DU7:DU16" si="107">BD7*15/$DN7</f>
        <v>#DIV/0!</v>
      </c>
      <c r="DV7" s="5" t="e">
        <f t="shared" ref="DV7:DV16" si="108">BE7*15/$DN7</f>
        <v>#DIV/0!</v>
      </c>
      <c r="DW7" s="5" t="e">
        <f t="shared" ref="DW7:DW16" si="109">BF7*15/$DN7</f>
        <v>#DIV/0!</v>
      </c>
      <c r="DX7" s="5" t="e">
        <f t="shared" ref="DX7:DX16" si="110">BG7*15/$DN7</f>
        <v>#DIV/0!</v>
      </c>
      <c r="DY7" s="5" t="e">
        <f t="shared" ref="DY7:DY16" si="111">BH7*15/$DN7</f>
        <v>#DIV/0!</v>
      </c>
      <c r="DZ7" s="5" t="e">
        <f t="shared" ref="DZ7:DZ16" si="112">BI7*15/$DN7</f>
        <v>#DIV/0!</v>
      </c>
      <c r="EA7" s="5" t="e">
        <f t="shared" ref="EA7:EA16" si="113">BJ7*15/$DN7</f>
        <v>#DIV/0!</v>
      </c>
      <c r="EB7" s="5" t="e">
        <f t="shared" ref="EB7:EB16" si="114">SUM(DO7:DV7)</f>
        <v>#DIV/0!</v>
      </c>
      <c r="EC7" s="5" t="e">
        <f t="shared" ref="EC7:EC16" si="115">IF(DF7&lt;1.5, DO7*4+DP7*4+DQ7*3+DR7*3+DS7*2+DT7*2+DU7*2+DV7*2+DW7+DX7, CZ7*4+DA7*4+DB7*3+DC7*3+DD7*2+DE7*2+DF7*2+DG7*2+DH7+DI7)</f>
        <v>#DIV/0!</v>
      </c>
      <c r="ED7" s="1" t="e">
        <f t="shared" ref="ED7:ED16" si="116">IF($CZ7+$DA7+$DB7&lt;8, DO7, CZ7)</f>
        <v>#DIV/0!</v>
      </c>
      <c r="EE7" s="5" t="e">
        <f t="shared" ref="EE7:EE16" si="117">IF($CZ7+$DA7+$DB7&lt;8, DP7, DA7)</f>
        <v>#DIV/0!</v>
      </c>
      <c r="EF7" s="5" t="e">
        <f t="shared" ref="EF7:EF16" si="118">IF($CZ7+$DA7+$DB7&lt;8, DQ7, DB7)</f>
        <v>#DIV/0!</v>
      </c>
      <c r="EG7" s="5" t="e">
        <f t="shared" ref="EG7:EG16" si="119">IF($CZ7+$DA7+$DB7&lt;8, DR7, DC7)</f>
        <v>#DIV/0!</v>
      </c>
      <c r="EH7" s="5" t="e">
        <f t="shared" ref="EH7:EH16" si="120">IF($EC7&gt;46, 0, 46-$EC7)</f>
        <v>#DIV/0!</v>
      </c>
      <c r="EI7" s="5" t="e">
        <f t="shared" ref="EI7:EI16" si="121">IF($CZ7+$DA7+$DB7&lt;8, $DS7-$EH7, $DD7-$EH7)</f>
        <v>#DIV/0!</v>
      </c>
      <c r="EJ7" s="5" t="e">
        <f t="shared" ref="EJ7:EJ16" si="122">IF($CZ7+$DA7+$DB7&lt;8, DT7, DE7)</f>
        <v>#DIV/0!</v>
      </c>
      <c r="EK7" s="5" t="e">
        <f t="shared" ref="EK7:EK16" si="123">IF($CZ7+$DA7+$DB7&lt;8, DU7, DF7)</f>
        <v>#DIV/0!</v>
      </c>
      <c r="EL7" s="5" t="e">
        <f t="shared" ref="EL7:EL16" si="124">IF($CZ7+$DA7+$DB7&lt;8, DV7, DG7)</f>
        <v>#DIV/0!</v>
      </c>
      <c r="EM7" s="5" t="e">
        <f t="shared" ref="EM7:EM16" si="125">IF($CZ7+$DA7+$DB7&lt;8, DW7, DH7)</f>
        <v>#DIV/0!</v>
      </c>
      <c r="EN7" s="5" t="e">
        <f t="shared" ref="EN7:EN16" si="126">IF($CZ7+$DA7+$DB7&lt;8, DX7, DI7)</f>
        <v>#DIV/0!</v>
      </c>
      <c r="EO7" s="5" t="e">
        <f t="shared" ref="EO7:EO16" si="127">($EH7/($EH7+$EI7))*$G7*$O$3/($G$3*2)</f>
        <v>#DIV/0!</v>
      </c>
      <c r="EP7" s="5" t="e">
        <f t="shared" ref="EP7:EP16" si="128">($EI7/($EH7+$EI7))*$G7</f>
        <v>#DIV/0!</v>
      </c>
      <c r="EQ7" s="5" t="e">
        <f t="shared" ref="EQ7:EQ16" si="129">$EA7*$AL7*$P$3/(23*2)</f>
        <v>#DIV/0!</v>
      </c>
      <c r="ER7" s="5" t="e">
        <f t="shared" ref="ER7:ER16" si="130">SUM(EO7:EQ7,C7:F7,H7:N7)</f>
        <v>#DIV/0!</v>
      </c>
      <c r="ES7" s="5" t="e">
        <f t="shared" ref="ES7:ES16" si="131">ED7</f>
        <v>#DIV/0!</v>
      </c>
      <c r="ET7" s="5" t="e">
        <f t="shared" ref="ET7:ET16" si="132">IF(8-$ES7&lt;$EF7, 8-$ES7, $EF7)</f>
        <v>#DIV/0!</v>
      </c>
      <c r="EU7" s="5" t="e">
        <f t="shared" ref="EU7:EU16" si="133">IF(8-$ES7-$ET7&lt;$EE7, 8-$ES7-$ET7, $EE7)</f>
        <v>#DIV/0!</v>
      </c>
      <c r="EV7" s="44" t="e">
        <f t="shared" ref="EV7:EV16" si="134">SUM(ES7:EU7)</f>
        <v>#DIV/0!</v>
      </c>
      <c r="EW7" s="5" t="e">
        <f t="shared" ref="EW7:EW16" si="135">EF7-ET7</f>
        <v>#DIV/0!</v>
      </c>
      <c r="EX7" s="5" t="e">
        <f t="shared" ref="EX7:EX16" si="136">EE7-EU7</f>
        <v>#DIV/0!</v>
      </c>
      <c r="EY7" s="5" t="e">
        <f t="shared" ref="EY7:EY16" si="137">EG7</f>
        <v>#DIV/0!</v>
      </c>
      <c r="EZ7" s="5" t="e">
        <f t="shared" ref="EZ7:EZ16" si="138">EH7</f>
        <v>#DIV/0!</v>
      </c>
      <c r="FA7" s="5" t="e">
        <f t="shared" ref="FA7:FA16" si="139">EJ7</f>
        <v>#DIV/0!</v>
      </c>
      <c r="FB7" s="5" t="e">
        <f t="shared" ref="FB7:FB16" si="140">IF(5-EW7-EX7-EY7-EZ7-FA7&lt;EI7, 5-EW7-EX7-EY7-EZ7-FA7, EI7)</f>
        <v>#DIV/0!</v>
      </c>
      <c r="FC7" s="5" t="e">
        <f t="shared" ref="FC7:FC16" si="141">EL7</f>
        <v>#DIV/0!</v>
      </c>
      <c r="FD7" s="44" t="e">
        <f t="shared" ref="FD7:FD16" si="142">SUM(EW7:FC7)</f>
        <v>#DIV/0!</v>
      </c>
      <c r="FE7" s="5" t="e">
        <f t="shared" ref="FE7:FE16" si="143">EH7+EI7-EZ7-FB7</f>
        <v>#DIV/0!</v>
      </c>
      <c r="FF7" s="5" t="e">
        <f t="shared" ref="FF7:FF16" si="144">EK7</f>
        <v>#DIV/0!</v>
      </c>
      <c r="FG7" s="5" t="e">
        <f t="shared" ref="FG7:FG16" si="145">IF(2-FE7-FF7&lt;EM7, 2-FE7-FF7, EM7)</f>
        <v>#DIV/0!</v>
      </c>
      <c r="FH7" s="44" t="e">
        <f t="shared" ref="FH7:FH16" si="146">SUM(FE7:FG7)</f>
        <v>#DIV/0!</v>
      </c>
      <c r="FI7" s="5" t="e">
        <f t="shared" ref="FI7:FI16" si="147">EM7-FG7</f>
        <v>#DIV/0!</v>
      </c>
      <c r="FJ7" s="5" t="e">
        <f t="shared" ref="FJ7:FJ16" si="148">EN7</f>
        <v>#DIV/0!</v>
      </c>
      <c r="FK7" s="44" t="e">
        <f t="shared" ref="FK7:FK16" si="149">SUM(FI7:FJ7)</f>
        <v>#DIV/0!</v>
      </c>
      <c r="FL7" s="1" t="e">
        <f t="shared" ref="FL7:FL16" si="150">IF(OR(ER7&lt;98, EZ7&lt;0, FB7&lt;0, FI7&lt;0, FK7&gt;1, FA7/(FA7+FB7+FE7)&lt;0.5), "Fail", "Pass")</f>
        <v>#DIV/0!</v>
      </c>
      <c r="FM7" s="5" t="e">
        <f t="shared" ref="FM7:FM16" si="151">EW7/(ET7+EW7)</f>
        <v>#DIV/0!</v>
      </c>
      <c r="FN7" s="1" t="e">
        <f t="shared" ref="FN7:FN16" si="152">IF(FF7&lt;1.5, "Low-Ca", IF(FL7="Fail", "Invalid",IF(FM7&gt;0.21, "Xenocryst", IF(ES7&gt;=6.5, "Mg-Hbl", IF(FK7&gt;0.5, "Mg-Hst", "Tsch-Prg")))))</f>
        <v>#DIV/0!</v>
      </c>
      <c r="FO7" s="5" t="e">
        <f t="shared" ref="FO7:FO16" si="153">ES7+ET7/15-2*EU7-EW7/2-EX7/1.8+EZ7/9+FB7/3.3+FA7/26+FF7/5+FG7/1.3-FI7/15+(1-FK7)/2.3</f>
        <v>#DIV/0!</v>
      </c>
      <c r="FP7" s="5" t="e">
        <f t="shared" ref="FP7:FP16" si="154">EF7</f>
        <v>#DIV/0!</v>
      </c>
      <c r="FQ7" s="5" t="e">
        <f t="shared" ref="FQ7:FQ16" si="155">FA7+ES7/47-EW7/9-1.3*EX7+EZ7/3.7+FB7/5.2-FF7/20-FI7/2.8+(1-FK7)/9.5</f>
        <v>#DIV/0!</v>
      </c>
      <c r="FR7" s="5" t="e">
        <f t="shared" ref="FR7:FR16" si="156">EW7+ET7/13.9-(ES7+EX7)/5-FB7/3-FA7/1.7+(FF7+(1-FK7))/1.2+FI7/2.7-1.56*FJ7-(EZ7/(EZ7+FA7+FB7+FC7))/1.6</f>
        <v>#DIV/0!</v>
      </c>
      <c r="FS7" s="1" t="e">
        <f t="shared" ref="FS7:FS16" si="157">IF(OR(FL7="Fail", FN7="Low-Ca"), "NO", "YES")</f>
        <v>#DIV/0!</v>
      </c>
      <c r="FT7" s="32" t="e">
        <f t="shared" ref="FT7:FT16" si="158">IF($FS7="yes", -151.487*FO7+2041, "")</f>
        <v>#DIV/0!</v>
      </c>
      <c r="FU7" s="32" t="e">
        <f t="shared" ref="FU7:FU16" si="159">IF($FS7="yes", 19.209*EXP(1.438*FP7), "")</f>
        <v>#DIV/0!</v>
      </c>
      <c r="FV7" s="46" t="e">
        <f t="shared" ref="FV7:FV16" si="160">IF($FS7="yes", 1.644*FQ7-4.01, "")</f>
        <v>#DIV/0!</v>
      </c>
      <c r="FW7" s="47" t="e">
        <f t="shared" ref="FW7:FW16" si="161">IF($FS7="yes", (-25018.7/(FT7+273.15))+(12.981)+(0.046*(FU7*10-1)/(FT7+273.15))-(0.5117*LN(FT7+273.15))+(FV7), "")</f>
        <v>#DIV/0!</v>
      </c>
      <c r="FX7" s="46" t="e">
        <f t="shared" ref="FX7:FX16" si="162">IF($FS7="yes", 5.215*FR7+12.28, "")</f>
        <v>#DIV/0!</v>
      </c>
      <c r="FY7" s="50" t="e">
        <f t="shared" ref="FY7:FY16" si="163">IF(FS7="yes", EXP(125.93-9.5876*$ED7-10.116*$EE7-8.1735*$EF7-9.2261*($EH7+$EI7)-8.7934*$EJ7-1.6659*$EK7+2.4835*$EM7+2.5192*$EN7), "")</f>
        <v>#DIV/0!</v>
      </c>
      <c r="FZ7" s="32" t="e">
        <f t="shared" ref="FZ7:FZ16" si="164">IF(FS7="yes", EXP(38.723-2.6957*$ED7-2.3565*$EE7-1.3006*$EF7-2.778*($EH7+$EI7)-2.4838*$EJ7-0.6614*$EK7-0.2705*$EM7+0.1117*$EN7), "")</f>
        <v>#DIV/0!</v>
      </c>
      <c r="GA7" s="32" t="e">
        <f t="shared" ref="GA7:GA16" si="165">IF(FS7="yes", 24023-1925.3*$ED7-1720.6*$EE7-1478.5*$EF7-1843.2*($EH7+$EI7)-1746.9*$EJ7-158.28*$EK7-40.444*$EM7+253.52*$EN7, "")</f>
        <v>#DIV/0!</v>
      </c>
      <c r="GB7" s="32" t="e">
        <f t="shared" ref="GB7:GB16" si="166">IF(FS7="yes", 26106-1991.9*$ED7-3035*$EE7-1472.2*$EF7-2454.8*($EH7+$EI7)-2125.8*$EJ7-830.64*$EK7+2708.8*$EM7+2204.1*$EN7, "")</f>
        <v>#DIV/0!</v>
      </c>
      <c r="GC7" s="32" t="e">
        <f t="shared" ref="GC7:GC16" si="167">IF(FS7="yes", EXP(26.543-1.2085*$ED7-3.8593*$EE7-1.1054*$EF7-2.9068*($EH7+$EI7)-2.6483*$EJ7+0.5134*$EK7+2.9752*$EM7+1.8147*$EN7), "")</f>
        <v>#DIV/0!</v>
      </c>
      <c r="GD7" s="32" t="e">
        <f t="shared" ref="GD7:GD16" si="168">IF(FS7="yes", GB7-FZ7, "")</f>
        <v>#DIV/0!</v>
      </c>
      <c r="GE7" s="4" t="e">
        <f t="shared" ref="GE7:GE16" si="169">IF(FS7="yes", (FY7-GC7)/FY7, "")</f>
        <v>#DIV/0!</v>
      </c>
      <c r="GF7" s="32" t="e">
        <f t="shared" ref="GF7:GF16" si="170">IF(FZ7&lt;335,FZ7,IF(GA7&lt;415,GA7,IF(GB7&lt;470,GA7,IF(GD7&gt;500,GC7,IF(GD7&gt;250,GB7,IF(GD7&lt;100,GA7,IF(GE7&lt;-0.45,GA7,AVERAGE(FZ7,GA7,GC7))))))))</f>
        <v>#DIV/0!</v>
      </c>
      <c r="GG7" s="1" t="e">
        <f t="shared" ref="GG7:GG16" si="171">IF(FS7="yes", ABS((FY7-GF7*200/(FY7+GF7))), "")</f>
        <v>#DIV/0!</v>
      </c>
      <c r="GH7" s="32" t="e">
        <f t="shared" ref="GH7:GH16" si="172">IF(FS7="yes", IF(GG7&lt;50, GF7, AVERAGE(FY7, GF7)), "")</f>
        <v>#DIV/0!</v>
      </c>
      <c r="GI7" s="32" t="e">
        <f t="shared" ref="GI7:GI16" si="173">IF(FS7="yes", 17098-1322.3*$ED7-1035.1*$EE7-1208.2*$EF7-1230.4*($EH7+$EI7)-1152.9*$EJ7-130.4*$EK7+200.54*$EM7+29.408*$EN7+24.41*LN(GH7), "")</f>
        <v>#DIV/0!</v>
      </c>
      <c r="GJ7" s="46" t="e">
        <f t="shared" ref="GJ7:GJ16" si="174">IF(FS7="yes", 214.39-17.042*$ED7-26.08*$EE7-16.389*$EF7-18.397*($EH7+$EI7)-15.152*$EJ7+0.2162*$EK7+6.1987*$EM7+14.389*$EN7, "")</f>
        <v>#DIV/0!</v>
      </c>
      <c r="GK7" s="46" t="e">
        <f t="shared" ref="GK7:GK16" si="175">IF(FS7="yes", -142.31+22.008*$ED7-15.306*$EE7+2.188*$EF7+16.455*($EH7+$EI7)+12.868*$EJ7+0.4085*$EK7+6.71*$EM7+20.98*$EN7-9.6423*(10^8*GH7^-4), "")</f>
        <v>#DIV/0!</v>
      </c>
      <c r="GL7" s="46" t="e">
        <f t="shared" ref="GL7:GL16" si="176">IF(FS7="yes", EXP(97.954-9.0415*$ED7-4.2383*$EE7-4.4955*$EF7-8.4409*($EH7+$EI7)-7.2865*$EJ7-1.9255*$EK7-0.5651*$EM7+0.1928*$EN7+42.139*(GH7^(-1/3))), "")</f>
        <v>#DIV/0!</v>
      </c>
      <c r="GM7" s="46" t="e">
        <f t="shared" ref="GM7:GM16" si="177">IF(FS7="yes", -52.839+3.3116*$ED7+6.8641*$EE7+8.64*$EF7+6.076*($EH7+$EI7)+6.9081*$EJ7-0.3402*$EK7+1.9713*$EM7-0.7151*$EN7+4.8816*(10^28*GH7^-14), "")</f>
        <v>#DIV/0!</v>
      </c>
      <c r="GN7" s="46" t="e">
        <f t="shared" ref="GN7:GN16" si="178">IF(FS7="yes", EXP(-8.6576+0.007*$ED7+4.5518*$EE7+1.8145*$EF7+1.1984*($EH7+$EI7)+1.2713*$EJ7+0.3236*$EK7-0.803*$EM7-5.3301*$EN7), "")</f>
        <v>#DIV/0!</v>
      </c>
      <c r="GO7" s="46" t="e">
        <f t="shared" ref="GO7:GO16" si="179">IF(FS7="yes", 73.818-6.2053*$ED7-0.32*$EE7-3.9986*$EF7-6.2767*($EH7+$EI7)-5.3359*$EJ7+1.1256*$EK7-2.8936*$EM7-5.5058*$EN7+8.6765*(10^-62*GH7^20), "")</f>
        <v>#DIV/0!</v>
      </c>
      <c r="GP7" s="46" t="e">
        <f t="shared" ref="GP7:GP16" si="180">IF(FS7="yes", 130.54-12.941*$ED7-2.2341*$EE7+3.0863*$EF7-12.813*($EH7+$EI7)-10.362*$EJ7-4.016*$EK7-7.4515*$EM7-13.561*$EN7+224.48*GH7^-0.5, "")</f>
        <v>#DIV/0!</v>
      </c>
      <c r="GQ7" s="46" t="e">
        <f t="shared" ref="GQ7:GQ16" si="181">IF(FS7="yes", EXP(7.1059-0.1302*$ED7-2.1327*$EE7-1.0459*$EF7-0.5768*($EH7+$EI7)-0.5424*$EJ7-0.9955*$EK7+1.0093*$EM7+9.231*$EN7-0.00051*GH7), "")</f>
        <v>#DIV/0!</v>
      </c>
      <c r="GR7" s="46" t="e">
        <f t="shared" ref="GR7:GR16" si="182">IF(FS7="yes", EXP(-65.907+5.0981*$ED7+3.1308*$EE7+4.9211*$EF7+4.9744*($EH7+$EI7)+4.6536*$EJ7+1.0018*$EK7-0.789*$EM7-0.539*$EN7+0.4642*LN(GH7)), "")</f>
        <v>#DIV/0!</v>
      </c>
      <c r="GS7" s="46" t="e">
        <f t="shared" ref="GS7:GS16" si="183">IF(FS7="yes", SUM(GK7:GR7), "")</f>
        <v>#DIV/0!</v>
      </c>
      <c r="GU7" s="32">
        <f t="shared" ref="GU7:GU16" si="184">A7</f>
        <v>0</v>
      </c>
      <c r="GV7" s="32" t="e">
        <f t="shared" ref="GV7:GV16" si="185">FU7</f>
        <v>#DIV/0!</v>
      </c>
      <c r="GW7" s="32" t="e">
        <f t="shared" ref="GW7:GW16" si="186">FT7</f>
        <v>#DIV/0!</v>
      </c>
      <c r="GX7" s="32" t="e">
        <f t="shared" ref="GX7:GX16" si="187">GH7</f>
        <v>#DIV/0!</v>
      </c>
      <c r="GY7" s="32" t="e">
        <f t="shared" ref="GY7:GY16" si="188">GI7</f>
        <v>#DIV/0!</v>
      </c>
    </row>
    <row r="8" spans="1:207">
      <c r="A8" s="35"/>
      <c r="B8" s="2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4">
        <f t="shared" si="0"/>
        <v>0</v>
      </c>
      <c r="P8" s="5">
        <f t="shared" si="1"/>
        <v>0</v>
      </c>
      <c r="Q8" s="5">
        <f t="shared" si="2"/>
        <v>0</v>
      </c>
      <c r="R8" s="5">
        <f t="shared" si="3"/>
        <v>0</v>
      </c>
      <c r="S8" s="5">
        <f t="shared" si="4"/>
        <v>0</v>
      </c>
      <c r="T8" s="5">
        <f t="shared" si="5"/>
        <v>0</v>
      </c>
      <c r="U8" s="5">
        <f t="shared" si="6"/>
        <v>0</v>
      </c>
      <c r="V8" s="5">
        <f t="shared" si="7"/>
        <v>0</v>
      </c>
      <c r="W8" s="5">
        <f t="shared" si="8"/>
        <v>0</v>
      </c>
      <c r="X8" s="5">
        <f t="shared" si="9"/>
        <v>0</v>
      </c>
      <c r="Y8" s="5">
        <f t="shared" si="10"/>
        <v>0</v>
      </c>
      <c r="Z8" s="5">
        <f t="shared" si="11"/>
        <v>0</v>
      </c>
      <c r="AA8" s="5">
        <f t="shared" si="12"/>
        <v>0</v>
      </c>
      <c r="AB8" s="5">
        <f t="shared" si="13"/>
        <v>0</v>
      </c>
      <c r="AC8" s="5">
        <f t="shared" si="14"/>
        <v>0</v>
      </c>
      <c r="AD8" s="5">
        <f t="shared" si="15"/>
        <v>0</v>
      </c>
      <c r="AE8" s="5">
        <f t="shared" si="16"/>
        <v>0</v>
      </c>
      <c r="AF8" s="5">
        <f t="shared" si="17"/>
        <v>0</v>
      </c>
      <c r="AG8" s="5">
        <f t="shared" si="18"/>
        <v>0</v>
      </c>
      <c r="AH8" s="5">
        <f t="shared" si="19"/>
        <v>0</v>
      </c>
      <c r="AI8" s="5">
        <f t="shared" si="20"/>
        <v>0</v>
      </c>
      <c r="AJ8" s="5">
        <f t="shared" si="21"/>
        <v>0</v>
      </c>
      <c r="AK8" s="5">
        <f t="shared" si="22"/>
        <v>0</v>
      </c>
      <c r="AL8" s="5">
        <f t="shared" si="23"/>
        <v>0</v>
      </c>
      <c r="AM8" s="4" t="e">
        <f t="shared" si="24"/>
        <v>#DIV/0!</v>
      </c>
      <c r="AN8" s="4" t="e">
        <f t="shared" si="25"/>
        <v>#DIV/0!</v>
      </c>
      <c r="AO8" s="4" t="e">
        <f t="shared" si="26"/>
        <v>#DIV/0!</v>
      </c>
      <c r="AP8" s="4" t="e">
        <f t="shared" si="27"/>
        <v>#DIV/0!</v>
      </c>
      <c r="AQ8" s="4" t="e">
        <f t="shared" si="28"/>
        <v>#DIV/0!</v>
      </c>
      <c r="AR8" s="4" t="e">
        <f t="shared" si="29"/>
        <v>#DIV/0!</v>
      </c>
      <c r="AS8" s="4" t="e">
        <f t="shared" si="30"/>
        <v>#DIV/0!</v>
      </c>
      <c r="AT8" s="4" t="e">
        <f t="shared" si="31"/>
        <v>#DIV/0!</v>
      </c>
      <c r="AU8" s="4" t="e">
        <f t="shared" si="32"/>
        <v>#DIV/0!</v>
      </c>
      <c r="AV8" s="4" t="e">
        <f t="shared" si="33"/>
        <v>#DIV/0!</v>
      </c>
      <c r="AW8" s="4" t="e">
        <f t="shared" si="34"/>
        <v>#DIV/0!</v>
      </c>
      <c r="AX8" s="5" t="e">
        <f t="shared" si="35"/>
        <v>#DIV/0!</v>
      </c>
      <c r="AY8" s="5" t="e">
        <f t="shared" si="36"/>
        <v>#DIV/0!</v>
      </c>
      <c r="AZ8" s="5" t="e">
        <f t="shared" si="37"/>
        <v>#DIV/0!</v>
      </c>
      <c r="BA8" s="5" t="e">
        <f t="shared" si="38"/>
        <v>#DIV/0!</v>
      </c>
      <c r="BB8" s="5" t="e">
        <f t="shared" si="39"/>
        <v>#DIV/0!</v>
      </c>
      <c r="BC8" s="5" t="e">
        <f t="shared" si="40"/>
        <v>#DIV/0!</v>
      </c>
      <c r="BD8" s="5" t="e">
        <f t="shared" si="41"/>
        <v>#DIV/0!</v>
      </c>
      <c r="BE8" s="5" t="e">
        <f t="shared" si="42"/>
        <v>#DIV/0!</v>
      </c>
      <c r="BF8" s="5" t="e">
        <f t="shared" si="43"/>
        <v>#DIV/0!</v>
      </c>
      <c r="BG8" s="5" t="e">
        <f t="shared" si="44"/>
        <v>#DIV/0!</v>
      </c>
      <c r="BH8" s="5" t="e">
        <f t="shared" si="45"/>
        <v>#DIV/0!</v>
      </c>
      <c r="BI8" s="5" t="e">
        <f t="shared" si="46"/>
        <v>#DIV/0!</v>
      </c>
      <c r="BJ8" s="5" t="e">
        <f t="shared" si="47"/>
        <v>#DIV/0!</v>
      </c>
      <c r="BK8" s="5" t="e">
        <f t="shared" si="48"/>
        <v>#DIV/0!</v>
      </c>
      <c r="BL8" s="11" t="e">
        <f t="shared" si="49"/>
        <v>#DIV/0!</v>
      </c>
      <c r="BM8" s="11" t="e">
        <f t="shared" si="50"/>
        <v>#DIV/0!</v>
      </c>
      <c r="BN8" s="11" t="e">
        <f t="shared" si="51"/>
        <v>#DIV/0!</v>
      </c>
      <c r="BO8" s="11" t="e">
        <f t="shared" si="52"/>
        <v>#DIV/0!</v>
      </c>
      <c r="BP8" s="11">
        <f>1</f>
        <v>1</v>
      </c>
      <c r="BQ8" s="11" t="e">
        <f t="shared" si="53"/>
        <v>#DIV/0!</v>
      </c>
      <c r="BR8" s="11" t="e">
        <f t="shared" si="54"/>
        <v>#DIV/0!</v>
      </c>
      <c r="BS8" s="11" t="e">
        <f t="shared" si="55"/>
        <v>#DIV/0!</v>
      </c>
      <c r="BT8" s="11" t="e">
        <f t="shared" si="56"/>
        <v>#DIV/0!</v>
      </c>
      <c r="BU8" s="11" t="e">
        <f t="shared" si="57"/>
        <v>#DIV/0!</v>
      </c>
      <c r="BV8" s="5" t="e">
        <f t="shared" si="58"/>
        <v>#DIV/0!</v>
      </c>
      <c r="BW8" s="11" t="e">
        <f t="shared" si="59"/>
        <v>#DIV/0!</v>
      </c>
      <c r="BX8" s="11" t="e">
        <f t="shared" si="60"/>
        <v>#DIV/0!</v>
      </c>
      <c r="BY8" s="11" t="e">
        <f t="shared" si="61"/>
        <v>#DIV/0!</v>
      </c>
      <c r="BZ8" s="11" t="e">
        <f t="shared" si="62"/>
        <v>#DIV/0!</v>
      </c>
      <c r="CA8" s="11" t="e">
        <f t="shared" si="63"/>
        <v>#DIV/0!</v>
      </c>
      <c r="CB8" s="11" t="e">
        <f t="shared" si="64"/>
        <v>#DIV/0!</v>
      </c>
      <c r="CC8" s="11" t="e">
        <f t="shared" si="65"/>
        <v>#DIV/0!</v>
      </c>
      <c r="CD8" s="11" t="e">
        <f t="shared" si="66"/>
        <v>#DIV/0!</v>
      </c>
      <c r="CE8" s="11" t="e">
        <f t="shared" si="67"/>
        <v>#DIV/0!</v>
      </c>
      <c r="CF8" s="11" t="e">
        <f t="shared" si="68"/>
        <v>#DIV/0!</v>
      </c>
      <c r="CG8" s="11" t="e">
        <f t="shared" si="69"/>
        <v>#DIV/0!</v>
      </c>
      <c r="CH8" s="11" t="e">
        <f t="shared" si="70"/>
        <v>#DIV/0!</v>
      </c>
      <c r="CI8" s="11" t="e">
        <f t="shared" si="71"/>
        <v>#DIV/0!</v>
      </c>
      <c r="CJ8" s="11" t="e">
        <f t="shared" si="72"/>
        <v>#DIV/0!</v>
      </c>
      <c r="CK8" s="11" t="e">
        <f t="shared" si="73"/>
        <v>#DIV/0!</v>
      </c>
      <c r="CL8" s="13" t="e">
        <f t="shared" si="74"/>
        <v>#DIV/0!</v>
      </c>
      <c r="CN8" s="32" t="e">
        <f t="shared" si="75"/>
        <v>#DIV/0!</v>
      </c>
      <c r="CO8" s="12" t="e">
        <f t="shared" si="76"/>
        <v>#DIV/0!</v>
      </c>
      <c r="CP8" s="12" t="e">
        <f t="shared" si="77"/>
        <v>#DIV/0!</v>
      </c>
      <c r="CQ8" s="12" t="e">
        <f t="shared" si="78"/>
        <v>#DIV/0!</v>
      </c>
      <c r="CR8" s="12" t="e">
        <f t="shared" si="79"/>
        <v>#DIV/0!</v>
      </c>
      <c r="CS8" s="14" t="e">
        <f t="shared" si="80"/>
        <v>#DIV/0!</v>
      </c>
      <c r="CT8" s="14" t="e">
        <f t="shared" si="81"/>
        <v>#DIV/0!</v>
      </c>
      <c r="CU8" s="14" t="e">
        <f t="shared" si="82"/>
        <v>#DIV/0!</v>
      </c>
      <c r="CV8" s="12" t="e">
        <f t="shared" si="83"/>
        <v>#DIV/0!</v>
      </c>
      <c r="CW8" s="2">
        <f t="shared" si="84"/>
        <v>0</v>
      </c>
      <c r="CY8" s="5" t="e">
        <f t="shared" si="85"/>
        <v>#DIV/0!</v>
      </c>
      <c r="CZ8" s="5" t="e">
        <f t="shared" si="86"/>
        <v>#DIV/0!</v>
      </c>
      <c r="DA8" s="5" t="e">
        <f t="shared" si="87"/>
        <v>#DIV/0!</v>
      </c>
      <c r="DB8" s="5" t="e">
        <f t="shared" si="88"/>
        <v>#DIV/0!</v>
      </c>
      <c r="DC8" s="5" t="e">
        <f t="shared" si="89"/>
        <v>#DIV/0!</v>
      </c>
      <c r="DD8" s="5" t="e">
        <f t="shared" si="90"/>
        <v>#DIV/0!</v>
      </c>
      <c r="DE8" s="5" t="e">
        <f t="shared" si="91"/>
        <v>#DIV/0!</v>
      </c>
      <c r="DF8" s="5" t="e">
        <f t="shared" si="92"/>
        <v>#DIV/0!</v>
      </c>
      <c r="DG8" s="5" t="e">
        <f t="shared" si="93"/>
        <v>#DIV/0!</v>
      </c>
      <c r="DH8" s="5" t="e">
        <f t="shared" si="94"/>
        <v>#DIV/0!</v>
      </c>
      <c r="DI8" s="5" t="e">
        <f t="shared" si="95"/>
        <v>#DIV/0!</v>
      </c>
      <c r="DJ8" s="5" t="e">
        <f t="shared" si="96"/>
        <v>#DIV/0!</v>
      </c>
      <c r="DK8" s="5" t="e">
        <f t="shared" si="97"/>
        <v>#DIV/0!</v>
      </c>
      <c r="DL8" s="5" t="e">
        <f t="shared" si="98"/>
        <v>#DIV/0!</v>
      </c>
      <c r="DM8" s="5" t="e">
        <f t="shared" si="99"/>
        <v>#DIV/0!</v>
      </c>
      <c r="DN8" s="5" t="e">
        <f t="shared" si="100"/>
        <v>#DIV/0!</v>
      </c>
      <c r="DO8" s="5" t="e">
        <f t="shared" si="101"/>
        <v>#DIV/0!</v>
      </c>
      <c r="DP8" s="5" t="e">
        <f t="shared" si="102"/>
        <v>#DIV/0!</v>
      </c>
      <c r="DQ8" s="5" t="e">
        <f t="shared" si="103"/>
        <v>#DIV/0!</v>
      </c>
      <c r="DR8" s="5" t="e">
        <f t="shared" si="104"/>
        <v>#DIV/0!</v>
      </c>
      <c r="DS8" s="5" t="e">
        <f t="shared" si="105"/>
        <v>#DIV/0!</v>
      </c>
      <c r="DT8" s="5" t="e">
        <f t="shared" si="106"/>
        <v>#DIV/0!</v>
      </c>
      <c r="DU8" s="5" t="e">
        <f t="shared" si="107"/>
        <v>#DIV/0!</v>
      </c>
      <c r="DV8" s="5" t="e">
        <f t="shared" si="108"/>
        <v>#DIV/0!</v>
      </c>
      <c r="DW8" s="5" t="e">
        <f t="shared" si="109"/>
        <v>#DIV/0!</v>
      </c>
      <c r="DX8" s="5" t="e">
        <f t="shared" si="110"/>
        <v>#DIV/0!</v>
      </c>
      <c r="DY8" s="5" t="e">
        <f t="shared" si="111"/>
        <v>#DIV/0!</v>
      </c>
      <c r="DZ8" s="5" t="e">
        <f t="shared" si="112"/>
        <v>#DIV/0!</v>
      </c>
      <c r="EA8" s="5" t="e">
        <f t="shared" si="113"/>
        <v>#DIV/0!</v>
      </c>
      <c r="EB8" s="5" t="e">
        <f t="shared" si="114"/>
        <v>#DIV/0!</v>
      </c>
      <c r="EC8" s="5" t="e">
        <f t="shared" si="115"/>
        <v>#DIV/0!</v>
      </c>
      <c r="ED8" s="1" t="e">
        <f t="shared" si="116"/>
        <v>#DIV/0!</v>
      </c>
      <c r="EE8" s="5" t="e">
        <f t="shared" si="117"/>
        <v>#DIV/0!</v>
      </c>
      <c r="EF8" s="5" t="e">
        <f t="shared" si="118"/>
        <v>#DIV/0!</v>
      </c>
      <c r="EG8" s="5" t="e">
        <f t="shared" si="119"/>
        <v>#DIV/0!</v>
      </c>
      <c r="EH8" s="5" t="e">
        <f t="shared" si="120"/>
        <v>#DIV/0!</v>
      </c>
      <c r="EI8" s="5" t="e">
        <f t="shared" si="121"/>
        <v>#DIV/0!</v>
      </c>
      <c r="EJ8" s="5" t="e">
        <f t="shared" si="122"/>
        <v>#DIV/0!</v>
      </c>
      <c r="EK8" s="5" t="e">
        <f t="shared" si="123"/>
        <v>#DIV/0!</v>
      </c>
      <c r="EL8" s="5" t="e">
        <f t="shared" si="124"/>
        <v>#DIV/0!</v>
      </c>
      <c r="EM8" s="5" t="e">
        <f t="shared" si="125"/>
        <v>#DIV/0!</v>
      </c>
      <c r="EN8" s="5" t="e">
        <f t="shared" si="126"/>
        <v>#DIV/0!</v>
      </c>
      <c r="EO8" s="5" t="e">
        <f t="shared" si="127"/>
        <v>#DIV/0!</v>
      </c>
      <c r="EP8" s="5" t="e">
        <f t="shared" si="128"/>
        <v>#DIV/0!</v>
      </c>
      <c r="EQ8" s="5" t="e">
        <f t="shared" si="129"/>
        <v>#DIV/0!</v>
      </c>
      <c r="ER8" s="5" t="e">
        <f t="shared" si="130"/>
        <v>#DIV/0!</v>
      </c>
      <c r="ES8" s="5" t="e">
        <f t="shared" si="131"/>
        <v>#DIV/0!</v>
      </c>
      <c r="ET8" s="5" t="e">
        <f t="shared" si="132"/>
        <v>#DIV/0!</v>
      </c>
      <c r="EU8" s="5" t="e">
        <f t="shared" si="133"/>
        <v>#DIV/0!</v>
      </c>
      <c r="EV8" s="44" t="e">
        <f t="shared" si="134"/>
        <v>#DIV/0!</v>
      </c>
      <c r="EW8" s="5" t="e">
        <f t="shared" si="135"/>
        <v>#DIV/0!</v>
      </c>
      <c r="EX8" s="5" t="e">
        <f t="shared" si="136"/>
        <v>#DIV/0!</v>
      </c>
      <c r="EY8" s="5" t="e">
        <f t="shared" si="137"/>
        <v>#DIV/0!</v>
      </c>
      <c r="EZ8" s="5" t="e">
        <f t="shared" si="138"/>
        <v>#DIV/0!</v>
      </c>
      <c r="FA8" s="5" t="e">
        <f t="shared" si="139"/>
        <v>#DIV/0!</v>
      </c>
      <c r="FB8" s="5" t="e">
        <f t="shared" si="140"/>
        <v>#DIV/0!</v>
      </c>
      <c r="FC8" s="5" t="e">
        <f t="shared" si="141"/>
        <v>#DIV/0!</v>
      </c>
      <c r="FD8" s="44" t="e">
        <f t="shared" si="142"/>
        <v>#DIV/0!</v>
      </c>
      <c r="FE8" s="5" t="e">
        <f t="shared" si="143"/>
        <v>#DIV/0!</v>
      </c>
      <c r="FF8" s="5" t="e">
        <f t="shared" si="144"/>
        <v>#DIV/0!</v>
      </c>
      <c r="FG8" s="5" t="e">
        <f t="shared" si="145"/>
        <v>#DIV/0!</v>
      </c>
      <c r="FH8" s="44" t="e">
        <f t="shared" si="146"/>
        <v>#DIV/0!</v>
      </c>
      <c r="FI8" s="5" t="e">
        <f t="shared" si="147"/>
        <v>#DIV/0!</v>
      </c>
      <c r="FJ8" s="5" t="e">
        <f t="shared" si="148"/>
        <v>#DIV/0!</v>
      </c>
      <c r="FK8" s="44" t="e">
        <f t="shared" si="149"/>
        <v>#DIV/0!</v>
      </c>
      <c r="FL8" s="1" t="e">
        <f t="shared" si="150"/>
        <v>#DIV/0!</v>
      </c>
      <c r="FM8" s="5" t="e">
        <f t="shared" si="151"/>
        <v>#DIV/0!</v>
      </c>
      <c r="FN8" s="1" t="e">
        <f t="shared" si="152"/>
        <v>#DIV/0!</v>
      </c>
      <c r="FO8" s="5" t="e">
        <f t="shared" si="153"/>
        <v>#DIV/0!</v>
      </c>
      <c r="FP8" s="5" t="e">
        <f t="shared" si="154"/>
        <v>#DIV/0!</v>
      </c>
      <c r="FQ8" s="5" t="e">
        <f t="shared" si="155"/>
        <v>#DIV/0!</v>
      </c>
      <c r="FR8" s="5" t="e">
        <f t="shared" si="156"/>
        <v>#DIV/0!</v>
      </c>
      <c r="FS8" s="1" t="e">
        <f t="shared" si="157"/>
        <v>#DIV/0!</v>
      </c>
      <c r="FT8" s="32" t="e">
        <f t="shared" si="158"/>
        <v>#DIV/0!</v>
      </c>
      <c r="FU8" s="32" t="e">
        <f t="shared" si="159"/>
        <v>#DIV/0!</v>
      </c>
      <c r="FV8" s="46" t="e">
        <f t="shared" si="160"/>
        <v>#DIV/0!</v>
      </c>
      <c r="FW8" s="47" t="e">
        <f t="shared" si="161"/>
        <v>#DIV/0!</v>
      </c>
      <c r="FX8" s="46" t="e">
        <f t="shared" si="162"/>
        <v>#DIV/0!</v>
      </c>
      <c r="FY8" s="50" t="e">
        <f t="shared" si="163"/>
        <v>#DIV/0!</v>
      </c>
      <c r="FZ8" s="32" t="e">
        <f t="shared" si="164"/>
        <v>#DIV/0!</v>
      </c>
      <c r="GA8" s="32" t="e">
        <f t="shared" si="165"/>
        <v>#DIV/0!</v>
      </c>
      <c r="GB8" s="32" t="e">
        <f t="shared" si="166"/>
        <v>#DIV/0!</v>
      </c>
      <c r="GC8" s="32" t="e">
        <f t="shared" si="167"/>
        <v>#DIV/0!</v>
      </c>
      <c r="GD8" s="32" t="e">
        <f t="shared" si="168"/>
        <v>#DIV/0!</v>
      </c>
      <c r="GE8" s="4" t="e">
        <f t="shared" si="169"/>
        <v>#DIV/0!</v>
      </c>
      <c r="GF8" s="32" t="e">
        <f t="shared" si="170"/>
        <v>#DIV/0!</v>
      </c>
      <c r="GG8" s="1" t="e">
        <f t="shared" si="171"/>
        <v>#DIV/0!</v>
      </c>
      <c r="GH8" s="32" t="e">
        <f t="shared" si="172"/>
        <v>#DIV/0!</v>
      </c>
      <c r="GI8" s="32" t="e">
        <f t="shared" si="173"/>
        <v>#DIV/0!</v>
      </c>
      <c r="GJ8" s="46" t="e">
        <f t="shared" si="174"/>
        <v>#DIV/0!</v>
      </c>
      <c r="GK8" s="46" t="e">
        <f t="shared" si="175"/>
        <v>#DIV/0!</v>
      </c>
      <c r="GL8" s="46" t="e">
        <f t="shared" si="176"/>
        <v>#DIV/0!</v>
      </c>
      <c r="GM8" s="46" t="e">
        <f t="shared" si="177"/>
        <v>#DIV/0!</v>
      </c>
      <c r="GN8" s="46" t="e">
        <f t="shared" si="178"/>
        <v>#DIV/0!</v>
      </c>
      <c r="GO8" s="46" t="e">
        <f t="shared" si="179"/>
        <v>#DIV/0!</v>
      </c>
      <c r="GP8" s="46" t="e">
        <f t="shared" si="180"/>
        <v>#DIV/0!</v>
      </c>
      <c r="GQ8" s="46" t="e">
        <f t="shared" si="181"/>
        <v>#DIV/0!</v>
      </c>
      <c r="GR8" s="46" t="e">
        <f t="shared" si="182"/>
        <v>#DIV/0!</v>
      </c>
      <c r="GS8" s="46" t="e">
        <f t="shared" si="183"/>
        <v>#DIV/0!</v>
      </c>
      <c r="GU8" s="32">
        <f t="shared" si="184"/>
        <v>0</v>
      </c>
      <c r="GV8" s="32" t="e">
        <f t="shared" si="185"/>
        <v>#DIV/0!</v>
      </c>
      <c r="GW8" s="32" t="e">
        <f t="shared" si="186"/>
        <v>#DIV/0!</v>
      </c>
      <c r="GX8" s="32" t="e">
        <f t="shared" si="187"/>
        <v>#DIV/0!</v>
      </c>
      <c r="GY8" s="32" t="e">
        <f t="shared" si="188"/>
        <v>#DIV/0!</v>
      </c>
    </row>
    <row r="9" spans="1:207">
      <c r="A9" s="35"/>
      <c r="B9" s="2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4">
        <f t="shared" si="0"/>
        <v>0</v>
      </c>
      <c r="P9" s="5">
        <f t="shared" si="1"/>
        <v>0</v>
      </c>
      <c r="Q9" s="5">
        <f t="shared" si="2"/>
        <v>0</v>
      </c>
      <c r="R9" s="5">
        <f t="shared" si="3"/>
        <v>0</v>
      </c>
      <c r="S9" s="5">
        <f t="shared" si="4"/>
        <v>0</v>
      </c>
      <c r="T9" s="5">
        <f t="shared" si="5"/>
        <v>0</v>
      </c>
      <c r="U9" s="5">
        <f t="shared" si="6"/>
        <v>0</v>
      </c>
      <c r="V9" s="5">
        <f t="shared" si="7"/>
        <v>0</v>
      </c>
      <c r="W9" s="5">
        <f t="shared" si="8"/>
        <v>0</v>
      </c>
      <c r="X9" s="5">
        <f t="shared" si="9"/>
        <v>0</v>
      </c>
      <c r="Y9" s="5">
        <f t="shared" si="10"/>
        <v>0</v>
      </c>
      <c r="Z9" s="5">
        <f t="shared" si="11"/>
        <v>0</v>
      </c>
      <c r="AA9" s="5">
        <f t="shared" si="12"/>
        <v>0</v>
      </c>
      <c r="AB9" s="5">
        <f t="shared" si="13"/>
        <v>0</v>
      </c>
      <c r="AC9" s="5">
        <f t="shared" si="14"/>
        <v>0</v>
      </c>
      <c r="AD9" s="5">
        <f t="shared" si="15"/>
        <v>0</v>
      </c>
      <c r="AE9" s="5">
        <f t="shared" si="16"/>
        <v>0</v>
      </c>
      <c r="AF9" s="5">
        <f t="shared" si="17"/>
        <v>0</v>
      </c>
      <c r="AG9" s="5">
        <f t="shared" si="18"/>
        <v>0</v>
      </c>
      <c r="AH9" s="5">
        <f t="shared" si="19"/>
        <v>0</v>
      </c>
      <c r="AI9" s="5">
        <f t="shared" si="20"/>
        <v>0</v>
      </c>
      <c r="AJ9" s="5">
        <f t="shared" si="21"/>
        <v>0</v>
      </c>
      <c r="AK9" s="5">
        <f t="shared" si="22"/>
        <v>0</v>
      </c>
      <c r="AL9" s="5">
        <f t="shared" si="23"/>
        <v>0</v>
      </c>
      <c r="AM9" s="4" t="e">
        <f t="shared" si="24"/>
        <v>#DIV/0!</v>
      </c>
      <c r="AN9" s="4" t="e">
        <f t="shared" si="25"/>
        <v>#DIV/0!</v>
      </c>
      <c r="AO9" s="4" t="e">
        <f t="shared" si="26"/>
        <v>#DIV/0!</v>
      </c>
      <c r="AP9" s="4" t="e">
        <f t="shared" si="27"/>
        <v>#DIV/0!</v>
      </c>
      <c r="AQ9" s="4" t="e">
        <f t="shared" si="28"/>
        <v>#DIV/0!</v>
      </c>
      <c r="AR9" s="4" t="e">
        <f t="shared" si="29"/>
        <v>#DIV/0!</v>
      </c>
      <c r="AS9" s="4" t="e">
        <f t="shared" si="30"/>
        <v>#DIV/0!</v>
      </c>
      <c r="AT9" s="4" t="e">
        <f t="shared" si="31"/>
        <v>#DIV/0!</v>
      </c>
      <c r="AU9" s="4" t="e">
        <f t="shared" si="32"/>
        <v>#DIV/0!</v>
      </c>
      <c r="AV9" s="4" t="e">
        <f t="shared" si="33"/>
        <v>#DIV/0!</v>
      </c>
      <c r="AW9" s="4" t="e">
        <f t="shared" si="34"/>
        <v>#DIV/0!</v>
      </c>
      <c r="AX9" s="5" t="e">
        <f t="shared" si="35"/>
        <v>#DIV/0!</v>
      </c>
      <c r="AY9" s="5" t="e">
        <f t="shared" si="36"/>
        <v>#DIV/0!</v>
      </c>
      <c r="AZ9" s="5" t="e">
        <f t="shared" si="37"/>
        <v>#DIV/0!</v>
      </c>
      <c r="BA9" s="5" t="e">
        <f t="shared" si="38"/>
        <v>#DIV/0!</v>
      </c>
      <c r="BB9" s="5" t="e">
        <f t="shared" si="39"/>
        <v>#DIV/0!</v>
      </c>
      <c r="BC9" s="5" t="e">
        <f t="shared" si="40"/>
        <v>#DIV/0!</v>
      </c>
      <c r="BD9" s="5" t="e">
        <f t="shared" si="41"/>
        <v>#DIV/0!</v>
      </c>
      <c r="BE9" s="5" t="e">
        <f t="shared" si="42"/>
        <v>#DIV/0!</v>
      </c>
      <c r="BF9" s="5" t="e">
        <f t="shared" si="43"/>
        <v>#DIV/0!</v>
      </c>
      <c r="BG9" s="5" t="e">
        <f t="shared" si="44"/>
        <v>#DIV/0!</v>
      </c>
      <c r="BH9" s="5" t="e">
        <f t="shared" si="45"/>
        <v>#DIV/0!</v>
      </c>
      <c r="BI9" s="5" t="e">
        <f t="shared" si="46"/>
        <v>#DIV/0!</v>
      </c>
      <c r="BJ9" s="5" t="e">
        <f t="shared" si="47"/>
        <v>#DIV/0!</v>
      </c>
      <c r="BK9" s="5" t="e">
        <f t="shared" si="48"/>
        <v>#DIV/0!</v>
      </c>
      <c r="BL9" s="11" t="e">
        <f t="shared" si="49"/>
        <v>#DIV/0!</v>
      </c>
      <c r="BM9" s="11" t="e">
        <f t="shared" si="50"/>
        <v>#DIV/0!</v>
      </c>
      <c r="BN9" s="11" t="e">
        <f t="shared" si="51"/>
        <v>#DIV/0!</v>
      </c>
      <c r="BO9" s="11" t="e">
        <f t="shared" si="52"/>
        <v>#DIV/0!</v>
      </c>
      <c r="BP9" s="11">
        <f>1</f>
        <v>1</v>
      </c>
      <c r="BQ9" s="11" t="e">
        <f t="shared" si="53"/>
        <v>#DIV/0!</v>
      </c>
      <c r="BR9" s="11" t="e">
        <f t="shared" si="54"/>
        <v>#DIV/0!</v>
      </c>
      <c r="BS9" s="11" t="e">
        <f t="shared" si="55"/>
        <v>#DIV/0!</v>
      </c>
      <c r="BT9" s="11" t="e">
        <f t="shared" si="56"/>
        <v>#DIV/0!</v>
      </c>
      <c r="BU9" s="11" t="e">
        <f t="shared" si="57"/>
        <v>#DIV/0!</v>
      </c>
      <c r="BV9" s="5" t="e">
        <f t="shared" si="58"/>
        <v>#DIV/0!</v>
      </c>
      <c r="BW9" s="11" t="e">
        <f t="shared" si="59"/>
        <v>#DIV/0!</v>
      </c>
      <c r="BX9" s="11" t="e">
        <f t="shared" si="60"/>
        <v>#DIV/0!</v>
      </c>
      <c r="BY9" s="11" t="e">
        <f t="shared" si="61"/>
        <v>#DIV/0!</v>
      </c>
      <c r="BZ9" s="11" t="e">
        <f t="shared" si="62"/>
        <v>#DIV/0!</v>
      </c>
      <c r="CA9" s="11" t="e">
        <f t="shared" si="63"/>
        <v>#DIV/0!</v>
      </c>
      <c r="CB9" s="11" t="e">
        <f t="shared" si="64"/>
        <v>#DIV/0!</v>
      </c>
      <c r="CC9" s="11" t="e">
        <f t="shared" si="65"/>
        <v>#DIV/0!</v>
      </c>
      <c r="CD9" s="11" t="e">
        <f t="shared" si="66"/>
        <v>#DIV/0!</v>
      </c>
      <c r="CE9" s="11" t="e">
        <f t="shared" si="67"/>
        <v>#DIV/0!</v>
      </c>
      <c r="CF9" s="11" t="e">
        <f t="shared" si="68"/>
        <v>#DIV/0!</v>
      </c>
      <c r="CG9" s="11" t="e">
        <f t="shared" si="69"/>
        <v>#DIV/0!</v>
      </c>
      <c r="CH9" s="11" t="e">
        <f t="shared" si="70"/>
        <v>#DIV/0!</v>
      </c>
      <c r="CI9" s="11" t="e">
        <f t="shared" si="71"/>
        <v>#DIV/0!</v>
      </c>
      <c r="CJ9" s="11" t="e">
        <f t="shared" si="72"/>
        <v>#DIV/0!</v>
      </c>
      <c r="CK9" s="11" t="e">
        <f t="shared" si="73"/>
        <v>#DIV/0!</v>
      </c>
      <c r="CL9" s="13" t="e">
        <f t="shared" si="74"/>
        <v>#DIV/0!</v>
      </c>
      <c r="CN9" s="32" t="e">
        <f t="shared" si="75"/>
        <v>#DIV/0!</v>
      </c>
      <c r="CO9" s="12" t="e">
        <f t="shared" si="76"/>
        <v>#DIV/0!</v>
      </c>
      <c r="CP9" s="12" t="e">
        <f t="shared" si="77"/>
        <v>#DIV/0!</v>
      </c>
      <c r="CQ9" s="12" t="e">
        <f t="shared" si="78"/>
        <v>#DIV/0!</v>
      </c>
      <c r="CR9" s="12" t="e">
        <f t="shared" si="79"/>
        <v>#DIV/0!</v>
      </c>
      <c r="CS9" s="14" t="e">
        <f t="shared" si="80"/>
        <v>#DIV/0!</v>
      </c>
      <c r="CT9" s="14" t="e">
        <f t="shared" si="81"/>
        <v>#DIV/0!</v>
      </c>
      <c r="CU9" s="14" t="e">
        <f t="shared" si="82"/>
        <v>#DIV/0!</v>
      </c>
      <c r="CV9" s="12" t="e">
        <f t="shared" si="83"/>
        <v>#DIV/0!</v>
      </c>
      <c r="CW9" s="2">
        <f t="shared" si="84"/>
        <v>0</v>
      </c>
      <c r="CY9" s="5" t="e">
        <f t="shared" si="85"/>
        <v>#DIV/0!</v>
      </c>
      <c r="CZ9" s="5" t="e">
        <f t="shared" si="86"/>
        <v>#DIV/0!</v>
      </c>
      <c r="DA9" s="5" t="e">
        <f t="shared" si="87"/>
        <v>#DIV/0!</v>
      </c>
      <c r="DB9" s="5" t="e">
        <f t="shared" si="88"/>
        <v>#DIV/0!</v>
      </c>
      <c r="DC9" s="5" t="e">
        <f t="shared" si="89"/>
        <v>#DIV/0!</v>
      </c>
      <c r="DD9" s="5" t="e">
        <f t="shared" si="90"/>
        <v>#DIV/0!</v>
      </c>
      <c r="DE9" s="5" t="e">
        <f t="shared" si="91"/>
        <v>#DIV/0!</v>
      </c>
      <c r="DF9" s="5" t="e">
        <f t="shared" si="92"/>
        <v>#DIV/0!</v>
      </c>
      <c r="DG9" s="5" t="e">
        <f t="shared" si="93"/>
        <v>#DIV/0!</v>
      </c>
      <c r="DH9" s="5" t="e">
        <f t="shared" si="94"/>
        <v>#DIV/0!</v>
      </c>
      <c r="DI9" s="5" t="e">
        <f t="shared" si="95"/>
        <v>#DIV/0!</v>
      </c>
      <c r="DJ9" s="5" t="e">
        <f t="shared" si="96"/>
        <v>#DIV/0!</v>
      </c>
      <c r="DK9" s="5" t="e">
        <f t="shared" si="97"/>
        <v>#DIV/0!</v>
      </c>
      <c r="DL9" s="5" t="e">
        <f t="shared" si="98"/>
        <v>#DIV/0!</v>
      </c>
      <c r="DM9" s="5" t="e">
        <f t="shared" si="99"/>
        <v>#DIV/0!</v>
      </c>
      <c r="DN9" s="5" t="e">
        <f t="shared" si="100"/>
        <v>#DIV/0!</v>
      </c>
      <c r="DO9" s="5" t="e">
        <f t="shared" si="101"/>
        <v>#DIV/0!</v>
      </c>
      <c r="DP9" s="5" t="e">
        <f t="shared" si="102"/>
        <v>#DIV/0!</v>
      </c>
      <c r="DQ9" s="5" t="e">
        <f t="shared" si="103"/>
        <v>#DIV/0!</v>
      </c>
      <c r="DR9" s="5" t="e">
        <f t="shared" si="104"/>
        <v>#DIV/0!</v>
      </c>
      <c r="DS9" s="5" t="e">
        <f t="shared" si="105"/>
        <v>#DIV/0!</v>
      </c>
      <c r="DT9" s="5" t="e">
        <f t="shared" si="106"/>
        <v>#DIV/0!</v>
      </c>
      <c r="DU9" s="5" t="e">
        <f t="shared" si="107"/>
        <v>#DIV/0!</v>
      </c>
      <c r="DV9" s="5" t="e">
        <f t="shared" si="108"/>
        <v>#DIV/0!</v>
      </c>
      <c r="DW9" s="5" t="e">
        <f t="shared" si="109"/>
        <v>#DIV/0!</v>
      </c>
      <c r="DX9" s="5" t="e">
        <f t="shared" si="110"/>
        <v>#DIV/0!</v>
      </c>
      <c r="DY9" s="5" t="e">
        <f t="shared" si="111"/>
        <v>#DIV/0!</v>
      </c>
      <c r="DZ9" s="5" t="e">
        <f t="shared" si="112"/>
        <v>#DIV/0!</v>
      </c>
      <c r="EA9" s="5" t="e">
        <f t="shared" si="113"/>
        <v>#DIV/0!</v>
      </c>
      <c r="EB9" s="5" t="e">
        <f t="shared" si="114"/>
        <v>#DIV/0!</v>
      </c>
      <c r="EC9" s="5" t="e">
        <f t="shared" si="115"/>
        <v>#DIV/0!</v>
      </c>
      <c r="ED9" s="1" t="e">
        <f t="shared" si="116"/>
        <v>#DIV/0!</v>
      </c>
      <c r="EE9" s="5" t="e">
        <f t="shared" si="117"/>
        <v>#DIV/0!</v>
      </c>
      <c r="EF9" s="5" t="e">
        <f t="shared" si="118"/>
        <v>#DIV/0!</v>
      </c>
      <c r="EG9" s="5" t="e">
        <f t="shared" si="119"/>
        <v>#DIV/0!</v>
      </c>
      <c r="EH9" s="5" t="e">
        <f t="shared" si="120"/>
        <v>#DIV/0!</v>
      </c>
      <c r="EI9" s="5" t="e">
        <f t="shared" si="121"/>
        <v>#DIV/0!</v>
      </c>
      <c r="EJ9" s="5" t="e">
        <f t="shared" si="122"/>
        <v>#DIV/0!</v>
      </c>
      <c r="EK9" s="5" t="e">
        <f t="shared" si="123"/>
        <v>#DIV/0!</v>
      </c>
      <c r="EL9" s="5" t="e">
        <f t="shared" si="124"/>
        <v>#DIV/0!</v>
      </c>
      <c r="EM9" s="5" t="e">
        <f t="shared" si="125"/>
        <v>#DIV/0!</v>
      </c>
      <c r="EN9" s="5" t="e">
        <f t="shared" si="126"/>
        <v>#DIV/0!</v>
      </c>
      <c r="EO9" s="5" t="e">
        <f t="shared" si="127"/>
        <v>#DIV/0!</v>
      </c>
      <c r="EP9" s="5" t="e">
        <f t="shared" si="128"/>
        <v>#DIV/0!</v>
      </c>
      <c r="EQ9" s="5" t="e">
        <f t="shared" si="129"/>
        <v>#DIV/0!</v>
      </c>
      <c r="ER9" s="5" t="e">
        <f t="shared" si="130"/>
        <v>#DIV/0!</v>
      </c>
      <c r="ES9" s="5" t="e">
        <f t="shared" si="131"/>
        <v>#DIV/0!</v>
      </c>
      <c r="ET9" s="5" t="e">
        <f t="shared" si="132"/>
        <v>#DIV/0!</v>
      </c>
      <c r="EU9" s="5" t="e">
        <f t="shared" si="133"/>
        <v>#DIV/0!</v>
      </c>
      <c r="EV9" s="44" t="e">
        <f t="shared" si="134"/>
        <v>#DIV/0!</v>
      </c>
      <c r="EW9" s="5" t="e">
        <f t="shared" si="135"/>
        <v>#DIV/0!</v>
      </c>
      <c r="EX9" s="5" t="e">
        <f t="shared" si="136"/>
        <v>#DIV/0!</v>
      </c>
      <c r="EY9" s="5" t="e">
        <f t="shared" si="137"/>
        <v>#DIV/0!</v>
      </c>
      <c r="EZ9" s="5" t="e">
        <f t="shared" si="138"/>
        <v>#DIV/0!</v>
      </c>
      <c r="FA9" s="5" t="e">
        <f t="shared" si="139"/>
        <v>#DIV/0!</v>
      </c>
      <c r="FB9" s="5" t="e">
        <f t="shared" si="140"/>
        <v>#DIV/0!</v>
      </c>
      <c r="FC9" s="5" t="e">
        <f t="shared" si="141"/>
        <v>#DIV/0!</v>
      </c>
      <c r="FD9" s="44" t="e">
        <f t="shared" si="142"/>
        <v>#DIV/0!</v>
      </c>
      <c r="FE9" s="5" t="e">
        <f t="shared" si="143"/>
        <v>#DIV/0!</v>
      </c>
      <c r="FF9" s="5" t="e">
        <f t="shared" si="144"/>
        <v>#DIV/0!</v>
      </c>
      <c r="FG9" s="5" t="e">
        <f t="shared" si="145"/>
        <v>#DIV/0!</v>
      </c>
      <c r="FH9" s="44" t="e">
        <f t="shared" si="146"/>
        <v>#DIV/0!</v>
      </c>
      <c r="FI9" s="5" t="e">
        <f t="shared" si="147"/>
        <v>#DIV/0!</v>
      </c>
      <c r="FJ9" s="5" t="e">
        <f t="shared" si="148"/>
        <v>#DIV/0!</v>
      </c>
      <c r="FK9" s="44" t="e">
        <f t="shared" si="149"/>
        <v>#DIV/0!</v>
      </c>
      <c r="FL9" s="1" t="e">
        <f t="shared" si="150"/>
        <v>#DIV/0!</v>
      </c>
      <c r="FM9" s="5" t="e">
        <f t="shared" si="151"/>
        <v>#DIV/0!</v>
      </c>
      <c r="FN9" s="1" t="e">
        <f t="shared" si="152"/>
        <v>#DIV/0!</v>
      </c>
      <c r="FO9" s="5" t="e">
        <f t="shared" si="153"/>
        <v>#DIV/0!</v>
      </c>
      <c r="FP9" s="5" t="e">
        <f t="shared" si="154"/>
        <v>#DIV/0!</v>
      </c>
      <c r="FQ9" s="5" t="e">
        <f t="shared" si="155"/>
        <v>#DIV/0!</v>
      </c>
      <c r="FR9" s="5" t="e">
        <f t="shared" si="156"/>
        <v>#DIV/0!</v>
      </c>
      <c r="FS9" s="1" t="e">
        <f t="shared" si="157"/>
        <v>#DIV/0!</v>
      </c>
      <c r="FT9" s="32" t="e">
        <f t="shared" si="158"/>
        <v>#DIV/0!</v>
      </c>
      <c r="FU9" s="32" t="e">
        <f t="shared" si="159"/>
        <v>#DIV/0!</v>
      </c>
      <c r="FV9" s="46" t="e">
        <f t="shared" si="160"/>
        <v>#DIV/0!</v>
      </c>
      <c r="FW9" s="47" t="e">
        <f t="shared" si="161"/>
        <v>#DIV/0!</v>
      </c>
      <c r="FX9" s="46" t="e">
        <f t="shared" si="162"/>
        <v>#DIV/0!</v>
      </c>
      <c r="FY9" s="50" t="e">
        <f t="shared" si="163"/>
        <v>#DIV/0!</v>
      </c>
      <c r="FZ9" s="32" t="e">
        <f t="shared" si="164"/>
        <v>#DIV/0!</v>
      </c>
      <c r="GA9" s="32" t="e">
        <f t="shared" si="165"/>
        <v>#DIV/0!</v>
      </c>
      <c r="GB9" s="32" t="e">
        <f t="shared" si="166"/>
        <v>#DIV/0!</v>
      </c>
      <c r="GC9" s="32" t="e">
        <f t="shared" si="167"/>
        <v>#DIV/0!</v>
      </c>
      <c r="GD9" s="32" t="e">
        <f t="shared" si="168"/>
        <v>#DIV/0!</v>
      </c>
      <c r="GE9" s="4" t="e">
        <f t="shared" si="169"/>
        <v>#DIV/0!</v>
      </c>
      <c r="GF9" s="32" t="e">
        <f t="shared" si="170"/>
        <v>#DIV/0!</v>
      </c>
      <c r="GG9" s="1" t="e">
        <f t="shared" si="171"/>
        <v>#DIV/0!</v>
      </c>
      <c r="GH9" s="32" t="e">
        <f t="shared" si="172"/>
        <v>#DIV/0!</v>
      </c>
      <c r="GI9" s="32" t="e">
        <f t="shared" si="173"/>
        <v>#DIV/0!</v>
      </c>
      <c r="GJ9" s="46" t="e">
        <f t="shared" si="174"/>
        <v>#DIV/0!</v>
      </c>
      <c r="GK9" s="46" t="e">
        <f t="shared" si="175"/>
        <v>#DIV/0!</v>
      </c>
      <c r="GL9" s="46" t="e">
        <f t="shared" si="176"/>
        <v>#DIV/0!</v>
      </c>
      <c r="GM9" s="46" t="e">
        <f t="shared" si="177"/>
        <v>#DIV/0!</v>
      </c>
      <c r="GN9" s="46" t="e">
        <f t="shared" si="178"/>
        <v>#DIV/0!</v>
      </c>
      <c r="GO9" s="46" t="e">
        <f t="shared" si="179"/>
        <v>#DIV/0!</v>
      </c>
      <c r="GP9" s="46" t="e">
        <f t="shared" si="180"/>
        <v>#DIV/0!</v>
      </c>
      <c r="GQ9" s="46" t="e">
        <f t="shared" si="181"/>
        <v>#DIV/0!</v>
      </c>
      <c r="GR9" s="46" t="e">
        <f t="shared" si="182"/>
        <v>#DIV/0!</v>
      </c>
      <c r="GS9" s="46" t="e">
        <f t="shared" si="183"/>
        <v>#DIV/0!</v>
      </c>
      <c r="GU9" s="32">
        <f t="shared" si="184"/>
        <v>0</v>
      </c>
      <c r="GV9" s="32" t="e">
        <f t="shared" si="185"/>
        <v>#DIV/0!</v>
      </c>
      <c r="GW9" s="32" t="e">
        <f t="shared" si="186"/>
        <v>#DIV/0!</v>
      </c>
      <c r="GX9" s="32" t="e">
        <f t="shared" si="187"/>
        <v>#DIV/0!</v>
      </c>
      <c r="GY9" s="32" t="e">
        <f t="shared" si="188"/>
        <v>#DIV/0!</v>
      </c>
    </row>
    <row r="10" spans="1:207">
      <c r="A10" s="35"/>
      <c r="B10" s="2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4">
        <f t="shared" si="0"/>
        <v>0</v>
      </c>
      <c r="P10" s="5">
        <f t="shared" si="1"/>
        <v>0</v>
      </c>
      <c r="Q10" s="5">
        <f t="shared" si="2"/>
        <v>0</v>
      </c>
      <c r="R10" s="5">
        <f t="shared" si="3"/>
        <v>0</v>
      </c>
      <c r="S10" s="5">
        <f t="shared" si="4"/>
        <v>0</v>
      </c>
      <c r="T10" s="5">
        <f t="shared" si="5"/>
        <v>0</v>
      </c>
      <c r="U10" s="5">
        <f t="shared" si="6"/>
        <v>0</v>
      </c>
      <c r="V10" s="5">
        <f t="shared" si="7"/>
        <v>0</v>
      </c>
      <c r="W10" s="5">
        <f t="shared" si="8"/>
        <v>0</v>
      </c>
      <c r="X10" s="5">
        <f t="shared" si="9"/>
        <v>0</v>
      </c>
      <c r="Y10" s="5">
        <f t="shared" si="10"/>
        <v>0</v>
      </c>
      <c r="Z10" s="5">
        <f t="shared" si="11"/>
        <v>0</v>
      </c>
      <c r="AA10" s="5">
        <f t="shared" si="12"/>
        <v>0</v>
      </c>
      <c r="AB10" s="5">
        <f t="shared" si="13"/>
        <v>0</v>
      </c>
      <c r="AC10" s="5">
        <f t="shared" si="14"/>
        <v>0</v>
      </c>
      <c r="AD10" s="5">
        <f t="shared" si="15"/>
        <v>0</v>
      </c>
      <c r="AE10" s="5">
        <f t="shared" si="16"/>
        <v>0</v>
      </c>
      <c r="AF10" s="5">
        <f t="shared" si="17"/>
        <v>0</v>
      </c>
      <c r="AG10" s="5">
        <f t="shared" si="18"/>
        <v>0</v>
      </c>
      <c r="AH10" s="5">
        <f t="shared" si="19"/>
        <v>0</v>
      </c>
      <c r="AI10" s="5">
        <f t="shared" si="20"/>
        <v>0</v>
      </c>
      <c r="AJ10" s="5">
        <f t="shared" si="21"/>
        <v>0</v>
      </c>
      <c r="AK10" s="5">
        <f t="shared" si="22"/>
        <v>0</v>
      </c>
      <c r="AL10" s="5">
        <f t="shared" si="23"/>
        <v>0</v>
      </c>
      <c r="AM10" s="4" t="e">
        <f t="shared" si="24"/>
        <v>#DIV/0!</v>
      </c>
      <c r="AN10" s="4" t="e">
        <f t="shared" si="25"/>
        <v>#DIV/0!</v>
      </c>
      <c r="AO10" s="4" t="e">
        <f t="shared" si="26"/>
        <v>#DIV/0!</v>
      </c>
      <c r="AP10" s="4" t="e">
        <f t="shared" si="27"/>
        <v>#DIV/0!</v>
      </c>
      <c r="AQ10" s="4" t="e">
        <f t="shared" si="28"/>
        <v>#DIV/0!</v>
      </c>
      <c r="AR10" s="4" t="e">
        <f t="shared" si="29"/>
        <v>#DIV/0!</v>
      </c>
      <c r="AS10" s="4" t="e">
        <f t="shared" si="30"/>
        <v>#DIV/0!</v>
      </c>
      <c r="AT10" s="4" t="e">
        <f t="shared" si="31"/>
        <v>#DIV/0!</v>
      </c>
      <c r="AU10" s="4" t="e">
        <f t="shared" si="32"/>
        <v>#DIV/0!</v>
      </c>
      <c r="AV10" s="4" t="e">
        <f t="shared" si="33"/>
        <v>#DIV/0!</v>
      </c>
      <c r="AW10" s="4" t="e">
        <f t="shared" si="34"/>
        <v>#DIV/0!</v>
      </c>
      <c r="AX10" s="5" t="e">
        <f t="shared" si="35"/>
        <v>#DIV/0!</v>
      </c>
      <c r="AY10" s="5" t="e">
        <f t="shared" si="36"/>
        <v>#DIV/0!</v>
      </c>
      <c r="AZ10" s="5" t="e">
        <f t="shared" si="37"/>
        <v>#DIV/0!</v>
      </c>
      <c r="BA10" s="5" t="e">
        <f t="shared" si="38"/>
        <v>#DIV/0!</v>
      </c>
      <c r="BB10" s="5" t="e">
        <f t="shared" si="39"/>
        <v>#DIV/0!</v>
      </c>
      <c r="BC10" s="5" t="e">
        <f t="shared" si="40"/>
        <v>#DIV/0!</v>
      </c>
      <c r="BD10" s="5" t="e">
        <f t="shared" si="41"/>
        <v>#DIV/0!</v>
      </c>
      <c r="BE10" s="5" t="e">
        <f t="shared" si="42"/>
        <v>#DIV/0!</v>
      </c>
      <c r="BF10" s="5" t="e">
        <f t="shared" si="43"/>
        <v>#DIV/0!</v>
      </c>
      <c r="BG10" s="5" t="e">
        <f t="shared" si="44"/>
        <v>#DIV/0!</v>
      </c>
      <c r="BH10" s="5" t="e">
        <f t="shared" si="45"/>
        <v>#DIV/0!</v>
      </c>
      <c r="BI10" s="5" t="e">
        <f t="shared" si="46"/>
        <v>#DIV/0!</v>
      </c>
      <c r="BJ10" s="5" t="e">
        <f t="shared" si="47"/>
        <v>#DIV/0!</v>
      </c>
      <c r="BK10" s="5" t="e">
        <f t="shared" si="48"/>
        <v>#DIV/0!</v>
      </c>
      <c r="BL10" s="11" t="e">
        <f t="shared" si="49"/>
        <v>#DIV/0!</v>
      </c>
      <c r="BM10" s="11" t="e">
        <f t="shared" si="50"/>
        <v>#DIV/0!</v>
      </c>
      <c r="BN10" s="11" t="e">
        <f t="shared" si="51"/>
        <v>#DIV/0!</v>
      </c>
      <c r="BO10" s="11" t="e">
        <f t="shared" si="52"/>
        <v>#DIV/0!</v>
      </c>
      <c r="BP10" s="11">
        <f>1</f>
        <v>1</v>
      </c>
      <c r="BQ10" s="11" t="e">
        <f t="shared" si="53"/>
        <v>#DIV/0!</v>
      </c>
      <c r="BR10" s="11" t="e">
        <f t="shared" si="54"/>
        <v>#DIV/0!</v>
      </c>
      <c r="BS10" s="11" t="e">
        <f t="shared" si="55"/>
        <v>#DIV/0!</v>
      </c>
      <c r="BT10" s="11" t="e">
        <f t="shared" si="56"/>
        <v>#DIV/0!</v>
      </c>
      <c r="BU10" s="11" t="e">
        <f t="shared" si="57"/>
        <v>#DIV/0!</v>
      </c>
      <c r="BV10" s="5" t="e">
        <f t="shared" si="58"/>
        <v>#DIV/0!</v>
      </c>
      <c r="BW10" s="11" t="e">
        <f t="shared" si="59"/>
        <v>#DIV/0!</v>
      </c>
      <c r="BX10" s="11" t="e">
        <f t="shared" si="60"/>
        <v>#DIV/0!</v>
      </c>
      <c r="BY10" s="11" t="e">
        <f t="shared" si="61"/>
        <v>#DIV/0!</v>
      </c>
      <c r="BZ10" s="11" t="e">
        <f t="shared" si="62"/>
        <v>#DIV/0!</v>
      </c>
      <c r="CA10" s="11" t="e">
        <f t="shared" si="63"/>
        <v>#DIV/0!</v>
      </c>
      <c r="CB10" s="11" t="e">
        <f t="shared" si="64"/>
        <v>#DIV/0!</v>
      </c>
      <c r="CC10" s="11" t="e">
        <f t="shared" si="65"/>
        <v>#DIV/0!</v>
      </c>
      <c r="CD10" s="11" t="e">
        <f t="shared" si="66"/>
        <v>#DIV/0!</v>
      </c>
      <c r="CE10" s="11" t="e">
        <f t="shared" si="67"/>
        <v>#DIV/0!</v>
      </c>
      <c r="CF10" s="11" t="e">
        <f t="shared" si="68"/>
        <v>#DIV/0!</v>
      </c>
      <c r="CG10" s="11" t="e">
        <f t="shared" si="69"/>
        <v>#DIV/0!</v>
      </c>
      <c r="CH10" s="11" t="e">
        <f t="shared" si="70"/>
        <v>#DIV/0!</v>
      </c>
      <c r="CI10" s="11" t="e">
        <f t="shared" si="71"/>
        <v>#DIV/0!</v>
      </c>
      <c r="CJ10" s="11" t="e">
        <f t="shared" si="72"/>
        <v>#DIV/0!</v>
      </c>
      <c r="CK10" s="11" t="e">
        <f t="shared" si="73"/>
        <v>#DIV/0!</v>
      </c>
      <c r="CL10" s="13" t="e">
        <f t="shared" si="74"/>
        <v>#DIV/0!</v>
      </c>
      <c r="CN10" s="32" t="e">
        <f t="shared" si="75"/>
        <v>#DIV/0!</v>
      </c>
      <c r="CO10" s="12" t="e">
        <f t="shared" si="76"/>
        <v>#DIV/0!</v>
      </c>
      <c r="CP10" s="12" t="e">
        <f t="shared" si="77"/>
        <v>#DIV/0!</v>
      </c>
      <c r="CQ10" s="12" t="e">
        <f t="shared" si="78"/>
        <v>#DIV/0!</v>
      </c>
      <c r="CR10" s="12" t="e">
        <f t="shared" si="79"/>
        <v>#DIV/0!</v>
      </c>
      <c r="CS10" s="14" t="e">
        <f t="shared" si="80"/>
        <v>#DIV/0!</v>
      </c>
      <c r="CT10" s="14" t="e">
        <f t="shared" si="81"/>
        <v>#DIV/0!</v>
      </c>
      <c r="CU10" s="14" t="e">
        <f t="shared" si="82"/>
        <v>#DIV/0!</v>
      </c>
      <c r="CV10" s="12" t="e">
        <f t="shared" si="83"/>
        <v>#DIV/0!</v>
      </c>
      <c r="CW10" s="2">
        <f t="shared" si="84"/>
        <v>0</v>
      </c>
      <c r="CY10" s="5" t="e">
        <f t="shared" si="85"/>
        <v>#DIV/0!</v>
      </c>
      <c r="CZ10" s="5" t="e">
        <f t="shared" si="86"/>
        <v>#DIV/0!</v>
      </c>
      <c r="DA10" s="5" t="e">
        <f t="shared" si="87"/>
        <v>#DIV/0!</v>
      </c>
      <c r="DB10" s="5" t="e">
        <f t="shared" si="88"/>
        <v>#DIV/0!</v>
      </c>
      <c r="DC10" s="5" t="e">
        <f t="shared" si="89"/>
        <v>#DIV/0!</v>
      </c>
      <c r="DD10" s="5" t="e">
        <f t="shared" si="90"/>
        <v>#DIV/0!</v>
      </c>
      <c r="DE10" s="5" t="e">
        <f t="shared" si="91"/>
        <v>#DIV/0!</v>
      </c>
      <c r="DF10" s="5" t="e">
        <f t="shared" si="92"/>
        <v>#DIV/0!</v>
      </c>
      <c r="DG10" s="5" t="e">
        <f t="shared" si="93"/>
        <v>#DIV/0!</v>
      </c>
      <c r="DH10" s="5" t="e">
        <f t="shared" si="94"/>
        <v>#DIV/0!</v>
      </c>
      <c r="DI10" s="5" t="e">
        <f t="shared" si="95"/>
        <v>#DIV/0!</v>
      </c>
      <c r="DJ10" s="5" t="e">
        <f t="shared" si="96"/>
        <v>#DIV/0!</v>
      </c>
      <c r="DK10" s="5" t="e">
        <f t="shared" si="97"/>
        <v>#DIV/0!</v>
      </c>
      <c r="DL10" s="5" t="e">
        <f t="shared" si="98"/>
        <v>#DIV/0!</v>
      </c>
      <c r="DM10" s="5" t="e">
        <f t="shared" si="99"/>
        <v>#DIV/0!</v>
      </c>
      <c r="DN10" s="5" t="e">
        <f t="shared" si="100"/>
        <v>#DIV/0!</v>
      </c>
      <c r="DO10" s="5" t="e">
        <f t="shared" si="101"/>
        <v>#DIV/0!</v>
      </c>
      <c r="DP10" s="5" t="e">
        <f t="shared" si="102"/>
        <v>#DIV/0!</v>
      </c>
      <c r="DQ10" s="5" t="e">
        <f t="shared" si="103"/>
        <v>#DIV/0!</v>
      </c>
      <c r="DR10" s="5" t="e">
        <f t="shared" si="104"/>
        <v>#DIV/0!</v>
      </c>
      <c r="DS10" s="5" t="e">
        <f t="shared" si="105"/>
        <v>#DIV/0!</v>
      </c>
      <c r="DT10" s="5" t="e">
        <f t="shared" si="106"/>
        <v>#DIV/0!</v>
      </c>
      <c r="DU10" s="5" t="e">
        <f t="shared" si="107"/>
        <v>#DIV/0!</v>
      </c>
      <c r="DV10" s="5" t="e">
        <f t="shared" si="108"/>
        <v>#DIV/0!</v>
      </c>
      <c r="DW10" s="5" t="e">
        <f t="shared" si="109"/>
        <v>#DIV/0!</v>
      </c>
      <c r="DX10" s="5" t="e">
        <f t="shared" si="110"/>
        <v>#DIV/0!</v>
      </c>
      <c r="DY10" s="5" t="e">
        <f t="shared" si="111"/>
        <v>#DIV/0!</v>
      </c>
      <c r="DZ10" s="5" t="e">
        <f t="shared" si="112"/>
        <v>#DIV/0!</v>
      </c>
      <c r="EA10" s="5" t="e">
        <f t="shared" si="113"/>
        <v>#DIV/0!</v>
      </c>
      <c r="EB10" s="5" t="e">
        <f t="shared" si="114"/>
        <v>#DIV/0!</v>
      </c>
      <c r="EC10" s="5" t="e">
        <f t="shared" si="115"/>
        <v>#DIV/0!</v>
      </c>
      <c r="ED10" s="1" t="e">
        <f t="shared" si="116"/>
        <v>#DIV/0!</v>
      </c>
      <c r="EE10" s="5" t="e">
        <f t="shared" si="117"/>
        <v>#DIV/0!</v>
      </c>
      <c r="EF10" s="5" t="e">
        <f t="shared" si="118"/>
        <v>#DIV/0!</v>
      </c>
      <c r="EG10" s="5" t="e">
        <f t="shared" si="119"/>
        <v>#DIV/0!</v>
      </c>
      <c r="EH10" s="5" t="e">
        <f t="shared" si="120"/>
        <v>#DIV/0!</v>
      </c>
      <c r="EI10" s="5" t="e">
        <f t="shared" si="121"/>
        <v>#DIV/0!</v>
      </c>
      <c r="EJ10" s="5" t="e">
        <f t="shared" si="122"/>
        <v>#DIV/0!</v>
      </c>
      <c r="EK10" s="5" t="e">
        <f t="shared" si="123"/>
        <v>#DIV/0!</v>
      </c>
      <c r="EL10" s="5" t="e">
        <f t="shared" si="124"/>
        <v>#DIV/0!</v>
      </c>
      <c r="EM10" s="5" t="e">
        <f t="shared" si="125"/>
        <v>#DIV/0!</v>
      </c>
      <c r="EN10" s="5" t="e">
        <f t="shared" si="126"/>
        <v>#DIV/0!</v>
      </c>
      <c r="EO10" s="5" t="e">
        <f t="shared" si="127"/>
        <v>#DIV/0!</v>
      </c>
      <c r="EP10" s="5" t="e">
        <f t="shared" si="128"/>
        <v>#DIV/0!</v>
      </c>
      <c r="EQ10" s="5" t="e">
        <f t="shared" si="129"/>
        <v>#DIV/0!</v>
      </c>
      <c r="ER10" s="5" t="e">
        <f t="shared" si="130"/>
        <v>#DIV/0!</v>
      </c>
      <c r="ES10" s="5" t="e">
        <f t="shared" si="131"/>
        <v>#DIV/0!</v>
      </c>
      <c r="ET10" s="5" t="e">
        <f t="shared" si="132"/>
        <v>#DIV/0!</v>
      </c>
      <c r="EU10" s="5" t="e">
        <f t="shared" si="133"/>
        <v>#DIV/0!</v>
      </c>
      <c r="EV10" s="44" t="e">
        <f t="shared" si="134"/>
        <v>#DIV/0!</v>
      </c>
      <c r="EW10" s="5" t="e">
        <f t="shared" si="135"/>
        <v>#DIV/0!</v>
      </c>
      <c r="EX10" s="5" t="e">
        <f t="shared" si="136"/>
        <v>#DIV/0!</v>
      </c>
      <c r="EY10" s="5" t="e">
        <f t="shared" si="137"/>
        <v>#DIV/0!</v>
      </c>
      <c r="EZ10" s="5" t="e">
        <f t="shared" si="138"/>
        <v>#DIV/0!</v>
      </c>
      <c r="FA10" s="5" t="e">
        <f t="shared" si="139"/>
        <v>#DIV/0!</v>
      </c>
      <c r="FB10" s="5" t="e">
        <f t="shared" si="140"/>
        <v>#DIV/0!</v>
      </c>
      <c r="FC10" s="5" t="e">
        <f t="shared" si="141"/>
        <v>#DIV/0!</v>
      </c>
      <c r="FD10" s="44" t="e">
        <f t="shared" si="142"/>
        <v>#DIV/0!</v>
      </c>
      <c r="FE10" s="5" t="e">
        <f t="shared" si="143"/>
        <v>#DIV/0!</v>
      </c>
      <c r="FF10" s="5" t="e">
        <f t="shared" si="144"/>
        <v>#DIV/0!</v>
      </c>
      <c r="FG10" s="5" t="e">
        <f t="shared" si="145"/>
        <v>#DIV/0!</v>
      </c>
      <c r="FH10" s="44" t="e">
        <f t="shared" si="146"/>
        <v>#DIV/0!</v>
      </c>
      <c r="FI10" s="5" t="e">
        <f t="shared" si="147"/>
        <v>#DIV/0!</v>
      </c>
      <c r="FJ10" s="5" t="e">
        <f t="shared" si="148"/>
        <v>#DIV/0!</v>
      </c>
      <c r="FK10" s="44" t="e">
        <f t="shared" si="149"/>
        <v>#DIV/0!</v>
      </c>
      <c r="FL10" s="1" t="e">
        <f t="shared" si="150"/>
        <v>#DIV/0!</v>
      </c>
      <c r="FM10" s="5" t="e">
        <f t="shared" si="151"/>
        <v>#DIV/0!</v>
      </c>
      <c r="FN10" s="1" t="e">
        <f t="shared" si="152"/>
        <v>#DIV/0!</v>
      </c>
      <c r="FO10" s="5" t="e">
        <f t="shared" si="153"/>
        <v>#DIV/0!</v>
      </c>
      <c r="FP10" s="5" t="e">
        <f t="shared" si="154"/>
        <v>#DIV/0!</v>
      </c>
      <c r="FQ10" s="5" t="e">
        <f t="shared" si="155"/>
        <v>#DIV/0!</v>
      </c>
      <c r="FR10" s="5" t="e">
        <f t="shared" si="156"/>
        <v>#DIV/0!</v>
      </c>
      <c r="FS10" s="1" t="e">
        <f t="shared" si="157"/>
        <v>#DIV/0!</v>
      </c>
      <c r="FT10" s="32" t="e">
        <f t="shared" si="158"/>
        <v>#DIV/0!</v>
      </c>
      <c r="FU10" s="32" t="e">
        <f t="shared" si="159"/>
        <v>#DIV/0!</v>
      </c>
      <c r="FV10" s="46" t="e">
        <f t="shared" si="160"/>
        <v>#DIV/0!</v>
      </c>
      <c r="FW10" s="47" t="e">
        <f t="shared" si="161"/>
        <v>#DIV/0!</v>
      </c>
      <c r="FX10" s="46" t="e">
        <f t="shared" si="162"/>
        <v>#DIV/0!</v>
      </c>
      <c r="FY10" s="50" t="e">
        <f t="shared" si="163"/>
        <v>#DIV/0!</v>
      </c>
      <c r="FZ10" s="32" t="e">
        <f t="shared" si="164"/>
        <v>#DIV/0!</v>
      </c>
      <c r="GA10" s="32" t="e">
        <f t="shared" si="165"/>
        <v>#DIV/0!</v>
      </c>
      <c r="GB10" s="32" t="e">
        <f t="shared" si="166"/>
        <v>#DIV/0!</v>
      </c>
      <c r="GC10" s="32" t="e">
        <f t="shared" si="167"/>
        <v>#DIV/0!</v>
      </c>
      <c r="GD10" s="32" t="e">
        <f t="shared" si="168"/>
        <v>#DIV/0!</v>
      </c>
      <c r="GE10" s="4" t="e">
        <f t="shared" si="169"/>
        <v>#DIV/0!</v>
      </c>
      <c r="GF10" s="32" t="e">
        <f t="shared" si="170"/>
        <v>#DIV/0!</v>
      </c>
      <c r="GG10" s="1" t="e">
        <f t="shared" si="171"/>
        <v>#DIV/0!</v>
      </c>
      <c r="GH10" s="32" t="e">
        <f t="shared" si="172"/>
        <v>#DIV/0!</v>
      </c>
      <c r="GI10" s="32" t="e">
        <f t="shared" si="173"/>
        <v>#DIV/0!</v>
      </c>
      <c r="GJ10" s="46" t="e">
        <f t="shared" si="174"/>
        <v>#DIV/0!</v>
      </c>
      <c r="GK10" s="46" t="e">
        <f t="shared" si="175"/>
        <v>#DIV/0!</v>
      </c>
      <c r="GL10" s="46" t="e">
        <f t="shared" si="176"/>
        <v>#DIV/0!</v>
      </c>
      <c r="GM10" s="46" t="e">
        <f t="shared" si="177"/>
        <v>#DIV/0!</v>
      </c>
      <c r="GN10" s="46" t="e">
        <f t="shared" si="178"/>
        <v>#DIV/0!</v>
      </c>
      <c r="GO10" s="46" t="e">
        <f t="shared" si="179"/>
        <v>#DIV/0!</v>
      </c>
      <c r="GP10" s="46" t="e">
        <f t="shared" si="180"/>
        <v>#DIV/0!</v>
      </c>
      <c r="GQ10" s="46" t="e">
        <f t="shared" si="181"/>
        <v>#DIV/0!</v>
      </c>
      <c r="GR10" s="46" t="e">
        <f t="shared" si="182"/>
        <v>#DIV/0!</v>
      </c>
      <c r="GS10" s="46" t="e">
        <f t="shared" si="183"/>
        <v>#DIV/0!</v>
      </c>
      <c r="GU10" s="32">
        <f t="shared" si="184"/>
        <v>0</v>
      </c>
      <c r="GV10" s="32" t="e">
        <f t="shared" si="185"/>
        <v>#DIV/0!</v>
      </c>
      <c r="GW10" s="32" t="e">
        <f t="shared" si="186"/>
        <v>#DIV/0!</v>
      </c>
      <c r="GX10" s="32" t="e">
        <f t="shared" si="187"/>
        <v>#DIV/0!</v>
      </c>
      <c r="GY10" s="32" t="e">
        <f t="shared" si="188"/>
        <v>#DIV/0!</v>
      </c>
    </row>
    <row r="11" spans="1:207">
      <c r="A11" s="35"/>
      <c r="B11" s="2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4">
        <f t="shared" si="0"/>
        <v>0</v>
      </c>
      <c r="P11" s="5">
        <f t="shared" si="1"/>
        <v>0</v>
      </c>
      <c r="Q11" s="5">
        <f t="shared" si="2"/>
        <v>0</v>
      </c>
      <c r="R11" s="5">
        <f t="shared" si="3"/>
        <v>0</v>
      </c>
      <c r="S11" s="5">
        <f t="shared" si="4"/>
        <v>0</v>
      </c>
      <c r="T11" s="5">
        <f t="shared" si="5"/>
        <v>0</v>
      </c>
      <c r="U11" s="5">
        <f t="shared" si="6"/>
        <v>0</v>
      </c>
      <c r="V11" s="5">
        <f t="shared" si="7"/>
        <v>0</v>
      </c>
      <c r="W11" s="5">
        <f t="shared" si="8"/>
        <v>0</v>
      </c>
      <c r="X11" s="5">
        <f t="shared" si="9"/>
        <v>0</v>
      </c>
      <c r="Y11" s="5">
        <f t="shared" si="10"/>
        <v>0</v>
      </c>
      <c r="Z11" s="5">
        <f t="shared" si="11"/>
        <v>0</v>
      </c>
      <c r="AA11" s="5">
        <f t="shared" si="12"/>
        <v>0</v>
      </c>
      <c r="AB11" s="5">
        <f t="shared" si="13"/>
        <v>0</v>
      </c>
      <c r="AC11" s="5">
        <f t="shared" si="14"/>
        <v>0</v>
      </c>
      <c r="AD11" s="5">
        <f t="shared" si="15"/>
        <v>0</v>
      </c>
      <c r="AE11" s="5">
        <f t="shared" si="16"/>
        <v>0</v>
      </c>
      <c r="AF11" s="5">
        <f t="shared" si="17"/>
        <v>0</v>
      </c>
      <c r="AG11" s="5">
        <f t="shared" si="18"/>
        <v>0</v>
      </c>
      <c r="AH11" s="5">
        <f t="shared" si="19"/>
        <v>0</v>
      </c>
      <c r="AI11" s="5">
        <f t="shared" si="20"/>
        <v>0</v>
      </c>
      <c r="AJ11" s="5">
        <f t="shared" si="21"/>
        <v>0</v>
      </c>
      <c r="AK11" s="5">
        <f t="shared" si="22"/>
        <v>0</v>
      </c>
      <c r="AL11" s="5">
        <f t="shared" si="23"/>
        <v>0</v>
      </c>
      <c r="AM11" s="4" t="e">
        <f t="shared" si="24"/>
        <v>#DIV/0!</v>
      </c>
      <c r="AN11" s="4" t="e">
        <f t="shared" si="25"/>
        <v>#DIV/0!</v>
      </c>
      <c r="AO11" s="4" t="e">
        <f t="shared" si="26"/>
        <v>#DIV/0!</v>
      </c>
      <c r="AP11" s="4" t="e">
        <f t="shared" si="27"/>
        <v>#DIV/0!</v>
      </c>
      <c r="AQ11" s="4" t="e">
        <f t="shared" si="28"/>
        <v>#DIV/0!</v>
      </c>
      <c r="AR11" s="4" t="e">
        <f t="shared" si="29"/>
        <v>#DIV/0!</v>
      </c>
      <c r="AS11" s="4" t="e">
        <f t="shared" si="30"/>
        <v>#DIV/0!</v>
      </c>
      <c r="AT11" s="4" t="e">
        <f t="shared" si="31"/>
        <v>#DIV/0!</v>
      </c>
      <c r="AU11" s="4" t="e">
        <f t="shared" si="32"/>
        <v>#DIV/0!</v>
      </c>
      <c r="AV11" s="4" t="e">
        <f t="shared" si="33"/>
        <v>#DIV/0!</v>
      </c>
      <c r="AW11" s="4" t="e">
        <f t="shared" si="34"/>
        <v>#DIV/0!</v>
      </c>
      <c r="AX11" s="5" t="e">
        <f t="shared" si="35"/>
        <v>#DIV/0!</v>
      </c>
      <c r="AY11" s="5" t="e">
        <f t="shared" si="36"/>
        <v>#DIV/0!</v>
      </c>
      <c r="AZ11" s="5" t="e">
        <f t="shared" si="37"/>
        <v>#DIV/0!</v>
      </c>
      <c r="BA11" s="5" t="e">
        <f t="shared" si="38"/>
        <v>#DIV/0!</v>
      </c>
      <c r="BB11" s="5" t="e">
        <f t="shared" si="39"/>
        <v>#DIV/0!</v>
      </c>
      <c r="BC11" s="5" t="e">
        <f t="shared" si="40"/>
        <v>#DIV/0!</v>
      </c>
      <c r="BD11" s="5" t="e">
        <f t="shared" si="41"/>
        <v>#DIV/0!</v>
      </c>
      <c r="BE11" s="5" t="e">
        <f t="shared" si="42"/>
        <v>#DIV/0!</v>
      </c>
      <c r="BF11" s="5" t="e">
        <f t="shared" si="43"/>
        <v>#DIV/0!</v>
      </c>
      <c r="BG11" s="5" t="e">
        <f t="shared" si="44"/>
        <v>#DIV/0!</v>
      </c>
      <c r="BH11" s="5" t="e">
        <f t="shared" si="45"/>
        <v>#DIV/0!</v>
      </c>
      <c r="BI11" s="5" t="e">
        <f t="shared" si="46"/>
        <v>#DIV/0!</v>
      </c>
      <c r="BJ11" s="5" t="e">
        <f t="shared" si="47"/>
        <v>#DIV/0!</v>
      </c>
      <c r="BK11" s="5" t="e">
        <f t="shared" si="48"/>
        <v>#DIV/0!</v>
      </c>
      <c r="BL11" s="11" t="e">
        <f t="shared" si="49"/>
        <v>#DIV/0!</v>
      </c>
      <c r="BM11" s="11" t="e">
        <f t="shared" si="50"/>
        <v>#DIV/0!</v>
      </c>
      <c r="BN11" s="11" t="e">
        <f t="shared" si="51"/>
        <v>#DIV/0!</v>
      </c>
      <c r="BO11" s="11" t="e">
        <f t="shared" si="52"/>
        <v>#DIV/0!</v>
      </c>
      <c r="BP11" s="11">
        <f>1</f>
        <v>1</v>
      </c>
      <c r="BQ11" s="11" t="e">
        <f t="shared" si="53"/>
        <v>#DIV/0!</v>
      </c>
      <c r="BR11" s="11" t="e">
        <f t="shared" si="54"/>
        <v>#DIV/0!</v>
      </c>
      <c r="BS11" s="11" t="e">
        <f t="shared" si="55"/>
        <v>#DIV/0!</v>
      </c>
      <c r="BT11" s="11" t="e">
        <f t="shared" si="56"/>
        <v>#DIV/0!</v>
      </c>
      <c r="BU11" s="11" t="e">
        <f t="shared" si="57"/>
        <v>#DIV/0!</v>
      </c>
      <c r="BV11" s="5" t="e">
        <f t="shared" si="58"/>
        <v>#DIV/0!</v>
      </c>
      <c r="BW11" s="11" t="e">
        <f t="shared" si="59"/>
        <v>#DIV/0!</v>
      </c>
      <c r="BX11" s="11" t="e">
        <f t="shared" si="60"/>
        <v>#DIV/0!</v>
      </c>
      <c r="BY11" s="11" t="e">
        <f t="shared" si="61"/>
        <v>#DIV/0!</v>
      </c>
      <c r="BZ11" s="11" t="e">
        <f t="shared" si="62"/>
        <v>#DIV/0!</v>
      </c>
      <c r="CA11" s="11" t="e">
        <f t="shared" si="63"/>
        <v>#DIV/0!</v>
      </c>
      <c r="CB11" s="11" t="e">
        <f t="shared" si="64"/>
        <v>#DIV/0!</v>
      </c>
      <c r="CC11" s="11" t="e">
        <f t="shared" si="65"/>
        <v>#DIV/0!</v>
      </c>
      <c r="CD11" s="11" t="e">
        <f t="shared" si="66"/>
        <v>#DIV/0!</v>
      </c>
      <c r="CE11" s="11" t="e">
        <f t="shared" si="67"/>
        <v>#DIV/0!</v>
      </c>
      <c r="CF11" s="11" t="e">
        <f t="shared" si="68"/>
        <v>#DIV/0!</v>
      </c>
      <c r="CG11" s="11" t="e">
        <f t="shared" si="69"/>
        <v>#DIV/0!</v>
      </c>
      <c r="CH11" s="11" t="e">
        <f t="shared" si="70"/>
        <v>#DIV/0!</v>
      </c>
      <c r="CI11" s="11" t="e">
        <f t="shared" si="71"/>
        <v>#DIV/0!</v>
      </c>
      <c r="CJ11" s="11" t="e">
        <f t="shared" si="72"/>
        <v>#DIV/0!</v>
      </c>
      <c r="CK11" s="11" t="e">
        <f t="shared" si="73"/>
        <v>#DIV/0!</v>
      </c>
      <c r="CL11" s="13" t="e">
        <f t="shared" si="74"/>
        <v>#DIV/0!</v>
      </c>
      <c r="CN11" s="32" t="e">
        <f t="shared" si="75"/>
        <v>#DIV/0!</v>
      </c>
      <c r="CO11" s="12" t="e">
        <f t="shared" si="76"/>
        <v>#DIV/0!</v>
      </c>
      <c r="CP11" s="12" t="e">
        <f t="shared" si="77"/>
        <v>#DIV/0!</v>
      </c>
      <c r="CQ11" s="12" t="e">
        <f t="shared" si="78"/>
        <v>#DIV/0!</v>
      </c>
      <c r="CR11" s="12" t="e">
        <f t="shared" si="79"/>
        <v>#DIV/0!</v>
      </c>
      <c r="CS11" s="14" t="e">
        <f t="shared" si="80"/>
        <v>#DIV/0!</v>
      </c>
      <c r="CT11" s="14" t="e">
        <f t="shared" si="81"/>
        <v>#DIV/0!</v>
      </c>
      <c r="CU11" s="14" t="e">
        <f t="shared" si="82"/>
        <v>#DIV/0!</v>
      </c>
      <c r="CV11" s="12" t="e">
        <f t="shared" si="83"/>
        <v>#DIV/0!</v>
      </c>
      <c r="CW11" s="2">
        <f t="shared" si="84"/>
        <v>0</v>
      </c>
      <c r="CY11" s="5" t="e">
        <f t="shared" si="85"/>
        <v>#DIV/0!</v>
      </c>
      <c r="CZ11" s="5" t="e">
        <f t="shared" si="86"/>
        <v>#DIV/0!</v>
      </c>
      <c r="DA11" s="5" t="e">
        <f t="shared" si="87"/>
        <v>#DIV/0!</v>
      </c>
      <c r="DB11" s="5" t="e">
        <f t="shared" si="88"/>
        <v>#DIV/0!</v>
      </c>
      <c r="DC11" s="5" t="e">
        <f t="shared" si="89"/>
        <v>#DIV/0!</v>
      </c>
      <c r="DD11" s="5" t="e">
        <f t="shared" si="90"/>
        <v>#DIV/0!</v>
      </c>
      <c r="DE11" s="5" t="e">
        <f t="shared" si="91"/>
        <v>#DIV/0!</v>
      </c>
      <c r="DF11" s="5" t="e">
        <f t="shared" si="92"/>
        <v>#DIV/0!</v>
      </c>
      <c r="DG11" s="5" t="e">
        <f t="shared" si="93"/>
        <v>#DIV/0!</v>
      </c>
      <c r="DH11" s="5" t="e">
        <f t="shared" si="94"/>
        <v>#DIV/0!</v>
      </c>
      <c r="DI11" s="5" t="e">
        <f t="shared" si="95"/>
        <v>#DIV/0!</v>
      </c>
      <c r="DJ11" s="5" t="e">
        <f t="shared" si="96"/>
        <v>#DIV/0!</v>
      </c>
      <c r="DK11" s="5" t="e">
        <f t="shared" si="97"/>
        <v>#DIV/0!</v>
      </c>
      <c r="DL11" s="5" t="e">
        <f t="shared" si="98"/>
        <v>#DIV/0!</v>
      </c>
      <c r="DM11" s="5" t="e">
        <f t="shared" si="99"/>
        <v>#DIV/0!</v>
      </c>
      <c r="DN11" s="5" t="e">
        <f t="shared" si="100"/>
        <v>#DIV/0!</v>
      </c>
      <c r="DO11" s="5" t="e">
        <f t="shared" si="101"/>
        <v>#DIV/0!</v>
      </c>
      <c r="DP11" s="5" t="e">
        <f t="shared" si="102"/>
        <v>#DIV/0!</v>
      </c>
      <c r="DQ11" s="5" t="e">
        <f t="shared" si="103"/>
        <v>#DIV/0!</v>
      </c>
      <c r="DR11" s="5" t="e">
        <f t="shared" si="104"/>
        <v>#DIV/0!</v>
      </c>
      <c r="DS11" s="5" t="e">
        <f t="shared" si="105"/>
        <v>#DIV/0!</v>
      </c>
      <c r="DT11" s="5" t="e">
        <f t="shared" si="106"/>
        <v>#DIV/0!</v>
      </c>
      <c r="DU11" s="5" t="e">
        <f t="shared" si="107"/>
        <v>#DIV/0!</v>
      </c>
      <c r="DV11" s="5" t="e">
        <f t="shared" si="108"/>
        <v>#DIV/0!</v>
      </c>
      <c r="DW11" s="5" t="e">
        <f t="shared" si="109"/>
        <v>#DIV/0!</v>
      </c>
      <c r="DX11" s="5" t="e">
        <f t="shared" si="110"/>
        <v>#DIV/0!</v>
      </c>
      <c r="DY11" s="5" t="e">
        <f t="shared" si="111"/>
        <v>#DIV/0!</v>
      </c>
      <c r="DZ11" s="5" t="e">
        <f t="shared" si="112"/>
        <v>#DIV/0!</v>
      </c>
      <c r="EA11" s="5" t="e">
        <f t="shared" si="113"/>
        <v>#DIV/0!</v>
      </c>
      <c r="EB11" s="5" t="e">
        <f t="shared" si="114"/>
        <v>#DIV/0!</v>
      </c>
      <c r="EC11" s="5" t="e">
        <f t="shared" si="115"/>
        <v>#DIV/0!</v>
      </c>
      <c r="ED11" s="1" t="e">
        <f t="shared" si="116"/>
        <v>#DIV/0!</v>
      </c>
      <c r="EE11" s="5" t="e">
        <f t="shared" si="117"/>
        <v>#DIV/0!</v>
      </c>
      <c r="EF11" s="5" t="e">
        <f t="shared" si="118"/>
        <v>#DIV/0!</v>
      </c>
      <c r="EG11" s="5" t="e">
        <f t="shared" si="119"/>
        <v>#DIV/0!</v>
      </c>
      <c r="EH11" s="5" t="e">
        <f t="shared" si="120"/>
        <v>#DIV/0!</v>
      </c>
      <c r="EI11" s="5" t="e">
        <f t="shared" si="121"/>
        <v>#DIV/0!</v>
      </c>
      <c r="EJ11" s="5" t="e">
        <f t="shared" si="122"/>
        <v>#DIV/0!</v>
      </c>
      <c r="EK11" s="5" t="e">
        <f t="shared" si="123"/>
        <v>#DIV/0!</v>
      </c>
      <c r="EL11" s="5" t="e">
        <f t="shared" si="124"/>
        <v>#DIV/0!</v>
      </c>
      <c r="EM11" s="5" t="e">
        <f t="shared" si="125"/>
        <v>#DIV/0!</v>
      </c>
      <c r="EN11" s="5" t="e">
        <f t="shared" si="126"/>
        <v>#DIV/0!</v>
      </c>
      <c r="EO11" s="5" t="e">
        <f t="shared" si="127"/>
        <v>#DIV/0!</v>
      </c>
      <c r="EP11" s="5" t="e">
        <f t="shared" si="128"/>
        <v>#DIV/0!</v>
      </c>
      <c r="EQ11" s="5" t="e">
        <f t="shared" si="129"/>
        <v>#DIV/0!</v>
      </c>
      <c r="ER11" s="5" t="e">
        <f t="shared" si="130"/>
        <v>#DIV/0!</v>
      </c>
      <c r="ES11" s="5" t="e">
        <f t="shared" si="131"/>
        <v>#DIV/0!</v>
      </c>
      <c r="ET11" s="5" t="e">
        <f t="shared" si="132"/>
        <v>#DIV/0!</v>
      </c>
      <c r="EU11" s="5" t="e">
        <f t="shared" si="133"/>
        <v>#DIV/0!</v>
      </c>
      <c r="EV11" s="44" t="e">
        <f t="shared" si="134"/>
        <v>#DIV/0!</v>
      </c>
      <c r="EW11" s="5" t="e">
        <f t="shared" si="135"/>
        <v>#DIV/0!</v>
      </c>
      <c r="EX11" s="5" t="e">
        <f t="shared" si="136"/>
        <v>#DIV/0!</v>
      </c>
      <c r="EY11" s="5" t="e">
        <f t="shared" si="137"/>
        <v>#DIV/0!</v>
      </c>
      <c r="EZ11" s="5" t="e">
        <f t="shared" si="138"/>
        <v>#DIV/0!</v>
      </c>
      <c r="FA11" s="5" t="e">
        <f t="shared" si="139"/>
        <v>#DIV/0!</v>
      </c>
      <c r="FB11" s="5" t="e">
        <f t="shared" si="140"/>
        <v>#DIV/0!</v>
      </c>
      <c r="FC11" s="5" t="e">
        <f t="shared" si="141"/>
        <v>#DIV/0!</v>
      </c>
      <c r="FD11" s="44" t="e">
        <f t="shared" si="142"/>
        <v>#DIV/0!</v>
      </c>
      <c r="FE11" s="5" t="e">
        <f t="shared" si="143"/>
        <v>#DIV/0!</v>
      </c>
      <c r="FF11" s="5" t="e">
        <f t="shared" si="144"/>
        <v>#DIV/0!</v>
      </c>
      <c r="FG11" s="5" t="e">
        <f t="shared" si="145"/>
        <v>#DIV/0!</v>
      </c>
      <c r="FH11" s="44" t="e">
        <f t="shared" si="146"/>
        <v>#DIV/0!</v>
      </c>
      <c r="FI11" s="5" t="e">
        <f t="shared" si="147"/>
        <v>#DIV/0!</v>
      </c>
      <c r="FJ11" s="5" t="e">
        <f t="shared" si="148"/>
        <v>#DIV/0!</v>
      </c>
      <c r="FK11" s="44" t="e">
        <f t="shared" si="149"/>
        <v>#DIV/0!</v>
      </c>
      <c r="FL11" s="1" t="e">
        <f t="shared" si="150"/>
        <v>#DIV/0!</v>
      </c>
      <c r="FM11" s="5" t="e">
        <f t="shared" si="151"/>
        <v>#DIV/0!</v>
      </c>
      <c r="FN11" s="1" t="e">
        <f t="shared" si="152"/>
        <v>#DIV/0!</v>
      </c>
      <c r="FO11" s="5" t="e">
        <f t="shared" si="153"/>
        <v>#DIV/0!</v>
      </c>
      <c r="FP11" s="5" t="e">
        <f t="shared" si="154"/>
        <v>#DIV/0!</v>
      </c>
      <c r="FQ11" s="5" t="e">
        <f t="shared" si="155"/>
        <v>#DIV/0!</v>
      </c>
      <c r="FR11" s="5" t="e">
        <f t="shared" si="156"/>
        <v>#DIV/0!</v>
      </c>
      <c r="FS11" s="1" t="e">
        <f t="shared" si="157"/>
        <v>#DIV/0!</v>
      </c>
      <c r="FT11" s="32" t="e">
        <f t="shared" si="158"/>
        <v>#DIV/0!</v>
      </c>
      <c r="FU11" s="32" t="e">
        <f t="shared" si="159"/>
        <v>#DIV/0!</v>
      </c>
      <c r="FV11" s="46" t="e">
        <f t="shared" si="160"/>
        <v>#DIV/0!</v>
      </c>
      <c r="FW11" s="47" t="e">
        <f t="shared" si="161"/>
        <v>#DIV/0!</v>
      </c>
      <c r="FX11" s="46" t="e">
        <f t="shared" si="162"/>
        <v>#DIV/0!</v>
      </c>
      <c r="FY11" s="50" t="e">
        <f t="shared" si="163"/>
        <v>#DIV/0!</v>
      </c>
      <c r="FZ11" s="32" t="e">
        <f t="shared" si="164"/>
        <v>#DIV/0!</v>
      </c>
      <c r="GA11" s="32" t="e">
        <f t="shared" si="165"/>
        <v>#DIV/0!</v>
      </c>
      <c r="GB11" s="32" t="e">
        <f t="shared" si="166"/>
        <v>#DIV/0!</v>
      </c>
      <c r="GC11" s="32" t="e">
        <f t="shared" si="167"/>
        <v>#DIV/0!</v>
      </c>
      <c r="GD11" s="32" t="e">
        <f t="shared" si="168"/>
        <v>#DIV/0!</v>
      </c>
      <c r="GE11" s="4" t="e">
        <f t="shared" si="169"/>
        <v>#DIV/0!</v>
      </c>
      <c r="GF11" s="32" t="e">
        <f t="shared" si="170"/>
        <v>#DIV/0!</v>
      </c>
      <c r="GG11" s="1" t="e">
        <f t="shared" si="171"/>
        <v>#DIV/0!</v>
      </c>
      <c r="GH11" s="32" t="e">
        <f t="shared" si="172"/>
        <v>#DIV/0!</v>
      </c>
      <c r="GI11" s="32" t="e">
        <f t="shared" si="173"/>
        <v>#DIV/0!</v>
      </c>
      <c r="GJ11" s="46" t="e">
        <f t="shared" si="174"/>
        <v>#DIV/0!</v>
      </c>
      <c r="GK11" s="46" t="e">
        <f t="shared" si="175"/>
        <v>#DIV/0!</v>
      </c>
      <c r="GL11" s="46" t="e">
        <f t="shared" si="176"/>
        <v>#DIV/0!</v>
      </c>
      <c r="GM11" s="46" t="e">
        <f t="shared" si="177"/>
        <v>#DIV/0!</v>
      </c>
      <c r="GN11" s="46" t="e">
        <f t="shared" si="178"/>
        <v>#DIV/0!</v>
      </c>
      <c r="GO11" s="46" t="e">
        <f t="shared" si="179"/>
        <v>#DIV/0!</v>
      </c>
      <c r="GP11" s="46" t="e">
        <f t="shared" si="180"/>
        <v>#DIV/0!</v>
      </c>
      <c r="GQ11" s="46" t="e">
        <f t="shared" si="181"/>
        <v>#DIV/0!</v>
      </c>
      <c r="GR11" s="46" t="e">
        <f t="shared" si="182"/>
        <v>#DIV/0!</v>
      </c>
      <c r="GS11" s="46" t="e">
        <f t="shared" si="183"/>
        <v>#DIV/0!</v>
      </c>
      <c r="GU11" s="32">
        <f t="shared" si="184"/>
        <v>0</v>
      </c>
      <c r="GV11" s="32" t="e">
        <f t="shared" si="185"/>
        <v>#DIV/0!</v>
      </c>
      <c r="GW11" s="32" t="e">
        <f t="shared" si="186"/>
        <v>#DIV/0!</v>
      </c>
      <c r="GX11" s="32" t="e">
        <f t="shared" si="187"/>
        <v>#DIV/0!</v>
      </c>
      <c r="GY11" s="32" t="e">
        <f t="shared" si="188"/>
        <v>#DIV/0!</v>
      </c>
    </row>
    <row r="12" spans="1:207">
      <c r="A12" s="35"/>
      <c r="B12" s="2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4">
        <f t="shared" si="0"/>
        <v>0</v>
      </c>
      <c r="P12" s="5">
        <f t="shared" si="1"/>
        <v>0</v>
      </c>
      <c r="Q12" s="5">
        <f t="shared" si="2"/>
        <v>0</v>
      </c>
      <c r="R12" s="5">
        <f t="shared" si="3"/>
        <v>0</v>
      </c>
      <c r="S12" s="5">
        <f t="shared" si="4"/>
        <v>0</v>
      </c>
      <c r="T12" s="5">
        <f t="shared" si="5"/>
        <v>0</v>
      </c>
      <c r="U12" s="5">
        <f t="shared" si="6"/>
        <v>0</v>
      </c>
      <c r="V12" s="5">
        <f t="shared" si="7"/>
        <v>0</v>
      </c>
      <c r="W12" s="5">
        <f t="shared" si="8"/>
        <v>0</v>
      </c>
      <c r="X12" s="5">
        <f t="shared" si="9"/>
        <v>0</v>
      </c>
      <c r="Y12" s="5">
        <f t="shared" si="10"/>
        <v>0</v>
      </c>
      <c r="Z12" s="5">
        <f t="shared" si="11"/>
        <v>0</v>
      </c>
      <c r="AA12" s="5">
        <f t="shared" si="12"/>
        <v>0</v>
      </c>
      <c r="AB12" s="5">
        <f t="shared" si="13"/>
        <v>0</v>
      </c>
      <c r="AC12" s="5">
        <f t="shared" si="14"/>
        <v>0</v>
      </c>
      <c r="AD12" s="5">
        <f t="shared" si="15"/>
        <v>0</v>
      </c>
      <c r="AE12" s="5">
        <f t="shared" si="16"/>
        <v>0</v>
      </c>
      <c r="AF12" s="5">
        <f t="shared" si="17"/>
        <v>0</v>
      </c>
      <c r="AG12" s="5">
        <f t="shared" si="18"/>
        <v>0</v>
      </c>
      <c r="AH12" s="5">
        <f t="shared" si="19"/>
        <v>0</v>
      </c>
      <c r="AI12" s="5">
        <f t="shared" si="20"/>
        <v>0</v>
      </c>
      <c r="AJ12" s="5">
        <f t="shared" si="21"/>
        <v>0</v>
      </c>
      <c r="AK12" s="5">
        <f t="shared" si="22"/>
        <v>0</v>
      </c>
      <c r="AL12" s="5">
        <f t="shared" si="23"/>
        <v>0</v>
      </c>
      <c r="AM12" s="4" t="e">
        <f t="shared" si="24"/>
        <v>#DIV/0!</v>
      </c>
      <c r="AN12" s="4" t="e">
        <f t="shared" si="25"/>
        <v>#DIV/0!</v>
      </c>
      <c r="AO12" s="4" t="e">
        <f t="shared" si="26"/>
        <v>#DIV/0!</v>
      </c>
      <c r="AP12" s="4" t="e">
        <f t="shared" si="27"/>
        <v>#DIV/0!</v>
      </c>
      <c r="AQ12" s="4" t="e">
        <f t="shared" si="28"/>
        <v>#DIV/0!</v>
      </c>
      <c r="AR12" s="4" t="e">
        <f t="shared" si="29"/>
        <v>#DIV/0!</v>
      </c>
      <c r="AS12" s="4" t="e">
        <f t="shared" si="30"/>
        <v>#DIV/0!</v>
      </c>
      <c r="AT12" s="4" t="e">
        <f t="shared" si="31"/>
        <v>#DIV/0!</v>
      </c>
      <c r="AU12" s="4" t="e">
        <f t="shared" si="32"/>
        <v>#DIV/0!</v>
      </c>
      <c r="AV12" s="4" t="e">
        <f t="shared" si="33"/>
        <v>#DIV/0!</v>
      </c>
      <c r="AW12" s="4" t="e">
        <f t="shared" si="34"/>
        <v>#DIV/0!</v>
      </c>
      <c r="AX12" s="5" t="e">
        <f t="shared" si="35"/>
        <v>#DIV/0!</v>
      </c>
      <c r="AY12" s="5" t="e">
        <f t="shared" si="36"/>
        <v>#DIV/0!</v>
      </c>
      <c r="AZ12" s="5" t="e">
        <f t="shared" si="37"/>
        <v>#DIV/0!</v>
      </c>
      <c r="BA12" s="5" t="e">
        <f t="shared" si="38"/>
        <v>#DIV/0!</v>
      </c>
      <c r="BB12" s="5" t="e">
        <f t="shared" si="39"/>
        <v>#DIV/0!</v>
      </c>
      <c r="BC12" s="5" t="e">
        <f t="shared" si="40"/>
        <v>#DIV/0!</v>
      </c>
      <c r="BD12" s="5" t="e">
        <f t="shared" si="41"/>
        <v>#DIV/0!</v>
      </c>
      <c r="BE12" s="5" t="e">
        <f t="shared" si="42"/>
        <v>#DIV/0!</v>
      </c>
      <c r="BF12" s="5" t="e">
        <f t="shared" si="43"/>
        <v>#DIV/0!</v>
      </c>
      <c r="BG12" s="5" t="e">
        <f t="shared" si="44"/>
        <v>#DIV/0!</v>
      </c>
      <c r="BH12" s="5" t="e">
        <f t="shared" si="45"/>
        <v>#DIV/0!</v>
      </c>
      <c r="BI12" s="5" t="e">
        <f t="shared" si="46"/>
        <v>#DIV/0!</v>
      </c>
      <c r="BJ12" s="5" t="e">
        <f t="shared" si="47"/>
        <v>#DIV/0!</v>
      </c>
      <c r="BK12" s="5" t="e">
        <f t="shared" si="48"/>
        <v>#DIV/0!</v>
      </c>
      <c r="BL12" s="11" t="e">
        <f t="shared" si="49"/>
        <v>#DIV/0!</v>
      </c>
      <c r="BM12" s="11" t="e">
        <f t="shared" si="50"/>
        <v>#DIV/0!</v>
      </c>
      <c r="BN12" s="11" t="e">
        <f t="shared" si="51"/>
        <v>#DIV/0!</v>
      </c>
      <c r="BO12" s="11" t="e">
        <f t="shared" si="52"/>
        <v>#DIV/0!</v>
      </c>
      <c r="BP12" s="11">
        <f>1</f>
        <v>1</v>
      </c>
      <c r="BQ12" s="11" t="e">
        <f t="shared" si="53"/>
        <v>#DIV/0!</v>
      </c>
      <c r="BR12" s="11" t="e">
        <f t="shared" si="54"/>
        <v>#DIV/0!</v>
      </c>
      <c r="BS12" s="11" t="e">
        <f t="shared" si="55"/>
        <v>#DIV/0!</v>
      </c>
      <c r="BT12" s="11" t="e">
        <f t="shared" si="56"/>
        <v>#DIV/0!</v>
      </c>
      <c r="BU12" s="11" t="e">
        <f t="shared" si="57"/>
        <v>#DIV/0!</v>
      </c>
      <c r="BV12" s="5" t="e">
        <f t="shared" si="58"/>
        <v>#DIV/0!</v>
      </c>
      <c r="BW12" s="11" t="e">
        <f t="shared" si="59"/>
        <v>#DIV/0!</v>
      </c>
      <c r="BX12" s="11" t="e">
        <f t="shared" si="60"/>
        <v>#DIV/0!</v>
      </c>
      <c r="BY12" s="11" t="e">
        <f t="shared" si="61"/>
        <v>#DIV/0!</v>
      </c>
      <c r="BZ12" s="11" t="e">
        <f t="shared" si="62"/>
        <v>#DIV/0!</v>
      </c>
      <c r="CA12" s="11" t="e">
        <f t="shared" si="63"/>
        <v>#DIV/0!</v>
      </c>
      <c r="CB12" s="11" t="e">
        <f t="shared" si="64"/>
        <v>#DIV/0!</v>
      </c>
      <c r="CC12" s="11" t="e">
        <f t="shared" si="65"/>
        <v>#DIV/0!</v>
      </c>
      <c r="CD12" s="11" t="e">
        <f t="shared" si="66"/>
        <v>#DIV/0!</v>
      </c>
      <c r="CE12" s="11" t="e">
        <f t="shared" si="67"/>
        <v>#DIV/0!</v>
      </c>
      <c r="CF12" s="11" t="e">
        <f t="shared" si="68"/>
        <v>#DIV/0!</v>
      </c>
      <c r="CG12" s="11" t="e">
        <f t="shared" si="69"/>
        <v>#DIV/0!</v>
      </c>
      <c r="CH12" s="11" t="e">
        <f t="shared" si="70"/>
        <v>#DIV/0!</v>
      </c>
      <c r="CI12" s="11" t="e">
        <f t="shared" si="71"/>
        <v>#DIV/0!</v>
      </c>
      <c r="CJ12" s="11" t="e">
        <f t="shared" si="72"/>
        <v>#DIV/0!</v>
      </c>
      <c r="CK12" s="11" t="e">
        <f t="shared" si="73"/>
        <v>#DIV/0!</v>
      </c>
      <c r="CL12" s="13" t="e">
        <f t="shared" si="74"/>
        <v>#DIV/0!</v>
      </c>
      <c r="CN12" s="32" t="e">
        <f t="shared" si="75"/>
        <v>#DIV/0!</v>
      </c>
      <c r="CO12" s="12" t="e">
        <f t="shared" si="76"/>
        <v>#DIV/0!</v>
      </c>
      <c r="CP12" s="12" t="e">
        <f t="shared" si="77"/>
        <v>#DIV/0!</v>
      </c>
      <c r="CQ12" s="12" t="e">
        <f t="shared" si="78"/>
        <v>#DIV/0!</v>
      </c>
      <c r="CR12" s="12" t="e">
        <f t="shared" si="79"/>
        <v>#DIV/0!</v>
      </c>
      <c r="CS12" s="14" t="e">
        <f t="shared" si="80"/>
        <v>#DIV/0!</v>
      </c>
      <c r="CT12" s="14" t="e">
        <f t="shared" si="81"/>
        <v>#DIV/0!</v>
      </c>
      <c r="CU12" s="14" t="e">
        <f t="shared" si="82"/>
        <v>#DIV/0!</v>
      </c>
      <c r="CV12" s="12" t="e">
        <f t="shared" si="83"/>
        <v>#DIV/0!</v>
      </c>
      <c r="CW12" s="2">
        <f t="shared" si="84"/>
        <v>0</v>
      </c>
      <c r="CY12" s="5" t="e">
        <f t="shared" si="85"/>
        <v>#DIV/0!</v>
      </c>
      <c r="CZ12" s="5" t="e">
        <f t="shared" si="86"/>
        <v>#DIV/0!</v>
      </c>
      <c r="DA12" s="5" t="e">
        <f t="shared" si="87"/>
        <v>#DIV/0!</v>
      </c>
      <c r="DB12" s="5" t="e">
        <f t="shared" si="88"/>
        <v>#DIV/0!</v>
      </c>
      <c r="DC12" s="5" t="e">
        <f t="shared" si="89"/>
        <v>#DIV/0!</v>
      </c>
      <c r="DD12" s="5" t="e">
        <f t="shared" si="90"/>
        <v>#DIV/0!</v>
      </c>
      <c r="DE12" s="5" t="e">
        <f t="shared" si="91"/>
        <v>#DIV/0!</v>
      </c>
      <c r="DF12" s="5" t="e">
        <f t="shared" si="92"/>
        <v>#DIV/0!</v>
      </c>
      <c r="DG12" s="5" t="e">
        <f t="shared" si="93"/>
        <v>#DIV/0!</v>
      </c>
      <c r="DH12" s="5" t="e">
        <f t="shared" si="94"/>
        <v>#DIV/0!</v>
      </c>
      <c r="DI12" s="5" t="e">
        <f t="shared" si="95"/>
        <v>#DIV/0!</v>
      </c>
      <c r="DJ12" s="5" t="e">
        <f t="shared" si="96"/>
        <v>#DIV/0!</v>
      </c>
      <c r="DK12" s="5" t="e">
        <f t="shared" si="97"/>
        <v>#DIV/0!</v>
      </c>
      <c r="DL12" s="5" t="e">
        <f t="shared" si="98"/>
        <v>#DIV/0!</v>
      </c>
      <c r="DM12" s="5" t="e">
        <f t="shared" si="99"/>
        <v>#DIV/0!</v>
      </c>
      <c r="DN12" s="5" t="e">
        <f t="shared" si="100"/>
        <v>#DIV/0!</v>
      </c>
      <c r="DO12" s="5" t="e">
        <f t="shared" si="101"/>
        <v>#DIV/0!</v>
      </c>
      <c r="DP12" s="5" t="e">
        <f t="shared" si="102"/>
        <v>#DIV/0!</v>
      </c>
      <c r="DQ12" s="5" t="e">
        <f t="shared" si="103"/>
        <v>#DIV/0!</v>
      </c>
      <c r="DR12" s="5" t="e">
        <f t="shared" si="104"/>
        <v>#DIV/0!</v>
      </c>
      <c r="DS12" s="5" t="e">
        <f t="shared" si="105"/>
        <v>#DIV/0!</v>
      </c>
      <c r="DT12" s="5" t="e">
        <f t="shared" si="106"/>
        <v>#DIV/0!</v>
      </c>
      <c r="DU12" s="5" t="e">
        <f t="shared" si="107"/>
        <v>#DIV/0!</v>
      </c>
      <c r="DV12" s="5" t="e">
        <f t="shared" si="108"/>
        <v>#DIV/0!</v>
      </c>
      <c r="DW12" s="5" t="e">
        <f t="shared" si="109"/>
        <v>#DIV/0!</v>
      </c>
      <c r="DX12" s="5" t="e">
        <f t="shared" si="110"/>
        <v>#DIV/0!</v>
      </c>
      <c r="DY12" s="5" t="e">
        <f t="shared" si="111"/>
        <v>#DIV/0!</v>
      </c>
      <c r="DZ12" s="5" t="e">
        <f t="shared" si="112"/>
        <v>#DIV/0!</v>
      </c>
      <c r="EA12" s="5" t="e">
        <f t="shared" si="113"/>
        <v>#DIV/0!</v>
      </c>
      <c r="EB12" s="5" t="e">
        <f t="shared" si="114"/>
        <v>#DIV/0!</v>
      </c>
      <c r="EC12" s="5" t="e">
        <f t="shared" si="115"/>
        <v>#DIV/0!</v>
      </c>
      <c r="ED12" s="1" t="e">
        <f t="shared" si="116"/>
        <v>#DIV/0!</v>
      </c>
      <c r="EE12" s="5" t="e">
        <f t="shared" si="117"/>
        <v>#DIV/0!</v>
      </c>
      <c r="EF12" s="5" t="e">
        <f t="shared" si="118"/>
        <v>#DIV/0!</v>
      </c>
      <c r="EG12" s="5" t="e">
        <f t="shared" si="119"/>
        <v>#DIV/0!</v>
      </c>
      <c r="EH12" s="5" t="e">
        <f t="shared" si="120"/>
        <v>#DIV/0!</v>
      </c>
      <c r="EI12" s="5" t="e">
        <f t="shared" si="121"/>
        <v>#DIV/0!</v>
      </c>
      <c r="EJ12" s="5" t="e">
        <f t="shared" si="122"/>
        <v>#DIV/0!</v>
      </c>
      <c r="EK12" s="5" t="e">
        <f t="shared" si="123"/>
        <v>#DIV/0!</v>
      </c>
      <c r="EL12" s="5" t="e">
        <f t="shared" si="124"/>
        <v>#DIV/0!</v>
      </c>
      <c r="EM12" s="5" t="e">
        <f t="shared" si="125"/>
        <v>#DIV/0!</v>
      </c>
      <c r="EN12" s="5" t="e">
        <f t="shared" si="126"/>
        <v>#DIV/0!</v>
      </c>
      <c r="EO12" s="5" t="e">
        <f t="shared" si="127"/>
        <v>#DIV/0!</v>
      </c>
      <c r="EP12" s="5" t="e">
        <f t="shared" si="128"/>
        <v>#DIV/0!</v>
      </c>
      <c r="EQ12" s="5" t="e">
        <f t="shared" si="129"/>
        <v>#DIV/0!</v>
      </c>
      <c r="ER12" s="5" t="e">
        <f t="shared" si="130"/>
        <v>#DIV/0!</v>
      </c>
      <c r="ES12" s="5" t="e">
        <f t="shared" si="131"/>
        <v>#DIV/0!</v>
      </c>
      <c r="ET12" s="5" t="e">
        <f t="shared" si="132"/>
        <v>#DIV/0!</v>
      </c>
      <c r="EU12" s="5" t="e">
        <f t="shared" si="133"/>
        <v>#DIV/0!</v>
      </c>
      <c r="EV12" s="44" t="e">
        <f t="shared" si="134"/>
        <v>#DIV/0!</v>
      </c>
      <c r="EW12" s="5" t="e">
        <f t="shared" si="135"/>
        <v>#DIV/0!</v>
      </c>
      <c r="EX12" s="5" t="e">
        <f t="shared" si="136"/>
        <v>#DIV/0!</v>
      </c>
      <c r="EY12" s="5" t="e">
        <f t="shared" si="137"/>
        <v>#DIV/0!</v>
      </c>
      <c r="EZ12" s="5" t="e">
        <f t="shared" si="138"/>
        <v>#DIV/0!</v>
      </c>
      <c r="FA12" s="5" t="e">
        <f t="shared" si="139"/>
        <v>#DIV/0!</v>
      </c>
      <c r="FB12" s="5" t="e">
        <f t="shared" si="140"/>
        <v>#DIV/0!</v>
      </c>
      <c r="FC12" s="5" t="e">
        <f t="shared" si="141"/>
        <v>#DIV/0!</v>
      </c>
      <c r="FD12" s="44" t="e">
        <f t="shared" si="142"/>
        <v>#DIV/0!</v>
      </c>
      <c r="FE12" s="5" t="e">
        <f t="shared" si="143"/>
        <v>#DIV/0!</v>
      </c>
      <c r="FF12" s="5" t="e">
        <f t="shared" si="144"/>
        <v>#DIV/0!</v>
      </c>
      <c r="FG12" s="5" t="e">
        <f t="shared" si="145"/>
        <v>#DIV/0!</v>
      </c>
      <c r="FH12" s="44" t="e">
        <f t="shared" si="146"/>
        <v>#DIV/0!</v>
      </c>
      <c r="FI12" s="5" t="e">
        <f t="shared" si="147"/>
        <v>#DIV/0!</v>
      </c>
      <c r="FJ12" s="5" t="e">
        <f t="shared" si="148"/>
        <v>#DIV/0!</v>
      </c>
      <c r="FK12" s="44" t="e">
        <f t="shared" si="149"/>
        <v>#DIV/0!</v>
      </c>
      <c r="FL12" s="1" t="e">
        <f t="shared" si="150"/>
        <v>#DIV/0!</v>
      </c>
      <c r="FM12" s="5" t="e">
        <f t="shared" si="151"/>
        <v>#DIV/0!</v>
      </c>
      <c r="FN12" s="1" t="e">
        <f t="shared" si="152"/>
        <v>#DIV/0!</v>
      </c>
      <c r="FO12" s="5" t="e">
        <f t="shared" si="153"/>
        <v>#DIV/0!</v>
      </c>
      <c r="FP12" s="5" t="e">
        <f t="shared" si="154"/>
        <v>#DIV/0!</v>
      </c>
      <c r="FQ12" s="5" t="e">
        <f t="shared" si="155"/>
        <v>#DIV/0!</v>
      </c>
      <c r="FR12" s="5" t="e">
        <f t="shared" si="156"/>
        <v>#DIV/0!</v>
      </c>
      <c r="FS12" s="1" t="e">
        <f t="shared" si="157"/>
        <v>#DIV/0!</v>
      </c>
      <c r="FT12" s="32" t="e">
        <f t="shared" si="158"/>
        <v>#DIV/0!</v>
      </c>
      <c r="FU12" s="32" t="e">
        <f t="shared" si="159"/>
        <v>#DIV/0!</v>
      </c>
      <c r="FV12" s="46" t="e">
        <f t="shared" si="160"/>
        <v>#DIV/0!</v>
      </c>
      <c r="FW12" s="47" t="e">
        <f t="shared" si="161"/>
        <v>#DIV/0!</v>
      </c>
      <c r="FX12" s="46" t="e">
        <f t="shared" si="162"/>
        <v>#DIV/0!</v>
      </c>
      <c r="FY12" s="50" t="e">
        <f t="shared" si="163"/>
        <v>#DIV/0!</v>
      </c>
      <c r="FZ12" s="32" t="e">
        <f t="shared" si="164"/>
        <v>#DIV/0!</v>
      </c>
      <c r="GA12" s="32" t="e">
        <f t="shared" si="165"/>
        <v>#DIV/0!</v>
      </c>
      <c r="GB12" s="32" t="e">
        <f t="shared" si="166"/>
        <v>#DIV/0!</v>
      </c>
      <c r="GC12" s="32" t="e">
        <f t="shared" si="167"/>
        <v>#DIV/0!</v>
      </c>
      <c r="GD12" s="32" t="e">
        <f t="shared" si="168"/>
        <v>#DIV/0!</v>
      </c>
      <c r="GE12" s="4" t="e">
        <f t="shared" si="169"/>
        <v>#DIV/0!</v>
      </c>
      <c r="GF12" s="32" t="e">
        <f t="shared" si="170"/>
        <v>#DIV/0!</v>
      </c>
      <c r="GG12" s="1" t="e">
        <f t="shared" si="171"/>
        <v>#DIV/0!</v>
      </c>
      <c r="GH12" s="32" t="e">
        <f t="shared" si="172"/>
        <v>#DIV/0!</v>
      </c>
      <c r="GI12" s="32" t="e">
        <f t="shared" si="173"/>
        <v>#DIV/0!</v>
      </c>
      <c r="GJ12" s="46" t="e">
        <f t="shared" si="174"/>
        <v>#DIV/0!</v>
      </c>
      <c r="GK12" s="46" t="e">
        <f t="shared" si="175"/>
        <v>#DIV/0!</v>
      </c>
      <c r="GL12" s="46" t="e">
        <f t="shared" si="176"/>
        <v>#DIV/0!</v>
      </c>
      <c r="GM12" s="46" t="e">
        <f t="shared" si="177"/>
        <v>#DIV/0!</v>
      </c>
      <c r="GN12" s="46" t="e">
        <f t="shared" si="178"/>
        <v>#DIV/0!</v>
      </c>
      <c r="GO12" s="46" t="e">
        <f t="shared" si="179"/>
        <v>#DIV/0!</v>
      </c>
      <c r="GP12" s="46" t="e">
        <f t="shared" si="180"/>
        <v>#DIV/0!</v>
      </c>
      <c r="GQ12" s="46" t="e">
        <f t="shared" si="181"/>
        <v>#DIV/0!</v>
      </c>
      <c r="GR12" s="46" t="e">
        <f t="shared" si="182"/>
        <v>#DIV/0!</v>
      </c>
      <c r="GS12" s="46" t="e">
        <f t="shared" si="183"/>
        <v>#DIV/0!</v>
      </c>
      <c r="GU12" s="32">
        <f t="shared" si="184"/>
        <v>0</v>
      </c>
      <c r="GV12" s="32" t="e">
        <f t="shared" si="185"/>
        <v>#DIV/0!</v>
      </c>
      <c r="GW12" s="32" t="e">
        <f t="shared" si="186"/>
        <v>#DIV/0!</v>
      </c>
      <c r="GX12" s="32" t="e">
        <f t="shared" si="187"/>
        <v>#DIV/0!</v>
      </c>
      <c r="GY12" s="32" t="e">
        <f t="shared" si="188"/>
        <v>#DIV/0!</v>
      </c>
    </row>
    <row r="13" spans="1:207">
      <c r="A13" s="35"/>
      <c r="B13" s="2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4">
        <f t="shared" si="0"/>
        <v>0</v>
      </c>
      <c r="P13" s="5">
        <f t="shared" si="1"/>
        <v>0</v>
      </c>
      <c r="Q13" s="5">
        <f t="shared" si="2"/>
        <v>0</v>
      </c>
      <c r="R13" s="5">
        <f t="shared" si="3"/>
        <v>0</v>
      </c>
      <c r="S13" s="5">
        <f t="shared" si="4"/>
        <v>0</v>
      </c>
      <c r="T13" s="5">
        <f t="shared" si="5"/>
        <v>0</v>
      </c>
      <c r="U13" s="5">
        <f t="shared" si="6"/>
        <v>0</v>
      </c>
      <c r="V13" s="5">
        <f t="shared" si="7"/>
        <v>0</v>
      </c>
      <c r="W13" s="5">
        <f t="shared" si="8"/>
        <v>0</v>
      </c>
      <c r="X13" s="5">
        <f t="shared" si="9"/>
        <v>0</v>
      </c>
      <c r="Y13" s="5">
        <f t="shared" si="10"/>
        <v>0</v>
      </c>
      <c r="Z13" s="5">
        <f t="shared" si="11"/>
        <v>0</v>
      </c>
      <c r="AA13" s="5">
        <f t="shared" si="12"/>
        <v>0</v>
      </c>
      <c r="AB13" s="5">
        <f t="shared" si="13"/>
        <v>0</v>
      </c>
      <c r="AC13" s="5">
        <f t="shared" si="14"/>
        <v>0</v>
      </c>
      <c r="AD13" s="5">
        <f t="shared" si="15"/>
        <v>0</v>
      </c>
      <c r="AE13" s="5">
        <f t="shared" si="16"/>
        <v>0</v>
      </c>
      <c r="AF13" s="5">
        <f t="shared" si="17"/>
        <v>0</v>
      </c>
      <c r="AG13" s="5">
        <f t="shared" si="18"/>
        <v>0</v>
      </c>
      <c r="AH13" s="5">
        <f t="shared" si="19"/>
        <v>0</v>
      </c>
      <c r="AI13" s="5">
        <f t="shared" si="20"/>
        <v>0</v>
      </c>
      <c r="AJ13" s="5">
        <f t="shared" si="21"/>
        <v>0</v>
      </c>
      <c r="AK13" s="5">
        <f t="shared" si="22"/>
        <v>0</v>
      </c>
      <c r="AL13" s="5">
        <f t="shared" si="23"/>
        <v>0</v>
      </c>
      <c r="AM13" s="4" t="e">
        <f t="shared" si="24"/>
        <v>#DIV/0!</v>
      </c>
      <c r="AN13" s="4" t="e">
        <f t="shared" si="25"/>
        <v>#DIV/0!</v>
      </c>
      <c r="AO13" s="4" t="e">
        <f t="shared" si="26"/>
        <v>#DIV/0!</v>
      </c>
      <c r="AP13" s="4" t="e">
        <f t="shared" si="27"/>
        <v>#DIV/0!</v>
      </c>
      <c r="AQ13" s="4" t="e">
        <f t="shared" si="28"/>
        <v>#DIV/0!</v>
      </c>
      <c r="AR13" s="4" t="e">
        <f t="shared" si="29"/>
        <v>#DIV/0!</v>
      </c>
      <c r="AS13" s="4" t="e">
        <f t="shared" si="30"/>
        <v>#DIV/0!</v>
      </c>
      <c r="AT13" s="4" t="e">
        <f t="shared" si="31"/>
        <v>#DIV/0!</v>
      </c>
      <c r="AU13" s="4" t="e">
        <f t="shared" si="32"/>
        <v>#DIV/0!</v>
      </c>
      <c r="AV13" s="4" t="e">
        <f t="shared" si="33"/>
        <v>#DIV/0!</v>
      </c>
      <c r="AW13" s="4" t="e">
        <f t="shared" si="34"/>
        <v>#DIV/0!</v>
      </c>
      <c r="AX13" s="5" t="e">
        <f t="shared" si="35"/>
        <v>#DIV/0!</v>
      </c>
      <c r="AY13" s="5" t="e">
        <f t="shared" si="36"/>
        <v>#DIV/0!</v>
      </c>
      <c r="AZ13" s="5" t="e">
        <f t="shared" si="37"/>
        <v>#DIV/0!</v>
      </c>
      <c r="BA13" s="5" t="e">
        <f t="shared" si="38"/>
        <v>#DIV/0!</v>
      </c>
      <c r="BB13" s="5" t="e">
        <f t="shared" si="39"/>
        <v>#DIV/0!</v>
      </c>
      <c r="BC13" s="5" t="e">
        <f t="shared" si="40"/>
        <v>#DIV/0!</v>
      </c>
      <c r="BD13" s="5" t="e">
        <f t="shared" si="41"/>
        <v>#DIV/0!</v>
      </c>
      <c r="BE13" s="5" t="e">
        <f t="shared" si="42"/>
        <v>#DIV/0!</v>
      </c>
      <c r="BF13" s="5" t="e">
        <f t="shared" si="43"/>
        <v>#DIV/0!</v>
      </c>
      <c r="BG13" s="5" t="e">
        <f t="shared" si="44"/>
        <v>#DIV/0!</v>
      </c>
      <c r="BH13" s="5" t="e">
        <f t="shared" si="45"/>
        <v>#DIV/0!</v>
      </c>
      <c r="BI13" s="5" t="e">
        <f t="shared" si="46"/>
        <v>#DIV/0!</v>
      </c>
      <c r="BJ13" s="5" t="e">
        <f t="shared" si="47"/>
        <v>#DIV/0!</v>
      </c>
      <c r="BK13" s="5" t="e">
        <f t="shared" si="48"/>
        <v>#DIV/0!</v>
      </c>
      <c r="BL13" s="11" t="e">
        <f t="shared" si="49"/>
        <v>#DIV/0!</v>
      </c>
      <c r="BM13" s="11" t="e">
        <f t="shared" si="50"/>
        <v>#DIV/0!</v>
      </c>
      <c r="BN13" s="11" t="e">
        <f t="shared" si="51"/>
        <v>#DIV/0!</v>
      </c>
      <c r="BO13" s="11" t="e">
        <f t="shared" si="52"/>
        <v>#DIV/0!</v>
      </c>
      <c r="BP13" s="11">
        <f>1</f>
        <v>1</v>
      </c>
      <c r="BQ13" s="11" t="e">
        <f t="shared" si="53"/>
        <v>#DIV/0!</v>
      </c>
      <c r="BR13" s="11" t="e">
        <f t="shared" si="54"/>
        <v>#DIV/0!</v>
      </c>
      <c r="BS13" s="11" t="e">
        <f t="shared" si="55"/>
        <v>#DIV/0!</v>
      </c>
      <c r="BT13" s="11" t="e">
        <f t="shared" si="56"/>
        <v>#DIV/0!</v>
      </c>
      <c r="BU13" s="11" t="e">
        <f t="shared" si="57"/>
        <v>#DIV/0!</v>
      </c>
      <c r="BV13" s="5" t="e">
        <f t="shared" si="58"/>
        <v>#DIV/0!</v>
      </c>
      <c r="BW13" s="11" t="e">
        <f t="shared" si="59"/>
        <v>#DIV/0!</v>
      </c>
      <c r="BX13" s="11" t="e">
        <f t="shared" si="60"/>
        <v>#DIV/0!</v>
      </c>
      <c r="BY13" s="11" t="e">
        <f t="shared" si="61"/>
        <v>#DIV/0!</v>
      </c>
      <c r="BZ13" s="11" t="e">
        <f t="shared" si="62"/>
        <v>#DIV/0!</v>
      </c>
      <c r="CA13" s="11" t="e">
        <f t="shared" si="63"/>
        <v>#DIV/0!</v>
      </c>
      <c r="CB13" s="11" t="e">
        <f t="shared" si="64"/>
        <v>#DIV/0!</v>
      </c>
      <c r="CC13" s="11" t="e">
        <f t="shared" si="65"/>
        <v>#DIV/0!</v>
      </c>
      <c r="CD13" s="11" t="e">
        <f t="shared" si="66"/>
        <v>#DIV/0!</v>
      </c>
      <c r="CE13" s="11" t="e">
        <f t="shared" si="67"/>
        <v>#DIV/0!</v>
      </c>
      <c r="CF13" s="11" t="e">
        <f t="shared" si="68"/>
        <v>#DIV/0!</v>
      </c>
      <c r="CG13" s="11" t="e">
        <f t="shared" si="69"/>
        <v>#DIV/0!</v>
      </c>
      <c r="CH13" s="11" t="e">
        <f t="shared" si="70"/>
        <v>#DIV/0!</v>
      </c>
      <c r="CI13" s="11" t="e">
        <f t="shared" si="71"/>
        <v>#DIV/0!</v>
      </c>
      <c r="CJ13" s="11" t="e">
        <f t="shared" si="72"/>
        <v>#DIV/0!</v>
      </c>
      <c r="CK13" s="11" t="e">
        <f t="shared" si="73"/>
        <v>#DIV/0!</v>
      </c>
      <c r="CL13" s="13" t="e">
        <f t="shared" si="74"/>
        <v>#DIV/0!</v>
      </c>
      <c r="CN13" s="32" t="e">
        <f t="shared" si="75"/>
        <v>#DIV/0!</v>
      </c>
      <c r="CO13" s="12" t="e">
        <f t="shared" si="76"/>
        <v>#DIV/0!</v>
      </c>
      <c r="CP13" s="12" t="e">
        <f t="shared" si="77"/>
        <v>#DIV/0!</v>
      </c>
      <c r="CQ13" s="12" t="e">
        <f t="shared" si="78"/>
        <v>#DIV/0!</v>
      </c>
      <c r="CR13" s="12" t="e">
        <f t="shared" si="79"/>
        <v>#DIV/0!</v>
      </c>
      <c r="CS13" s="14" t="e">
        <f t="shared" si="80"/>
        <v>#DIV/0!</v>
      </c>
      <c r="CT13" s="14" t="e">
        <f t="shared" si="81"/>
        <v>#DIV/0!</v>
      </c>
      <c r="CU13" s="14" t="e">
        <f t="shared" si="82"/>
        <v>#DIV/0!</v>
      </c>
      <c r="CV13" s="12" t="e">
        <f t="shared" si="83"/>
        <v>#DIV/0!</v>
      </c>
      <c r="CW13" s="2">
        <f t="shared" si="84"/>
        <v>0</v>
      </c>
      <c r="CY13" s="5" t="e">
        <f t="shared" si="85"/>
        <v>#DIV/0!</v>
      </c>
      <c r="CZ13" s="5" t="e">
        <f t="shared" si="86"/>
        <v>#DIV/0!</v>
      </c>
      <c r="DA13" s="5" t="e">
        <f t="shared" si="87"/>
        <v>#DIV/0!</v>
      </c>
      <c r="DB13" s="5" t="e">
        <f t="shared" si="88"/>
        <v>#DIV/0!</v>
      </c>
      <c r="DC13" s="5" t="e">
        <f t="shared" si="89"/>
        <v>#DIV/0!</v>
      </c>
      <c r="DD13" s="5" t="e">
        <f t="shared" si="90"/>
        <v>#DIV/0!</v>
      </c>
      <c r="DE13" s="5" t="e">
        <f t="shared" si="91"/>
        <v>#DIV/0!</v>
      </c>
      <c r="DF13" s="5" t="e">
        <f t="shared" si="92"/>
        <v>#DIV/0!</v>
      </c>
      <c r="DG13" s="5" t="e">
        <f t="shared" si="93"/>
        <v>#DIV/0!</v>
      </c>
      <c r="DH13" s="5" t="e">
        <f t="shared" si="94"/>
        <v>#DIV/0!</v>
      </c>
      <c r="DI13" s="5" t="e">
        <f t="shared" si="95"/>
        <v>#DIV/0!</v>
      </c>
      <c r="DJ13" s="5" t="e">
        <f t="shared" si="96"/>
        <v>#DIV/0!</v>
      </c>
      <c r="DK13" s="5" t="e">
        <f t="shared" si="97"/>
        <v>#DIV/0!</v>
      </c>
      <c r="DL13" s="5" t="e">
        <f t="shared" si="98"/>
        <v>#DIV/0!</v>
      </c>
      <c r="DM13" s="5" t="e">
        <f t="shared" si="99"/>
        <v>#DIV/0!</v>
      </c>
      <c r="DN13" s="5" t="e">
        <f t="shared" si="100"/>
        <v>#DIV/0!</v>
      </c>
      <c r="DO13" s="5" t="e">
        <f t="shared" si="101"/>
        <v>#DIV/0!</v>
      </c>
      <c r="DP13" s="5" t="e">
        <f t="shared" si="102"/>
        <v>#DIV/0!</v>
      </c>
      <c r="DQ13" s="5" t="e">
        <f t="shared" si="103"/>
        <v>#DIV/0!</v>
      </c>
      <c r="DR13" s="5" t="e">
        <f t="shared" si="104"/>
        <v>#DIV/0!</v>
      </c>
      <c r="DS13" s="5" t="e">
        <f t="shared" si="105"/>
        <v>#DIV/0!</v>
      </c>
      <c r="DT13" s="5" t="e">
        <f t="shared" si="106"/>
        <v>#DIV/0!</v>
      </c>
      <c r="DU13" s="5" t="e">
        <f t="shared" si="107"/>
        <v>#DIV/0!</v>
      </c>
      <c r="DV13" s="5" t="e">
        <f t="shared" si="108"/>
        <v>#DIV/0!</v>
      </c>
      <c r="DW13" s="5" t="e">
        <f t="shared" si="109"/>
        <v>#DIV/0!</v>
      </c>
      <c r="DX13" s="5" t="e">
        <f t="shared" si="110"/>
        <v>#DIV/0!</v>
      </c>
      <c r="DY13" s="5" t="e">
        <f t="shared" si="111"/>
        <v>#DIV/0!</v>
      </c>
      <c r="DZ13" s="5" t="e">
        <f t="shared" si="112"/>
        <v>#DIV/0!</v>
      </c>
      <c r="EA13" s="5" t="e">
        <f t="shared" si="113"/>
        <v>#DIV/0!</v>
      </c>
      <c r="EB13" s="5" t="e">
        <f t="shared" si="114"/>
        <v>#DIV/0!</v>
      </c>
      <c r="EC13" s="5" t="e">
        <f t="shared" si="115"/>
        <v>#DIV/0!</v>
      </c>
      <c r="ED13" s="1" t="e">
        <f t="shared" si="116"/>
        <v>#DIV/0!</v>
      </c>
      <c r="EE13" s="5" t="e">
        <f t="shared" si="117"/>
        <v>#DIV/0!</v>
      </c>
      <c r="EF13" s="5" t="e">
        <f t="shared" si="118"/>
        <v>#DIV/0!</v>
      </c>
      <c r="EG13" s="5" t="e">
        <f t="shared" si="119"/>
        <v>#DIV/0!</v>
      </c>
      <c r="EH13" s="5" t="e">
        <f t="shared" si="120"/>
        <v>#DIV/0!</v>
      </c>
      <c r="EI13" s="5" t="e">
        <f t="shared" si="121"/>
        <v>#DIV/0!</v>
      </c>
      <c r="EJ13" s="5" t="e">
        <f t="shared" si="122"/>
        <v>#DIV/0!</v>
      </c>
      <c r="EK13" s="5" t="e">
        <f t="shared" si="123"/>
        <v>#DIV/0!</v>
      </c>
      <c r="EL13" s="5" t="e">
        <f t="shared" si="124"/>
        <v>#DIV/0!</v>
      </c>
      <c r="EM13" s="5" t="e">
        <f t="shared" si="125"/>
        <v>#DIV/0!</v>
      </c>
      <c r="EN13" s="5" t="e">
        <f t="shared" si="126"/>
        <v>#DIV/0!</v>
      </c>
      <c r="EO13" s="5" t="e">
        <f t="shared" si="127"/>
        <v>#DIV/0!</v>
      </c>
      <c r="EP13" s="5" t="e">
        <f t="shared" si="128"/>
        <v>#DIV/0!</v>
      </c>
      <c r="EQ13" s="5" t="e">
        <f t="shared" si="129"/>
        <v>#DIV/0!</v>
      </c>
      <c r="ER13" s="5" t="e">
        <f t="shared" si="130"/>
        <v>#DIV/0!</v>
      </c>
      <c r="ES13" s="5" t="e">
        <f t="shared" si="131"/>
        <v>#DIV/0!</v>
      </c>
      <c r="ET13" s="5" t="e">
        <f t="shared" si="132"/>
        <v>#DIV/0!</v>
      </c>
      <c r="EU13" s="5" t="e">
        <f t="shared" si="133"/>
        <v>#DIV/0!</v>
      </c>
      <c r="EV13" s="44" t="e">
        <f t="shared" si="134"/>
        <v>#DIV/0!</v>
      </c>
      <c r="EW13" s="5" t="e">
        <f t="shared" si="135"/>
        <v>#DIV/0!</v>
      </c>
      <c r="EX13" s="5" t="e">
        <f t="shared" si="136"/>
        <v>#DIV/0!</v>
      </c>
      <c r="EY13" s="5" t="e">
        <f t="shared" si="137"/>
        <v>#DIV/0!</v>
      </c>
      <c r="EZ13" s="5" t="e">
        <f t="shared" si="138"/>
        <v>#DIV/0!</v>
      </c>
      <c r="FA13" s="5" t="e">
        <f t="shared" si="139"/>
        <v>#DIV/0!</v>
      </c>
      <c r="FB13" s="5" t="e">
        <f t="shared" si="140"/>
        <v>#DIV/0!</v>
      </c>
      <c r="FC13" s="5" t="e">
        <f t="shared" si="141"/>
        <v>#DIV/0!</v>
      </c>
      <c r="FD13" s="44" t="e">
        <f t="shared" si="142"/>
        <v>#DIV/0!</v>
      </c>
      <c r="FE13" s="5" t="e">
        <f t="shared" si="143"/>
        <v>#DIV/0!</v>
      </c>
      <c r="FF13" s="5" t="e">
        <f t="shared" si="144"/>
        <v>#DIV/0!</v>
      </c>
      <c r="FG13" s="5" t="e">
        <f t="shared" si="145"/>
        <v>#DIV/0!</v>
      </c>
      <c r="FH13" s="44" t="e">
        <f t="shared" si="146"/>
        <v>#DIV/0!</v>
      </c>
      <c r="FI13" s="5" t="e">
        <f t="shared" si="147"/>
        <v>#DIV/0!</v>
      </c>
      <c r="FJ13" s="5" t="e">
        <f t="shared" si="148"/>
        <v>#DIV/0!</v>
      </c>
      <c r="FK13" s="44" t="e">
        <f t="shared" si="149"/>
        <v>#DIV/0!</v>
      </c>
      <c r="FL13" s="1" t="e">
        <f t="shared" si="150"/>
        <v>#DIV/0!</v>
      </c>
      <c r="FM13" s="5" t="e">
        <f t="shared" si="151"/>
        <v>#DIV/0!</v>
      </c>
      <c r="FN13" s="1" t="e">
        <f t="shared" si="152"/>
        <v>#DIV/0!</v>
      </c>
      <c r="FO13" s="5" t="e">
        <f t="shared" si="153"/>
        <v>#DIV/0!</v>
      </c>
      <c r="FP13" s="5" t="e">
        <f t="shared" si="154"/>
        <v>#DIV/0!</v>
      </c>
      <c r="FQ13" s="5" t="e">
        <f t="shared" si="155"/>
        <v>#DIV/0!</v>
      </c>
      <c r="FR13" s="5" t="e">
        <f t="shared" si="156"/>
        <v>#DIV/0!</v>
      </c>
      <c r="FS13" s="1" t="e">
        <f t="shared" si="157"/>
        <v>#DIV/0!</v>
      </c>
      <c r="FT13" s="32" t="e">
        <f t="shared" si="158"/>
        <v>#DIV/0!</v>
      </c>
      <c r="FU13" s="32" t="e">
        <f t="shared" si="159"/>
        <v>#DIV/0!</v>
      </c>
      <c r="FV13" s="46" t="e">
        <f t="shared" si="160"/>
        <v>#DIV/0!</v>
      </c>
      <c r="FW13" s="47" t="e">
        <f t="shared" si="161"/>
        <v>#DIV/0!</v>
      </c>
      <c r="FX13" s="46" t="e">
        <f t="shared" si="162"/>
        <v>#DIV/0!</v>
      </c>
      <c r="FY13" s="50" t="e">
        <f t="shared" si="163"/>
        <v>#DIV/0!</v>
      </c>
      <c r="FZ13" s="32" t="e">
        <f t="shared" si="164"/>
        <v>#DIV/0!</v>
      </c>
      <c r="GA13" s="32" t="e">
        <f t="shared" si="165"/>
        <v>#DIV/0!</v>
      </c>
      <c r="GB13" s="32" t="e">
        <f t="shared" si="166"/>
        <v>#DIV/0!</v>
      </c>
      <c r="GC13" s="32" t="e">
        <f t="shared" si="167"/>
        <v>#DIV/0!</v>
      </c>
      <c r="GD13" s="32" t="e">
        <f t="shared" si="168"/>
        <v>#DIV/0!</v>
      </c>
      <c r="GE13" s="4" t="e">
        <f t="shared" si="169"/>
        <v>#DIV/0!</v>
      </c>
      <c r="GF13" s="32" t="e">
        <f t="shared" si="170"/>
        <v>#DIV/0!</v>
      </c>
      <c r="GG13" s="1" t="e">
        <f t="shared" si="171"/>
        <v>#DIV/0!</v>
      </c>
      <c r="GH13" s="32" t="e">
        <f t="shared" si="172"/>
        <v>#DIV/0!</v>
      </c>
      <c r="GI13" s="32" t="e">
        <f t="shared" si="173"/>
        <v>#DIV/0!</v>
      </c>
      <c r="GJ13" s="46" t="e">
        <f t="shared" si="174"/>
        <v>#DIV/0!</v>
      </c>
      <c r="GK13" s="46" t="e">
        <f t="shared" si="175"/>
        <v>#DIV/0!</v>
      </c>
      <c r="GL13" s="46" t="e">
        <f t="shared" si="176"/>
        <v>#DIV/0!</v>
      </c>
      <c r="GM13" s="46" t="e">
        <f t="shared" si="177"/>
        <v>#DIV/0!</v>
      </c>
      <c r="GN13" s="46" t="e">
        <f t="shared" si="178"/>
        <v>#DIV/0!</v>
      </c>
      <c r="GO13" s="46" t="e">
        <f t="shared" si="179"/>
        <v>#DIV/0!</v>
      </c>
      <c r="GP13" s="46" t="e">
        <f t="shared" si="180"/>
        <v>#DIV/0!</v>
      </c>
      <c r="GQ13" s="46" t="e">
        <f t="shared" si="181"/>
        <v>#DIV/0!</v>
      </c>
      <c r="GR13" s="46" t="e">
        <f t="shared" si="182"/>
        <v>#DIV/0!</v>
      </c>
      <c r="GS13" s="46" t="e">
        <f t="shared" si="183"/>
        <v>#DIV/0!</v>
      </c>
      <c r="GU13" s="32">
        <f t="shared" si="184"/>
        <v>0</v>
      </c>
      <c r="GV13" s="32" t="e">
        <f t="shared" si="185"/>
        <v>#DIV/0!</v>
      </c>
      <c r="GW13" s="32" t="e">
        <f t="shared" si="186"/>
        <v>#DIV/0!</v>
      </c>
      <c r="GX13" s="32" t="e">
        <f t="shared" si="187"/>
        <v>#DIV/0!</v>
      </c>
      <c r="GY13" s="32" t="e">
        <f t="shared" si="188"/>
        <v>#DIV/0!</v>
      </c>
    </row>
    <row r="14" spans="1:207">
      <c r="A14" s="35"/>
      <c r="B14" s="2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4">
        <f t="shared" si="0"/>
        <v>0</v>
      </c>
      <c r="P14" s="5">
        <f t="shared" si="1"/>
        <v>0</v>
      </c>
      <c r="Q14" s="5">
        <f t="shared" si="2"/>
        <v>0</v>
      </c>
      <c r="R14" s="5">
        <f t="shared" si="3"/>
        <v>0</v>
      </c>
      <c r="S14" s="5">
        <f t="shared" si="4"/>
        <v>0</v>
      </c>
      <c r="T14" s="5">
        <f t="shared" si="5"/>
        <v>0</v>
      </c>
      <c r="U14" s="5">
        <f t="shared" si="6"/>
        <v>0</v>
      </c>
      <c r="V14" s="5">
        <f t="shared" si="7"/>
        <v>0</v>
      </c>
      <c r="W14" s="5">
        <f t="shared" si="8"/>
        <v>0</v>
      </c>
      <c r="X14" s="5">
        <f t="shared" si="9"/>
        <v>0</v>
      </c>
      <c r="Y14" s="5">
        <f t="shared" si="10"/>
        <v>0</v>
      </c>
      <c r="Z14" s="5">
        <f t="shared" si="11"/>
        <v>0</v>
      </c>
      <c r="AA14" s="5">
        <f t="shared" si="12"/>
        <v>0</v>
      </c>
      <c r="AB14" s="5">
        <f t="shared" si="13"/>
        <v>0</v>
      </c>
      <c r="AC14" s="5">
        <f t="shared" si="14"/>
        <v>0</v>
      </c>
      <c r="AD14" s="5">
        <f t="shared" si="15"/>
        <v>0</v>
      </c>
      <c r="AE14" s="5">
        <f t="shared" si="16"/>
        <v>0</v>
      </c>
      <c r="AF14" s="5">
        <f t="shared" si="17"/>
        <v>0</v>
      </c>
      <c r="AG14" s="5">
        <f t="shared" si="18"/>
        <v>0</v>
      </c>
      <c r="AH14" s="5">
        <f t="shared" si="19"/>
        <v>0</v>
      </c>
      <c r="AI14" s="5">
        <f t="shared" si="20"/>
        <v>0</v>
      </c>
      <c r="AJ14" s="5">
        <f t="shared" si="21"/>
        <v>0</v>
      </c>
      <c r="AK14" s="5">
        <f t="shared" si="22"/>
        <v>0</v>
      </c>
      <c r="AL14" s="5">
        <f t="shared" si="23"/>
        <v>0</v>
      </c>
      <c r="AM14" s="4" t="e">
        <f t="shared" si="24"/>
        <v>#DIV/0!</v>
      </c>
      <c r="AN14" s="4" t="e">
        <f t="shared" si="25"/>
        <v>#DIV/0!</v>
      </c>
      <c r="AO14" s="4" t="e">
        <f t="shared" si="26"/>
        <v>#DIV/0!</v>
      </c>
      <c r="AP14" s="4" t="e">
        <f t="shared" si="27"/>
        <v>#DIV/0!</v>
      </c>
      <c r="AQ14" s="4" t="e">
        <f t="shared" si="28"/>
        <v>#DIV/0!</v>
      </c>
      <c r="AR14" s="4" t="e">
        <f t="shared" si="29"/>
        <v>#DIV/0!</v>
      </c>
      <c r="AS14" s="4" t="e">
        <f t="shared" si="30"/>
        <v>#DIV/0!</v>
      </c>
      <c r="AT14" s="4" t="e">
        <f t="shared" si="31"/>
        <v>#DIV/0!</v>
      </c>
      <c r="AU14" s="4" t="e">
        <f t="shared" si="32"/>
        <v>#DIV/0!</v>
      </c>
      <c r="AV14" s="4" t="e">
        <f t="shared" si="33"/>
        <v>#DIV/0!</v>
      </c>
      <c r="AW14" s="4" t="e">
        <f t="shared" si="34"/>
        <v>#DIV/0!</v>
      </c>
      <c r="AX14" s="5" t="e">
        <f t="shared" si="35"/>
        <v>#DIV/0!</v>
      </c>
      <c r="AY14" s="5" t="e">
        <f t="shared" si="36"/>
        <v>#DIV/0!</v>
      </c>
      <c r="AZ14" s="5" t="e">
        <f t="shared" si="37"/>
        <v>#DIV/0!</v>
      </c>
      <c r="BA14" s="5" t="e">
        <f t="shared" si="38"/>
        <v>#DIV/0!</v>
      </c>
      <c r="BB14" s="5" t="e">
        <f t="shared" si="39"/>
        <v>#DIV/0!</v>
      </c>
      <c r="BC14" s="5" t="e">
        <f t="shared" si="40"/>
        <v>#DIV/0!</v>
      </c>
      <c r="BD14" s="5" t="e">
        <f t="shared" si="41"/>
        <v>#DIV/0!</v>
      </c>
      <c r="BE14" s="5" t="e">
        <f t="shared" si="42"/>
        <v>#DIV/0!</v>
      </c>
      <c r="BF14" s="5" t="e">
        <f t="shared" si="43"/>
        <v>#DIV/0!</v>
      </c>
      <c r="BG14" s="5" t="e">
        <f t="shared" si="44"/>
        <v>#DIV/0!</v>
      </c>
      <c r="BH14" s="5" t="e">
        <f t="shared" si="45"/>
        <v>#DIV/0!</v>
      </c>
      <c r="BI14" s="5" t="e">
        <f t="shared" si="46"/>
        <v>#DIV/0!</v>
      </c>
      <c r="BJ14" s="5" t="e">
        <f t="shared" si="47"/>
        <v>#DIV/0!</v>
      </c>
      <c r="BK14" s="5" t="e">
        <f t="shared" si="48"/>
        <v>#DIV/0!</v>
      </c>
      <c r="BL14" s="11" t="e">
        <f t="shared" si="49"/>
        <v>#DIV/0!</v>
      </c>
      <c r="BM14" s="11" t="e">
        <f t="shared" si="50"/>
        <v>#DIV/0!</v>
      </c>
      <c r="BN14" s="11" t="e">
        <f t="shared" si="51"/>
        <v>#DIV/0!</v>
      </c>
      <c r="BO14" s="11" t="e">
        <f t="shared" si="52"/>
        <v>#DIV/0!</v>
      </c>
      <c r="BP14" s="11">
        <f>1</f>
        <v>1</v>
      </c>
      <c r="BQ14" s="11" t="e">
        <f t="shared" si="53"/>
        <v>#DIV/0!</v>
      </c>
      <c r="BR14" s="11" t="e">
        <f t="shared" si="54"/>
        <v>#DIV/0!</v>
      </c>
      <c r="BS14" s="11" t="e">
        <f t="shared" si="55"/>
        <v>#DIV/0!</v>
      </c>
      <c r="BT14" s="11" t="e">
        <f t="shared" si="56"/>
        <v>#DIV/0!</v>
      </c>
      <c r="BU14" s="11" t="e">
        <f t="shared" si="57"/>
        <v>#DIV/0!</v>
      </c>
      <c r="BV14" s="5" t="e">
        <f t="shared" si="58"/>
        <v>#DIV/0!</v>
      </c>
      <c r="BW14" s="11" t="e">
        <f t="shared" si="59"/>
        <v>#DIV/0!</v>
      </c>
      <c r="BX14" s="11" t="e">
        <f t="shared" si="60"/>
        <v>#DIV/0!</v>
      </c>
      <c r="BY14" s="11" t="e">
        <f t="shared" si="61"/>
        <v>#DIV/0!</v>
      </c>
      <c r="BZ14" s="11" t="e">
        <f t="shared" si="62"/>
        <v>#DIV/0!</v>
      </c>
      <c r="CA14" s="11" t="e">
        <f t="shared" si="63"/>
        <v>#DIV/0!</v>
      </c>
      <c r="CB14" s="11" t="e">
        <f t="shared" si="64"/>
        <v>#DIV/0!</v>
      </c>
      <c r="CC14" s="11" t="e">
        <f t="shared" si="65"/>
        <v>#DIV/0!</v>
      </c>
      <c r="CD14" s="11" t="e">
        <f t="shared" si="66"/>
        <v>#DIV/0!</v>
      </c>
      <c r="CE14" s="11" t="e">
        <f t="shared" si="67"/>
        <v>#DIV/0!</v>
      </c>
      <c r="CF14" s="11" t="e">
        <f t="shared" si="68"/>
        <v>#DIV/0!</v>
      </c>
      <c r="CG14" s="11" t="e">
        <f t="shared" si="69"/>
        <v>#DIV/0!</v>
      </c>
      <c r="CH14" s="11" t="e">
        <f t="shared" si="70"/>
        <v>#DIV/0!</v>
      </c>
      <c r="CI14" s="11" t="e">
        <f t="shared" si="71"/>
        <v>#DIV/0!</v>
      </c>
      <c r="CJ14" s="11" t="e">
        <f t="shared" si="72"/>
        <v>#DIV/0!</v>
      </c>
      <c r="CK14" s="11" t="e">
        <f t="shared" si="73"/>
        <v>#DIV/0!</v>
      </c>
      <c r="CL14" s="13" t="e">
        <f t="shared" si="74"/>
        <v>#DIV/0!</v>
      </c>
      <c r="CN14" s="32" t="e">
        <f t="shared" si="75"/>
        <v>#DIV/0!</v>
      </c>
      <c r="CO14" s="12" t="e">
        <f t="shared" si="76"/>
        <v>#DIV/0!</v>
      </c>
      <c r="CP14" s="12" t="e">
        <f t="shared" si="77"/>
        <v>#DIV/0!</v>
      </c>
      <c r="CQ14" s="12" t="e">
        <f t="shared" si="78"/>
        <v>#DIV/0!</v>
      </c>
      <c r="CR14" s="12" t="e">
        <f t="shared" si="79"/>
        <v>#DIV/0!</v>
      </c>
      <c r="CS14" s="14" t="e">
        <f t="shared" si="80"/>
        <v>#DIV/0!</v>
      </c>
      <c r="CT14" s="14" t="e">
        <f t="shared" si="81"/>
        <v>#DIV/0!</v>
      </c>
      <c r="CU14" s="14" t="e">
        <f t="shared" si="82"/>
        <v>#DIV/0!</v>
      </c>
      <c r="CV14" s="12" t="e">
        <f t="shared" si="83"/>
        <v>#DIV/0!</v>
      </c>
      <c r="CW14" s="2">
        <f t="shared" si="84"/>
        <v>0</v>
      </c>
      <c r="CY14" s="5" t="e">
        <f t="shared" si="85"/>
        <v>#DIV/0!</v>
      </c>
      <c r="CZ14" s="5" t="e">
        <f t="shared" si="86"/>
        <v>#DIV/0!</v>
      </c>
      <c r="DA14" s="5" t="e">
        <f t="shared" si="87"/>
        <v>#DIV/0!</v>
      </c>
      <c r="DB14" s="5" t="e">
        <f t="shared" si="88"/>
        <v>#DIV/0!</v>
      </c>
      <c r="DC14" s="5" t="e">
        <f t="shared" si="89"/>
        <v>#DIV/0!</v>
      </c>
      <c r="DD14" s="5" t="e">
        <f t="shared" si="90"/>
        <v>#DIV/0!</v>
      </c>
      <c r="DE14" s="5" t="e">
        <f t="shared" si="91"/>
        <v>#DIV/0!</v>
      </c>
      <c r="DF14" s="5" t="e">
        <f t="shared" si="92"/>
        <v>#DIV/0!</v>
      </c>
      <c r="DG14" s="5" t="e">
        <f t="shared" si="93"/>
        <v>#DIV/0!</v>
      </c>
      <c r="DH14" s="5" t="e">
        <f t="shared" si="94"/>
        <v>#DIV/0!</v>
      </c>
      <c r="DI14" s="5" t="e">
        <f t="shared" si="95"/>
        <v>#DIV/0!</v>
      </c>
      <c r="DJ14" s="5" t="e">
        <f t="shared" si="96"/>
        <v>#DIV/0!</v>
      </c>
      <c r="DK14" s="5" t="e">
        <f t="shared" si="97"/>
        <v>#DIV/0!</v>
      </c>
      <c r="DL14" s="5" t="e">
        <f t="shared" si="98"/>
        <v>#DIV/0!</v>
      </c>
      <c r="DM14" s="5" t="e">
        <f t="shared" si="99"/>
        <v>#DIV/0!</v>
      </c>
      <c r="DN14" s="5" t="e">
        <f t="shared" si="100"/>
        <v>#DIV/0!</v>
      </c>
      <c r="DO14" s="5" t="e">
        <f t="shared" si="101"/>
        <v>#DIV/0!</v>
      </c>
      <c r="DP14" s="5" t="e">
        <f t="shared" si="102"/>
        <v>#DIV/0!</v>
      </c>
      <c r="DQ14" s="5" t="e">
        <f t="shared" si="103"/>
        <v>#DIV/0!</v>
      </c>
      <c r="DR14" s="5" t="e">
        <f t="shared" si="104"/>
        <v>#DIV/0!</v>
      </c>
      <c r="DS14" s="5" t="e">
        <f t="shared" si="105"/>
        <v>#DIV/0!</v>
      </c>
      <c r="DT14" s="5" t="e">
        <f t="shared" si="106"/>
        <v>#DIV/0!</v>
      </c>
      <c r="DU14" s="5" t="e">
        <f t="shared" si="107"/>
        <v>#DIV/0!</v>
      </c>
      <c r="DV14" s="5" t="e">
        <f t="shared" si="108"/>
        <v>#DIV/0!</v>
      </c>
      <c r="DW14" s="5" t="e">
        <f t="shared" si="109"/>
        <v>#DIV/0!</v>
      </c>
      <c r="DX14" s="5" t="e">
        <f t="shared" si="110"/>
        <v>#DIV/0!</v>
      </c>
      <c r="DY14" s="5" t="e">
        <f t="shared" si="111"/>
        <v>#DIV/0!</v>
      </c>
      <c r="DZ14" s="5" t="e">
        <f t="shared" si="112"/>
        <v>#DIV/0!</v>
      </c>
      <c r="EA14" s="5" t="e">
        <f t="shared" si="113"/>
        <v>#DIV/0!</v>
      </c>
      <c r="EB14" s="5" t="e">
        <f t="shared" si="114"/>
        <v>#DIV/0!</v>
      </c>
      <c r="EC14" s="5" t="e">
        <f t="shared" si="115"/>
        <v>#DIV/0!</v>
      </c>
      <c r="ED14" s="1" t="e">
        <f t="shared" si="116"/>
        <v>#DIV/0!</v>
      </c>
      <c r="EE14" s="5" t="e">
        <f t="shared" si="117"/>
        <v>#DIV/0!</v>
      </c>
      <c r="EF14" s="5" t="e">
        <f t="shared" si="118"/>
        <v>#DIV/0!</v>
      </c>
      <c r="EG14" s="5" t="e">
        <f t="shared" si="119"/>
        <v>#DIV/0!</v>
      </c>
      <c r="EH14" s="5" t="e">
        <f t="shared" si="120"/>
        <v>#DIV/0!</v>
      </c>
      <c r="EI14" s="5" t="e">
        <f t="shared" si="121"/>
        <v>#DIV/0!</v>
      </c>
      <c r="EJ14" s="5" t="e">
        <f t="shared" si="122"/>
        <v>#DIV/0!</v>
      </c>
      <c r="EK14" s="5" t="e">
        <f t="shared" si="123"/>
        <v>#DIV/0!</v>
      </c>
      <c r="EL14" s="5" t="e">
        <f t="shared" si="124"/>
        <v>#DIV/0!</v>
      </c>
      <c r="EM14" s="5" t="e">
        <f t="shared" si="125"/>
        <v>#DIV/0!</v>
      </c>
      <c r="EN14" s="5" t="e">
        <f t="shared" si="126"/>
        <v>#DIV/0!</v>
      </c>
      <c r="EO14" s="5" t="e">
        <f t="shared" si="127"/>
        <v>#DIV/0!</v>
      </c>
      <c r="EP14" s="5" t="e">
        <f t="shared" si="128"/>
        <v>#DIV/0!</v>
      </c>
      <c r="EQ14" s="5" t="e">
        <f t="shared" si="129"/>
        <v>#DIV/0!</v>
      </c>
      <c r="ER14" s="5" t="e">
        <f t="shared" si="130"/>
        <v>#DIV/0!</v>
      </c>
      <c r="ES14" s="5" t="e">
        <f t="shared" si="131"/>
        <v>#DIV/0!</v>
      </c>
      <c r="ET14" s="5" t="e">
        <f t="shared" si="132"/>
        <v>#DIV/0!</v>
      </c>
      <c r="EU14" s="5" t="e">
        <f t="shared" si="133"/>
        <v>#DIV/0!</v>
      </c>
      <c r="EV14" s="44" t="e">
        <f t="shared" si="134"/>
        <v>#DIV/0!</v>
      </c>
      <c r="EW14" s="5" t="e">
        <f t="shared" si="135"/>
        <v>#DIV/0!</v>
      </c>
      <c r="EX14" s="5" t="e">
        <f t="shared" si="136"/>
        <v>#DIV/0!</v>
      </c>
      <c r="EY14" s="5" t="e">
        <f t="shared" si="137"/>
        <v>#DIV/0!</v>
      </c>
      <c r="EZ14" s="5" t="e">
        <f t="shared" si="138"/>
        <v>#DIV/0!</v>
      </c>
      <c r="FA14" s="5" t="e">
        <f t="shared" si="139"/>
        <v>#DIV/0!</v>
      </c>
      <c r="FB14" s="5" t="e">
        <f t="shared" si="140"/>
        <v>#DIV/0!</v>
      </c>
      <c r="FC14" s="5" t="e">
        <f t="shared" si="141"/>
        <v>#DIV/0!</v>
      </c>
      <c r="FD14" s="44" t="e">
        <f t="shared" si="142"/>
        <v>#DIV/0!</v>
      </c>
      <c r="FE14" s="5" t="e">
        <f t="shared" si="143"/>
        <v>#DIV/0!</v>
      </c>
      <c r="FF14" s="5" t="e">
        <f t="shared" si="144"/>
        <v>#DIV/0!</v>
      </c>
      <c r="FG14" s="5" t="e">
        <f t="shared" si="145"/>
        <v>#DIV/0!</v>
      </c>
      <c r="FH14" s="44" t="e">
        <f t="shared" si="146"/>
        <v>#DIV/0!</v>
      </c>
      <c r="FI14" s="5" t="e">
        <f t="shared" si="147"/>
        <v>#DIV/0!</v>
      </c>
      <c r="FJ14" s="5" t="e">
        <f t="shared" si="148"/>
        <v>#DIV/0!</v>
      </c>
      <c r="FK14" s="44" t="e">
        <f t="shared" si="149"/>
        <v>#DIV/0!</v>
      </c>
      <c r="FL14" s="1" t="e">
        <f t="shared" si="150"/>
        <v>#DIV/0!</v>
      </c>
      <c r="FM14" s="5" t="e">
        <f t="shared" si="151"/>
        <v>#DIV/0!</v>
      </c>
      <c r="FN14" s="1" t="e">
        <f t="shared" si="152"/>
        <v>#DIV/0!</v>
      </c>
      <c r="FO14" s="5" t="e">
        <f t="shared" si="153"/>
        <v>#DIV/0!</v>
      </c>
      <c r="FP14" s="5" t="e">
        <f t="shared" si="154"/>
        <v>#DIV/0!</v>
      </c>
      <c r="FQ14" s="5" t="e">
        <f t="shared" si="155"/>
        <v>#DIV/0!</v>
      </c>
      <c r="FR14" s="5" t="e">
        <f t="shared" si="156"/>
        <v>#DIV/0!</v>
      </c>
      <c r="FS14" s="1" t="e">
        <f t="shared" si="157"/>
        <v>#DIV/0!</v>
      </c>
      <c r="FT14" s="32" t="e">
        <f t="shared" si="158"/>
        <v>#DIV/0!</v>
      </c>
      <c r="FU14" s="32" t="e">
        <f t="shared" si="159"/>
        <v>#DIV/0!</v>
      </c>
      <c r="FV14" s="46" t="e">
        <f t="shared" si="160"/>
        <v>#DIV/0!</v>
      </c>
      <c r="FW14" s="47" t="e">
        <f t="shared" si="161"/>
        <v>#DIV/0!</v>
      </c>
      <c r="FX14" s="46" t="e">
        <f t="shared" si="162"/>
        <v>#DIV/0!</v>
      </c>
      <c r="FY14" s="50" t="e">
        <f t="shared" si="163"/>
        <v>#DIV/0!</v>
      </c>
      <c r="FZ14" s="32" t="e">
        <f t="shared" si="164"/>
        <v>#DIV/0!</v>
      </c>
      <c r="GA14" s="32" t="e">
        <f t="shared" si="165"/>
        <v>#DIV/0!</v>
      </c>
      <c r="GB14" s="32" t="e">
        <f t="shared" si="166"/>
        <v>#DIV/0!</v>
      </c>
      <c r="GC14" s="32" t="e">
        <f t="shared" si="167"/>
        <v>#DIV/0!</v>
      </c>
      <c r="GD14" s="32" t="e">
        <f t="shared" si="168"/>
        <v>#DIV/0!</v>
      </c>
      <c r="GE14" s="4" t="e">
        <f t="shared" si="169"/>
        <v>#DIV/0!</v>
      </c>
      <c r="GF14" s="32" t="e">
        <f t="shared" si="170"/>
        <v>#DIV/0!</v>
      </c>
      <c r="GG14" s="1" t="e">
        <f t="shared" si="171"/>
        <v>#DIV/0!</v>
      </c>
      <c r="GH14" s="32" t="e">
        <f t="shared" si="172"/>
        <v>#DIV/0!</v>
      </c>
      <c r="GI14" s="32" t="e">
        <f t="shared" si="173"/>
        <v>#DIV/0!</v>
      </c>
      <c r="GJ14" s="46" t="e">
        <f t="shared" si="174"/>
        <v>#DIV/0!</v>
      </c>
      <c r="GK14" s="46" t="e">
        <f t="shared" si="175"/>
        <v>#DIV/0!</v>
      </c>
      <c r="GL14" s="46" t="e">
        <f t="shared" si="176"/>
        <v>#DIV/0!</v>
      </c>
      <c r="GM14" s="46" t="e">
        <f t="shared" si="177"/>
        <v>#DIV/0!</v>
      </c>
      <c r="GN14" s="46" t="e">
        <f t="shared" si="178"/>
        <v>#DIV/0!</v>
      </c>
      <c r="GO14" s="46" t="e">
        <f t="shared" si="179"/>
        <v>#DIV/0!</v>
      </c>
      <c r="GP14" s="46" t="e">
        <f t="shared" si="180"/>
        <v>#DIV/0!</v>
      </c>
      <c r="GQ14" s="46" t="e">
        <f t="shared" si="181"/>
        <v>#DIV/0!</v>
      </c>
      <c r="GR14" s="46" t="e">
        <f t="shared" si="182"/>
        <v>#DIV/0!</v>
      </c>
      <c r="GS14" s="46" t="e">
        <f t="shared" si="183"/>
        <v>#DIV/0!</v>
      </c>
      <c r="GU14" s="32">
        <f t="shared" si="184"/>
        <v>0</v>
      </c>
      <c r="GV14" s="32" t="e">
        <f t="shared" si="185"/>
        <v>#DIV/0!</v>
      </c>
      <c r="GW14" s="32" t="e">
        <f t="shared" si="186"/>
        <v>#DIV/0!</v>
      </c>
      <c r="GX14" s="32" t="e">
        <f t="shared" si="187"/>
        <v>#DIV/0!</v>
      </c>
      <c r="GY14" s="32" t="e">
        <f t="shared" si="188"/>
        <v>#DIV/0!</v>
      </c>
    </row>
    <row r="15" spans="1:207">
      <c r="A15" s="35"/>
      <c r="B15" s="2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4">
        <f t="shared" si="0"/>
        <v>0</v>
      </c>
      <c r="P15" s="5">
        <f t="shared" si="1"/>
        <v>0</v>
      </c>
      <c r="Q15" s="5">
        <f t="shared" si="2"/>
        <v>0</v>
      </c>
      <c r="R15" s="5">
        <f t="shared" si="3"/>
        <v>0</v>
      </c>
      <c r="S15" s="5">
        <f t="shared" si="4"/>
        <v>0</v>
      </c>
      <c r="T15" s="5">
        <f t="shared" si="5"/>
        <v>0</v>
      </c>
      <c r="U15" s="5">
        <f t="shared" si="6"/>
        <v>0</v>
      </c>
      <c r="V15" s="5">
        <f t="shared" si="7"/>
        <v>0</v>
      </c>
      <c r="W15" s="5">
        <f t="shared" si="8"/>
        <v>0</v>
      </c>
      <c r="X15" s="5">
        <f t="shared" si="9"/>
        <v>0</v>
      </c>
      <c r="Y15" s="5">
        <f t="shared" si="10"/>
        <v>0</v>
      </c>
      <c r="Z15" s="5">
        <f t="shared" si="11"/>
        <v>0</v>
      </c>
      <c r="AA15" s="5">
        <f t="shared" si="12"/>
        <v>0</v>
      </c>
      <c r="AB15" s="5">
        <f t="shared" si="13"/>
        <v>0</v>
      </c>
      <c r="AC15" s="5">
        <f t="shared" si="14"/>
        <v>0</v>
      </c>
      <c r="AD15" s="5">
        <f t="shared" si="15"/>
        <v>0</v>
      </c>
      <c r="AE15" s="5">
        <f t="shared" si="16"/>
        <v>0</v>
      </c>
      <c r="AF15" s="5">
        <f t="shared" si="17"/>
        <v>0</v>
      </c>
      <c r="AG15" s="5">
        <f t="shared" si="18"/>
        <v>0</v>
      </c>
      <c r="AH15" s="5">
        <f t="shared" si="19"/>
        <v>0</v>
      </c>
      <c r="AI15" s="5">
        <f t="shared" si="20"/>
        <v>0</v>
      </c>
      <c r="AJ15" s="5">
        <f t="shared" si="21"/>
        <v>0</v>
      </c>
      <c r="AK15" s="5">
        <f t="shared" si="22"/>
        <v>0</v>
      </c>
      <c r="AL15" s="5">
        <f t="shared" si="23"/>
        <v>0</v>
      </c>
      <c r="AM15" s="4" t="e">
        <f t="shared" si="24"/>
        <v>#DIV/0!</v>
      </c>
      <c r="AN15" s="4" t="e">
        <f t="shared" si="25"/>
        <v>#DIV/0!</v>
      </c>
      <c r="AO15" s="4" t="e">
        <f t="shared" si="26"/>
        <v>#DIV/0!</v>
      </c>
      <c r="AP15" s="4" t="e">
        <f t="shared" si="27"/>
        <v>#DIV/0!</v>
      </c>
      <c r="AQ15" s="4" t="e">
        <f t="shared" si="28"/>
        <v>#DIV/0!</v>
      </c>
      <c r="AR15" s="4" t="e">
        <f t="shared" si="29"/>
        <v>#DIV/0!</v>
      </c>
      <c r="AS15" s="4" t="e">
        <f t="shared" si="30"/>
        <v>#DIV/0!</v>
      </c>
      <c r="AT15" s="4" t="e">
        <f t="shared" si="31"/>
        <v>#DIV/0!</v>
      </c>
      <c r="AU15" s="4" t="e">
        <f t="shared" si="32"/>
        <v>#DIV/0!</v>
      </c>
      <c r="AV15" s="4" t="e">
        <f t="shared" si="33"/>
        <v>#DIV/0!</v>
      </c>
      <c r="AW15" s="4" t="e">
        <f t="shared" si="34"/>
        <v>#DIV/0!</v>
      </c>
      <c r="AX15" s="5" t="e">
        <f t="shared" si="35"/>
        <v>#DIV/0!</v>
      </c>
      <c r="AY15" s="5" t="e">
        <f t="shared" si="36"/>
        <v>#DIV/0!</v>
      </c>
      <c r="AZ15" s="5" t="e">
        <f t="shared" si="37"/>
        <v>#DIV/0!</v>
      </c>
      <c r="BA15" s="5" t="e">
        <f t="shared" si="38"/>
        <v>#DIV/0!</v>
      </c>
      <c r="BB15" s="5" t="e">
        <f t="shared" si="39"/>
        <v>#DIV/0!</v>
      </c>
      <c r="BC15" s="5" t="e">
        <f t="shared" si="40"/>
        <v>#DIV/0!</v>
      </c>
      <c r="BD15" s="5" t="e">
        <f t="shared" si="41"/>
        <v>#DIV/0!</v>
      </c>
      <c r="BE15" s="5" t="e">
        <f t="shared" si="42"/>
        <v>#DIV/0!</v>
      </c>
      <c r="BF15" s="5" t="e">
        <f t="shared" si="43"/>
        <v>#DIV/0!</v>
      </c>
      <c r="BG15" s="5" t="e">
        <f t="shared" si="44"/>
        <v>#DIV/0!</v>
      </c>
      <c r="BH15" s="5" t="e">
        <f t="shared" si="45"/>
        <v>#DIV/0!</v>
      </c>
      <c r="BI15" s="5" t="e">
        <f t="shared" si="46"/>
        <v>#DIV/0!</v>
      </c>
      <c r="BJ15" s="5" t="e">
        <f t="shared" si="47"/>
        <v>#DIV/0!</v>
      </c>
      <c r="BK15" s="5" t="e">
        <f t="shared" si="48"/>
        <v>#DIV/0!</v>
      </c>
      <c r="BL15" s="11" t="e">
        <f t="shared" si="49"/>
        <v>#DIV/0!</v>
      </c>
      <c r="BM15" s="11" t="e">
        <f t="shared" si="50"/>
        <v>#DIV/0!</v>
      </c>
      <c r="BN15" s="11" t="e">
        <f t="shared" si="51"/>
        <v>#DIV/0!</v>
      </c>
      <c r="BO15" s="11" t="e">
        <f t="shared" si="52"/>
        <v>#DIV/0!</v>
      </c>
      <c r="BP15" s="11">
        <f>1</f>
        <v>1</v>
      </c>
      <c r="BQ15" s="11" t="e">
        <f t="shared" si="53"/>
        <v>#DIV/0!</v>
      </c>
      <c r="BR15" s="11" t="e">
        <f t="shared" si="54"/>
        <v>#DIV/0!</v>
      </c>
      <c r="BS15" s="11" t="e">
        <f t="shared" si="55"/>
        <v>#DIV/0!</v>
      </c>
      <c r="BT15" s="11" t="e">
        <f t="shared" si="56"/>
        <v>#DIV/0!</v>
      </c>
      <c r="BU15" s="11" t="e">
        <f t="shared" si="57"/>
        <v>#DIV/0!</v>
      </c>
      <c r="BV15" s="5" t="e">
        <f t="shared" si="58"/>
        <v>#DIV/0!</v>
      </c>
      <c r="BW15" s="11" t="e">
        <f t="shared" si="59"/>
        <v>#DIV/0!</v>
      </c>
      <c r="BX15" s="11" t="e">
        <f t="shared" si="60"/>
        <v>#DIV/0!</v>
      </c>
      <c r="BY15" s="11" t="e">
        <f t="shared" si="61"/>
        <v>#DIV/0!</v>
      </c>
      <c r="BZ15" s="11" t="e">
        <f t="shared" si="62"/>
        <v>#DIV/0!</v>
      </c>
      <c r="CA15" s="11" t="e">
        <f t="shared" si="63"/>
        <v>#DIV/0!</v>
      </c>
      <c r="CB15" s="11" t="e">
        <f t="shared" si="64"/>
        <v>#DIV/0!</v>
      </c>
      <c r="CC15" s="11" t="e">
        <f t="shared" si="65"/>
        <v>#DIV/0!</v>
      </c>
      <c r="CD15" s="11" t="e">
        <f t="shared" si="66"/>
        <v>#DIV/0!</v>
      </c>
      <c r="CE15" s="11" t="e">
        <f t="shared" si="67"/>
        <v>#DIV/0!</v>
      </c>
      <c r="CF15" s="11" t="e">
        <f t="shared" si="68"/>
        <v>#DIV/0!</v>
      </c>
      <c r="CG15" s="11" t="e">
        <f t="shared" si="69"/>
        <v>#DIV/0!</v>
      </c>
      <c r="CH15" s="11" t="e">
        <f t="shared" si="70"/>
        <v>#DIV/0!</v>
      </c>
      <c r="CI15" s="11" t="e">
        <f t="shared" si="71"/>
        <v>#DIV/0!</v>
      </c>
      <c r="CJ15" s="11" t="e">
        <f t="shared" si="72"/>
        <v>#DIV/0!</v>
      </c>
      <c r="CK15" s="11" t="e">
        <f t="shared" si="73"/>
        <v>#DIV/0!</v>
      </c>
      <c r="CL15" s="13" t="e">
        <f t="shared" si="74"/>
        <v>#DIV/0!</v>
      </c>
      <c r="CN15" s="32" t="e">
        <f t="shared" si="75"/>
        <v>#DIV/0!</v>
      </c>
      <c r="CO15" s="12" t="e">
        <f t="shared" si="76"/>
        <v>#DIV/0!</v>
      </c>
      <c r="CP15" s="12" t="e">
        <f t="shared" si="77"/>
        <v>#DIV/0!</v>
      </c>
      <c r="CQ15" s="12" t="e">
        <f t="shared" si="78"/>
        <v>#DIV/0!</v>
      </c>
      <c r="CR15" s="12" t="e">
        <f t="shared" si="79"/>
        <v>#DIV/0!</v>
      </c>
      <c r="CS15" s="14" t="e">
        <f t="shared" si="80"/>
        <v>#DIV/0!</v>
      </c>
      <c r="CT15" s="14" t="e">
        <f t="shared" si="81"/>
        <v>#DIV/0!</v>
      </c>
      <c r="CU15" s="14" t="e">
        <f t="shared" si="82"/>
        <v>#DIV/0!</v>
      </c>
      <c r="CV15" s="12" t="e">
        <f t="shared" si="83"/>
        <v>#DIV/0!</v>
      </c>
      <c r="CW15" s="2">
        <f t="shared" si="84"/>
        <v>0</v>
      </c>
      <c r="CY15" s="5" t="e">
        <f t="shared" si="85"/>
        <v>#DIV/0!</v>
      </c>
      <c r="CZ15" s="5" t="e">
        <f t="shared" si="86"/>
        <v>#DIV/0!</v>
      </c>
      <c r="DA15" s="5" t="e">
        <f t="shared" si="87"/>
        <v>#DIV/0!</v>
      </c>
      <c r="DB15" s="5" t="e">
        <f t="shared" si="88"/>
        <v>#DIV/0!</v>
      </c>
      <c r="DC15" s="5" t="e">
        <f t="shared" si="89"/>
        <v>#DIV/0!</v>
      </c>
      <c r="DD15" s="5" t="e">
        <f t="shared" si="90"/>
        <v>#DIV/0!</v>
      </c>
      <c r="DE15" s="5" t="e">
        <f t="shared" si="91"/>
        <v>#DIV/0!</v>
      </c>
      <c r="DF15" s="5" t="e">
        <f t="shared" si="92"/>
        <v>#DIV/0!</v>
      </c>
      <c r="DG15" s="5" t="e">
        <f t="shared" si="93"/>
        <v>#DIV/0!</v>
      </c>
      <c r="DH15" s="5" t="e">
        <f t="shared" si="94"/>
        <v>#DIV/0!</v>
      </c>
      <c r="DI15" s="5" t="e">
        <f t="shared" si="95"/>
        <v>#DIV/0!</v>
      </c>
      <c r="DJ15" s="5" t="e">
        <f t="shared" si="96"/>
        <v>#DIV/0!</v>
      </c>
      <c r="DK15" s="5" t="e">
        <f t="shared" si="97"/>
        <v>#DIV/0!</v>
      </c>
      <c r="DL15" s="5" t="e">
        <f t="shared" si="98"/>
        <v>#DIV/0!</v>
      </c>
      <c r="DM15" s="5" t="e">
        <f t="shared" si="99"/>
        <v>#DIV/0!</v>
      </c>
      <c r="DN15" s="5" t="e">
        <f t="shared" si="100"/>
        <v>#DIV/0!</v>
      </c>
      <c r="DO15" s="5" t="e">
        <f t="shared" si="101"/>
        <v>#DIV/0!</v>
      </c>
      <c r="DP15" s="5" t="e">
        <f t="shared" si="102"/>
        <v>#DIV/0!</v>
      </c>
      <c r="DQ15" s="5" t="e">
        <f t="shared" si="103"/>
        <v>#DIV/0!</v>
      </c>
      <c r="DR15" s="5" t="e">
        <f t="shared" si="104"/>
        <v>#DIV/0!</v>
      </c>
      <c r="DS15" s="5" t="e">
        <f t="shared" si="105"/>
        <v>#DIV/0!</v>
      </c>
      <c r="DT15" s="5" t="e">
        <f t="shared" si="106"/>
        <v>#DIV/0!</v>
      </c>
      <c r="DU15" s="5" t="e">
        <f t="shared" si="107"/>
        <v>#DIV/0!</v>
      </c>
      <c r="DV15" s="5" t="e">
        <f t="shared" si="108"/>
        <v>#DIV/0!</v>
      </c>
      <c r="DW15" s="5" t="e">
        <f t="shared" si="109"/>
        <v>#DIV/0!</v>
      </c>
      <c r="DX15" s="5" t="e">
        <f t="shared" si="110"/>
        <v>#DIV/0!</v>
      </c>
      <c r="DY15" s="5" t="e">
        <f t="shared" si="111"/>
        <v>#DIV/0!</v>
      </c>
      <c r="DZ15" s="5" t="e">
        <f t="shared" si="112"/>
        <v>#DIV/0!</v>
      </c>
      <c r="EA15" s="5" t="e">
        <f t="shared" si="113"/>
        <v>#DIV/0!</v>
      </c>
      <c r="EB15" s="5" t="e">
        <f t="shared" si="114"/>
        <v>#DIV/0!</v>
      </c>
      <c r="EC15" s="5" t="e">
        <f t="shared" si="115"/>
        <v>#DIV/0!</v>
      </c>
      <c r="ED15" s="1" t="e">
        <f t="shared" si="116"/>
        <v>#DIV/0!</v>
      </c>
      <c r="EE15" s="5" t="e">
        <f t="shared" si="117"/>
        <v>#DIV/0!</v>
      </c>
      <c r="EF15" s="5" t="e">
        <f t="shared" si="118"/>
        <v>#DIV/0!</v>
      </c>
      <c r="EG15" s="5" t="e">
        <f t="shared" si="119"/>
        <v>#DIV/0!</v>
      </c>
      <c r="EH15" s="5" t="e">
        <f t="shared" si="120"/>
        <v>#DIV/0!</v>
      </c>
      <c r="EI15" s="5" t="e">
        <f t="shared" si="121"/>
        <v>#DIV/0!</v>
      </c>
      <c r="EJ15" s="5" t="e">
        <f t="shared" si="122"/>
        <v>#DIV/0!</v>
      </c>
      <c r="EK15" s="5" t="e">
        <f t="shared" si="123"/>
        <v>#DIV/0!</v>
      </c>
      <c r="EL15" s="5" t="e">
        <f t="shared" si="124"/>
        <v>#DIV/0!</v>
      </c>
      <c r="EM15" s="5" t="e">
        <f t="shared" si="125"/>
        <v>#DIV/0!</v>
      </c>
      <c r="EN15" s="5" t="e">
        <f t="shared" si="126"/>
        <v>#DIV/0!</v>
      </c>
      <c r="EO15" s="5" t="e">
        <f t="shared" si="127"/>
        <v>#DIV/0!</v>
      </c>
      <c r="EP15" s="5" t="e">
        <f t="shared" si="128"/>
        <v>#DIV/0!</v>
      </c>
      <c r="EQ15" s="5" t="e">
        <f t="shared" si="129"/>
        <v>#DIV/0!</v>
      </c>
      <c r="ER15" s="5" t="e">
        <f t="shared" si="130"/>
        <v>#DIV/0!</v>
      </c>
      <c r="ES15" s="5" t="e">
        <f t="shared" si="131"/>
        <v>#DIV/0!</v>
      </c>
      <c r="ET15" s="5" t="e">
        <f t="shared" si="132"/>
        <v>#DIV/0!</v>
      </c>
      <c r="EU15" s="5" t="e">
        <f t="shared" si="133"/>
        <v>#DIV/0!</v>
      </c>
      <c r="EV15" s="44" t="e">
        <f t="shared" si="134"/>
        <v>#DIV/0!</v>
      </c>
      <c r="EW15" s="5" t="e">
        <f t="shared" si="135"/>
        <v>#DIV/0!</v>
      </c>
      <c r="EX15" s="5" t="e">
        <f t="shared" si="136"/>
        <v>#DIV/0!</v>
      </c>
      <c r="EY15" s="5" t="e">
        <f t="shared" si="137"/>
        <v>#DIV/0!</v>
      </c>
      <c r="EZ15" s="5" t="e">
        <f t="shared" si="138"/>
        <v>#DIV/0!</v>
      </c>
      <c r="FA15" s="5" t="e">
        <f t="shared" si="139"/>
        <v>#DIV/0!</v>
      </c>
      <c r="FB15" s="5" t="e">
        <f t="shared" si="140"/>
        <v>#DIV/0!</v>
      </c>
      <c r="FC15" s="5" t="e">
        <f t="shared" si="141"/>
        <v>#DIV/0!</v>
      </c>
      <c r="FD15" s="44" t="e">
        <f t="shared" si="142"/>
        <v>#DIV/0!</v>
      </c>
      <c r="FE15" s="5" t="e">
        <f t="shared" si="143"/>
        <v>#DIV/0!</v>
      </c>
      <c r="FF15" s="5" t="e">
        <f t="shared" si="144"/>
        <v>#DIV/0!</v>
      </c>
      <c r="FG15" s="5" t="e">
        <f t="shared" si="145"/>
        <v>#DIV/0!</v>
      </c>
      <c r="FH15" s="44" t="e">
        <f t="shared" si="146"/>
        <v>#DIV/0!</v>
      </c>
      <c r="FI15" s="5" t="e">
        <f t="shared" si="147"/>
        <v>#DIV/0!</v>
      </c>
      <c r="FJ15" s="5" t="e">
        <f t="shared" si="148"/>
        <v>#DIV/0!</v>
      </c>
      <c r="FK15" s="44" t="e">
        <f t="shared" si="149"/>
        <v>#DIV/0!</v>
      </c>
      <c r="FL15" s="1" t="e">
        <f t="shared" si="150"/>
        <v>#DIV/0!</v>
      </c>
      <c r="FM15" s="5" t="e">
        <f t="shared" si="151"/>
        <v>#DIV/0!</v>
      </c>
      <c r="FN15" s="1" t="e">
        <f t="shared" si="152"/>
        <v>#DIV/0!</v>
      </c>
      <c r="FO15" s="5" t="e">
        <f t="shared" si="153"/>
        <v>#DIV/0!</v>
      </c>
      <c r="FP15" s="5" t="e">
        <f t="shared" si="154"/>
        <v>#DIV/0!</v>
      </c>
      <c r="FQ15" s="5" t="e">
        <f t="shared" si="155"/>
        <v>#DIV/0!</v>
      </c>
      <c r="FR15" s="5" t="e">
        <f t="shared" si="156"/>
        <v>#DIV/0!</v>
      </c>
      <c r="FS15" s="1" t="e">
        <f t="shared" si="157"/>
        <v>#DIV/0!</v>
      </c>
      <c r="FT15" s="32" t="e">
        <f t="shared" si="158"/>
        <v>#DIV/0!</v>
      </c>
      <c r="FU15" s="32" t="e">
        <f t="shared" si="159"/>
        <v>#DIV/0!</v>
      </c>
      <c r="FV15" s="46" t="e">
        <f t="shared" si="160"/>
        <v>#DIV/0!</v>
      </c>
      <c r="FW15" s="47" t="e">
        <f t="shared" si="161"/>
        <v>#DIV/0!</v>
      </c>
      <c r="FX15" s="46" t="e">
        <f t="shared" si="162"/>
        <v>#DIV/0!</v>
      </c>
      <c r="FY15" s="50" t="e">
        <f t="shared" si="163"/>
        <v>#DIV/0!</v>
      </c>
      <c r="FZ15" s="32" t="e">
        <f t="shared" si="164"/>
        <v>#DIV/0!</v>
      </c>
      <c r="GA15" s="32" t="e">
        <f t="shared" si="165"/>
        <v>#DIV/0!</v>
      </c>
      <c r="GB15" s="32" t="e">
        <f t="shared" si="166"/>
        <v>#DIV/0!</v>
      </c>
      <c r="GC15" s="32" t="e">
        <f t="shared" si="167"/>
        <v>#DIV/0!</v>
      </c>
      <c r="GD15" s="32" t="e">
        <f t="shared" si="168"/>
        <v>#DIV/0!</v>
      </c>
      <c r="GE15" s="4" t="e">
        <f t="shared" si="169"/>
        <v>#DIV/0!</v>
      </c>
      <c r="GF15" s="32" t="e">
        <f t="shared" si="170"/>
        <v>#DIV/0!</v>
      </c>
      <c r="GG15" s="1" t="e">
        <f t="shared" si="171"/>
        <v>#DIV/0!</v>
      </c>
      <c r="GH15" s="32" t="e">
        <f t="shared" si="172"/>
        <v>#DIV/0!</v>
      </c>
      <c r="GI15" s="32" t="e">
        <f t="shared" si="173"/>
        <v>#DIV/0!</v>
      </c>
      <c r="GJ15" s="46" t="e">
        <f t="shared" si="174"/>
        <v>#DIV/0!</v>
      </c>
      <c r="GK15" s="46" t="e">
        <f t="shared" si="175"/>
        <v>#DIV/0!</v>
      </c>
      <c r="GL15" s="46" t="e">
        <f t="shared" si="176"/>
        <v>#DIV/0!</v>
      </c>
      <c r="GM15" s="46" t="e">
        <f t="shared" si="177"/>
        <v>#DIV/0!</v>
      </c>
      <c r="GN15" s="46" t="e">
        <f t="shared" si="178"/>
        <v>#DIV/0!</v>
      </c>
      <c r="GO15" s="46" t="e">
        <f t="shared" si="179"/>
        <v>#DIV/0!</v>
      </c>
      <c r="GP15" s="46" t="e">
        <f t="shared" si="180"/>
        <v>#DIV/0!</v>
      </c>
      <c r="GQ15" s="46" t="e">
        <f t="shared" si="181"/>
        <v>#DIV/0!</v>
      </c>
      <c r="GR15" s="46" t="e">
        <f t="shared" si="182"/>
        <v>#DIV/0!</v>
      </c>
      <c r="GS15" s="46" t="e">
        <f t="shared" si="183"/>
        <v>#DIV/0!</v>
      </c>
      <c r="GU15" s="32">
        <f t="shared" si="184"/>
        <v>0</v>
      </c>
      <c r="GV15" s="32" t="e">
        <f t="shared" si="185"/>
        <v>#DIV/0!</v>
      </c>
      <c r="GW15" s="32" t="e">
        <f t="shared" si="186"/>
        <v>#DIV/0!</v>
      </c>
      <c r="GX15" s="32" t="e">
        <f t="shared" si="187"/>
        <v>#DIV/0!</v>
      </c>
      <c r="GY15" s="32" t="e">
        <f t="shared" si="188"/>
        <v>#DIV/0!</v>
      </c>
    </row>
    <row r="16" spans="1:207">
      <c r="A16" s="35"/>
      <c r="B16" s="2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4">
        <f t="shared" si="0"/>
        <v>0</v>
      </c>
      <c r="P16" s="5">
        <f t="shared" si="1"/>
        <v>0</v>
      </c>
      <c r="Q16" s="5">
        <f t="shared" si="2"/>
        <v>0</v>
      </c>
      <c r="R16" s="5">
        <f t="shared" si="3"/>
        <v>0</v>
      </c>
      <c r="S16" s="5">
        <f t="shared" si="4"/>
        <v>0</v>
      </c>
      <c r="T16" s="5">
        <f t="shared" si="5"/>
        <v>0</v>
      </c>
      <c r="U16" s="5">
        <f t="shared" si="6"/>
        <v>0</v>
      </c>
      <c r="V16" s="5">
        <f t="shared" si="7"/>
        <v>0</v>
      </c>
      <c r="W16" s="5">
        <f t="shared" si="8"/>
        <v>0</v>
      </c>
      <c r="X16" s="5">
        <f t="shared" si="9"/>
        <v>0</v>
      </c>
      <c r="Y16" s="5">
        <f t="shared" si="10"/>
        <v>0</v>
      </c>
      <c r="Z16" s="5">
        <f t="shared" si="11"/>
        <v>0</v>
      </c>
      <c r="AA16" s="5">
        <f t="shared" si="12"/>
        <v>0</v>
      </c>
      <c r="AB16" s="5">
        <f t="shared" si="13"/>
        <v>0</v>
      </c>
      <c r="AC16" s="5">
        <f t="shared" si="14"/>
        <v>0</v>
      </c>
      <c r="AD16" s="5">
        <f t="shared" si="15"/>
        <v>0</v>
      </c>
      <c r="AE16" s="5">
        <f t="shared" si="16"/>
        <v>0</v>
      </c>
      <c r="AF16" s="5">
        <f t="shared" si="17"/>
        <v>0</v>
      </c>
      <c r="AG16" s="5">
        <f t="shared" si="18"/>
        <v>0</v>
      </c>
      <c r="AH16" s="5">
        <f t="shared" si="19"/>
        <v>0</v>
      </c>
      <c r="AI16" s="5">
        <f t="shared" si="20"/>
        <v>0</v>
      </c>
      <c r="AJ16" s="5">
        <f t="shared" si="21"/>
        <v>0</v>
      </c>
      <c r="AK16" s="5">
        <f t="shared" si="22"/>
        <v>0</v>
      </c>
      <c r="AL16" s="5">
        <f t="shared" si="23"/>
        <v>0</v>
      </c>
      <c r="AM16" s="4" t="e">
        <f t="shared" si="24"/>
        <v>#DIV/0!</v>
      </c>
      <c r="AN16" s="4" t="e">
        <f t="shared" si="25"/>
        <v>#DIV/0!</v>
      </c>
      <c r="AO16" s="4" t="e">
        <f t="shared" si="26"/>
        <v>#DIV/0!</v>
      </c>
      <c r="AP16" s="4" t="e">
        <f t="shared" si="27"/>
        <v>#DIV/0!</v>
      </c>
      <c r="AQ16" s="4" t="e">
        <f t="shared" si="28"/>
        <v>#DIV/0!</v>
      </c>
      <c r="AR16" s="4" t="e">
        <f t="shared" si="29"/>
        <v>#DIV/0!</v>
      </c>
      <c r="AS16" s="4" t="e">
        <f t="shared" si="30"/>
        <v>#DIV/0!</v>
      </c>
      <c r="AT16" s="4" t="e">
        <f t="shared" si="31"/>
        <v>#DIV/0!</v>
      </c>
      <c r="AU16" s="4" t="e">
        <f t="shared" si="32"/>
        <v>#DIV/0!</v>
      </c>
      <c r="AV16" s="4" t="e">
        <f t="shared" si="33"/>
        <v>#DIV/0!</v>
      </c>
      <c r="AW16" s="4" t="e">
        <f t="shared" si="34"/>
        <v>#DIV/0!</v>
      </c>
      <c r="AX16" s="5" t="e">
        <f t="shared" si="35"/>
        <v>#DIV/0!</v>
      </c>
      <c r="AY16" s="5" t="e">
        <f t="shared" si="36"/>
        <v>#DIV/0!</v>
      </c>
      <c r="AZ16" s="5" t="e">
        <f t="shared" si="37"/>
        <v>#DIV/0!</v>
      </c>
      <c r="BA16" s="5" t="e">
        <f t="shared" si="38"/>
        <v>#DIV/0!</v>
      </c>
      <c r="BB16" s="5" t="e">
        <f t="shared" si="39"/>
        <v>#DIV/0!</v>
      </c>
      <c r="BC16" s="5" t="e">
        <f t="shared" si="40"/>
        <v>#DIV/0!</v>
      </c>
      <c r="BD16" s="5" t="e">
        <f t="shared" si="41"/>
        <v>#DIV/0!</v>
      </c>
      <c r="BE16" s="5" t="e">
        <f t="shared" si="42"/>
        <v>#DIV/0!</v>
      </c>
      <c r="BF16" s="5" t="e">
        <f t="shared" si="43"/>
        <v>#DIV/0!</v>
      </c>
      <c r="BG16" s="5" t="e">
        <f t="shared" si="44"/>
        <v>#DIV/0!</v>
      </c>
      <c r="BH16" s="5" t="e">
        <f t="shared" si="45"/>
        <v>#DIV/0!</v>
      </c>
      <c r="BI16" s="5" t="e">
        <f t="shared" si="46"/>
        <v>#DIV/0!</v>
      </c>
      <c r="BJ16" s="5" t="e">
        <f t="shared" si="47"/>
        <v>#DIV/0!</v>
      </c>
      <c r="BK16" s="5" t="e">
        <f t="shared" si="48"/>
        <v>#DIV/0!</v>
      </c>
      <c r="BL16" s="11" t="e">
        <f t="shared" si="49"/>
        <v>#DIV/0!</v>
      </c>
      <c r="BM16" s="11" t="e">
        <f t="shared" si="50"/>
        <v>#DIV/0!</v>
      </c>
      <c r="BN16" s="11" t="e">
        <f t="shared" si="51"/>
        <v>#DIV/0!</v>
      </c>
      <c r="BO16" s="11" t="e">
        <f t="shared" si="52"/>
        <v>#DIV/0!</v>
      </c>
      <c r="BP16" s="11">
        <f>1</f>
        <v>1</v>
      </c>
      <c r="BQ16" s="11" t="e">
        <f t="shared" si="53"/>
        <v>#DIV/0!</v>
      </c>
      <c r="BR16" s="11" t="e">
        <f t="shared" si="54"/>
        <v>#DIV/0!</v>
      </c>
      <c r="BS16" s="11" t="e">
        <f t="shared" si="55"/>
        <v>#DIV/0!</v>
      </c>
      <c r="BT16" s="11" t="e">
        <f t="shared" si="56"/>
        <v>#DIV/0!</v>
      </c>
      <c r="BU16" s="11" t="e">
        <f t="shared" si="57"/>
        <v>#DIV/0!</v>
      </c>
      <c r="BV16" s="5" t="e">
        <f t="shared" si="58"/>
        <v>#DIV/0!</v>
      </c>
      <c r="BW16" s="11" t="e">
        <f t="shared" si="59"/>
        <v>#DIV/0!</v>
      </c>
      <c r="BX16" s="11" t="e">
        <f t="shared" si="60"/>
        <v>#DIV/0!</v>
      </c>
      <c r="BY16" s="11" t="e">
        <f t="shared" si="61"/>
        <v>#DIV/0!</v>
      </c>
      <c r="BZ16" s="11" t="e">
        <f t="shared" si="62"/>
        <v>#DIV/0!</v>
      </c>
      <c r="CA16" s="11" t="e">
        <f t="shared" si="63"/>
        <v>#DIV/0!</v>
      </c>
      <c r="CB16" s="11" t="e">
        <f t="shared" si="64"/>
        <v>#DIV/0!</v>
      </c>
      <c r="CC16" s="11" t="e">
        <f t="shared" si="65"/>
        <v>#DIV/0!</v>
      </c>
      <c r="CD16" s="11" t="e">
        <f t="shared" si="66"/>
        <v>#DIV/0!</v>
      </c>
      <c r="CE16" s="11" t="e">
        <f t="shared" si="67"/>
        <v>#DIV/0!</v>
      </c>
      <c r="CF16" s="11" t="e">
        <f t="shared" si="68"/>
        <v>#DIV/0!</v>
      </c>
      <c r="CG16" s="11" t="e">
        <f t="shared" si="69"/>
        <v>#DIV/0!</v>
      </c>
      <c r="CH16" s="11" t="e">
        <f t="shared" si="70"/>
        <v>#DIV/0!</v>
      </c>
      <c r="CI16" s="11" t="e">
        <f t="shared" si="71"/>
        <v>#DIV/0!</v>
      </c>
      <c r="CJ16" s="11" t="e">
        <f t="shared" si="72"/>
        <v>#DIV/0!</v>
      </c>
      <c r="CK16" s="11" t="e">
        <f t="shared" si="73"/>
        <v>#DIV/0!</v>
      </c>
      <c r="CL16" s="13" t="e">
        <f t="shared" si="74"/>
        <v>#DIV/0!</v>
      </c>
      <c r="CN16" s="32" t="e">
        <f t="shared" si="75"/>
        <v>#DIV/0!</v>
      </c>
      <c r="CO16" s="12" t="e">
        <f t="shared" si="76"/>
        <v>#DIV/0!</v>
      </c>
      <c r="CP16" s="12" t="e">
        <f t="shared" si="77"/>
        <v>#DIV/0!</v>
      </c>
      <c r="CQ16" s="12" t="e">
        <f t="shared" si="78"/>
        <v>#DIV/0!</v>
      </c>
      <c r="CR16" s="12" t="e">
        <f t="shared" si="79"/>
        <v>#DIV/0!</v>
      </c>
      <c r="CS16" s="14" t="e">
        <f t="shared" si="80"/>
        <v>#DIV/0!</v>
      </c>
      <c r="CT16" s="14" t="e">
        <f t="shared" si="81"/>
        <v>#DIV/0!</v>
      </c>
      <c r="CU16" s="14" t="e">
        <f t="shared" si="82"/>
        <v>#DIV/0!</v>
      </c>
      <c r="CV16" s="12" t="e">
        <f t="shared" si="83"/>
        <v>#DIV/0!</v>
      </c>
      <c r="CW16" s="2">
        <f t="shared" si="84"/>
        <v>0</v>
      </c>
      <c r="CY16" s="5" t="e">
        <f t="shared" si="85"/>
        <v>#DIV/0!</v>
      </c>
      <c r="CZ16" s="5" t="e">
        <f t="shared" si="86"/>
        <v>#DIV/0!</v>
      </c>
      <c r="DA16" s="5" t="e">
        <f t="shared" si="87"/>
        <v>#DIV/0!</v>
      </c>
      <c r="DB16" s="5" t="e">
        <f t="shared" si="88"/>
        <v>#DIV/0!</v>
      </c>
      <c r="DC16" s="5" t="e">
        <f t="shared" si="89"/>
        <v>#DIV/0!</v>
      </c>
      <c r="DD16" s="5" t="e">
        <f t="shared" si="90"/>
        <v>#DIV/0!</v>
      </c>
      <c r="DE16" s="5" t="e">
        <f t="shared" si="91"/>
        <v>#DIV/0!</v>
      </c>
      <c r="DF16" s="5" t="e">
        <f t="shared" si="92"/>
        <v>#DIV/0!</v>
      </c>
      <c r="DG16" s="5" t="e">
        <f t="shared" si="93"/>
        <v>#DIV/0!</v>
      </c>
      <c r="DH16" s="5" t="e">
        <f t="shared" si="94"/>
        <v>#DIV/0!</v>
      </c>
      <c r="DI16" s="5" t="e">
        <f t="shared" si="95"/>
        <v>#DIV/0!</v>
      </c>
      <c r="DJ16" s="5" t="e">
        <f t="shared" si="96"/>
        <v>#DIV/0!</v>
      </c>
      <c r="DK16" s="5" t="e">
        <f t="shared" si="97"/>
        <v>#DIV/0!</v>
      </c>
      <c r="DL16" s="5" t="e">
        <f t="shared" si="98"/>
        <v>#DIV/0!</v>
      </c>
      <c r="DM16" s="5" t="e">
        <f t="shared" si="99"/>
        <v>#DIV/0!</v>
      </c>
      <c r="DN16" s="5" t="e">
        <f t="shared" si="100"/>
        <v>#DIV/0!</v>
      </c>
      <c r="DO16" s="5" t="e">
        <f t="shared" si="101"/>
        <v>#DIV/0!</v>
      </c>
      <c r="DP16" s="5" t="e">
        <f t="shared" si="102"/>
        <v>#DIV/0!</v>
      </c>
      <c r="DQ16" s="5" t="e">
        <f t="shared" si="103"/>
        <v>#DIV/0!</v>
      </c>
      <c r="DR16" s="5" t="e">
        <f t="shared" si="104"/>
        <v>#DIV/0!</v>
      </c>
      <c r="DS16" s="5" t="e">
        <f t="shared" si="105"/>
        <v>#DIV/0!</v>
      </c>
      <c r="DT16" s="5" t="e">
        <f t="shared" si="106"/>
        <v>#DIV/0!</v>
      </c>
      <c r="DU16" s="5" t="e">
        <f t="shared" si="107"/>
        <v>#DIV/0!</v>
      </c>
      <c r="DV16" s="5" t="e">
        <f t="shared" si="108"/>
        <v>#DIV/0!</v>
      </c>
      <c r="DW16" s="5" t="e">
        <f t="shared" si="109"/>
        <v>#DIV/0!</v>
      </c>
      <c r="DX16" s="5" t="e">
        <f t="shared" si="110"/>
        <v>#DIV/0!</v>
      </c>
      <c r="DY16" s="5" t="e">
        <f t="shared" si="111"/>
        <v>#DIV/0!</v>
      </c>
      <c r="DZ16" s="5" t="e">
        <f t="shared" si="112"/>
        <v>#DIV/0!</v>
      </c>
      <c r="EA16" s="5" t="e">
        <f t="shared" si="113"/>
        <v>#DIV/0!</v>
      </c>
      <c r="EB16" s="5" t="e">
        <f t="shared" si="114"/>
        <v>#DIV/0!</v>
      </c>
      <c r="EC16" s="5" t="e">
        <f t="shared" si="115"/>
        <v>#DIV/0!</v>
      </c>
      <c r="ED16" s="1" t="e">
        <f t="shared" si="116"/>
        <v>#DIV/0!</v>
      </c>
      <c r="EE16" s="5" t="e">
        <f t="shared" si="117"/>
        <v>#DIV/0!</v>
      </c>
      <c r="EF16" s="5" t="e">
        <f t="shared" si="118"/>
        <v>#DIV/0!</v>
      </c>
      <c r="EG16" s="5" t="e">
        <f t="shared" si="119"/>
        <v>#DIV/0!</v>
      </c>
      <c r="EH16" s="5" t="e">
        <f t="shared" si="120"/>
        <v>#DIV/0!</v>
      </c>
      <c r="EI16" s="5" t="e">
        <f t="shared" si="121"/>
        <v>#DIV/0!</v>
      </c>
      <c r="EJ16" s="5" t="e">
        <f t="shared" si="122"/>
        <v>#DIV/0!</v>
      </c>
      <c r="EK16" s="5" t="e">
        <f t="shared" si="123"/>
        <v>#DIV/0!</v>
      </c>
      <c r="EL16" s="5" t="e">
        <f t="shared" si="124"/>
        <v>#DIV/0!</v>
      </c>
      <c r="EM16" s="5" t="e">
        <f t="shared" si="125"/>
        <v>#DIV/0!</v>
      </c>
      <c r="EN16" s="5" t="e">
        <f t="shared" si="126"/>
        <v>#DIV/0!</v>
      </c>
      <c r="EO16" s="5" t="e">
        <f t="shared" si="127"/>
        <v>#DIV/0!</v>
      </c>
      <c r="EP16" s="5" t="e">
        <f t="shared" si="128"/>
        <v>#DIV/0!</v>
      </c>
      <c r="EQ16" s="5" t="e">
        <f t="shared" si="129"/>
        <v>#DIV/0!</v>
      </c>
      <c r="ER16" s="5" t="e">
        <f t="shared" si="130"/>
        <v>#DIV/0!</v>
      </c>
      <c r="ES16" s="5" t="e">
        <f t="shared" si="131"/>
        <v>#DIV/0!</v>
      </c>
      <c r="ET16" s="5" t="e">
        <f t="shared" si="132"/>
        <v>#DIV/0!</v>
      </c>
      <c r="EU16" s="5" t="e">
        <f t="shared" si="133"/>
        <v>#DIV/0!</v>
      </c>
      <c r="EV16" s="44" t="e">
        <f t="shared" si="134"/>
        <v>#DIV/0!</v>
      </c>
      <c r="EW16" s="5" t="e">
        <f t="shared" si="135"/>
        <v>#DIV/0!</v>
      </c>
      <c r="EX16" s="5" t="e">
        <f t="shared" si="136"/>
        <v>#DIV/0!</v>
      </c>
      <c r="EY16" s="5" t="e">
        <f t="shared" si="137"/>
        <v>#DIV/0!</v>
      </c>
      <c r="EZ16" s="5" t="e">
        <f t="shared" si="138"/>
        <v>#DIV/0!</v>
      </c>
      <c r="FA16" s="5" t="e">
        <f t="shared" si="139"/>
        <v>#DIV/0!</v>
      </c>
      <c r="FB16" s="5" t="e">
        <f t="shared" si="140"/>
        <v>#DIV/0!</v>
      </c>
      <c r="FC16" s="5" t="e">
        <f t="shared" si="141"/>
        <v>#DIV/0!</v>
      </c>
      <c r="FD16" s="44" t="e">
        <f t="shared" si="142"/>
        <v>#DIV/0!</v>
      </c>
      <c r="FE16" s="5" t="e">
        <f t="shared" si="143"/>
        <v>#DIV/0!</v>
      </c>
      <c r="FF16" s="5" t="e">
        <f t="shared" si="144"/>
        <v>#DIV/0!</v>
      </c>
      <c r="FG16" s="5" t="e">
        <f t="shared" si="145"/>
        <v>#DIV/0!</v>
      </c>
      <c r="FH16" s="44" t="e">
        <f t="shared" si="146"/>
        <v>#DIV/0!</v>
      </c>
      <c r="FI16" s="5" t="e">
        <f t="shared" si="147"/>
        <v>#DIV/0!</v>
      </c>
      <c r="FJ16" s="5" t="e">
        <f t="shared" si="148"/>
        <v>#DIV/0!</v>
      </c>
      <c r="FK16" s="44" t="e">
        <f t="shared" si="149"/>
        <v>#DIV/0!</v>
      </c>
      <c r="FL16" s="1" t="e">
        <f t="shared" si="150"/>
        <v>#DIV/0!</v>
      </c>
      <c r="FM16" s="5" t="e">
        <f t="shared" si="151"/>
        <v>#DIV/0!</v>
      </c>
      <c r="FN16" s="1" t="e">
        <f t="shared" si="152"/>
        <v>#DIV/0!</v>
      </c>
      <c r="FO16" s="5" t="e">
        <f t="shared" si="153"/>
        <v>#DIV/0!</v>
      </c>
      <c r="FP16" s="5" t="e">
        <f t="shared" si="154"/>
        <v>#DIV/0!</v>
      </c>
      <c r="FQ16" s="5" t="e">
        <f t="shared" si="155"/>
        <v>#DIV/0!</v>
      </c>
      <c r="FR16" s="5" t="e">
        <f t="shared" si="156"/>
        <v>#DIV/0!</v>
      </c>
      <c r="FS16" s="1" t="e">
        <f t="shared" si="157"/>
        <v>#DIV/0!</v>
      </c>
      <c r="FT16" s="32" t="e">
        <f t="shared" si="158"/>
        <v>#DIV/0!</v>
      </c>
      <c r="FU16" s="32" t="e">
        <f t="shared" si="159"/>
        <v>#DIV/0!</v>
      </c>
      <c r="FV16" s="46" t="e">
        <f t="shared" si="160"/>
        <v>#DIV/0!</v>
      </c>
      <c r="FW16" s="47" t="e">
        <f t="shared" si="161"/>
        <v>#DIV/0!</v>
      </c>
      <c r="FX16" s="46" t="e">
        <f t="shared" si="162"/>
        <v>#DIV/0!</v>
      </c>
      <c r="FY16" s="50" t="e">
        <f t="shared" si="163"/>
        <v>#DIV/0!</v>
      </c>
      <c r="FZ16" s="32" t="e">
        <f t="shared" si="164"/>
        <v>#DIV/0!</v>
      </c>
      <c r="GA16" s="32" t="e">
        <f t="shared" si="165"/>
        <v>#DIV/0!</v>
      </c>
      <c r="GB16" s="32" t="e">
        <f t="shared" si="166"/>
        <v>#DIV/0!</v>
      </c>
      <c r="GC16" s="32" t="e">
        <f t="shared" si="167"/>
        <v>#DIV/0!</v>
      </c>
      <c r="GD16" s="32" t="e">
        <f t="shared" si="168"/>
        <v>#DIV/0!</v>
      </c>
      <c r="GE16" s="4" t="e">
        <f t="shared" si="169"/>
        <v>#DIV/0!</v>
      </c>
      <c r="GF16" s="32" t="e">
        <f t="shared" si="170"/>
        <v>#DIV/0!</v>
      </c>
      <c r="GG16" s="1" t="e">
        <f t="shared" si="171"/>
        <v>#DIV/0!</v>
      </c>
      <c r="GH16" s="32" t="e">
        <f t="shared" si="172"/>
        <v>#DIV/0!</v>
      </c>
      <c r="GI16" s="32" t="e">
        <f t="shared" si="173"/>
        <v>#DIV/0!</v>
      </c>
      <c r="GJ16" s="46" t="e">
        <f t="shared" si="174"/>
        <v>#DIV/0!</v>
      </c>
      <c r="GK16" s="46" t="e">
        <f t="shared" si="175"/>
        <v>#DIV/0!</v>
      </c>
      <c r="GL16" s="46" t="e">
        <f t="shared" si="176"/>
        <v>#DIV/0!</v>
      </c>
      <c r="GM16" s="46" t="e">
        <f t="shared" si="177"/>
        <v>#DIV/0!</v>
      </c>
      <c r="GN16" s="46" t="e">
        <f t="shared" si="178"/>
        <v>#DIV/0!</v>
      </c>
      <c r="GO16" s="46" t="e">
        <f t="shared" si="179"/>
        <v>#DIV/0!</v>
      </c>
      <c r="GP16" s="46" t="e">
        <f t="shared" si="180"/>
        <v>#DIV/0!</v>
      </c>
      <c r="GQ16" s="46" t="e">
        <f t="shared" si="181"/>
        <v>#DIV/0!</v>
      </c>
      <c r="GR16" s="46" t="e">
        <f t="shared" si="182"/>
        <v>#DIV/0!</v>
      </c>
      <c r="GS16" s="46" t="e">
        <f t="shared" si="183"/>
        <v>#DIV/0!</v>
      </c>
      <c r="GU16" s="32">
        <f t="shared" si="184"/>
        <v>0</v>
      </c>
      <c r="GV16" s="32" t="e">
        <f t="shared" si="185"/>
        <v>#DIV/0!</v>
      </c>
      <c r="GW16" s="32" t="e">
        <f t="shared" si="186"/>
        <v>#DIV/0!</v>
      </c>
      <c r="GX16" s="32" t="e">
        <f t="shared" si="187"/>
        <v>#DIV/0!</v>
      </c>
      <c r="GY16" s="32" t="e">
        <f t="shared" si="188"/>
        <v>#DIV/0!</v>
      </c>
    </row>
    <row r="18" spans="148:148">
      <c r="ER18" s="5"/>
    </row>
  </sheetData>
  <conditionalFormatting sqref="FL7:FN16 FS7:FS16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FS7:FS16">
    <cfRule type="cellIs" dxfId="1" priority="1" operator="equal">
      <formula>"yes"</formula>
    </cfRule>
    <cfRule type="cellIs" dxfId="0" priority="2" operator="equal">
      <formula>"no"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6"/>
  <sheetViews>
    <sheetView workbookViewId="0">
      <pane xSplit="2" ySplit="6" topLeftCell="Z7" activePane="bottomRight" state="frozen"/>
      <selection pane="topRight" activeCell="C1" sqref="C1"/>
      <selection pane="bottomLeft" activeCell="A9" sqref="A9"/>
      <selection pane="bottomRight" activeCell="AQ21" sqref="AQ21"/>
    </sheetView>
  </sheetViews>
  <sheetFormatPr baseColWidth="10" defaultRowHeight="12" x14ac:dyDescent="0"/>
  <cols>
    <col min="1" max="1" width="7.5" style="15" customWidth="1"/>
    <col min="2" max="2" width="15.83203125" style="15" bestFit="1" customWidth="1"/>
    <col min="3" max="3" width="6.6640625" style="15" customWidth="1"/>
    <col min="4" max="4" width="7.1640625" style="15" bestFit="1" customWidth="1"/>
    <col min="5" max="5" width="5.5" style="15" bestFit="1" customWidth="1"/>
    <col min="6" max="7" width="6.33203125" style="15" bestFit="1" customWidth="1"/>
    <col min="8" max="8" width="7.1640625" style="15" bestFit="1" customWidth="1"/>
    <col min="9" max="10" width="5.83203125" style="15" bestFit="1" customWidth="1"/>
    <col min="11" max="11" width="7.1640625" style="16" bestFit="1" customWidth="1"/>
    <col min="12" max="12" width="5.83203125" style="16" customWidth="1"/>
    <col min="13" max="19" width="7.1640625" style="16" bestFit="1" customWidth="1"/>
    <col min="20" max="20" width="7.33203125" style="16" customWidth="1"/>
    <col min="21" max="27" width="7.1640625" style="16" bestFit="1" customWidth="1"/>
    <col min="28" max="28" width="7.1640625" style="16" customWidth="1"/>
    <col min="29" max="29" width="6.5" style="16" customWidth="1"/>
    <col min="30" max="37" width="5.83203125" style="16" bestFit="1" customWidth="1"/>
    <col min="38" max="38" width="5.83203125" style="16" customWidth="1"/>
    <col min="39" max="45" width="5.5" style="16" bestFit="1" customWidth="1"/>
    <col min="46" max="46" width="6.33203125" style="16" bestFit="1" customWidth="1"/>
    <col min="47" max="47" width="6.33203125" style="16" customWidth="1"/>
    <col min="48" max="48" width="8.5" style="16" customWidth="1"/>
    <col min="49" max="50" width="5" style="16" customWidth="1"/>
    <col min="51" max="51" width="5.5" style="16" bestFit="1" customWidth="1"/>
    <col min="52" max="52" width="7.1640625" style="16" customWidth="1"/>
    <col min="53" max="16384" width="10.83203125" style="15"/>
  </cols>
  <sheetData>
    <row r="1" spans="1:53">
      <c r="A1" s="17" t="s">
        <v>70</v>
      </c>
      <c r="B1" s="16"/>
      <c r="C1" s="16" t="s">
        <v>69</v>
      </c>
      <c r="D1" s="16"/>
      <c r="E1" s="16"/>
      <c r="F1" s="16"/>
      <c r="G1" s="16"/>
      <c r="H1" s="16"/>
      <c r="I1" s="16"/>
      <c r="J1" s="16"/>
    </row>
    <row r="2" spans="1:53" ht="13" thickBot="1">
      <c r="B2" s="16"/>
      <c r="C2" s="24" t="s">
        <v>8</v>
      </c>
      <c r="D2" s="24" t="s">
        <v>12</v>
      </c>
      <c r="E2" s="24" t="s">
        <v>0</v>
      </c>
      <c r="F2" s="24" t="s">
        <v>60</v>
      </c>
      <c r="G2" s="24" t="s">
        <v>61</v>
      </c>
      <c r="H2" s="24" t="s">
        <v>2</v>
      </c>
      <c r="I2" s="24" t="s">
        <v>9</v>
      </c>
      <c r="J2" s="24" t="s">
        <v>10</v>
      </c>
      <c r="AC2" s="17" t="s">
        <v>20</v>
      </c>
    </row>
    <row r="3" spans="1:53" ht="13" thickBot="1">
      <c r="A3" s="16"/>
      <c r="B3" s="16"/>
      <c r="C3" s="26">
        <f>28.0855+2*15.9994</f>
        <v>60.084299999999999</v>
      </c>
      <c r="D3" s="26">
        <f>26.981538*2+3*15.9994</f>
        <v>101.961276</v>
      </c>
      <c r="E3" s="26">
        <f>55.845+15.9994</f>
        <v>71.844399999999993</v>
      </c>
      <c r="F3" s="26">
        <f>87.62+15.9994</f>
        <v>103.6194</v>
      </c>
      <c r="G3" s="26">
        <f>137.327+15.9994</f>
        <v>153.32640000000001</v>
      </c>
      <c r="H3" s="26">
        <f>40.078+15.9994</f>
        <v>56.077400000000004</v>
      </c>
      <c r="I3" s="26">
        <f>2*22.98977+15.9994</f>
        <v>61.978940000000001</v>
      </c>
      <c r="J3" s="26">
        <f>2*39.0983+15.9994</f>
        <v>94.195999999999998</v>
      </c>
      <c r="AC3" s="18">
        <v>8</v>
      </c>
    </row>
    <row r="4" spans="1:53">
      <c r="A4" s="16"/>
      <c r="B4" s="16"/>
      <c r="C4" s="16"/>
      <c r="D4" s="16"/>
      <c r="E4" s="16"/>
      <c r="F4" s="16"/>
      <c r="G4" s="16"/>
      <c r="H4" s="16"/>
      <c r="I4" s="16"/>
      <c r="J4" s="16"/>
    </row>
    <row r="5" spans="1:53">
      <c r="A5" s="16"/>
      <c r="B5" s="16"/>
      <c r="C5" s="22" t="s">
        <v>15</v>
      </c>
      <c r="D5" s="19"/>
      <c r="E5" s="19"/>
      <c r="F5" s="19"/>
      <c r="G5" s="19"/>
      <c r="H5" s="19"/>
      <c r="I5" s="19"/>
      <c r="J5" s="19"/>
      <c r="K5" s="19"/>
      <c r="L5" s="20" t="s">
        <v>17</v>
      </c>
      <c r="M5" s="21"/>
      <c r="N5" s="21"/>
      <c r="O5" s="21"/>
      <c r="P5" s="21"/>
      <c r="Q5" s="21"/>
      <c r="R5" s="21"/>
      <c r="S5" s="21"/>
      <c r="T5" s="22" t="s">
        <v>18</v>
      </c>
      <c r="U5" s="19"/>
      <c r="V5" s="19"/>
      <c r="W5" s="19"/>
      <c r="X5" s="19"/>
      <c r="Y5" s="19"/>
      <c r="Z5" s="19"/>
      <c r="AA5" s="19"/>
      <c r="AB5" s="19"/>
      <c r="AC5" s="20" t="s">
        <v>19</v>
      </c>
      <c r="AD5" s="21"/>
      <c r="AE5" s="21"/>
      <c r="AF5" s="21"/>
      <c r="AG5" s="21"/>
      <c r="AH5" s="21"/>
      <c r="AI5" s="21"/>
      <c r="AJ5" s="21"/>
      <c r="AK5" s="21"/>
      <c r="AL5" s="22" t="s">
        <v>21</v>
      </c>
      <c r="AM5" s="19"/>
      <c r="AN5" s="19"/>
      <c r="AO5" s="19"/>
      <c r="AP5" s="19"/>
      <c r="AQ5" s="19"/>
      <c r="AR5" s="19"/>
      <c r="AS5" s="19"/>
      <c r="AT5" s="19"/>
      <c r="AU5" s="23"/>
      <c r="AV5" s="17" t="s">
        <v>83</v>
      </c>
      <c r="BA5" s="15" t="s">
        <v>82</v>
      </c>
    </row>
    <row r="6" spans="1:53">
      <c r="A6" s="16" t="s">
        <v>6</v>
      </c>
      <c r="B6" s="16" t="s">
        <v>7</v>
      </c>
      <c r="C6" s="16" t="s">
        <v>8</v>
      </c>
      <c r="D6" s="16" t="s">
        <v>12</v>
      </c>
      <c r="E6" s="16" t="s">
        <v>0</v>
      </c>
      <c r="F6" s="24" t="s">
        <v>60</v>
      </c>
      <c r="G6" s="24" t="s">
        <v>61</v>
      </c>
      <c r="H6" s="16" t="s">
        <v>2</v>
      </c>
      <c r="I6" s="16" t="s">
        <v>9</v>
      </c>
      <c r="J6" s="16" t="s">
        <v>10</v>
      </c>
      <c r="K6" s="16" t="s">
        <v>14</v>
      </c>
      <c r="L6" s="16" t="s">
        <v>8</v>
      </c>
      <c r="M6" s="16" t="s">
        <v>12</v>
      </c>
      <c r="N6" s="16" t="s">
        <v>0</v>
      </c>
      <c r="O6" s="24" t="s">
        <v>60</v>
      </c>
      <c r="P6" s="24" t="s">
        <v>61</v>
      </c>
      <c r="Q6" s="16" t="s">
        <v>2</v>
      </c>
      <c r="R6" s="16" t="s">
        <v>9</v>
      </c>
      <c r="S6" s="16" t="s">
        <v>10</v>
      </c>
      <c r="T6" s="16" t="s">
        <v>8</v>
      </c>
      <c r="U6" s="16" t="s">
        <v>12</v>
      </c>
      <c r="V6" s="16" t="s">
        <v>0</v>
      </c>
      <c r="W6" s="24" t="s">
        <v>60</v>
      </c>
      <c r="X6" s="24" t="s">
        <v>61</v>
      </c>
      <c r="Y6" s="16" t="s">
        <v>2</v>
      </c>
      <c r="Z6" s="16" t="s">
        <v>9</v>
      </c>
      <c r="AA6" s="16" t="s">
        <v>10</v>
      </c>
      <c r="AB6" s="16" t="s">
        <v>14</v>
      </c>
      <c r="AC6" s="16" t="s">
        <v>8</v>
      </c>
      <c r="AD6" s="16" t="s">
        <v>12</v>
      </c>
      <c r="AE6" s="16" t="s">
        <v>0</v>
      </c>
      <c r="AF6" s="24" t="s">
        <v>60</v>
      </c>
      <c r="AG6" s="24" t="s">
        <v>61</v>
      </c>
      <c r="AH6" s="16" t="s">
        <v>2</v>
      </c>
      <c r="AI6" s="16" t="s">
        <v>9</v>
      </c>
      <c r="AJ6" s="16" t="s">
        <v>10</v>
      </c>
      <c r="AK6" s="16" t="s">
        <v>14</v>
      </c>
      <c r="AL6" s="24" t="s">
        <v>22</v>
      </c>
      <c r="AM6" s="24" t="s">
        <v>24</v>
      </c>
      <c r="AN6" s="24" t="s">
        <v>26</v>
      </c>
      <c r="AO6" s="24" t="s">
        <v>62</v>
      </c>
      <c r="AP6" s="24" t="s">
        <v>63</v>
      </c>
      <c r="AQ6" s="24" t="s">
        <v>28</v>
      </c>
      <c r="AR6" s="24" t="s">
        <v>30</v>
      </c>
      <c r="AS6" s="24" t="s">
        <v>31</v>
      </c>
      <c r="AT6" s="25" t="s">
        <v>32</v>
      </c>
      <c r="AU6" s="25"/>
      <c r="AV6" s="16" t="s">
        <v>6</v>
      </c>
      <c r="AW6" s="24" t="s">
        <v>64</v>
      </c>
      <c r="AX6" s="24" t="s">
        <v>65</v>
      </c>
      <c r="AY6" s="24" t="s">
        <v>68</v>
      </c>
      <c r="AZ6" s="16" t="s">
        <v>67</v>
      </c>
      <c r="BA6" s="38"/>
    </row>
    <row r="7" spans="1:53">
      <c r="A7" s="37"/>
      <c r="B7" s="38"/>
      <c r="C7" s="39"/>
      <c r="D7" s="39"/>
      <c r="E7" s="39"/>
      <c r="F7" s="39"/>
      <c r="G7" s="39"/>
      <c r="H7" s="39"/>
      <c r="I7" s="39"/>
      <c r="J7" s="39"/>
      <c r="K7" s="26">
        <f>SUM(C7:J7)</f>
        <v>0</v>
      </c>
      <c r="L7" s="27">
        <f>C7/C$3</f>
        <v>0</v>
      </c>
      <c r="M7" s="27">
        <f>D7/D$3</f>
        <v>0</v>
      </c>
      <c r="N7" s="27">
        <f t="shared" ref="N7:S7" si="0">E7/E$3</f>
        <v>0</v>
      </c>
      <c r="O7" s="27">
        <f t="shared" si="0"/>
        <v>0</v>
      </c>
      <c r="P7" s="27">
        <f t="shared" si="0"/>
        <v>0</v>
      </c>
      <c r="Q7" s="27">
        <f>H7/H$3</f>
        <v>0</v>
      </c>
      <c r="R7" s="27">
        <f t="shared" si="0"/>
        <v>0</v>
      </c>
      <c r="S7" s="27">
        <f t="shared" si="0"/>
        <v>0</v>
      </c>
      <c r="T7" s="27">
        <f>L7*2</f>
        <v>0</v>
      </c>
      <c r="U7" s="27">
        <f>M7*3</f>
        <v>0</v>
      </c>
      <c r="V7" s="27">
        <f>N7</f>
        <v>0</v>
      </c>
      <c r="W7" s="27">
        <f t="shared" ref="W7:Y7" si="1">O7</f>
        <v>0</v>
      </c>
      <c r="X7" s="27">
        <f t="shared" si="1"/>
        <v>0</v>
      </c>
      <c r="Y7" s="27">
        <f t="shared" si="1"/>
        <v>0</v>
      </c>
      <c r="Z7" s="27">
        <f>R7</f>
        <v>0</v>
      </c>
      <c r="AA7" s="27">
        <f t="shared" ref="AA7" si="2">S7</f>
        <v>0</v>
      </c>
      <c r="AB7" s="27">
        <f>SUM(T7:AA7)</f>
        <v>0</v>
      </c>
      <c r="AC7" s="26" t="e">
        <f t="shared" ref="AC7:AC16" si="3">T7*$AC$3/$AB7</f>
        <v>#DIV/0!</v>
      </c>
      <c r="AD7" s="26" t="e">
        <f t="shared" ref="AD7:AD16" si="4">U7*$AC$3/$AB7</f>
        <v>#DIV/0!</v>
      </c>
      <c r="AE7" s="26" t="e">
        <f t="shared" ref="AE7:AE16" si="5">V7*$AC$3/$AB7</f>
        <v>#DIV/0!</v>
      </c>
      <c r="AF7" s="26" t="e">
        <f t="shared" ref="AF7:AF16" si="6">W7*$AC$3/$AB7</f>
        <v>#DIV/0!</v>
      </c>
      <c r="AG7" s="26" t="e">
        <f t="shared" ref="AG7:AG16" si="7">X7*$AC$3/$AB7</f>
        <v>#DIV/0!</v>
      </c>
      <c r="AH7" s="26" t="e">
        <f t="shared" ref="AH7:AH16" si="8">Y7*$AC$3/$AB7</f>
        <v>#DIV/0!</v>
      </c>
      <c r="AI7" s="26" t="e">
        <f t="shared" ref="AI7:AI16" si="9">Z7*$AC$3/$AB7</f>
        <v>#DIV/0!</v>
      </c>
      <c r="AJ7" s="26" t="e">
        <f t="shared" ref="AJ7:AJ16" si="10">AA7*$AC$3/$AB7</f>
        <v>#DIV/0!</v>
      </c>
      <c r="AK7" s="26" t="e">
        <f>SUM(AC7:AJ7)</f>
        <v>#DIV/0!</v>
      </c>
      <c r="AL7" s="26" t="e">
        <f>AC7/2</f>
        <v>#DIV/0!</v>
      </c>
      <c r="AM7" s="26" t="e">
        <f>AD7*2/3</f>
        <v>#DIV/0!</v>
      </c>
      <c r="AN7" s="26" t="e">
        <f>AE7</f>
        <v>#DIV/0!</v>
      </c>
      <c r="AO7" s="26" t="e">
        <f t="shared" ref="AO7:AQ7" si="11">AF7</f>
        <v>#DIV/0!</v>
      </c>
      <c r="AP7" s="26" t="e">
        <f t="shared" si="11"/>
        <v>#DIV/0!</v>
      </c>
      <c r="AQ7" s="26" t="e">
        <f t="shared" si="11"/>
        <v>#DIV/0!</v>
      </c>
      <c r="AR7" s="26" t="e">
        <f>AI7*2</f>
        <v>#DIV/0!</v>
      </c>
      <c r="AS7" s="26" t="e">
        <f>AJ7*2</f>
        <v>#DIV/0!</v>
      </c>
      <c r="AT7" s="26" t="e">
        <f>SUM(AL7:AS7)</f>
        <v>#DIV/0!</v>
      </c>
      <c r="AU7" s="26"/>
      <c r="AV7" s="33">
        <f t="shared" ref="AV7:AV16" si="12">A7</f>
        <v>0</v>
      </c>
      <c r="AW7" s="26" t="e">
        <f t="shared" ref="AW7:AW16" si="13">AQ7/($AQ7+$AR7+$AS7)</f>
        <v>#DIV/0!</v>
      </c>
      <c r="AX7" s="26" t="e">
        <f t="shared" ref="AX7:AX16" si="14">AR7/($AQ7+$AR7+$AS7)</f>
        <v>#DIV/0!</v>
      </c>
      <c r="AY7" s="26" t="e">
        <f>IF(AX7&gt;0.5,0,12*(1-AX7)^2-3)</f>
        <v>#DIV/0!</v>
      </c>
      <c r="AZ7" s="26" t="e">
        <f>IF(AX7&gt;0.5,3,12*(2*AX7-1)+3)</f>
        <v>#DIV/0!</v>
      </c>
      <c r="BA7" s="38">
        <f>B7</f>
        <v>0</v>
      </c>
    </row>
    <row r="8" spans="1:53">
      <c r="A8" s="37"/>
      <c r="B8" s="38"/>
      <c r="C8" s="39"/>
      <c r="D8" s="39"/>
      <c r="E8" s="39"/>
      <c r="F8" s="39"/>
      <c r="G8" s="39"/>
      <c r="H8" s="39"/>
      <c r="I8" s="39"/>
      <c r="J8" s="39"/>
      <c r="K8" s="26">
        <f t="shared" ref="K8:K16" si="15">SUM(C8:J8)</f>
        <v>0</v>
      </c>
      <c r="L8" s="27">
        <f t="shared" ref="L8:L16" si="16">C8/C$3</f>
        <v>0</v>
      </c>
      <c r="M8" s="27">
        <f t="shared" ref="M8:M16" si="17">D8/D$3</f>
        <v>0</v>
      </c>
      <c r="N8" s="27">
        <f t="shared" ref="N8:N16" si="18">E8/E$3</f>
        <v>0</v>
      </c>
      <c r="O8" s="27">
        <f t="shared" ref="O8:O16" si="19">F8/F$3</f>
        <v>0</v>
      </c>
      <c r="P8" s="27">
        <f t="shared" ref="P8:P16" si="20">G8/G$3</f>
        <v>0</v>
      </c>
      <c r="Q8" s="27">
        <f t="shared" ref="Q8:Q16" si="21">H8/H$3</f>
        <v>0</v>
      </c>
      <c r="R8" s="27">
        <f t="shared" ref="R8:R16" si="22">I8/I$3</f>
        <v>0</v>
      </c>
      <c r="S8" s="27">
        <f t="shared" ref="S8:S16" si="23">J8/J$3</f>
        <v>0</v>
      </c>
      <c r="T8" s="27">
        <f t="shared" ref="T8:T16" si="24">L8*2</f>
        <v>0</v>
      </c>
      <c r="U8" s="27">
        <f t="shared" ref="U8:U16" si="25">M8*3</f>
        <v>0</v>
      </c>
      <c r="V8" s="27">
        <f t="shared" ref="V8:V16" si="26">N8</f>
        <v>0</v>
      </c>
      <c r="W8" s="27">
        <f t="shared" ref="W8:W16" si="27">O8</f>
        <v>0</v>
      </c>
      <c r="X8" s="27">
        <f t="shared" ref="X8:X16" si="28">P8</f>
        <v>0</v>
      </c>
      <c r="Y8" s="27">
        <f t="shared" ref="Y8:Y16" si="29">Q8</f>
        <v>0</v>
      </c>
      <c r="Z8" s="27">
        <f t="shared" ref="Z8:Z16" si="30">R8</f>
        <v>0</v>
      </c>
      <c r="AA8" s="27">
        <f t="shared" ref="AA8:AA16" si="31">S8</f>
        <v>0</v>
      </c>
      <c r="AB8" s="27">
        <f t="shared" ref="AB8:AB16" si="32">SUM(T8:AA8)</f>
        <v>0</v>
      </c>
      <c r="AC8" s="26" t="e">
        <f t="shared" si="3"/>
        <v>#DIV/0!</v>
      </c>
      <c r="AD8" s="26" t="e">
        <f t="shared" si="4"/>
        <v>#DIV/0!</v>
      </c>
      <c r="AE8" s="26" t="e">
        <f t="shared" si="5"/>
        <v>#DIV/0!</v>
      </c>
      <c r="AF8" s="26" t="e">
        <f t="shared" si="6"/>
        <v>#DIV/0!</v>
      </c>
      <c r="AG8" s="26" t="e">
        <f t="shared" si="7"/>
        <v>#DIV/0!</v>
      </c>
      <c r="AH8" s="26" t="e">
        <f t="shared" si="8"/>
        <v>#DIV/0!</v>
      </c>
      <c r="AI8" s="26" t="e">
        <f t="shared" si="9"/>
        <v>#DIV/0!</v>
      </c>
      <c r="AJ8" s="26" t="e">
        <f t="shared" si="10"/>
        <v>#DIV/0!</v>
      </c>
      <c r="AK8" s="26" t="e">
        <f t="shared" ref="AK8:AK16" si="33">SUM(AC8:AJ8)</f>
        <v>#DIV/0!</v>
      </c>
      <c r="AL8" s="26" t="e">
        <f t="shared" ref="AL8:AL16" si="34">AC8/2</f>
        <v>#DIV/0!</v>
      </c>
      <c r="AM8" s="26" t="e">
        <f t="shared" ref="AM8:AM16" si="35">AD8*2/3</f>
        <v>#DIV/0!</v>
      </c>
      <c r="AN8" s="26" t="e">
        <f t="shared" ref="AN8:AN16" si="36">AE8</f>
        <v>#DIV/0!</v>
      </c>
      <c r="AO8" s="26" t="e">
        <f t="shared" ref="AO8:AO16" si="37">AF8</f>
        <v>#DIV/0!</v>
      </c>
      <c r="AP8" s="26" t="e">
        <f t="shared" ref="AP8:AP16" si="38">AG8</f>
        <v>#DIV/0!</v>
      </c>
      <c r="AQ8" s="26" t="e">
        <f t="shared" ref="AQ8:AQ16" si="39">AH8</f>
        <v>#DIV/0!</v>
      </c>
      <c r="AR8" s="26" t="e">
        <f t="shared" ref="AR8:AR16" si="40">AI8*2</f>
        <v>#DIV/0!</v>
      </c>
      <c r="AS8" s="26" t="e">
        <f t="shared" ref="AS8:AS16" si="41">AJ8*2</f>
        <v>#DIV/0!</v>
      </c>
      <c r="AT8" s="26" t="e">
        <f t="shared" ref="AT8:AT16" si="42">SUM(AL8:AS8)</f>
        <v>#DIV/0!</v>
      </c>
      <c r="AU8" s="26"/>
      <c r="AV8" s="33">
        <f t="shared" si="12"/>
        <v>0</v>
      </c>
      <c r="AW8" s="26" t="e">
        <f t="shared" si="13"/>
        <v>#DIV/0!</v>
      </c>
      <c r="AX8" s="26" t="e">
        <f t="shared" si="14"/>
        <v>#DIV/0!</v>
      </c>
      <c r="AY8" s="26" t="e">
        <f t="shared" ref="AY8:AY16" si="43">IF(AX8&gt;0.5,0,12*(1-AX8)^2-3)</f>
        <v>#DIV/0!</v>
      </c>
      <c r="AZ8" s="26" t="e">
        <f t="shared" ref="AZ8:AZ16" si="44">IF(AX8&gt;0.5,3,12*(2*AX8-1)+3)</f>
        <v>#DIV/0!</v>
      </c>
      <c r="BA8" s="38">
        <f t="shared" ref="BA8:BA16" si="45">B8</f>
        <v>0</v>
      </c>
    </row>
    <row r="9" spans="1:53">
      <c r="A9" s="37"/>
      <c r="B9" s="38"/>
      <c r="C9" s="39"/>
      <c r="D9" s="39"/>
      <c r="E9" s="39"/>
      <c r="F9" s="39"/>
      <c r="G9" s="39"/>
      <c r="H9" s="39"/>
      <c r="I9" s="39"/>
      <c r="J9" s="39"/>
      <c r="K9" s="26">
        <f t="shared" si="15"/>
        <v>0</v>
      </c>
      <c r="L9" s="27">
        <f t="shared" si="16"/>
        <v>0</v>
      </c>
      <c r="M9" s="27">
        <f t="shared" si="17"/>
        <v>0</v>
      </c>
      <c r="N9" s="27">
        <f t="shared" si="18"/>
        <v>0</v>
      </c>
      <c r="O9" s="27">
        <f t="shared" si="19"/>
        <v>0</v>
      </c>
      <c r="P9" s="27">
        <f t="shared" si="20"/>
        <v>0</v>
      </c>
      <c r="Q9" s="27">
        <f t="shared" si="21"/>
        <v>0</v>
      </c>
      <c r="R9" s="27">
        <f t="shared" si="22"/>
        <v>0</v>
      </c>
      <c r="S9" s="27">
        <f t="shared" si="23"/>
        <v>0</v>
      </c>
      <c r="T9" s="27">
        <f t="shared" si="24"/>
        <v>0</v>
      </c>
      <c r="U9" s="27">
        <f t="shared" si="25"/>
        <v>0</v>
      </c>
      <c r="V9" s="27">
        <f t="shared" si="26"/>
        <v>0</v>
      </c>
      <c r="W9" s="27">
        <f t="shared" si="27"/>
        <v>0</v>
      </c>
      <c r="X9" s="27">
        <f t="shared" si="28"/>
        <v>0</v>
      </c>
      <c r="Y9" s="27">
        <f t="shared" si="29"/>
        <v>0</v>
      </c>
      <c r="Z9" s="27">
        <f t="shared" si="30"/>
        <v>0</v>
      </c>
      <c r="AA9" s="27">
        <f t="shared" si="31"/>
        <v>0</v>
      </c>
      <c r="AB9" s="27">
        <f t="shared" si="32"/>
        <v>0</v>
      </c>
      <c r="AC9" s="26" t="e">
        <f t="shared" si="3"/>
        <v>#DIV/0!</v>
      </c>
      <c r="AD9" s="26" t="e">
        <f t="shared" si="4"/>
        <v>#DIV/0!</v>
      </c>
      <c r="AE9" s="26" t="e">
        <f t="shared" si="5"/>
        <v>#DIV/0!</v>
      </c>
      <c r="AF9" s="26" t="e">
        <f t="shared" si="6"/>
        <v>#DIV/0!</v>
      </c>
      <c r="AG9" s="26" t="e">
        <f t="shared" si="7"/>
        <v>#DIV/0!</v>
      </c>
      <c r="AH9" s="26" t="e">
        <f t="shared" si="8"/>
        <v>#DIV/0!</v>
      </c>
      <c r="AI9" s="26" t="e">
        <f t="shared" si="9"/>
        <v>#DIV/0!</v>
      </c>
      <c r="AJ9" s="26" t="e">
        <f t="shared" si="10"/>
        <v>#DIV/0!</v>
      </c>
      <c r="AK9" s="26" t="e">
        <f t="shared" si="33"/>
        <v>#DIV/0!</v>
      </c>
      <c r="AL9" s="26" t="e">
        <f t="shared" si="34"/>
        <v>#DIV/0!</v>
      </c>
      <c r="AM9" s="26" t="e">
        <f t="shared" si="35"/>
        <v>#DIV/0!</v>
      </c>
      <c r="AN9" s="26" t="e">
        <f t="shared" si="36"/>
        <v>#DIV/0!</v>
      </c>
      <c r="AO9" s="26" t="e">
        <f t="shared" si="37"/>
        <v>#DIV/0!</v>
      </c>
      <c r="AP9" s="26" t="e">
        <f t="shared" si="38"/>
        <v>#DIV/0!</v>
      </c>
      <c r="AQ9" s="26" t="e">
        <f t="shared" si="39"/>
        <v>#DIV/0!</v>
      </c>
      <c r="AR9" s="26" t="e">
        <f t="shared" si="40"/>
        <v>#DIV/0!</v>
      </c>
      <c r="AS9" s="26" t="e">
        <f t="shared" si="41"/>
        <v>#DIV/0!</v>
      </c>
      <c r="AT9" s="26" t="e">
        <f t="shared" si="42"/>
        <v>#DIV/0!</v>
      </c>
      <c r="AU9" s="26"/>
      <c r="AV9" s="33">
        <f t="shared" si="12"/>
        <v>0</v>
      </c>
      <c r="AW9" s="26" t="e">
        <f t="shared" si="13"/>
        <v>#DIV/0!</v>
      </c>
      <c r="AX9" s="26" t="e">
        <f t="shared" si="14"/>
        <v>#DIV/0!</v>
      </c>
      <c r="AY9" s="26" t="e">
        <f t="shared" si="43"/>
        <v>#DIV/0!</v>
      </c>
      <c r="AZ9" s="26" t="e">
        <f t="shared" si="44"/>
        <v>#DIV/0!</v>
      </c>
      <c r="BA9" s="38">
        <f t="shared" si="45"/>
        <v>0</v>
      </c>
    </row>
    <row r="10" spans="1:53">
      <c r="A10" s="37"/>
      <c r="B10" s="38"/>
      <c r="C10" s="39"/>
      <c r="D10" s="39"/>
      <c r="E10" s="39"/>
      <c r="F10" s="39"/>
      <c r="G10" s="39"/>
      <c r="H10" s="39"/>
      <c r="I10" s="39"/>
      <c r="J10" s="39"/>
      <c r="K10" s="26">
        <f t="shared" si="15"/>
        <v>0</v>
      </c>
      <c r="L10" s="27">
        <f t="shared" si="16"/>
        <v>0</v>
      </c>
      <c r="M10" s="27">
        <f t="shared" si="17"/>
        <v>0</v>
      </c>
      <c r="N10" s="27">
        <f t="shared" si="18"/>
        <v>0</v>
      </c>
      <c r="O10" s="27">
        <f t="shared" si="19"/>
        <v>0</v>
      </c>
      <c r="P10" s="27">
        <f t="shared" si="20"/>
        <v>0</v>
      </c>
      <c r="Q10" s="27">
        <f t="shared" si="21"/>
        <v>0</v>
      </c>
      <c r="R10" s="27">
        <f t="shared" si="22"/>
        <v>0</v>
      </c>
      <c r="S10" s="27">
        <f t="shared" si="23"/>
        <v>0</v>
      </c>
      <c r="T10" s="27">
        <f t="shared" si="24"/>
        <v>0</v>
      </c>
      <c r="U10" s="27">
        <f t="shared" si="25"/>
        <v>0</v>
      </c>
      <c r="V10" s="27">
        <f t="shared" si="26"/>
        <v>0</v>
      </c>
      <c r="W10" s="27">
        <f t="shared" si="27"/>
        <v>0</v>
      </c>
      <c r="X10" s="27">
        <f t="shared" si="28"/>
        <v>0</v>
      </c>
      <c r="Y10" s="27">
        <f t="shared" si="29"/>
        <v>0</v>
      </c>
      <c r="Z10" s="27">
        <f t="shared" si="30"/>
        <v>0</v>
      </c>
      <c r="AA10" s="27">
        <f t="shared" si="31"/>
        <v>0</v>
      </c>
      <c r="AB10" s="27">
        <f t="shared" si="32"/>
        <v>0</v>
      </c>
      <c r="AC10" s="26" t="e">
        <f t="shared" si="3"/>
        <v>#DIV/0!</v>
      </c>
      <c r="AD10" s="26" t="e">
        <f t="shared" si="4"/>
        <v>#DIV/0!</v>
      </c>
      <c r="AE10" s="26" t="e">
        <f t="shared" si="5"/>
        <v>#DIV/0!</v>
      </c>
      <c r="AF10" s="26" t="e">
        <f t="shared" si="6"/>
        <v>#DIV/0!</v>
      </c>
      <c r="AG10" s="26" t="e">
        <f t="shared" si="7"/>
        <v>#DIV/0!</v>
      </c>
      <c r="AH10" s="26" t="e">
        <f t="shared" si="8"/>
        <v>#DIV/0!</v>
      </c>
      <c r="AI10" s="26" t="e">
        <f t="shared" si="9"/>
        <v>#DIV/0!</v>
      </c>
      <c r="AJ10" s="26" t="e">
        <f t="shared" si="10"/>
        <v>#DIV/0!</v>
      </c>
      <c r="AK10" s="26" t="e">
        <f t="shared" si="33"/>
        <v>#DIV/0!</v>
      </c>
      <c r="AL10" s="26" t="e">
        <f t="shared" si="34"/>
        <v>#DIV/0!</v>
      </c>
      <c r="AM10" s="26" t="e">
        <f t="shared" si="35"/>
        <v>#DIV/0!</v>
      </c>
      <c r="AN10" s="26" t="e">
        <f t="shared" si="36"/>
        <v>#DIV/0!</v>
      </c>
      <c r="AO10" s="26" t="e">
        <f t="shared" si="37"/>
        <v>#DIV/0!</v>
      </c>
      <c r="AP10" s="26" t="e">
        <f t="shared" si="38"/>
        <v>#DIV/0!</v>
      </c>
      <c r="AQ10" s="26" t="e">
        <f t="shared" si="39"/>
        <v>#DIV/0!</v>
      </c>
      <c r="AR10" s="26" t="e">
        <f t="shared" si="40"/>
        <v>#DIV/0!</v>
      </c>
      <c r="AS10" s="26" t="e">
        <f t="shared" si="41"/>
        <v>#DIV/0!</v>
      </c>
      <c r="AT10" s="26" t="e">
        <f t="shared" si="42"/>
        <v>#DIV/0!</v>
      </c>
      <c r="AU10" s="26"/>
      <c r="AV10" s="33">
        <f t="shared" si="12"/>
        <v>0</v>
      </c>
      <c r="AW10" s="26" t="e">
        <f t="shared" si="13"/>
        <v>#DIV/0!</v>
      </c>
      <c r="AX10" s="26" t="e">
        <f t="shared" si="14"/>
        <v>#DIV/0!</v>
      </c>
      <c r="AY10" s="26" t="e">
        <f t="shared" si="43"/>
        <v>#DIV/0!</v>
      </c>
      <c r="AZ10" s="26" t="e">
        <f t="shared" si="44"/>
        <v>#DIV/0!</v>
      </c>
      <c r="BA10" s="38">
        <f t="shared" si="45"/>
        <v>0</v>
      </c>
    </row>
    <row r="11" spans="1:53">
      <c r="A11" s="37"/>
      <c r="B11" s="38"/>
      <c r="C11" s="39"/>
      <c r="D11" s="39"/>
      <c r="E11" s="39"/>
      <c r="F11" s="39"/>
      <c r="G11" s="39"/>
      <c r="H11" s="39"/>
      <c r="I11" s="39"/>
      <c r="J11" s="39"/>
      <c r="K11" s="26">
        <f t="shared" si="15"/>
        <v>0</v>
      </c>
      <c r="L11" s="27">
        <f t="shared" si="16"/>
        <v>0</v>
      </c>
      <c r="M11" s="27">
        <f t="shared" si="17"/>
        <v>0</v>
      </c>
      <c r="N11" s="27">
        <f t="shared" si="18"/>
        <v>0</v>
      </c>
      <c r="O11" s="27">
        <f t="shared" si="19"/>
        <v>0</v>
      </c>
      <c r="P11" s="27">
        <f t="shared" si="20"/>
        <v>0</v>
      </c>
      <c r="Q11" s="27">
        <f t="shared" si="21"/>
        <v>0</v>
      </c>
      <c r="R11" s="27">
        <f t="shared" si="22"/>
        <v>0</v>
      </c>
      <c r="S11" s="27">
        <f t="shared" si="23"/>
        <v>0</v>
      </c>
      <c r="T11" s="27">
        <f t="shared" si="24"/>
        <v>0</v>
      </c>
      <c r="U11" s="27">
        <f t="shared" si="25"/>
        <v>0</v>
      </c>
      <c r="V11" s="27">
        <f t="shared" si="26"/>
        <v>0</v>
      </c>
      <c r="W11" s="27">
        <f t="shared" si="27"/>
        <v>0</v>
      </c>
      <c r="X11" s="27">
        <f t="shared" si="28"/>
        <v>0</v>
      </c>
      <c r="Y11" s="27">
        <f t="shared" si="29"/>
        <v>0</v>
      </c>
      <c r="Z11" s="27">
        <f t="shared" si="30"/>
        <v>0</v>
      </c>
      <c r="AA11" s="27">
        <f t="shared" si="31"/>
        <v>0</v>
      </c>
      <c r="AB11" s="27">
        <f t="shared" si="32"/>
        <v>0</v>
      </c>
      <c r="AC11" s="26" t="e">
        <f t="shared" si="3"/>
        <v>#DIV/0!</v>
      </c>
      <c r="AD11" s="26" t="e">
        <f t="shared" si="4"/>
        <v>#DIV/0!</v>
      </c>
      <c r="AE11" s="26" t="e">
        <f t="shared" si="5"/>
        <v>#DIV/0!</v>
      </c>
      <c r="AF11" s="26" t="e">
        <f t="shared" si="6"/>
        <v>#DIV/0!</v>
      </c>
      <c r="AG11" s="26" t="e">
        <f t="shared" si="7"/>
        <v>#DIV/0!</v>
      </c>
      <c r="AH11" s="26" t="e">
        <f t="shared" si="8"/>
        <v>#DIV/0!</v>
      </c>
      <c r="AI11" s="26" t="e">
        <f t="shared" si="9"/>
        <v>#DIV/0!</v>
      </c>
      <c r="AJ11" s="26" t="e">
        <f t="shared" si="10"/>
        <v>#DIV/0!</v>
      </c>
      <c r="AK11" s="26" t="e">
        <f t="shared" si="33"/>
        <v>#DIV/0!</v>
      </c>
      <c r="AL11" s="26" t="e">
        <f t="shared" si="34"/>
        <v>#DIV/0!</v>
      </c>
      <c r="AM11" s="26" t="e">
        <f t="shared" si="35"/>
        <v>#DIV/0!</v>
      </c>
      <c r="AN11" s="26" t="e">
        <f t="shared" si="36"/>
        <v>#DIV/0!</v>
      </c>
      <c r="AO11" s="26" t="e">
        <f t="shared" si="37"/>
        <v>#DIV/0!</v>
      </c>
      <c r="AP11" s="26" t="e">
        <f t="shared" si="38"/>
        <v>#DIV/0!</v>
      </c>
      <c r="AQ11" s="26" t="e">
        <f t="shared" si="39"/>
        <v>#DIV/0!</v>
      </c>
      <c r="AR11" s="26" t="e">
        <f t="shared" si="40"/>
        <v>#DIV/0!</v>
      </c>
      <c r="AS11" s="26" t="e">
        <f t="shared" si="41"/>
        <v>#DIV/0!</v>
      </c>
      <c r="AT11" s="26" t="e">
        <f t="shared" si="42"/>
        <v>#DIV/0!</v>
      </c>
      <c r="AU11" s="26"/>
      <c r="AV11" s="33">
        <f t="shared" si="12"/>
        <v>0</v>
      </c>
      <c r="AW11" s="26" t="e">
        <f t="shared" si="13"/>
        <v>#DIV/0!</v>
      </c>
      <c r="AX11" s="26" t="e">
        <f t="shared" si="14"/>
        <v>#DIV/0!</v>
      </c>
      <c r="AY11" s="26" t="e">
        <f t="shared" si="43"/>
        <v>#DIV/0!</v>
      </c>
      <c r="AZ11" s="26" t="e">
        <f t="shared" si="44"/>
        <v>#DIV/0!</v>
      </c>
      <c r="BA11" s="38">
        <f t="shared" si="45"/>
        <v>0</v>
      </c>
    </row>
    <row r="12" spans="1:53">
      <c r="A12" s="37"/>
      <c r="B12" s="38"/>
      <c r="C12" s="39"/>
      <c r="D12" s="39"/>
      <c r="E12" s="39"/>
      <c r="F12" s="39"/>
      <c r="G12" s="39"/>
      <c r="H12" s="39"/>
      <c r="I12" s="39"/>
      <c r="J12" s="39"/>
      <c r="K12" s="26">
        <f t="shared" si="15"/>
        <v>0</v>
      </c>
      <c r="L12" s="27">
        <f t="shared" si="16"/>
        <v>0</v>
      </c>
      <c r="M12" s="27">
        <f t="shared" si="17"/>
        <v>0</v>
      </c>
      <c r="N12" s="27">
        <f t="shared" si="18"/>
        <v>0</v>
      </c>
      <c r="O12" s="27">
        <f t="shared" si="19"/>
        <v>0</v>
      </c>
      <c r="P12" s="27">
        <f t="shared" si="20"/>
        <v>0</v>
      </c>
      <c r="Q12" s="27">
        <f t="shared" si="21"/>
        <v>0</v>
      </c>
      <c r="R12" s="27">
        <f t="shared" si="22"/>
        <v>0</v>
      </c>
      <c r="S12" s="27">
        <f t="shared" si="23"/>
        <v>0</v>
      </c>
      <c r="T12" s="27">
        <f t="shared" si="24"/>
        <v>0</v>
      </c>
      <c r="U12" s="27">
        <f t="shared" si="25"/>
        <v>0</v>
      </c>
      <c r="V12" s="27">
        <f t="shared" si="26"/>
        <v>0</v>
      </c>
      <c r="W12" s="27">
        <f t="shared" si="27"/>
        <v>0</v>
      </c>
      <c r="X12" s="27">
        <f t="shared" si="28"/>
        <v>0</v>
      </c>
      <c r="Y12" s="27">
        <f t="shared" si="29"/>
        <v>0</v>
      </c>
      <c r="Z12" s="27">
        <f t="shared" si="30"/>
        <v>0</v>
      </c>
      <c r="AA12" s="27">
        <f t="shared" si="31"/>
        <v>0</v>
      </c>
      <c r="AB12" s="27">
        <f t="shared" si="32"/>
        <v>0</v>
      </c>
      <c r="AC12" s="26" t="e">
        <f t="shared" si="3"/>
        <v>#DIV/0!</v>
      </c>
      <c r="AD12" s="26" t="e">
        <f t="shared" si="4"/>
        <v>#DIV/0!</v>
      </c>
      <c r="AE12" s="26" t="e">
        <f t="shared" si="5"/>
        <v>#DIV/0!</v>
      </c>
      <c r="AF12" s="26" t="e">
        <f t="shared" si="6"/>
        <v>#DIV/0!</v>
      </c>
      <c r="AG12" s="26" t="e">
        <f t="shared" si="7"/>
        <v>#DIV/0!</v>
      </c>
      <c r="AH12" s="26" t="e">
        <f t="shared" si="8"/>
        <v>#DIV/0!</v>
      </c>
      <c r="AI12" s="26" t="e">
        <f t="shared" si="9"/>
        <v>#DIV/0!</v>
      </c>
      <c r="AJ12" s="26" t="e">
        <f t="shared" si="10"/>
        <v>#DIV/0!</v>
      </c>
      <c r="AK12" s="26" t="e">
        <f t="shared" si="33"/>
        <v>#DIV/0!</v>
      </c>
      <c r="AL12" s="26" t="e">
        <f t="shared" si="34"/>
        <v>#DIV/0!</v>
      </c>
      <c r="AM12" s="26" t="e">
        <f t="shared" si="35"/>
        <v>#DIV/0!</v>
      </c>
      <c r="AN12" s="26" t="e">
        <f t="shared" si="36"/>
        <v>#DIV/0!</v>
      </c>
      <c r="AO12" s="26" t="e">
        <f t="shared" si="37"/>
        <v>#DIV/0!</v>
      </c>
      <c r="AP12" s="26" t="e">
        <f t="shared" si="38"/>
        <v>#DIV/0!</v>
      </c>
      <c r="AQ12" s="26" t="e">
        <f t="shared" si="39"/>
        <v>#DIV/0!</v>
      </c>
      <c r="AR12" s="26" t="e">
        <f t="shared" si="40"/>
        <v>#DIV/0!</v>
      </c>
      <c r="AS12" s="26" t="e">
        <f t="shared" si="41"/>
        <v>#DIV/0!</v>
      </c>
      <c r="AT12" s="26" t="e">
        <f t="shared" si="42"/>
        <v>#DIV/0!</v>
      </c>
      <c r="AU12" s="26"/>
      <c r="AV12" s="33">
        <f t="shared" si="12"/>
        <v>0</v>
      </c>
      <c r="AW12" s="26" t="e">
        <f t="shared" si="13"/>
        <v>#DIV/0!</v>
      </c>
      <c r="AX12" s="26" t="e">
        <f t="shared" si="14"/>
        <v>#DIV/0!</v>
      </c>
      <c r="AY12" s="26" t="e">
        <f t="shared" si="43"/>
        <v>#DIV/0!</v>
      </c>
      <c r="AZ12" s="26" t="e">
        <f t="shared" si="44"/>
        <v>#DIV/0!</v>
      </c>
      <c r="BA12" s="38">
        <f t="shared" si="45"/>
        <v>0</v>
      </c>
    </row>
    <row r="13" spans="1:53">
      <c r="A13" s="37"/>
      <c r="B13" s="38"/>
      <c r="C13" s="39"/>
      <c r="D13" s="39"/>
      <c r="E13" s="39"/>
      <c r="F13" s="39"/>
      <c r="G13" s="39"/>
      <c r="H13" s="39"/>
      <c r="I13" s="39"/>
      <c r="J13" s="39"/>
      <c r="K13" s="26">
        <f t="shared" si="15"/>
        <v>0</v>
      </c>
      <c r="L13" s="27">
        <f t="shared" si="16"/>
        <v>0</v>
      </c>
      <c r="M13" s="27">
        <f t="shared" si="17"/>
        <v>0</v>
      </c>
      <c r="N13" s="27">
        <f t="shared" si="18"/>
        <v>0</v>
      </c>
      <c r="O13" s="27">
        <f t="shared" si="19"/>
        <v>0</v>
      </c>
      <c r="P13" s="27">
        <f t="shared" si="20"/>
        <v>0</v>
      </c>
      <c r="Q13" s="27">
        <f t="shared" si="21"/>
        <v>0</v>
      </c>
      <c r="R13" s="27">
        <f t="shared" si="22"/>
        <v>0</v>
      </c>
      <c r="S13" s="27">
        <f t="shared" si="23"/>
        <v>0</v>
      </c>
      <c r="T13" s="27">
        <f t="shared" si="24"/>
        <v>0</v>
      </c>
      <c r="U13" s="27">
        <f t="shared" si="25"/>
        <v>0</v>
      </c>
      <c r="V13" s="27">
        <f t="shared" si="26"/>
        <v>0</v>
      </c>
      <c r="W13" s="27">
        <f t="shared" si="27"/>
        <v>0</v>
      </c>
      <c r="X13" s="27">
        <f t="shared" si="28"/>
        <v>0</v>
      </c>
      <c r="Y13" s="27">
        <f t="shared" si="29"/>
        <v>0</v>
      </c>
      <c r="Z13" s="27">
        <f t="shared" si="30"/>
        <v>0</v>
      </c>
      <c r="AA13" s="27">
        <f t="shared" si="31"/>
        <v>0</v>
      </c>
      <c r="AB13" s="27">
        <f t="shared" si="32"/>
        <v>0</v>
      </c>
      <c r="AC13" s="26" t="e">
        <f t="shared" si="3"/>
        <v>#DIV/0!</v>
      </c>
      <c r="AD13" s="26" t="e">
        <f t="shared" si="4"/>
        <v>#DIV/0!</v>
      </c>
      <c r="AE13" s="26" t="e">
        <f t="shared" si="5"/>
        <v>#DIV/0!</v>
      </c>
      <c r="AF13" s="26" t="e">
        <f t="shared" si="6"/>
        <v>#DIV/0!</v>
      </c>
      <c r="AG13" s="26" t="e">
        <f t="shared" si="7"/>
        <v>#DIV/0!</v>
      </c>
      <c r="AH13" s="26" t="e">
        <f t="shared" si="8"/>
        <v>#DIV/0!</v>
      </c>
      <c r="AI13" s="26" t="e">
        <f t="shared" si="9"/>
        <v>#DIV/0!</v>
      </c>
      <c r="AJ13" s="26" t="e">
        <f t="shared" si="10"/>
        <v>#DIV/0!</v>
      </c>
      <c r="AK13" s="26" t="e">
        <f t="shared" si="33"/>
        <v>#DIV/0!</v>
      </c>
      <c r="AL13" s="26" t="e">
        <f t="shared" si="34"/>
        <v>#DIV/0!</v>
      </c>
      <c r="AM13" s="26" t="e">
        <f t="shared" si="35"/>
        <v>#DIV/0!</v>
      </c>
      <c r="AN13" s="26" t="e">
        <f t="shared" si="36"/>
        <v>#DIV/0!</v>
      </c>
      <c r="AO13" s="26" t="e">
        <f t="shared" si="37"/>
        <v>#DIV/0!</v>
      </c>
      <c r="AP13" s="26" t="e">
        <f t="shared" si="38"/>
        <v>#DIV/0!</v>
      </c>
      <c r="AQ13" s="26" t="e">
        <f t="shared" si="39"/>
        <v>#DIV/0!</v>
      </c>
      <c r="AR13" s="26" t="e">
        <f t="shared" si="40"/>
        <v>#DIV/0!</v>
      </c>
      <c r="AS13" s="26" t="e">
        <f t="shared" si="41"/>
        <v>#DIV/0!</v>
      </c>
      <c r="AT13" s="26" t="e">
        <f t="shared" si="42"/>
        <v>#DIV/0!</v>
      </c>
      <c r="AU13" s="26"/>
      <c r="AV13" s="33">
        <f t="shared" si="12"/>
        <v>0</v>
      </c>
      <c r="AW13" s="26" t="e">
        <f t="shared" si="13"/>
        <v>#DIV/0!</v>
      </c>
      <c r="AX13" s="26" t="e">
        <f t="shared" si="14"/>
        <v>#DIV/0!</v>
      </c>
      <c r="AY13" s="26" t="e">
        <f t="shared" si="43"/>
        <v>#DIV/0!</v>
      </c>
      <c r="AZ13" s="26" t="e">
        <f t="shared" si="44"/>
        <v>#DIV/0!</v>
      </c>
      <c r="BA13" s="38">
        <f t="shared" si="45"/>
        <v>0</v>
      </c>
    </row>
    <row r="14" spans="1:53">
      <c r="A14" s="37"/>
      <c r="B14" s="38"/>
      <c r="C14" s="39"/>
      <c r="D14" s="39"/>
      <c r="E14" s="39"/>
      <c r="F14" s="39"/>
      <c r="G14" s="39"/>
      <c r="H14" s="39"/>
      <c r="I14" s="39"/>
      <c r="J14" s="39"/>
      <c r="K14" s="26">
        <f t="shared" si="15"/>
        <v>0</v>
      </c>
      <c r="L14" s="27">
        <f t="shared" si="16"/>
        <v>0</v>
      </c>
      <c r="M14" s="27">
        <f t="shared" si="17"/>
        <v>0</v>
      </c>
      <c r="N14" s="27">
        <f t="shared" si="18"/>
        <v>0</v>
      </c>
      <c r="O14" s="27">
        <f t="shared" si="19"/>
        <v>0</v>
      </c>
      <c r="P14" s="27">
        <f t="shared" si="20"/>
        <v>0</v>
      </c>
      <c r="Q14" s="27">
        <f t="shared" si="21"/>
        <v>0</v>
      </c>
      <c r="R14" s="27">
        <f t="shared" si="22"/>
        <v>0</v>
      </c>
      <c r="S14" s="27">
        <f t="shared" si="23"/>
        <v>0</v>
      </c>
      <c r="T14" s="27">
        <f t="shared" si="24"/>
        <v>0</v>
      </c>
      <c r="U14" s="27">
        <f t="shared" si="25"/>
        <v>0</v>
      </c>
      <c r="V14" s="27">
        <f t="shared" si="26"/>
        <v>0</v>
      </c>
      <c r="W14" s="27">
        <f t="shared" si="27"/>
        <v>0</v>
      </c>
      <c r="X14" s="27">
        <f t="shared" si="28"/>
        <v>0</v>
      </c>
      <c r="Y14" s="27">
        <f t="shared" si="29"/>
        <v>0</v>
      </c>
      <c r="Z14" s="27">
        <f t="shared" si="30"/>
        <v>0</v>
      </c>
      <c r="AA14" s="27">
        <f t="shared" si="31"/>
        <v>0</v>
      </c>
      <c r="AB14" s="27">
        <f t="shared" si="32"/>
        <v>0</v>
      </c>
      <c r="AC14" s="26" t="e">
        <f t="shared" si="3"/>
        <v>#DIV/0!</v>
      </c>
      <c r="AD14" s="26" t="e">
        <f t="shared" si="4"/>
        <v>#DIV/0!</v>
      </c>
      <c r="AE14" s="26" t="e">
        <f t="shared" si="5"/>
        <v>#DIV/0!</v>
      </c>
      <c r="AF14" s="26" t="e">
        <f t="shared" si="6"/>
        <v>#DIV/0!</v>
      </c>
      <c r="AG14" s="26" t="e">
        <f t="shared" si="7"/>
        <v>#DIV/0!</v>
      </c>
      <c r="AH14" s="26" t="e">
        <f t="shared" si="8"/>
        <v>#DIV/0!</v>
      </c>
      <c r="AI14" s="26" t="e">
        <f t="shared" si="9"/>
        <v>#DIV/0!</v>
      </c>
      <c r="AJ14" s="26" t="e">
        <f t="shared" si="10"/>
        <v>#DIV/0!</v>
      </c>
      <c r="AK14" s="26" t="e">
        <f t="shared" si="33"/>
        <v>#DIV/0!</v>
      </c>
      <c r="AL14" s="26" t="e">
        <f t="shared" si="34"/>
        <v>#DIV/0!</v>
      </c>
      <c r="AM14" s="26" t="e">
        <f t="shared" si="35"/>
        <v>#DIV/0!</v>
      </c>
      <c r="AN14" s="26" t="e">
        <f t="shared" si="36"/>
        <v>#DIV/0!</v>
      </c>
      <c r="AO14" s="26" t="e">
        <f t="shared" si="37"/>
        <v>#DIV/0!</v>
      </c>
      <c r="AP14" s="26" t="e">
        <f t="shared" si="38"/>
        <v>#DIV/0!</v>
      </c>
      <c r="AQ14" s="26" t="e">
        <f t="shared" si="39"/>
        <v>#DIV/0!</v>
      </c>
      <c r="AR14" s="26" t="e">
        <f t="shared" si="40"/>
        <v>#DIV/0!</v>
      </c>
      <c r="AS14" s="26" t="e">
        <f t="shared" si="41"/>
        <v>#DIV/0!</v>
      </c>
      <c r="AT14" s="26" t="e">
        <f t="shared" si="42"/>
        <v>#DIV/0!</v>
      </c>
      <c r="AU14" s="26"/>
      <c r="AV14" s="33">
        <f t="shared" si="12"/>
        <v>0</v>
      </c>
      <c r="AW14" s="26" t="e">
        <f t="shared" si="13"/>
        <v>#DIV/0!</v>
      </c>
      <c r="AX14" s="26" t="e">
        <f t="shared" si="14"/>
        <v>#DIV/0!</v>
      </c>
      <c r="AY14" s="26" t="e">
        <f t="shared" si="43"/>
        <v>#DIV/0!</v>
      </c>
      <c r="AZ14" s="26" t="e">
        <f t="shared" si="44"/>
        <v>#DIV/0!</v>
      </c>
      <c r="BA14" s="38">
        <f t="shared" si="45"/>
        <v>0</v>
      </c>
    </row>
    <row r="15" spans="1:53">
      <c r="A15" s="37"/>
      <c r="B15" s="38"/>
      <c r="C15" s="39"/>
      <c r="D15" s="39"/>
      <c r="E15" s="39"/>
      <c r="F15" s="39"/>
      <c r="G15" s="39"/>
      <c r="H15" s="39"/>
      <c r="I15" s="39"/>
      <c r="J15" s="39"/>
      <c r="K15" s="26">
        <f t="shared" si="15"/>
        <v>0</v>
      </c>
      <c r="L15" s="27">
        <f t="shared" si="16"/>
        <v>0</v>
      </c>
      <c r="M15" s="27">
        <f t="shared" si="17"/>
        <v>0</v>
      </c>
      <c r="N15" s="27">
        <f t="shared" si="18"/>
        <v>0</v>
      </c>
      <c r="O15" s="27">
        <f t="shared" si="19"/>
        <v>0</v>
      </c>
      <c r="P15" s="27">
        <f t="shared" si="20"/>
        <v>0</v>
      </c>
      <c r="Q15" s="27">
        <f t="shared" si="21"/>
        <v>0</v>
      </c>
      <c r="R15" s="27">
        <f t="shared" si="22"/>
        <v>0</v>
      </c>
      <c r="S15" s="27">
        <f t="shared" si="23"/>
        <v>0</v>
      </c>
      <c r="T15" s="27">
        <f t="shared" si="24"/>
        <v>0</v>
      </c>
      <c r="U15" s="27">
        <f t="shared" si="25"/>
        <v>0</v>
      </c>
      <c r="V15" s="27">
        <f t="shared" si="26"/>
        <v>0</v>
      </c>
      <c r="W15" s="27">
        <f t="shared" si="27"/>
        <v>0</v>
      </c>
      <c r="X15" s="27">
        <f t="shared" si="28"/>
        <v>0</v>
      </c>
      <c r="Y15" s="27">
        <f t="shared" si="29"/>
        <v>0</v>
      </c>
      <c r="Z15" s="27">
        <f t="shared" si="30"/>
        <v>0</v>
      </c>
      <c r="AA15" s="27">
        <f t="shared" si="31"/>
        <v>0</v>
      </c>
      <c r="AB15" s="27">
        <f t="shared" si="32"/>
        <v>0</v>
      </c>
      <c r="AC15" s="26" t="e">
        <f t="shared" si="3"/>
        <v>#DIV/0!</v>
      </c>
      <c r="AD15" s="26" t="e">
        <f t="shared" si="4"/>
        <v>#DIV/0!</v>
      </c>
      <c r="AE15" s="26" t="e">
        <f t="shared" si="5"/>
        <v>#DIV/0!</v>
      </c>
      <c r="AF15" s="26" t="e">
        <f t="shared" si="6"/>
        <v>#DIV/0!</v>
      </c>
      <c r="AG15" s="26" t="e">
        <f t="shared" si="7"/>
        <v>#DIV/0!</v>
      </c>
      <c r="AH15" s="26" t="e">
        <f t="shared" si="8"/>
        <v>#DIV/0!</v>
      </c>
      <c r="AI15" s="26" t="e">
        <f t="shared" si="9"/>
        <v>#DIV/0!</v>
      </c>
      <c r="AJ15" s="26" t="e">
        <f t="shared" si="10"/>
        <v>#DIV/0!</v>
      </c>
      <c r="AK15" s="26" t="e">
        <f t="shared" si="33"/>
        <v>#DIV/0!</v>
      </c>
      <c r="AL15" s="26" t="e">
        <f t="shared" si="34"/>
        <v>#DIV/0!</v>
      </c>
      <c r="AM15" s="26" t="e">
        <f t="shared" si="35"/>
        <v>#DIV/0!</v>
      </c>
      <c r="AN15" s="26" t="e">
        <f t="shared" si="36"/>
        <v>#DIV/0!</v>
      </c>
      <c r="AO15" s="26" t="e">
        <f t="shared" si="37"/>
        <v>#DIV/0!</v>
      </c>
      <c r="AP15" s="26" t="e">
        <f t="shared" si="38"/>
        <v>#DIV/0!</v>
      </c>
      <c r="AQ15" s="26" t="e">
        <f t="shared" si="39"/>
        <v>#DIV/0!</v>
      </c>
      <c r="AR15" s="26" t="e">
        <f t="shared" si="40"/>
        <v>#DIV/0!</v>
      </c>
      <c r="AS15" s="26" t="e">
        <f t="shared" si="41"/>
        <v>#DIV/0!</v>
      </c>
      <c r="AT15" s="26" t="e">
        <f t="shared" si="42"/>
        <v>#DIV/0!</v>
      </c>
      <c r="AU15" s="26"/>
      <c r="AV15" s="33">
        <f t="shared" si="12"/>
        <v>0</v>
      </c>
      <c r="AW15" s="26" t="e">
        <f t="shared" si="13"/>
        <v>#DIV/0!</v>
      </c>
      <c r="AX15" s="26" t="e">
        <f t="shared" si="14"/>
        <v>#DIV/0!</v>
      </c>
      <c r="AY15" s="26" t="e">
        <f t="shared" si="43"/>
        <v>#DIV/0!</v>
      </c>
      <c r="AZ15" s="26" t="e">
        <f t="shared" si="44"/>
        <v>#DIV/0!</v>
      </c>
      <c r="BA15" s="38">
        <f t="shared" si="45"/>
        <v>0</v>
      </c>
    </row>
    <row r="16" spans="1:53">
      <c r="A16" s="37"/>
      <c r="B16" s="38"/>
      <c r="C16" s="39"/>
      <c r="D16" s="39"/>
      <c r="E16" s="39"/>
      <c r="F16" s="39"/>
      <c r="G16" s="39"/>
      <c r="H16" s="39"/>
      <c r="I16" s="39"/>
      <c r="J16" s="39"/>
      <c r="K16" s="26">
        <f t="shared" si="15"/>
        <v>0</v>
      </c>
      <c r="L16" s="27">
        <f t="shared" si="16"/>
        <v>0</v>
      </c>
      <c r="M16" s="27">
        <f t="shared" si="17"/>
        <v>0</v>
      </c>
      <c r="N16" s="27">
        <f t="shared" si="18"/>
        <v>0</v>
      </c>
      <c r="O16" s="27">
        <f t="shared" si="19"/>
        <v>0</v>
      </c>
      <c r="P16" s="27">
        <f t="shared" si="20"/>
        <v>0</v>
      </c>
      <c r="Q16" s="27">
        <f t="shared" si="21"/>
        <v>0</v>
      </c>
      <c r="R16" s="27">
        <f t="shared" si="22"/>
        <v>0</v>
      </c>
      <c r="S16" s="27">
        <f t="shared" si="23"/>
        <v>0</v>
      </c>
      <c r="T16" s="27">
        <f t="shared" si="24"/>
        <v>0</v>
      </c>
      <c r="U16" s="27">
        <f t="shared" si="25"/>
        <v>0</v>
      </c>
      <c r="V16" s="27">
        <f t="shared" si="26"/>
        <v>0</v>
      </c>
      <c r="W16" s="27">
        <f t="shared" si="27"/>
        <v>0</v>
      </c>
      <c r="X16" s="27">
        <f t="shared" si="28"/>
        <v>0</v>
      </c>
      <c r="Y16" s="27">
        <f t="shared" si="29"/>
        <v>0</v>
      </c>
      <c r="Z16" s="27">
        <f t="shared" si="30"/>
        <v>0</v>
      </c>
      <c r="AA16" s="27">
        <f t="shared" si="31"/>
        <v>0</v>
      </c>
      <c r="AB16" s="27">
        <f t="shared" si="32"/>
        <v>0</v>
      </c>
      <c r="AC16" s="26" t="e">
        <f t="shared" si="3"/>
        <v>#DIV/0!</v>
      </c>
      <c r="AD16" s="26" t="e">
        <f t="shared" si="4"/>
        <v>#DIV/0!</v>
      </c>
      <c r="AE16" s="26" t="e">
        <f t="shared" si="5"/>
        <v>#DIV/0!</v>
      </c>
      <c r="AF16" s="26" t="e">
        <f t="shared" si="6"/>
        <v>#DIV/0!</v>
      </c>
      <c r="AG16" s="26" t="e">
        <f t="shared" si="7"/>
        <v>#DIV/0!</v>
      </c>
      <c r="AH16" s="26" t="e">
        <f t="shared" si="8"/>
        <v>#DIV/0!</v>
      </c>
      <c r="AI16" s="26" t="e">
        <f t="shared" si="9"/>
        <v>#DIV/0!</v>
      </c>
      <c r="AJ16" s="26" t="e">
        <f t="shared" si="10"/>
        <v>#DIV/0!</v>
      </c>
      <c r="AK16" s="26" t="e">
        <f t="shared" si="33"/>
        <v>#DIV/0!</v>
      </c>
      <c r="AL16" s="26" t="e">
        <f t="shared" si="34"/>
        <v>#DIV/0!</v>
      </c>
      <c r="AM16" s="26" t="e">
        <f t="shared" si="35"/>
        <v>#DIV/0!</v>
      </c>
      <c r="AN16" s="26" t="e">
        <f t="shared" si="36"/>
        <v>#DIV/0!</v>
      </c>
      <c r="AO16" s="26" t="e">
        <f t="shared" si="37"/>
        <v>#DIV/0!</v>
      </c>
      <c r="AP16" s="26" t="e">
        <f t="shared" si="38"/>
        <v>#DIV/0!</v>
      </c>
      <c r="AQ16" s="26" t="e">
        <f t="shared" si="39"/>
        <v>#DIV/0!</v>
      </c>
      <c r="AR16" s="26" t="e">
        <f t="shared" si="40"/>
        <v>#DIV/0!</v>
      </c>
      <c r="AS16" s="26" t="e">
        <f t="shared" si="41"/>
        <v>#DIV/0!</v>
      </c>
      <c r="AT16" s="26" t="e">
        <f t="shared" si="42"/>
        <v>#DIV/0!</v>
      </c>
      <c r="AU16" s="26"/>
      <c r="AV16" s="33">
        <f t="shared" si="12"/>
        <v>0</v>
      </c>
      <c r="AW16" s="26" t="e">
        <f t="shared" si="13"/>
        <v>#DIV/0!</v>
      </c>
      <c r="AX16" s="26" t="e">
        <f t="shared" si="14"/>
        <v>#DIV/0!</v>
      </c>
      <c r="AY16" s="26" t="e">
        <f t="shared" si="43"/>
        <v>#DIV/0!</v>
      </c>
      <c r="AZ16" s="26" t="e">
        <f t="shared" si="44"/>
        <v>#DIV/0!</v>
      </c>
      <c r="BA16" s="38">
        <f t="shared" si="45"/>
        <v>0</v>
      </c>
    </row>
  </sheetData>
  <sheetProtection formatCells="0" formatColumns="0" formatRows="0" insertColumns="0" insertRows="0" insertHyperlinks="0" deleteColumns="0" deleteRows="0" sort="0" autoFilter="0" pivotTables="0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I33" sqref="I33"/>
    </sheetView>
  </sheetViews>
  <sheetFormatPr baseColWidth="10" defaultRowHeight="15" x14ac:dyDescent="0"/>
  <cols>
    <col min="1" max="1" width="3.5" customWidth="1"/>
    <col min="2" max="2" width="7.5" bestFit="1" customWidth="1"/>
    <col min="3" max="3" width="8" bestFit="1" customWidth="1"/>
    <col min="4" max="4" width="6.5" customWidth="1"/>
    <col min="5" max="5" width="12.1640625" bestFit="1" customWidth="1"/>
    <col min="6" max="6" width="9.5" customWidth="1"/>
    <col min="7" max="7" width="10.5" bestFit="1" customWidth="1"/>
    <col min="8" max="15" width="9.6640625" bestFit="1" customWidth="1"/>
  </cols>
  <sheetData>
    <row r="1" spans="1:15">
      <c r="A1" s="7" t="s">
        <v>75</v>
      </c>
      <c r="D1" s="1"/>
      <c r="E1" s="1"/>
      <c r="F1" s="51" t="s">
        <v>71</v>
      </c>
      <c r="G1" s="45"/>
      <c r="H1" s="45"/>
      <c r="I1" s="45"/>
      <c r="J1" s="45"/>
      <c r="K1" s="45"/>
      <c r="L1" s="28"/>
      <c r="M1" s="28"/>
      <c r="N1" s="28"/>
      <c r="O1" s="1"/>
    </row>
    <row r="2" spans="1:15">
      <c r="A2" s="7" t="s">
        <v>76</v>
      </c>
      <c r="B2" s="1"/>
      <c r="C2" s="1"/>
      <c r="D2" s="1"/>
      <c r="E2" s="6" t="s">
        <v>6</v>
      </c>
      <c r="F2" s="35"/>
      <c r="G2" s="35"/>
      <c r="H2" s="35"/>
      <c r="I2" s="35"/>
      <c r="J2" s="35"/>
      <c r="K2" s="35"/>
      <c r="L2" s="35"/>
      <c r="M2" s="35"/>
      <c r="N2" s="35"/>
      <c r="O2" s="35"/>
    </row>
    <row r="3" spans="1:15">
      <c r="A3" s="1" t="s">
        <v>79</v>
      </c>
      <c r="B3" s="1"/>
      <c r="C3" s="1"/>
      <c r="D3" s="1"/>
      <c r="E3" s="6" t="s">
        <v>50</v>
      </c>
      <c r="F3" s="34" t="e">
        <f>VLOOKUP(F$2,Amphibole!$CN$7:$CW$433,2,FALSE)</f>
        <v>#N/A</v>
      </c>
      <c r="G3" s="34" t="e">
        <f>VLOOKUP(G$2,Amphibole!$CN$7:$CW$433,2,FALSE)</f>
        <v>#N/A</v>
      </c>
      <c r="H3" s="34" t="e">
        <f>VLOOKUP(H$2,Amphibole!$CN$7:$CW$433,2,FALSE)</f>
        <v>#N/A</v>
      </c>
      <c r="I3" s="34" t="e">
        <f>VLOOKUP(I$2,Amphibole!$CN$7:$CW$433,2,FALSE)</f>
        <v>#N/A</v>
      </c>
      <c r="J3" s="34" t="e">
        <f>VLOOKUP(J$2,Amphibole!$CN$7:$CW$433,2,FALSE)</f>
        <v>#N/A</v>
      </c>
      <c r="K3" s="34" t="e">
        <f>VLOOKUP(K$2,Amphibole!$CN$7:$CW$433,2,FALSE)</f>
        <v>#N/A</v>
      </c>
      <c r="L3" s="34" t="e">
        <f>VLOOKUP(L$2,Amphibole!$CN$7:$CW$433,2,FALSE)</f>
        <v>#N/A</v>
      </c>
      <c r="M3" s="34" t="e">
        <f>VLOOKUP(M$2,Amphibole!$CN$7:$CW$433,2,FALSE)</f>
        <v>#N/A</v>
      </c>
      <c r="N3" s="34" t="e">
        <f>VLOOKUP(N$2,Amphibole!$CN$7:$CW$433,2,FALSE)</f>
        <v>#N/A</v>
      </c>
      <c r="O3" s="34" t="e">
        <f>VLOOKUP(O$2,Amphibole!$CN$7:$CW$433,2,FALSE)</f>
        <v>#N/A</v>
      </c>
    </row>
    <row r="4" spans="1:15">
      <c r="A4" s="1"/>
      <c r="B4" s="1"/>
      <c r="C4" s="1"/>
      <c r="D4" s="1"/>
      <c r="E4" s="6" t="s">
        <v>51</v>
      </c>
      <c r="F4" s="5" t="e">
        <f>VLOOKUP(F$2,Amphibole!$CN$7:$CW$433,3,FALSE)</f>
        <v>#N/A</v>
      </c>
      <c r="G4" s="5" t="e">
        <f>VLOOKUP(G$2,Amphibole!$CN$7:$CW$433,3,FALSE)</f>
        <v>#N/A</v>
      </c>
      <c r="H4" s="5" t="e">
        <f>VLOOKUP(H$2,Amphibole!$CN$7:$CW$433,3,FALSE)</f>
        <v>#N/A</v>
      </c>
      <c r="I4" s="5" t="e">
        <f>VLOOKUP(I$2,Amphibole!$CN$7:$CW$433,3,FALSE)</f>
        <v>#N/A</v>
      </c>
      <c r="J4" s="5" t="e">
        <f>VLOOKUP(J$2,Amphibole!$CN$7:$CW$433,3,FALSE)</f>
        <v>#N/A</v>
      </c>
      <c r="K4" s="5" t="e">
        <f>VLOOKUP(K$2,Amphibole!$CN$7:$CW$433,3,FALSE)</f>
        <v>#N/A</v>
      </c>
      <c r="L4" s="5" t="e">
        <f>VLOOKUP(L$2,Amphibole!$CN$7:$CW$433,3,FALSE)</f>
        <v>#N/A</v>
      </c>
      <c r="M4" s="5" t="e">
        <f>VLOOKUP(M$2,Amphibole!$CN$7:$CW$433,3,FALSE)</f>
        <v>#N/A</v>
      </c>
      <c r="N4" s="5" t="e">
        <f>VLOOKUP(N$2,Amphibole!$CN$7:$CW$433,3,FALSE)</f>
        <v>#N/A</v>
      </c>
      <c r="O4" s="5" t="e">
        <f>VLOOKUP(O$2,Amphibole!$CN$7:$CW$433,3,FALSE)</f>
        <v>#N/A</v>
      </c>
    </row>
    <row r="5" spans="1:15">
      <c r="A5" s="1"/>
      <c r="C5" s="53"/>
      <c r="D5" s="1"/>
      <c r="E5" s="6" t="s">
        <v>52</v>
      </c>
      <c r="F5" s="5" t="e">
        <f>VLOOKUP(F$2,Amphibole!$CN$7:$CW$433,4,FALSE)</f>
        <v>#N/A</v>
      </c>
      <c r="G5" s="5" t="e">
        <f>VLOOKUP(G$2,Amphibole!$CN$7:$CW$433,4,FALSE)</f>
        <v>#N/A</v>
      </c>
      <c r="H5" s="5" t="e">
        <f>VLOOKUP(H$2,Amphibole!$CN$7:$CW$433,4,FALSE)</f>
        <v>#N/A</v>
      </c>
      <c r="I5" s="5" t="e">
        <f>VLOOKUP(I$2,Amphibole!$CN$7:$CW$433,4,FALSE)</f>
        <v>#N/A</v>
      </c>
      <c r="J5" s="5" t="e">
        <f>VLOOKUP(J$2,Amphibole!$CN$7:$CW$433,4,FALSE)</f>
        <v>#N/A</v>
      </c>
      <c r="K5" s="5" t="e">
        <f>VLOOKUP(K$2,Amphibole!$CN$7:$CW$433,4,FALSE)</f>
        <v>#N/A</v>
      </c>
      <c r="L5" s="5" t="e">
        <f>VLOOKUP(L$2,Amphibole!$CN$7:$CW$433,4,FALSE)</f>
        <v>#N/A</v>
      </c>
      <c r="M5" s="5" t="e">
        <f>VLOOKUP(M$2,Amphibole!$CN$7:$CW$433,4,FALSE)</f>
        <v>#N/A</v>
      </c>
      <c r="N5" s="5" t="e">
        <f>VLOOKUP(N$2,Amphibole!$CN$7:$CW$433,4,FALSE)</f>
        <v>#N/A</v>
      </c>
      <c r="O5" s="5" t="e">
        <f>VLOOKUP(O$2,Amphibole!$CN$7:$CW$433,4,FALSE)</f>
        <v>#N/A</v>
      </c>
    </row>
    <row r="6" spans="1:15">
      <c r="A6" s="1" t="s">
        <v>78</v>
      </c>
      <c r="C6" s="52">
        <v>8.3143999999999996E-3</v>
      </c>
      <c r="D6" s="1"/>
      <c r="E6" s="6" t="s">
        <v>53</v>
      </c>
      <c r="F6" s="5" t="e">
        <f>VLOOKUP(F$2,Amphibole!$CN$7:$CW$433,5,FALSE)</f>
        <v>#N/A</v>
      </c>
      <c r="G6" s="5" t="e">
        <f>VLOOKUP(G$2,Amphibole!$CN$7:$CW$433,5,FALSE)</f>
        <v>#N/A</v>
      </c>
      <c r="H6" s="5" t="e">
        <f>VLOOKUP(H$2,Amphibole!$CN$7:$CW$433,5,FALSE)</f>
        <v>#N/A</v>
      </c>
      <c r="I6" s="5" t="e">
        <f>VLOOKUP(I$2,Amphibole!$CN$7:$CW$433,5,FALSE)</f>
        <v>#N/A</v>
      </c>
      <c r="J6" s="5" t="e">
        <f>VLOOKUP(J$2,Amphibole!$CN$7:$CW$433,5,FALSE)</f>
        <v>#N/A</v>
      </c>
      <c r="K6" s="5" t="e">
        <f>VLOOKUP(K$2,Amphibole!$CN$7:$CW$433,5,FALSE)</f>
        <v>#N/A</v>
      </c>
      <c r="L6" s="5" t="e">
        <f>VLOOKUP(L$2,Amphibole!$CN$7:$CW$433,5,FALSE)</f>
        <v>#N/A</v>
      </c>
      <c r="M6" s="5" t="e">
        <f>VLOOKUP(M$2,Amphibole!$CN$7:$CW$433,5,FALSE)</f>
        <v>#N/A</v>
      </c>
      <c r="N6" s="5" t="e">
        <f>VLOOKUP(N$2,Amphibole!$CN$7:$CW$433,5,FALSE)</f>
        <v>#N/A</v>
      </c>
      <c r="O6" s="5" t="e">
        <f>VLOOKUP(O$2,Amphibole!$CN$7:$CW$433,5,FALSE)</f>
        <v>#N/A</v>
      </c>
    </row>
    <row r="7" spans="1:15">
      <c r="D7" s="1"/>
      <c r="E7" s="6" t="s">
        <v>54</v>
      </c>
      <c r="F7" s="5" t="e">
        <f>VLOOKUP(F$2,Amphibole!$CN$7:$CW$433,6,FALSE)</f>
        <v>#N/A</v>
      </c>
      <c r="G7" s="5" t="e">
        <f>VLOOKUP(G$2,Amphibole!$CN$7:$CW$433,6,FALSE)</f>
        <v>#N/A</v>
      </c>
      <c r="H7" s="5" t="e">
        <f>VLOOKUP(H$2,Amphibole!$CN$7:$CW$433,6,FALSE)</f>
        <v>#N/A</v>
      </c>
      <c r="I7" s="5" t="e">
        <f>VLOOKUP(I$2,Amphibole!$CN$7:$CW$433,6,FALSE)</f>
        <v>#N/A</v>
      </c>
      <c r="J7" s="5" t="e">
        <f>VLOOKUP(J$2,Amphibole!$CN$7:$CW$433,6,FALSE)</f>
        <v>#N/A</v>
      </c>
      <c r="K7" s="5" t="e">
        <f>VLOOKUP(K$2,Amphibole!$CN$7:$CW$433,6,FALSE)</f>
        <v>#N/A</v>
      </c>
      <c r="L7" s="5" t="e">
        <f>VLOOKUP(L$2,Amphibole!$CN$7:$CW$433,6,FALSE)</f>
        <v>#N/A</v>
      </c>
      <c r="M7" s="5" t="e">
        <f>VLOOKUP(M$2,Amphibole!$CN$7:$CW$433,6,FALSE)</f>
        <v>#N/A</v>
      </c>
      <c r="N7" s="5" t="e">
        <f>VLOOKUP(N$2,Amphibole!$CN$7:$CW$433,6,FALSE)</f>
        <v>#N/A</v>
      </c>
      <c r="O7" s="5" t="e">
        <f>VLOOKUP(O$2,Amphibole!$CN$7:$CW$433,6,FALSE)</f>
        <v>#N/A</v>
      </c>
    </row>
    <row r="8" spans="1:15">
      <c r="A8" s="1"/>
      <c r="B8" s="1"/>
      <c r="C8" s="1"/>
      <c r="D8" s="1"/>
      <c r="E8" s="6" t="s">
        <v>55</v>
      </c>
      <c r="F8" s="5" t="e">
        <f>VLOOKUP(F$2,Amphibole!$CN$7:$CW$433,7,FALSE)</f>
        <v>#N/A</v>
      </c>
      <c r="G8" s="5" t="e">
        <f>VLOOKUP(G$2,Amphibole!$CN$7:$CW$433,7,FALSE)</f>
        <v>#N/A</v>
      </c>
      <c r="H8" s="5" t="e">
        <f>VLOOKUP(H$2,Amphibole!$CN$7:$CW$433,7,FALSE)</f>
        <v>#N/A</v>
      </c>
      <c r="I8" s="5" t="e">
        <f>VLOOKUP(I$2,Amphibole!$CN$7:$CW$433,7,FALSE)</f>
        <v>#N/A</v>
      </c>
      <c r="J8" s="5" t="e">
        <f>VLOOKUP(J$2,Amphibole!$CN$7:$CW$433,7,FALSE)</f>
        <v>#N/A</v>
      </c>
      <c r="K8" s="5" t="e">
        <f>VLOOKUP(K$2,Amphibole!$CN$7:$CW$433,7,FALSE)</f>
        <v>#N/A</v>
      </c>
      <c r="L8" s="5" t="e">
        <f>VLOOKUP(L$2,Amphibole!$CN$7:$CW$433,7,FALSE)</f>
        <v>#N/A</v>
      </c>
      <c r="M8" s="5" t="e">
        <f>VLOOKUP(M$2,Amphibole!$CN$7:$CW$433,7,FALSE)</f>
        <v>#N/A</v>
      </c>
      <c r="N8" s="5" t="e">
        <f>VLOOKUP(N$2,Amphibole!$CN$7:$CW$433,7,FALSE)</f>
        <v>#N/A</v>
      </c>
      <c r="O8" s="5" t="e">
        <f>VLOOKUP(O$2,Amphibole!$CN$7:$CW$433,7,FALSE)</f>
        <v>#N/A</v>
      </c>
    </row>
    <row r="9" spans="1:15">
      <c r="A9" s="7" t="s">
        <v>140</v>
      </c>
      <c r="B9" s="1"/>
      <c r="C9" s="1"/>
      <c r="D9" s="1"/>
      <c r="E9" s="6" t="s">
        <v>116</v>
      </c>
      <c r="F9" s="31" t="e">
        <f>VLOOKUP(F$2,Amphibole!$GU$7:$GY$433,3,FALSE)</f>
        <v>#DIV/0!</v>
      </c>
      <c r="G9" s="31" t="e">
        <f>VLOOKUP(G$2,Amphibole!$GU$7:$GY$433,3,FALSE)</f>
        <v>#DIV/0!</v>
      </c>
      <c r="H9" s="31" t="e">
        <f>VLOOKUP(H$2,Amphibole!$GU$7:$GY$433,3,FALSE)</f>
        <v>#DIV/0!</v>
      </c>
      <c r="I9" s="31" t="e">
        <f>VLOOKUP(I$2,Amphibole!$GU$7:$GY$433,3,FALSE)</f>
        <v>#DIV/0!</v>
      </c>
      <c r="J9" s="31" t="e">
        <f>VLOOKUP(J$2,Amphibole!$GU$7:$GY$433,3,FALSE)</f>
        <v>#DIV/0!</v>
      </c>
      <c r="K9" s="31" t="e">
        <f>VLOOKUP(K$2,Amphibole!$GU$7:$GY$433,3,FALSE)</f>
        <v>#DIV/0!</v>
      </c>
      <c r="L9" s="31" t="e">
        <f>VLOOKUP(L$2,Amphibole!$GU$7:$GY$433,3,FALSE)</f>
        <v>#DIV/0!</v>
      </c>
      <c r="M9" s="31" t="e">
        <f>VLOOKUP(M$2,Amphibole!$GU$7:$GY$433,3,FALSE)</f>
        <v>#DIV/0!</v>
      </c>
      <c r="N9" s="31" t="e">
        <f>VLOOKUP(N$2,Amphibole!$GU$7:$GY$433,3,FALSE)</f>
        <v>#DIV/0!</v>
      </c>
      <c r="O9" s="31" t="e">
        <f>VLOOKUP(O$2,Amphibole!$GU$7:$GY$433,3,FALSE)</f>
        <v>#DIV/0!</v>
      </c>
    </row>
    <row r="10" spans="1:15">
      <c r="A10" s="7" t="s">
        <v>141</v>
      </c>
      <c r="B10" s="1"/>
      <c r="C10" s="1"/>
      <c r="D10" s="1"/>
      <c r="E10" s="6" t="s">
        <v>116</v>
      </c>
      <c r="F10" s="31" t="e">
        <f>VLOOKUP(F$2,Amphibole!$GU$7:$GY$433,5,FALSE)</f>
        <v>#DIV/0!</v>
      </c>
      <c r="G10" s="31" t="e">
        <f>VLOOKUP(G$2,Amphibole!$GU$7:$GY$433,5,FALSE)</f>
        <v>#DIV/0!</v>
      </c>
      <c r="H10" s="31" t="e">
        <f>VLOOKUP(H$2,Amphibole!$GU$7:$GY$433,5,FALSE)</f>
        <v>#DIV/0!</v>
      </c>
      <c r="I10" s="31" t="e">
        <f>VLOOKUP(I$2,Amphibole!$GU$7:$GY$433,5,FALSE)</f>
        <v>#DIV/0!</v>
      </c>
      <c r="J10" s="31" t="e">
        <f>VLOOKUP(J$2,Amphibole!$GU$7:$GY$433,5,FALSE)</f>
        <v>#DIV/0!</v>
      </c>
      <c r="K10" s="31" t="e">
        <f>VLOOKUP(K$2,Amphibole!$GU$7:$GY$433,5,FALSE)</f>
        <v>#DIV/0!</v>
      </c>
      <c r="L10" s="31" t="e">
        <f>VLOOKUP(L$2,Amphibole!$GU$7:$GY$433,5,FALSE)</f>
        <v>#DIV/0!</v>
      </c>
      <c r="M10" s="31" t="e">
        <f>VLOOKUP(M$2,Amphibole!$GU$7:$GY$433,5,FALSE)</f>
        <v>#DIV/0!</v>
      </c>
      <c r="N10" s="31" t="e">
        <f>VLOOKUP(N$2,Amphibole!$GU$7:$GY$433,5,FALSE)</f>
        <v>#DIV/0!</v>
      </c>
      <c r="O10" s="31" t="e">
        <f>VLOOKUP(O$2,Amphibole!$GU$7:$GY$433,5,FALSE)</f>
        <v>#DIV/0!</v>
      </c>
    </row>
    <row r="11" spans="1:15">
      <c r="A11" s="1"/>
      <c r="B11" s="1"/>
      <c r="C11" s="1"/>
      <c r="D11" s="1"/>
      <c r="E11" s="6" t="s">
        <v>77</v>
      </c>
      <c r="F11" s="46" t="e">
        <f>VLOOKUP(F$2,Amphibole!$GU$7:$GY$433,4,FALSE)/100</f>
        <v>#DIV/0!</v>
      </c>
      <c r="G11" s="46" t="e">
        <f>VLOOKUP(G$2,Amphibole!$GU$7:$GY$433,4,FALSE)/100</f>
        <v>#DIV/0!</v>
      </c>
      <c r="H11" s="46" t="e">
        <f>VLOOKUP(H$2,Amphibole!$GU$7:$GY$433,4,FALSE)/100</f>
        <v>#DIV/0!</v>
      </c>
      <c r="I11" s="46" t="e">
        <f>VLOOKUP(I$2,Amphibole!$GU$7:$GY$433,4,FALSE)/100</f>
        <v>#DIV/0!</v>
      </c>
      <c r="J11" s="46" t="e">
        <f>VLOOKUP(J$2,Amphibole!$GU$7:$GY$433,4,FALSE)/100</f>
        <v>#DIV/0!</v>
      </c>
      <c r="K11" s="46" t="e">
        <f>VLOOKUP(K$2,Amphibole!$GU$7:$GY$433,4,FALSE)/100</f>
        <v>#DIV/0!</v>
      </c>
      <c r="L11" s="46" t="e">
        <f>VLOOKUP(L$2,Amphibole!$GU$7:$GY$433,4,FALSE)/100</f>
        <v>#DIV/0!</v>
      </c>
      <c r="M11" s="46" t="e">
        <f>VLOOKUP(M$2,Amphibole!$GU$7:$GY$433,4,FALSE)/100</f>
        <v>#DIV/0!</v>
      </c>
      <c r="N11" s="46" t="e">
        <f>VLOOKUP(N$2,Amphibole!$GU$7:$GY$433,4,FALSE)/100</f>
        <v>#DIV/0!</v>
      </c>
      <c r="O11" s="46" t="e">
        <f>VLOOKUP(O$2,Amphibole!$GU$7:$GY$433,4,FALSE)/100</f>
        <v>#DIV/0!</v>
      </c>
    </row>
    <row r="12" spans="1:15">
      <c r="A12" s="1"/>
      <c r="B12" s="6" t="s">
        <v>6</v>
      </c>
      <c r="C12" s="6" t="s">
        <v>73</v>
      </c>
      <c r="D12" s="6" t="s">
        <v>74</v>
      </c>
      <c r="E12" s="29" t="s">
        <v>84</v>
      </c>
      <c r="F12" s="30" t="e">
        <f>VLOOKUP(F$2,Amphibole!$CN$7:$CW$16,10,FALSE)</f>
        <v>#N/A</v>
      </c>
      <c r="G12" s="30" t="e">
        <f>VLOOKUP(G$2,Amphibole!$CN$7:$CW$16,10,FALSE)</f>
        <v>#N/A</v>
      </c>
      <c r="H12" s="30" t="e">
        <f>VLOOKUP(H$2,Amphibole!$CN$7:$CW$16,10,FALSE)</f>
        <v>#N/A</v>
      </c>
      <c r="I12" s="30" t="e">
        <f>VLOOKUP(I$2,Amphibole!$CN$7:$CW$16,10,FALSE)</f>
        <v>#N/A</v>
      </c>
      <c r="J12" s="30" t="e">
        <f>VLOOKUP(J$2,Amphibole!$CN$7:$CW$16,10,FALSE)</f>
        <v>#N/A</v>
      </c>
      <c r="K12" s="30" t="e">
        <f>VLOOKUP(K$2,Amphibole!$CN$7:$CW$16,10,FALSE)</f>
        <v>#N/A</v>
      </c>
      <c r="L12" s="30" t="e">
        <f>VLOOKUP(L$2,Amphibole!$CN$7:$CW$16,10,FALSE)</f>
        <v>#N/A</v>
      </c>
      <c r="M12" s="30" t="e">
        <f>VLOOKUP(M$2,Amphibole!$CN$7:$CW$16,10,FALSE)</f>
        <v>#N/A</v>
      </c>
      <c r="N12" s="30" t="e">
        <f>VLOOKUP(N$2,Amphibole!$CN$7:$CW$16,10,FALSE)</f>
        <v>#N/A</v>
      </c>
      <c r="O12" s="30" t="e">
        <f>VLOOKUP(O$2,Amphibole!$CN$7:$CW$16,10,FALSE)</f>
        <v>#N/A</v>
      </c>
    </row>
    <row r="13" spans="1:15" ht="14" customHeight="1">
      <c r="A13" s="54" t="s">
        <v>72</v>
      </c>
      <c r="B13" s="37"/>
      <c r="C13" s="34" t="e">
        <f>VLOOKUP($B13,Plagioclase!$AV$7:$BA$445,3,FALSE)</f>
        <v>#DIV/0!</v>
      </c>
      <c r="D13" s="34" t="e">
        <f>VLOOKUP($B13,Plagioclase!$AV$7:$BA$445,4,FALSE)</f>
        <v>#DIV/0!</v>
      </c>
      <c r="E13" s="29">
        <f>VLOOKUP($B13,Plagioclase!$AV$7:$BA$445,6,FALSE)</f>
        <v>0</v>
      </c>
      <c r="F13" s="31" t="e">
        <f>(-76.95+0.79*F$11+$D13+39.4*F$8+22.4*F$6+(41.5-2.89*F$11)*F$5)/(-0.065-$C$6*LN((27*F$7*F$3*$C13)/(256*F$8*F$4)))-273.15</f>
        <v>#DIV/0!</v>
      </c>
      <c r="G13" s="31" t="e">
        <f t="shared" ref="G13:O20" si="0">(-76.95+0.79*G$11+$D13+39.4*G$8+22.4*G$6+(41.5-2.89*G$11)*G$5)/(-0.065-$C$6*LN((27*G$7*G$3*$C13)/(256*G$8*G$4)))-273.15</f>
        <v>#DIV/0!</v>
      </c>
      <c r="H13" s="31" t="e">
        <f t="shared" si="0"/>
        <v>#DIV/0!</v>
      </c>
      <c r="I13" s="31" t="e">
        <f t="shared" si="0"/>
        <v>#DIV/0!</v>
      </c>
      <c r="J13" s="31" t="e">
        <f t="shared" si="0"/>
        <v>#DIV/0!</v>
      </c>
      <c r="K13" s="31" t="e">
        <f t="shared" si="0"/>
        <v>#DIV/0!</v>
      </c>
      <c r="L13" s="31" t="e">
        <f t="shared" si="0"/>
        <v>#DIV/0!</v>
      </c>
      <c r="M13" s="31" t="e">
        <f t="shared" si="0"/>
        <v>#DIV/0!</v>
      </c>
      <c r="N13" s="31" t="e">
        <f t="shared" si="0"/>
        <v>#DIV/0!</v>
      </c>
      <c r="O13" s="31" t="e">
        <f t="shared" si="0"/>
        <v>#DIV/0!</v>
      </c>
    </row>
    <row r="14" spans="1:15">
      <c r="A14" s="54"/>
      <c r="B14" s="37"/>
      <c r="C14" s="34" t="e">
        <f>VLOOKUP($B14,Plagioclase!$AV$7:$BA$445,3,FALSE)</f>
        <v>#DIV/0!</v>
      </c>
      <c r="D14" s="34" t="e">
        <f>VLOOKUP($B14,Plagioclase!$AV$7:$BA$445,4,FALSE)</f>
        <v>#DIV/0!</v>
      </c>
      <c r="E14" s="29">
        <f>VLOOKUP($B14,Plagioclase!$AV$7:$BA$445,6,FALSE)</f>
        <v>0</v>
      </c>
      <c r="F14" s="31" t="e">
        <f t="shared" ref="F14:O21" si="1">(-76.95+0.79*F$11+$D14+39.4*F$8+22.4*F$6+(41.5-2.89*F$11)*F$5)/(-0.065-$C$6*LN((27*F$7*F$3*$C14)/(256*F$8*F$4)))-273.15</f>
        <v>#DIV/0!</v>
      </c>
      <c r="G14" s="31" t="e">
        <f t="shared" si="0"/>
        <v>#DIV/0!</v>
      </c>
      <c r="H14" s="31" t="e">
        <f t="shared" si="0"/>
        <v>#DIV/0!</v>
      </c>
      <c r="I14" s="31" t="e">
        <f t="shared" si="0"/>
        <v>#DIV/0!</v>
      </c>
      <c r="J14" s="31" t="e">
        <f t="shared" si="0"/>
        <v>#DIV/0!</v>
      </c>
      <c r="K14" s="31" t="e">
        <f t="shared" si="0"/>
        <v>#DIV/0!</v>
      </c>
      <c r="L14" s="31" t="e">
        <f t="shared" si="0"/>
        <v>#DIV/0!</v>
      </c>
      <c r="M14" s="31" t="e">
        <f t="shared" si="0"/>
        <v>#DIV/0!</v>
      </c>
      <c r="N14" s="31" t="e">
        <f t="shared" si="0"/>
        <v>#DIV/0!</v>
      </c>
      <c r="O14" s="31" t="e">
        <f t="shared" si="0"/>
        <v>#DIV/0!</v>
      </c>
    </row>
    <row r="15" spans="1:15">
      <c r="A15" s="54"/>
      <c r="B15" s="37"/>
      <c r="C15" s="34" t="e">
        <f>VLOOKUP($B15,Plagioclase!$AV$7:$BA$445,3,FALSE)</f>
        <v>#DIV/0!</v>
      </c>
      <c r="D15" s="34" t="e">
        <f>VLOOKUP($B15,Plagioclase!$AV$7:$BA$445,4,FALSE)</f>
        <v>#DIV/0!</v>
      </c>
      <c r="E15" s="29">
        <f>VLOOKUP($B15,Plagioclase!$AV$7:$BA$445,6,FALSE)</f>
        <v>0</v>
      </c>
      <c r="F15" s="31" t="e">
        <f t="shared" si="1"/>
        <v>#DIV/0!</v>
      </c>
      <c r="G15" s="31" t="e">
        <f t="shared" si="0"/>
        <v>#DIV/0!</v>
      </c>
      <c r="H15" s="31" t="e">
        <f t="shared" si="0"/>
        <v>#DIV/0!</v>
      </c>
      <c r="I15" s="31" t="e">
        <f t="shared" si="0"/>
        <v>#DIV/0!</v>
      </c>
      <c r="J15" s="31" t="e">
        <f t="shared" si="0"/>
        <v>#DIV/0!</v>
      </c>
      <c r="K15" s="31" t="e">
        <f t="shared" si="0"/>
        <v>#DIV/0!</v>
      </c>
      <c r="L15" s="31" t="e">
        <f t="shared" si="0"/>
        <v>#DIV/0!</v>
      </c>
      <c r="M15" s="31" t="e">
        <f t="shared" si="0"/>
        <v>#DIV/0!</v>
      </c>
      <c r="N15" s="31" t="e">
        <f t="shared" si="0"/>
        <v>#DIV/0!</v>
      </c>
      <c r="O15" s="31" t="e">
        <f t="shared" si="0"/>
        <v>#DIV/0!</v>
      </c>
    </row>
    <row r="16" spans="1:15">
      <c r="A16" s="54"/>
      <c r="B16" s="37"/>
      <c r="C16" s="34" t="e">
        <f>VLOOKUP($B16,Plagioclase!$AV$7:$BA$445,3,FALSE)</f>
        <v>#DIV/0!</v>
      </c>
      <c r="D16" s="34" t="e">
        <f>VLOOKUP($B16,Plagioclase!$AV$7:$BA$445,4,FALSE)</f>
        <v>#DIV/0!</v>
      </c>
      <c r="E16" s="29">
        <f>VLOOKUP($B16,Plagioclase!$AV$7:$BA$445,6,FALSE)</f>
        <v>0</v>
      </c>
      <c r="F16" s="31" t="e">
        <f t="shared" si="1"/>
        <v>#DIV/0!</v>
      </c>
      <c r="G16" s="31" t="e">
        <f t="shared" si="0"/>
        <v>#DIV/0!</v>
      </c>
      <c r="H16" s="31" t="e">
        <f t="shared" si="0"/>
        <v>#DIV/0!</v>
      </c>
      <c r="I16" s="31" t="e">
        <f t="shared" si="0"/>
        <v>#DIV/0!</v>
      </c>
      <c r="J16" s="31" t="e">
        <f t="shared" si="0"/>
        <v>#DIV/0!</v>
      </c>
      <c r="K16" s="31" t="e">
        <f t="shared" si="0"/>
        <v>#DIV/0!</v>
      </c>
      <c r="L16" s="31" t="e">
        <f t="shared" si="0"/>
        <v>#DIV/0!</v>
      </c>
      <c r="M16" s="31" t="e">
        <f t="shared" si="0"/>
        <v>#DIV/0!</v>
      </c>
      <c r="N16" s="31" t="e">
        <f t="shared" si="0"/>
        <v>#DIV/0!</v>
      </c>
      <c r="O16" s="31" t="e">
        <f t="shared" si="0"/>
        <v>#DIV/0!</v>
      </c>
    </row>
    <row r="17" spans="1:15">
      <c r="A17" s="54"/>
      <c r="B17" s="37"/>
      <c r="C17" s="34" t="e">
        <f>VLOOKUP($B17,Plagioclase!$AV$7:$BA$445,3,FALSE)</f>
        <v>#DIV/0!</v>
      </c>
      <c r="D17" s="34" t="e">
        <f>VLOOKUP($B17,Plagioclase!$AV$7:$BA$445,4,FALSE)</f>
        <v>#DIV/0!</v>
      </c>
      <c r="E17" s="29">
        <f>VLOOKUP($B17,Plagioclase!$AV$7:$BA$445,6,FALSE)</f>
        <v>0</v>
      </c>
      <c r="F17" s="31" t="e">
        <f t="shared" si="1"/>
        <v>#DIV/0!</v>
      </c>
      <c r="G17" s="31" t="e">
        <f t="shared" si="0"/>
        <v>#DIV/0!</v>
      </c>
      <c r="H17" s="31" t="e">
        <f t="shared" si="0"/>
        <v>#DIV/0!</v>
      </c>
      <c r="I17" s="31" t="e">
        <f t="shared" si="0"/>
        <v>#DIV/0!</v>
      </c>
      <c r="J17" s="31" t="e">
        <f t="shared" si="0"/>
        <v>#DIV/0!</v>
      </c>
      <c r="K17" s="31" t="e">
        <f t="shared" si="0"/>
        <v>#DIV/0!</v>
      </c>
      <c r="L17" s="31" t="e">
        <f t="shared" si="0"/>
        <v>#DIV/0!</v>
      </c>
      <c r="M17" s="31" t="e">
        <f t="shared" si="0"/>
        <v>#DIV/0!</v>
      </c>
      <c r="N17" s="31" t="e">
        <f t="shared" si="0"/>
        <v>#DIV/0!</v>
      </c>
      <c r="O17" s="31" t="e">
        <f t="shared" si="0"/>
        <v>#DIV/0!</v>
      </c>
    </row>
    <row r="18" spans="1:15">
      <c r="A18" s="1"/>
      <c r="B18" s="37"/>
      <c r="C18" s="34" t="e">
        <f>VLOOKUP($B18,Plagioclase!$AV$7:$BA$445,3,FALSE)</f>
        <v>#DIV/0!</v>
      </c>
      <c r="D18" s="34" t="e">
        <f>VLOOKUP($B18,Plagioclase!$AV$7:$BA$445,4,FALSE)</f>
        <v>#DIV/0!</v>
      </c>
      <c r="E18" s="29">
        <f>VLOOKUP($B18,Plagioclase!$AV$7:$BA$445,6,FALSE)</f>
        <v>0</v>
      </c>
      <c r="F18" s="31" t="e">
        <f t="shared" si="1"/>
        <v>#DIV/0!</v>
      </c>
      <c r="G18" s="31" t="e">
        <f t="shared" si="0"/>
        <v>#DIV/0!</v>
      </c>
      <c r="H18" s="31" t="e">
        <f t="shared" si="0"/>
        <v>#DIV/0!</v>
      </c>
      <c r="I18" s="31" t="e">
        <f t="shared" si="0"/>
        <v>#DIV/0!</v>
      </c>
      <c r="J18" s="31" t="e">
        <f t="shared" si="0"/>
        <v>#DIV/0!</v>
      </c>
      <c r="K18" s="31" t="e">
        <f t="shared" si="0"/>
        <v>#DIV/0!</v>
      </c>
      <c r="L18" s="31" t="e">
        <f t="shared" si="0"/>
        <v>#DIV/0!</v>
      </c>
      <c r="M18" s="31" t="e">
        <f t="shared" si="0"/>
        <v>#DIV/0!</v>
      </c>
      <c r="N18" s="31" t="e">
        <f t="shared" si="0"/>
        <v>#DIV/0!</v>
      </c>
      <c r="O18" s="31" t="e">
        <f t="shared" si="0"/>
        <v>#DIV/0!</v>
      </c>
    </row>
    <row r="19" spans="1:15">
      <c r="A19" s="1"/>
      <c r="B19" s="37"/>
      <c r="C19" s="34" t="e">
        <f>VLOOKUP($B19,Plagioclase!$AV$7:$BA$445,3,FALSE)</f>
        <v>#DIV/0!</v>
      </c>
      <c r="D19" s="34" t="e">
        <f>VLOOKUP($B19,Plagioclase!$AV$7:$BA$445,4,FALSE)</f>
        <v>#DIV/0!</v>
      </c>
      <c r="E19" s="29">
        <f>VLOOKUP($B19,Plagioclase!$AV$7:$BA$445,6,FALSE)</f>
        <v>0</v>
      </c>
      <c r="F19" s="31" t="e">
        <f t="shared" si="1"/>
        <v>#DIV/0!</v>
      </c>
      <c r="G19" s="31" t="e">
        <f t="shared" si="0"/>
        <v>#DIV/0!</v>
      </c>
      <c r="H19" s="31" t="e">
        <f t="shared" si="0"/>
        <v>#DIV/0!</v>
      </c>
      <c r="I19" s="31" t="e">
        <f t="shared" si="0"/>
        <v>#DIV/0!</v>
      </c>
      <c r="J19" s="31" t="e">
        <f t="shared" si="0"/>
        <v>#DIV/0!</v>
      </c>
      <c r="K19" s="31" t="e">
        <f t="shared" si="0"/>
        <v>#DIV/0!</v>
      </c>
      <c r="L19" s="31" t="e">
        <f t="shared" si="0"/>
        <v>#DIV/0!</v>
      </c>
      <c r="M19" s="31" t="e">
        <f t="shared" si="0"/>
        <v>#DIV/0!</v>
      </c>
      <c r="N19" s="31" t="e">
        <f t="shared" si="0"/>
        <v>#DIV/0!</v>
      </c>
      <c r="O19" s="31" t="e">
        <f t="shared" si="0"/>
        <v>#DIV/0!</v>
      </c>
    </row>
    <row r="20" spans="1:15">
      <c r="A20" s="1"/>
      <c r="B20" s="37"/>
      <c r="C20" s="34" t="e">
        <f>VLOOKUP($B20,Plagioclase!$AV$7:$BA$445,3,FALSE)</f>
        <v>#DIV/0!</v>
      </c>
      <c r="D20" s="34" t="e">
        <f>VLOOKUP($B20,Plagioclase!$AV$7:$BA$445,4,FALSE)</f>
        <v>#DIV/0!</v>
      </c>
      <c r="E20" s="29">
        <f>VLOOKUP($B20,Plagioclase!$AV$7:$BA$445,6,FALSE)</f>
        <v>0</v>
      </c>
      <c r="F20" s="31" t="e">
        <f t="shared" si="1"/>
        <v>#DIV/0!</v>
      </c>
      <c r="G20" s="31" t="e">
        <f t="shared" si="0"/>
        <v>#DIV/0!</v>
      </c>
      <c r="H20" s="31" t="e">
        <f t="shared" si="0"/>
        <v>#DIV/0!</v>
      </c>
      <c r="I20" s="31" t="e">
        <f t="shared" si="0"/>
        <v>#DIV/0!</v>
      </c>
      <c r="J20" s="31" t="e">
        <f t="shared" si="0"/>
        <v>#DIV/0!</v>
      </c>
      <c r="K20" s="31" t="e">
        <f t="shared" si="0"/>
        <v>#DIV/0!</v>
      </c>
      <c r="L20" s="31" t="e">
        <f t="shared" si="0"/>
        <v>#DIV/0!</v>
      </c>
      <c r="M20" s="31" t="e">
        <f t="shared" si="0"/>
        <v>#DIV/0!</v>
      </c>
      <c r="N20" s="31" t="e">
        <f t="shared" si="0"/>
        <v>#DIV/0!</v>
      </c>
      <c r="O20" s="31" t="e">
        <f t="shared" si="0"/>
        <v>#DIV/0!</v>
      </c>
    </row>
    <row r="21" spans="1:15">
      <c r="A21" s="1"/>
      <c r="B21" s="37"/>
      <c r="C21" s="34" t="e">
        <f>VLOOKUP($B21,Plagioclase!$AV$7:$BA$445,3,FALSE)</f>
        <v>#DIV/0!</v>
      </c>
      <c r="D21" s="34" t="e">
        <f>VLOOKUP($B21,Plagioclase!$AV$7:$BA$445,4,FALSE)</f>
        <v>#DIV/0!</v>
      </c>
      <c r="E21" s="29">
        <f>VLOOKUP($B21,Plagioclase!$AV$7:$BA$445,6,FALSE)</f>
        <v>0</v>
      </c>
      <c r="F21" s="31" t="e">
        <f t="shared" si="1"/>
        <v>#DIV/0!</v>
      </c>
      <c r="G21" s="31" t="e">
        <f t="shared" si="1"/>
        <v>#DIV/0!</v>
      </c>
      <c r="H21" s="31" t="e">
        <f t="shared" si="1"/>
        <v>#DIV/0!</v>
      </c>
      <c r="I21" s="31" t="e">
        <f t="shared" si="1"/>
        <v>#DIV/0!</v>
      </c>
      <c r="J21" s="31" t="e">
        <f t="shared" si="1"/>
        <v>#DIV/0!</v>
      </c>
      <c r="K21" s="31" t="e">
        <f t="shared" si="1"/>
        <v>#DIV/0!</v>
      </c>
      <c r="L21" s="31" t="e">
        <f t="shared" si="1"/>
        <v>#DIV/0!</v>
      </c>
      <c r="M21" s="31" t="e">
        <f t="shared" si="1"/>
        <v>#DIV/0!</v>
      </c>
      <c r="N21" s="31" t="e">
        <f t="shared" si="1"/>
        <v>#DIV/0!</v>
      </c>
      <c r="O21" s="31" t="e">
        <f t="shared" si="1"/>
        <v>#DIV/0!</v>
      </c>
    </row>
    <row r="22" spans="1:15">
      <c r="A22" s="1"/>
      <c r="B22" s="37"/>
      <c r="C22" s="34" t="e">
        <f>VLOOKUP($B22,Plagioclase!$AV$7:$BA$445,3,FALSE)</f>
        <v>#DIV/0!</v>
      </c>
      <c r="D22" s="34" t="e">
        <f>VLOOKUP($B22,Plagioclase!$AV$7:$BA$445,4,FALSE)</f>
        <v>#DIV/0!</v>
      </c>
      <c r="E22" s="29">
        <f>VLOOKUP($B22,Plagioclase!$AV$7:$BA$445,6,FALSE)</f>
        <v>0</v>
      </c>
      <c r="F22" s="31" t="e">
        <f t="shared" ref="F22:O22" si="2">(-76.95+0.79*F$11+$D22+39.4*F$8+22.4*F$6+(41.5-2.89*F$11)*F$5)/(-0.065-$C$6*LN((27*F$7*F$3*$C22)/(256*F$8*F$4)))-273.15</f>
        <v>#DIV/0!</v>
      </c>
      <c r="G22" s="31" t="e">
        <f t="shared" si="2"/>
        <v>#DIV/0!</v>
      </c>
      <c r="H22" s="31" t="e">
        <f t="shared" si="2"/>
        <v>#DIV/0!</v>
      </c>
      <c r="I22" s="31" t="e">
        <f t="shared" si="2"/>
        <v>#DIV/0!</v>
      </c>
      <c r="J22" s="31" t="e">
        <f t="shared" si="2"/>
        <v>#DIV/0!</v>
      </c>
      <c r="K22" s="31" t="e">
        <f t="shared" si="2"/>
        <v>#DIV/0!</v>
      </c>
      <c r="L22" s="31" t="e">
        <f t="shared" si="2"/>
        <v>#DIV/0!</v>
      </c>
      <c r="M22" s="31" t="e">
        <f t="shared" si="2"/>
        <v>#DIV/0!</v>
      </c>
      <c r="N22" s="31" t="e">
        <f t="shared" si="2"/>
        <v>#DIV/0!</v>
      </c>
      <c r="O22" s="31" t="e">
        <f t="shared" si="2"/>
        <v>#DIV/0!</v>
      </c>
    </row>
  </sheetData>
  <sortState columnSort="1" ref="F2:CD12">
    <sortCondition ref="F12:CD12"/>
  </sortState>
  <mergeCells count="1">
    <mergeCell ref="A13:A17"/>
  </mergeCells>
  <conditionalFormatting sqref="G13:O14">
    <cfRule type="colorScale" priority="4">
      <colorScale>
        <cfvo type="num" val="600"/>
        <cfvo type="num" val="1200"/>
        <color rgb="FF0000FF"/>
        <color rgb="FFFF0000"/>
      </colorScale>
    </cfRule>
  </conditionalFormatting>
  <conditionalFormatting sqref="F14:O14">
    <cfRule type="colorScale" priority="3">
      <colorScale>
        <cfvo type="num" val="600"/>
        <cfvo type="num" val="1200"/>
        <color rgb="FF0000FF"/>
        <color rgb="FFFF0000"/>
      </colorScale>
    </cfRule>
  </conditionalFormatting>
  <conditionalFormatting sqref="F9:O10 F13:O22">
    <cfRule type="colorScale" priority="2">
      <colorScale>
        <cfvo type="num" val="600"/>
        <cfvo type="num" val="900"/>
        <cfvo type="num" val="1200"/>
        <color rgb="FF0000FF"/>
        <color rgb="FFFF0000"/>
        <color rgb="FFFFFF00"/>
      </colorScale>
    </cfRule>
  </conditionalFormatting>
  <conditionalFormatting sqref="G13:O14 F14">
    <cfRule type="colorScale" priority="8">
      <colorScale>
        <cfvo type="min"/>
        <cfvo type="max"/>
        <color rgb="FF0000FF"/>
        <color rgb="FFFF0000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workbookViewId="0">
      <selection activeCell="J58" sqref="J58"/>
    </sheetView>
  </sheetViews>
  <sheetFormatPr baseColWidth="10" defaultRowHeight="15" x14ac:dyDescent="0"/>
  <cols>
    <col min="1" max="1" width="3.5" customWidth="1"/>
    <col min="2" max="2" width="7.5" bestFit="1" customWidth="1"/>
    <col min="3" max="3" width="8" bestFit="1" customWidth="1"/>
    <col min="4" max="4" width="5.5" bestFit="1" customWidth="1"/>
    <col min="5" max="5" width="7.33203125" bestFit="1" customWidth="1"/>
    <col min="6" max="6" width="12.1640625" bestFit="1" customWidth="1"/>
    <col min="7" max="7" width="10.5" customWidth="1"/>
    <col min="8" max="8" width="10.5" bestFit="1" customWidth="1"/>
    <col min="9" max="16" width="9.6640625" bestFit="1" customWidth="1"/>
  </cols>
  <sheetData>
    <row r="1" spans="1:16">
      <c r="A1" s="7" t="s">
        <v>75</v>
      </c>
      <c r="D1" s="1"/>
      <c r="E1" s="1"/>
      <c r="F1" s="1"/>
      <c r="G1" s="51" t="s">
        <v>71</v>
      </c>
      <c r="H1" s="45"/>
      <c r="I1" s="45"/>
      <c r="J1" s="45"/>
      <c r="K1" s="45"/>
      <c r="L1" s="45"/>
      <c r="M1" s="28"/>
      <c r="N1" s="28"/>
      <c r="O1" s="28"/>
      <c r="P1" s="1"/>
    </row>
    <row r="2" spans="1:16">
      <c r="A2" s="7" t="s">
        <v>76</v>
      </c>
      <c r="B2" s="1"/>
      <c r="C2" s="1"/>
      <c r="D2" s="1"/>
      <c r="E2" s="1"/>
      <c r="F2" s="6" t="s">
        <v>6</v>
      </c>
      <c r="G2" s="35"/>
      <c r="H2" s="35"/>
      <c r="I2" s="35"/>
      <c r="J2" s="35"/>
      <c r="K2" s="35"/>
      <c r="L2" s="35"/>
      <c r="M2" s="35"/>
      <c r="N2" s="35"/>
      <c r="O2" s="35"/>
      <c r="P2" s="35"/>
    </row>
    <row r="3" spans="1:16">
      <c r="A3" s="1" t="s">
        <v>79</v>
      </c>
      <c r="B3" s="1"/>
      <c r="C3" s="1"/>
      <c r="D3" s="1"/>
      <c r="E3" s="1"/>
      <c r="F3" s="6" t="s">
        <v>50</v>
      </c>
      <c r="G3" s="34" t="e">
        <f>VLOOKUP(G$2,Amphibole!$CN$7:$CW$433,2,FALSE)</f>
        <v>#N/A</v>
      </c>
      <c r="H3" s="34" t="e">
        <f>VLOOKUP(H$2,Amphibole!$CN$7:$CW$433,2,FALSE)</f>
        <v>#N/A</v>
      </c>
      <c r="I3" s="34" t="e">
        <f>VLOOKUP(I$2,Amphibole!$CN$7:$CW$433,2,FALSE)</f>
        <v>#N/A</v>
      </c>
      <c r="J3" s="34" t="e">
        <f>VLOOKUP(J$2,Amphibole!$CN$7:$CW$433,2,FALSE)</f>
        <v>#N/A</v>
      </c>
      <c r="K3" s="34" t="e">
        <f>VLOOKUP(K$2,Amphibole!$CN$7:$CW$433,2,FALSE)</f>
        <v>#N/A</v>
      </c>
      <c r="L3" s="34" t="e">
        <f>VLOOKUP(L$2,Amphibole!$CN$7:$CW$433,2,FALSE)</f>
        <v>#N/A</v>
      </c>
      <c r="M3" s="34" t="e">
        <f>VLOOKUP(M$2,Amphibole!$CN$7:$CW$433,2,FALSE)</f>
        <v>#N/A</v>
      </c>
      <c r="N3" s="34" t="e">
        <f>VLOOKUP(N$2,Amphibole!$CN$7:$CW$433,2,FALSE)</f>
        <v>#N/A</v>
      </c>
      <c r="O3" s="34" t="e">
        <f>VLOOKUP(O$2,Amphibole!$CN$7:$CW$433,2,FALSE)</f>
        <v>#N/A</v>
      </c>
      <c r="P3" s="34" t="e">
        <f>VLOOKUP(P$2,Amphibole!$CN$7:$CW$433,2,FALSE)</f>
        <v>#N/A</v>
      </c>
    </row>
    <row r="4" spans="1:16">
      <c r="A4" s="1"/>
      <c r="B4" s="1"/>
      <c r="C4" s="1"/>
      <c r="D4" s="1"/>
      <c r="E4" s="1"/>
      <c r="F4" s="6" t="s">
        <v>51</v>
      </c>
      <c r="G4" s="5" t="e">
        <f>VLOOKUP(G$2,Amphibole!$CN$7:$CW$433,3,FALSE)</f>
        <v>#N/A</v>
      </c>
      <c r="H4" s="5" t="e">
        <f>VLOOKUP(H$2,Amphibole!$CN$7:$CW$433,3,FALSE)</f>
        <v>#N/A</v>
      </c>
      <c r="I4" s="5" t="e">
        <f>VLOOKUP(I$2,Amphibole!$CN$7:$CW$433,3,FALSE)</f>
        <v>#N/A</v>
      </c>
      <c r="J4" s="5" t="e">
        <f>VLOOKUP(J$2,Amphibole!$CN$7:$CW$433,3,FALSE)</f>
        <v>#N/A</v>
      </c>
      <c r="K4" s="5" t="e">
        <f>VLOOKUP(K$2,Amphibole!$CN$7:$CW$433,3,FALSE)</f>
        <v>#N/A</v>
      </c>
      <c r="L4" s="5" t="e">
        <f>VLOOKUP(L$2,Amphibole!$CN$7:$CW$433,3,FALSE)</f>
        <v>#N/A</v>
      </c>
      <c r="M4" s="5" t="e">
        <f>VLOOKUP(M$2,Amphibole!$CN$7:$CW$433,3,FALSE)</f>
        <v>#N/A</v>
      </c>
      <c r="N4" s="5" t="e">
        <f>VLOOKUP(N$2,Amphibole!$CN$7:$CW$433,3,FALSE)</f>
        <v>#N/A</v>
      </c>
      <c r="O4" s="5" t="e">
        <f>VLOOKUP(O$2,Amphibole!$CN$7:$CW$433,3,FALSE)</f>
        <v>#N/A</v>
      </c>
      <c r="P4" s="5" t="e">
        <f>VLOOKUP(P$2,Amphibole!$CN$7:$CW$433,3,FALSE)</f>
        <v>#N/A</v>
      </c>
    </row>
    <row r="5" spans="1:16">
      <c r="A5" s="1"/>
      <c r="C5" s="53"/>
      <c r="D5" s="1"/>
      <c r="E5" s="1"/>
      <c r="F5" s="6" t="s">
        <v>52</v>
      </c>
      <c r="G5" s="5" t="e">
        <f>VLOOKUP(G$2,Amphibole!$CN$7:$CW$433,4,FALSE)</f>
        <v>#N/A</v>
      </c>
      <c r="H5" s="5" t="e">
        <f>VLOOKUP(H$2,Amphibole!$CN$7:$CW$433,4,FALSE)</f>
        <v>#N/A</v>
      </c>
      <c r="I5" s="5" t="e">
        <f>VLOOKUP(I$2,Amphibole!$CN$7:$CW$433,4,FALSE)</f>
        <v>#N/A</v>
      </c>
      <c r="J5" s="5" t="e">
        <f>VLOOKUP(J$2,Amphibole!$CN$7:$CW$433,4,FALSE)</f>
        <v>#N/A</v>
      </c>
      <c r="K5" s="5" t="e">
        <f>VLOOKUP(K$2,Amphibole!$CN$7:$CW$433,4,FALSE)</f>
        <v>#N/A</v>
      </c>
      <c r="L5" s="5" t="e">
        <f>VLOOKUP(L$2,Amphibole!$CN$7:$CW$433,4,FALSE)</f>
        <v>#N/A</v>
      </c>
      <c r="M5" s="5" t="e">
        <f>VLOOKUP(M$2,Amphibole!$CN$7:$CW$433,4,FALSE)</f>
        <v>#N/A</v>
      </c>
      <c r="N5" s="5" t="e">
        <f>VLOOKUP(N$2,Amphibole!$CN$7:$CW$433,4,FALSE)</f>
        <v>#N/A</v>
      </c>
      <c r="O5" s="5" t="e">
        <f>VLOOKUP(O$2,Amphibole!$CN$7:$CW$433,4,FALSE)</f>
        <v>#N/A</v>
      </c>
      <c r="P5" s="5" t="e">
        <f>VLOOKUP(P$2,Amphibole!$CN$7:$CW$433,4,FALSE)</f>
        <v>#N/A</v>
      </c>
    </row>
    <row r="6" spans="1:16">
      <c r="A6" s="1" t="s">
        <v>78</v>
      </c>
      <c r="C6" s="52">
        <v>8.3143999999999996E-3</v>
      </c>
      <c r="D6" s="1"/>
      <c r="E6" s="1"/>
      <c r="F6" s="6" t="s">
        <v>55</v>
      </c>
      <c r="G6" s="5" t="e">
        <f>VLOOKUP(G$2,Amphibole!$CN$7:$CW$433,7,FALSE)</f>
        <v>#N/A</v>
      </c>
      <c r="H6" s="5" t="e">
        <f>VLOOKUP(H$2,Amphibole!$CN$7:$CW$433,7,FALSE)</f>
        <v>#N/A</v>
      </c>
      <c r="I6" s="5" t="e">
        <f>VLOOKUP(I$2,Amphibole!$CN$7:$CW$433,7,FALSE)</f>
        <v>#N/A</v>
      </c>
      <c r="J6" s="5" t="e">
        <f>VLOOKUP(J$2,Amphibole!$CN$7:$CW$433,7,FALSE)</f>
        <v>#N/A</v>
      </c>
      <c r="K6" s="5" t="e">
        <f>VLOOKUP(K$2,Amphibole!$CN$7:$CW$433,7,FALSE)</f>
        <v>#N/A</v>
      </c>
      <c r="L6" s="5" t="e">
        <f>VLOOKUP(L$2,Amphibole!$CN$7:$CW$433,7,FALSE)</f>
        <v>#N/A</v>
      </c>
      <c r="M6" s="5" t="e">
        <f>VLOOKUP(M$2,Amphibole!$CN$7:$CW$433,7,FALSE)</f>
        <v>#N/A</v>
      </c>
      <c r="N6" s="5" t="e">
        <f>VLOOKUP(N$2,Amphibole!$CN$7:$CW$433,7,FALSE)</f>
        <v>#N/A</v>
      </c>
      <c r="O6" s="5" t="e">
        <f>VLOOKUP(O$2,Amphibole!$CN$7:$CW$433,7,FALSE)</f>
        <v>#N/A</v>
      </c>
      <c r="P6" s="5" t="e">
        <f>VLOOKUP(P$2,Amphibole!$CN$7:$CW$433,7,FALSE)</f>
        <v>#N/A</v>
      </c>
    </row>
    <row r="7" spans="1:16">
      <c r="D7" s="1"/>
      <c r="E7" s="1"/>
      <c r="F7" s="6" t="s">
        <v>56</v>
      </c>
      <c r="G7" s="5" t="e">
        <f>VLOOKUP(G$2,Amphibole!$CN$7:$CW$433,8,FALSE)</f>
        <v>#N/A</v>
      </c>
      <c r="H7" s="5" t="e">
        <f>VLOOKUP(H$2,Amphibole!$CN$7:$CW$433,8,FALSE)</f>
        <v>#N/A</v>
      </c>
      <c r="I7" s="5" t="e">
        <f>VLOOKUP(I$2,Amphibole!$CN$7:$CW$433,8,FALSE)</f>
        <v>#N/A</v>
      </c>
      <c r="J7" s="5" t="e">
        <f>VLOOKUP(J$2,Amphibole!$CN$7:$CW$433,8,FALSE)</f>
        <v>#N/A</v>
      </c>
      <c r="K7" s="5" t="e">
        <f>VLOOKUP(K$2,Amphibole!$CN$7:$CW$433,8,FALSE)</f>
        <v>#N/A</v>
      </c>
      <c r="L7" s="5" t="e">
        <f>VLOOKUP(L$2,Amphibole!$CN$7:$CW$433,8,FALSE)</f>
        <v>#N/A</v>
      </c>
      <c r="M7" s="5" t="e">
        <f>VLOOKUP(M$2,Amphibole!$CN$7:$CW$433,8,FALSE)</f>
        <v>#N/A</v>
      </c>
      <c r="N7" s="5" t="e">
        <f>VLOOKUP(N$2,Amphibole!$CN$7:$CW$433,8,FALSE)</f>
        <v>#N/A</v>
      </c>
      <c r="O7" s="5" t="e">
        <f>VLOOKUP(O$2,Amphibole!$CN$7:$CW$433,8,FALSE)</f>
        <v>#N/A</v>
      </c>
      <c r="P7" s="5" t="e">
        <f>VLOOKUP(P$2,Amphibole!$CN$7:$CW$433,8,FALSE)</f>
        <v>#N/A</v>
      </c>
    </row>
    <row r="8" spans="1:16">
      <c r="A8" s="1"/>
      <c r="B8" s="1"/>
      <c r="C8" s="1"/>
      <c r="D8" s="1"/>
      <c r="E8" s="1"/>
      <c r="F8" s="6" t="s">
        <v>57</v>
      </c>
      <c r="G8" s="5" t="e">
        <f>VLOOKUP(G$2,Amphibole!$CN$7:$CW$433,9,FALSE)</f>
        <v>#N/A</v>
      </c>
      <c r="H8" s="5" t="e">
        <f>VLOOKUP(H$2,Amphibole!$CN$7:$CW$433,9,FALSE)</f>
        <v>#N/A</v>
      </c>
      <c r="I8" s="5" t="e">
        <f>VLOOKUP(I$2,Amphibole!$CN$7:$CW$433,9,FALSE)</f>
        <v>#N/A</v>
      </c>
      <c r="J8" s="5" t="e">
        <f>VLOOKUP(J$2,Amphibole!$CN$7:$CW$433,9,FALSE)</f>
        <v>#N/A</v>
      </c>
      <c r="K8" s="5" t="e">
        <f>VLOOKUP(K$2,Amphibole!$CN$7:$CW$433,9,FALSE)</f>
        <v>#N/A</v>
      </c>
      <c r="L8" s="5" t="e">
        <f>VLOOKUP(L$2,Amphibole!$CN$7:$CW$433,9,FALSE)</f>
        <v>#N/A</v>
      </c>
      <c r="M8" s="5" t="e">
        <f>VLOOKUP(M$2,Amphibole!$CN$7:$CW$433,9,FALSE)</f>
        <v>#N/A</v>
      </c>
      <c r="N8" s="5" t="e">
        <f>VLOOKUP(N$2,Amphibole!$CN$7:$CW$433,9,FALSE)</f>
        <v>#N/A</v>
      </c>
      <c r="O8" s="5" t="e">
        <f>VLOOKUP(O$2,Amphibole!$CN$7:$CW$433,9,FALSE)</f>
        <v>#N/A</v>
      </c>
      <c r="P8" s="5" t="e">
        <f>VLOOKUP(P$2,Amphibole!$CN$7:$CW$433,9,FALSE)</f>
        <v>#N/A</v>
      </c>
    </row>
    <row r="9" spans="1:16">
      <c r="A9" s="7" t="s">
        <v>140</v>
      </c>
      <c r="B9" s="1"/>
      <c r="C9" s="1"/>
      <c r="D9" s="1"/>
      <c r="E9" s="1"/>
      <c r="F9" s="6" t="s">
        <v>116</v>
      </c>
      <c r="G9" s="31" t="e">
        <f>VLOOKUP(G$2,Amphibole!$GU$7:$GY$433,3,FALSE)</f>
        <v>#DIV/0!</v>
      </c>
      <c r="H9" s="31" t="e">
        <f>VLOOKUP(H$2,Amphibole!$GU$7:$GY$433,3,FALSE)</f>
        <v>#DIV/0!</v>
      </c>
      <c r="I9" s="31" t="e">
        <f>VLOOKUP(I$2,Amphibole!$GU$7:$GY$433,3,FALSE)</f>
        <v>#DIV/0!</v>
      </c>
      <c r="J9" s="31" t="e">
        <f>VLOOKUP(J$2,Amphibole!$GU$7:$GY$433,3,FALSE)</f>
        <v>#DIV/0!</v>
      </c>
      <c r="K9" s="31" t="e">
        <f>VLOOKUP(K$2,Amphibole!$GU$7:$GY$433,3,FALSE)</f>
        <v>#DIV/0!</v>
      </c>
      <c r="L9" s="31" t="e">
        <f>VLOOKUP(L$2,Amphibole!$GU$7:$GY$433,3,FALSE)</f>
        <v>#DIV/0!</v>
      </c>
      <c r="M9" s="31" t="e">
        <f>VLOOKUP(M$2,Amphibole!$GU$7:$GY$433,3,FALSE)</f>
        <v>#DIV/0!</v>
      </c>
      <c r="N9" s="31" t="e">
        <f>VLOOKUP(N$2,Amphibole!$GU$7:$GY$433,3,FALSE)</f>
        <v>#DIV/0!</v>
      </c>
      <c r="O9" s="31" t="e">
        <f>VLOOKUP(O$2,Amphibole!$GU$7:$GY$433,3,FALSE)</f>
        <v>#DIV/0!</v>
      </c>
      <c r="P9" s="31" t="e">
        <f>VLOOKUP(P$2,Amphibole!$GU$7:$GY$433,3,FALSE)</f>
        <v>#DIV/0!</v>
      </c>
    </row>
    <row r="10" spans="1:16">
      <c r="A10" s="7" t="s">
        <v>141</v>
      </c>
      <c r="B10" s="1"/>
      <c r="C10" s="1"/>
      <c r="D10" s="1"/>
      <c r="E10" s="1"/>
      <c r="F10" s="6" t="s">
        <v>116</v>
      </c>
      <c r="G10" s="31" t="e">
        <f>VLOOKUP(G$2,Amphibole!$GU$7:$GY$433,5,FALSE)</f>
        <v>#DIV/0!</v>
      </c>
      <c r="H10" s="31" t="e">
        <f>VLOOKUP(H$2,Amphibole!$GU$7:$GY$433,5,FALSE)</f>
        <v>#DIV/0!</v>
      </c>
      <c r="I10" s="31" t="e">
        <f>VLOOKUP(I$2,Amphibole!$GU$7:$GY$433,5,FALSE)</f>
        <v>#DIV/0!</v>
      </c>
      <c r="J10" s="31" t="e">
        <f>VLOOKUP(J$2,Amphibole!$GU$7:$GY$433,5,FALSE)</f>
        <v>#DIV/0!</v>
      </c>
      <c r="K10" s="31" t="e">
        <f>VLOOKUP(K$2,Amphibole!$GU$7:$GY$433,5,FALSE)</f>
        <v>#DIV/0!</v>
      </c>
      <c r="L10" s="31" t="e">
        <f>VLOOKUP(L$2,Amphibole!$GU$7:$GY$433,5,FALSE)</f>
        <v>#DIV/0!</v>
      </c>
      <c r="M10" s="31" t="e">
        <f>VLOOKUP(M$2,Amphibole!$GU$7:$GY$433,5,FALSE)</f>
        <v>#DIV/0!</v>
      </c>
      <c r="N10" s="31" t="e">
        <f>VLOOKUP(N$2,Amphibole!$GU$7:$GY$433,5,FALSE)</f>
        <v>#DIV/0!</v>
      </c>
      <c r="O10" s="31" t="e">
        <f>VLOOKUP(O$2,Amphibole!$GU$7:$GY$433,5,FALSE)</f>
        <v>#DIV/0!</v>
      </c>
      <c r="P10" s="31" t="e">
        <f>VLOOKUP(P$2,Amphibole!$GU$7:$GY$433,5,FALSE)</f>
        <v>#DIV/0!</v>
      </c>
    </row>
    <row r="11" spans="1:16">
      <c r="A11" s="1"/>
      <c r="B11" s="1"/>
      <c r="C11" s="1"/>
      <c r="D11" s="1"/>
      <c r="E11" s="1"/>
      <c r="F11" s="6" t="s">
        <v>77</v>
      </c>
      <c r="G11" s="46" t="e">
        <f>VLOOKUP(G$2,Amphibole!$GU$7:$GY$433,4,FALSE)/100</f>
        <v>#DIV/0!</v>
      </c>
      <c r="H11" s="46" t="e">
        <f>VLOOKUP(H$2,Amphibole!$GU$7:$GY$433,4,FALSE)/100</f>
        <v>#DIV/0!</v>
      </c>
      <c r="I11" s="46" t="e">
        <f>VLOOKUP(I$2,Amphibole!$GU$7:$GY$433,4,FALSE)/100</f>
        <v>#DIV/0!</v>
      </c>
      <c r="J11" s="46" t="e">
        <f>VLOOKUP(J$2,Amphibole!$GU$7:$GY$433,4,FALSE)/100</f>
        <v>#DIV/0!</v>
      </c>
      <c r="K11" s="46" t="e">
        <f>VLOOKUP(K$2,Amphibole!$GU$7:$GY$433,4,FALSE)/100</f>
        <v>#DIV/0!</v>
      </c>
      <c r="L11" s="46" t="e">
        <f>VLOOKUP(L$2,Amphibole!$GU$7:$GY$433,4,FALSE)/100</f>
        <v>#DIV/0!</v>
      </c>
      <c r="M11" s="46" t="e">
        <f>VLOOKUP(M$2,Amphibole!$GU$7:$GY$433,4,FALSE)/100</f>
        <v>#DIV/0!</v>
      </c>
      <c r="N11" s="46" t="e">
        <f>VLOOKUP(N$2,Amphibole!$GU$7:$GY$433,4,FALSE)/100</f>
        <v>#DIV/0!</v>
      </c>
      <c r="O11" s="46" t="e">
        <f>VLOOKUP(O$2,Amphibole!$GU$7:$GY$433,4,FALSE)/100</f>
        <v>#DIV/0!</v>
      </c>
      <c r="P11" s="46" t="e">
        <f>VLOOKUP(P$2,Amphibole!$GU$7:$GY$433,4,FALSE)/100</f>
        <v>#DIV/0!</v>
      </c>
    </row>
    <row r="12" spans="1:16">
      <c r="A12" s="1"/>
      <c r="B12" s="6" t="s">
        <v>6</v>
      </c>
      <c r="C12" s="1" t="s">
        <v>80</v>
      </c>
      <c r="D12" s="1" t="s">
        <v>73</v>
      </c>
      <c r="E12" s="1" t="s">
        <v>81</v>
      </c>
      <c r="F12" s="29" t="s">
        <v>84</v>
      </c>
      <c r="G12" s="30" t="e">
        <f>VLOOKUP(G$2,Amphibole!$CN$7:$CW$16,10,FALSE)</f>
        <v>#N/A</v>
      </c>
      <c r="H12" s="30" t="e">
        <f>VLOOKUP(H$2,Amphibole!$CN$7:$CW$16,10,FALSE)</f>
        <v>#N/A</v>
      </c>
      <c r="I12" s="30" t="e">
        <f>VLOOKUP(I$2,Amphibole!$CN$7:$CW$16,10,FALSE)</f>
        <v>#N/A</v>
      </c>
      <c r="J12" s="30" t="e">
        <f>VLOOKUP(J$2,Amphibole!$CN$7:$CW$16,10,FALSE)</f>
        <v>#N/A</v>
      </c>
      <c r="K12" s="30" t="e">
        <f>VLOOKUP(K$2,Amphibole!$CN$7:$CW$16,10,FALSE)</f>
        <v>#N/A</v>
      </c>
      <c r="L12" s="30" t="e">
        <f>VLOOKUP(L$2,Amphibole!$CN$7:$CW$16,10,FALSE)</f>
        <v>#N/A</v>
      </c>
      <c r="M12" s="30" t="e">
        <f>VLOOKUP(M$2,Amphibole!$CN$7:$CW$16,10,FALSE)</f>
        <v>#N/A</v>
      </c>
      <c r="N12" s="30" t="e">
        <f>VLOOKUP(N$2,Amphibole!$CN$7:$CW$16,10,FALSE)</f>
        <v>#N/A</v>
      </c>
      <c r="O12" s="30" t="e">
        <f>VLOOKUP(O$2,Amphibole!$CN$7:$CW$16,10,FALSE)</f>
        <v>#N/A</v>
      </c>
      <c r="P12" s="30" t="e">
        <f>VLOOKUP(P$2,Amphibole!$CN$7:$CW$16,10,FALSE)</f>
        <v>#N/A</v>
      </c>
    </row>
    <row r="13" spans="1:16" ht="14" customHeight="1">
      <c r="A13" s="54" t="s">
        <v>72</v>
      </c>
      <c r="B13" s="37"/>
      <c r="C13" s="34" t="e">
        <f>VLOOKUP($B13,Plagioclase!$AV$7:$BA$445,2,FALSE)</f>
        <v>#DIV/0!</v>
      </c>
      <c r="D13" s="34" t="e">
        <f>VLOOKUP($B13,Plagioclase!$AV$7:$BA$445,3,FALSE)</f>
        <v>#DIV/0!</v>
      </c>
      <c r="E13" s="34" t="e">
        <f>VLOOKUP($B13,Plagioclase!$AV$7:$BA$445,5,FALSE)</f>
        <v>#DIV/0!</v>
      </c>
      <c r="F13" s="29">
        <f>VLOOKUP($B13,Plagioclase!$AV$7:$BA$445,6,FALSE)</f>
        <v>0</v>
      </c>
      <c r="G13" s="31" t="e">
        <f>(78.44+$E13-33.6*G$7-(66.8-2.92*G$11)*G$5+78.5*G$4+9.4*G$6)/(0.0721-$C$6*LN((27*G$7*G$3*$C13)/(64*G$8*G$4*$D13)))-273.15</f>
        <v>#DIV/0!</v>
      </c>
      <c r="H13" s="31" t="e">
        <f t="shared" ref="H13:P20" si="0">(78.44+$E13-33.6*H$7-(66.8-2.92*H$11)*H$5+78.5*H$4+9.4*H$6)/(0.0721-$C$6*LN((27*H$7*H$3*$C13)/(64*H$8*H$4*$D13)))-273.15</f>
        <v>#DIV/0!</v>
      </c>
      <c r="I13" s="31" t="e">
        <f t="shared" si="0"/>
        <v>#DIV/0!</v>
      </c>
      <c r="J13" s="31" t="e">
        <f t="shared" si="0"/>
        <v>#DIV/0!</v>
      </c>
      <c r="K13" s="31" t="e">
        <f t="shared" si="0"/>
        <v>#DIV/0!</v>
      </c>
      <c r="L13" s="31" t="e">
        <f t="shared" si="0"/>
        <v>#DIV/0!</v>
      </c>
      <c r="M13" s="31" t="e">
        <f t="shared" si="0"/>
        <v>#DIV/0!</v>
      </c>
      <c r="N13" s="31" t="e">
        <f t="shared" si="0"/>
        <v>#DIV/0!</v>
      </c>
      <c r="O13" s="31" t="e">
        <f t="shared" si="0"/>
        <v>#DIV/0!</v>
      </c>
      <c r="P13" s="31" t="e">
        <f t="shared" si="0"/>
        <v>#DIV/0!</v>
      </c>
    </row>
    <row r="14" spans="1:16">
      <c r="A14" s="54"/>
      <c r="B14" s="37"/>
      <c r="C14" s="34" t="e">
        <f>VLOOKUP($B14,Plagioclase!$AV$7:$BA$445,2,FALSE)</f>
        <v>#DIV/0!</v>
      </c>
      <c r="D14" s="34" t="e">
        <f>VLOOKUP($B14,Plagioclase!$AV$7:$BA$445,3,FALSE)</f>
        <v>#DIV/0!</v>
      </c>
      <c r="E14" s="34" t="e">
        <f>VLOOKUP($B14,Plagioclase!$AV$7:$BA$445,5,FALSE)</f>
        <v>#DIV/0!</v>
      </c>
      <c r="F14" s="29">
        <f>VLOOKUP($B14,Plagioclase!$AV$7:$BA$445,6,FALSE)</f>
        <v>0</v>
      </c>
      <c r="G14" s="31" t="e">
        <f t="shared" ref="G14:P21" si="1">(78.44+$E14-33.6*G$7-(66.8-2.92*G$11)*G$5+78.5*G$4+9.4*G$6)/(0.0721-$C$6*LN((27*G$7*G$3*$C14)/(64*G$8*G$4*$D14)))-273.15</f>
        <v>#DIV/0!</v>
      </c>
      <c r="H14" s="31" t="e">
        <f t="shared" si="0"/>
        <v>#DIV/0!</v>
      </c>
      <c r="I14" s="31" t="e">
        <f t="shared" si="0"/>
        <v>#DIV/0!</v>
      </c>
      <c r="J14" s="31" t="e">
        <f t="shared" si="0"/>
        <v>#DIV/0!</v>
      </c>
      <c r="K14" s="31" t="e">
        <f t="shared" si="0"/>
        <v>#DIV/0!</v>
      </c>
      <c r="L14" s="31" t="e">
        <f t="shared" si="0"/>
        <v>#DIV/0!</v>
      </c>
      <c r="M14" s="31" t="e">
        <f t="shared" si="0"/>
        <v>#DIV/0!</v>
      </c>
      <c r="N14" s="31" t="e">
        <f t="shared" si="0"/>
        <v>#DIV/0!</v>
      </c>
      <c r="O14" s="31" t="e">
        <f t="shared" si="0"/>
        <v>#DIV/0!</v>
      </c>
      <c r="P14" s="31" t="e">
        <f t="shared" si="0"/>
        <v>#DIV/0!</v>
      </c>
    </row>
    <row r="15" spans="1:16">
      <c r="A15" s="54"/>
      <c r="B15" s="37"/>
      <c r="C15" s="34" t="e">
        <f>VLOOKUP($B15,Plagioclase!$AV$7:$BA$445,2,FALSE)</f>
        <v>#DIV/0!</v>
      </c>
      <c r="D15" s="34" t="e">
        <f>VLOOKUP($B15,Plagioclase!$AV$7:$BA$445,3,FALSE)</f>
        <v>#DIV/0!</v>
      </c>
      <c r="E15" s="34" t="e">
        <f>VLOOKUP($B15,Plagioclase!$AV$7:$BA$445,5,FALSE)</f>
        <v>#DIV/0!</v>
      </c>
      <c r="F15" s="29">
        <f>VLOOKUP($B15,Plagioclase!$AV$7:$BA$445,6,FALSE)</f>
        <v>0</v>
      </c>
      <c r="G15" s="31" t="e">
        <f t="shared" si="1"/>
        <v>#DIV/0!</v>
      </c>
      <c r="H15" s="31" t="e">
        <f t="shared" si="0"/>
        <v>#DIV/0!</v>
      </c>
      <c r="I15" s="31" t="e">
        <f t="shared" si="0"/>
        <v>#DIV/0!</v>
      </c>
      <c r="J15" s="31" t="e">
        <f t="shared" si="0"/>
        <v>#DIV/0!</v>
      </c>
      <c r="K15" s="31" t="e">
        <f t="shared" si="0"/>
        <v>#DIV/0!</v>
      </c>
      <c r="L15" s="31" t="e">
        <f t="shared" si="0"/>
        <v>#DIV/0!</v>
      </c>
      <c r="M15" s="31" t="e">
        <f t="shared" si="0"/>
        <v>#DIV/0!</v>
      </c>
      <c r="N15" s="31" t="e">
        <f t="shared" si="0"/>
        <v>#DIV/0!</v>
      </c>
      <c r="O15" s="31" t="e">
        <f t="shared" si="0"/>
        <v>#DIV/0!</v>
      </c>
      <c r="P15" s="31" t="e">
        <f t="shared" si="0"/>
        <v>#DIV/0!</v>
      </c>
    </row>
    <row r="16" spans="1:16">
      <c r="A16" s="54"/>
      <c r="B16" s="37"/>
      <c r="C16" s="34" t="e">
        <f>VLOOKUP($B16,Plagioclase!$AV$7:$BA$445,2,FALSE)</f>
        <v>#DIV/0!</v>
      </c>
      <c r="D16" s="34" t="e">
        <f>VLOOKUP($B16,Plagioclase!$AV$7:$BA$445,3,FALSE)</f>
        <v>#DIV/0!</v>
      </c>
      <c r="E16" s="34" t="e">
        <f>VLOOKUP($B16,Plagioclase!$AV$7:$BA$445,5,FALSE)</f>
        <v>#DIV/0!</v>
      </c>
      <c r="F16" s="29">
        <f>VLOOKUP($B16,Plagioclase!$AV$7:$BA$445,6,FALSE)</f>
        <v>0</v>
      </c>
      <c r="G16" s="31" t="e">
        <f t="shared" si="1"/>
        <v>#DIV/0!</v>
      </c>
      <c r="H16" s="31" t="e">
        <f t="shared" si="0"/>
        <v>#DIV/0!</v>
      </c>
      <c r="I16" s="31" t="e">
        <f t="shared" si="0"/>
        <v>#DIV/0!</v>
      </c>
      <c r="J16" s="31" t="e">
        <f t="shared" si="0"/>
        <v>#DIV/0!</v>
      </c>
      <c r="K16" s="31" t="e">
        <f t="shared" si="0"/>
        <v>#DIV/0!</v>
      </c>
      <c r="L16" s="31" t="e">
        <f t="shared" si="0"/>
        <v>#DIV/0!</v>
      </c>
      <c r="M16" s="31" t="e">
        <f t="shared" si="0"/>
        <v>#DIV/0!</v>
      </c>
      <c r="N16" s="31" t="e">
        <f t="shared" si="0"/>
        <v>#DIV/0!</v>
      </c>
      <c r="O16" s="31" t="e">
        <f t="shared" si="0"/>
        <v>#DIV/0!</v>
      </c>
      <c r="P16" s="31" t="e">
        <f t="shared" si="0"/>
        <v>#DIV/0!</v>
      </c>
    </row>
    <row r="17" spans="1:16">
      <c r="A17" s="54"/>
      <c r="B17" s="37"/>
      <c r="C17" s="34" t="e">
        <f>VLOOKUP($B17,Plagioclase!$AV$7:$BA$445,2,FALSE)</f>
        <v>#DIV/0!</v>
      </c>
      <c r="D17" s="34" t="e">
        <f>VLOOKUP($B17,Plagioclase!$AV$7:$BA$445,3,FALSE)</f>
        <v>#DIV/0!</v>
      </c>
      <c r="E17" s="34" t="e">
        <f>VLOOKUP($B17,Plagioclase!$AV$7:$BA$445,5,FALSE)</f>
        <v>#DIV/0!</v>
      </c>
      <c r="F17" s="29">
        <f>VLOOKUP($B17,Plagioclase!$AV$7:$BA$445,6,FALSE)</f>
        <v>0</v>
      </c>
      <c r="G17" s="31" t="e">
        <f t="shared" si="1"/>
        <v>#DIV/0!</v>
      </c>
      <c r="H17" s="31" t="e">
        <f t="shared" si="0"/>
        <v>#DIV/0!</v>
      </c>
      <c r="I17" s="31" t="e">
        <f t="shared" si="0"/>
        <v>#DIV/0!</v>
      </c>
      <c r="J17" s="31" t="e">
        <f t="shared" si="0"/>
        <v>#DIV/0!</v>
      </c>
      <c r="K17" s="31" t="e">
        <f t="shared" si="0"/>
        <v>#DIV/0!</v>
      </c>
      <c r="L17" s="31" t="e">
        <f t="shared" si="0"/>
        <v>#DIV/0!</v>
      </c>
      <c r="M17" s="31" t="e">
        <f t="shared" si="0"/>
        <v>#DIV/0!</v>
      </c>
      <c r="N17" s="31" t="e">
        <f t="shared" si="0"/>
        <v>#DIV/0!</v>
      </c>
      <c r="O17" s="31" t="e">
        <f t="shared" si="0"/>
        <v>#DIV/0!</v>
      </c>
      <c r="P17" s="31" t="e">
        <f t="shared" si="0"/>
        <v>#DIV/0!</v>
      </c>
    </row>
    <row r="18" spans="1:16">
      <c r="A18" s="1"/>
      <c r="B18" s="37"/>
      <c r="C18" s="34" t="e">
        <f>VLOOKUP($B18,Plagioclase!$AV$7:$BA$445,2,FALSE)</f>
        <v>#DIV/0!</v>
      </c>
      <c r="D18" s="34" t="e">
        <f>VLOOKUP($B18,Plagioclase!$AV$7:$BA$445,3,FALSE)</f>
        <v>#DIV/0!</v>
      </c>
      <c r="E18" s="34" t="e">
        <f>VLOOKUP($B18,Plagioclase!$AV$7:$BA$445,5,FALSE)</f>
        <v>#DIV/0!</v>
      </c>
      <c r="F18" s="29">
        <f>VLOOKUP($B18,Plagioclase!$AV$7:$BA$445,6,FALSE)</f>
        <v>0</v>
      </c>
      <c r="G18" s="31" t="e">
        <f t="shared" si="1"/>
        <v>#DIV/0!</v>
      </c>
      <c r="H18" s="31" t="e">
        <f t="shared" si="0"/>
        <v>#DIV/0!</v>
      </c>
      <c r="I18" s="31" t="e">
        <f t="shared" si="0"/>
        <v>#DIV/0!</v>
      </c>
      <c r="J18" s="31" t="e">
        <f t="shared" si="0"/>
        <v>#DIV/0!</v>
      </c>
      <c r="K18" s="31" t="e">
        <f t="shared" si="0"/>
        <v>#DIV/0!</v>
      </c>
      <c r="L18" s="31" t="e">
        <f t="shared" si="0"/>
        <v>#DIV/0!</v>
      </c>
      <c r="M18" s="31" t="e">
        <f t="shared" si="0"/>
        <v>#DIV/0!</v>
      </c>
      <c r="N18" s="31" t="e">
        <f t="shared" si="0"/>
        <v>#DIV/0!</v>
      </c>
      <c r="O18" s="31" t="e">
        <f t="shared" si="0"/>
        <v>#DIV/0!</v>
      </c>
      <c r="P18" s="31" t="e">
        <f t="shared" si="0"/>
        <v>#DIV/0!</v>
      </c>
    </row>
    <row r="19" spans="1:16">
      <c r="A19" s="1"/>
      <c r="B19" s="37"/>
      <c r="C19" s="34" t="e">
        <f>VLOOKUP($B19,Plagioclase!$AV$7:$BA$445,2,FALSE)</f>
        <v>#DIV/0!</v>
      </c>
      <c r="D19" s="34" t="e">
        <f>VLOOKUP($B19,Plagioclase!$AV$7:$BA$445,3,FALSE)</f>
        <v>#DIV/0!</v>
      </c>
      <c r="E19" s="34" t="e">
        <f>VLOOKUP($B19,Plagioclase!$AV$7:$BA$445,5,FALSE)</f>
        <v>#DIV/0!</v>
      </c>
      <c r="F19" s="29">
        <f>VLOOKUP($B19,Plagioclase!$AV$7:$BA$445,6,FALSE)</f>
        <v>0</v>
      </c>
      <c r="G19" s="31" t="e">
        <f t="shared" si="1"/>
        <v>#DIV/0!</v>
      </c>
      <c r="H19" s="31" t="e">
        <f t="shared" si="0"/>
        <v>#DIV/0!</v>
      </c>
      <c r="I19" s="31" t="e">
        <f t="shared" si="0"/>
        <v>#DIV/0!</v>
      </c>
      <c r="J19" s="31" t="e">
        <f t="shared" si="0"/>
        <v>#DIV/0!</v>
      </c>
      <c r="K19" s="31" t="e">
        <f t="shared" si="0"/>
        <v>#DIV/0!</v>
      </c>
      <c r="L19" s="31" t="e">
        <f t="shared" si="0"/>
        <v>#DIV/0!</v>
      </c>
      <c r="M19" s="31" t="e">
        <f t="shared" si="0"/>
        <v>#DIV/0!</v>
      </c>
      <c r="N19" s="31" t="e">
        <f t="shared" si="0"/>
        <v>#DIV/0!</v>
      </c>
      <c r="O19" s="31" t="e">
        <f t="shared" si="0"/>
        <v>#DIV/0!</v>
      </c>
      <c r="P19" s="31" t="e">
        <f t="shared" si="0"/>
        <v>#DIV/0!</v>
      </c>
    </row>
    <row r="20" spans="1:16">
      <c r="A20" s="1"/>
      <c r="B20" s="37"/>
      <c r="C20" s="34" t="e">
        <f>VLOOKUP($B20,Plagioclase!$AV$7:$BA$445,2,FALSE)</f>
        <v>#DIV/0!</v>
      </c>
      <c r="D20" s="34" t="e">
        <f>VLOOKUP($B20,Plagioclase!$AV$7:$BA$445,3,FALSE)</f>
        <v>#DIV/0!</v>
      </c>
      <c r="E20" s="34" t="e">
        <f>VLOOKUP($B20,Plagioclase!$AV$7:$BA$445,5,FALSE)</f>
        <v>#DIV/0!</v>
      </c>
      <c r="F20" s="29">
        <f>VLOOKUP($B20,Plagioclase!$AV$7:$BA$445,6,FALSE)</f>
        <v>0</v>
      </c>
      <c r="G20" s="31" t="e">
        <f t="shared" si="1"/>
        <v>#DIV/0!</v>
      </c>
      <c r="H20" s="31" t="e">
        <f t="shared" si="0"/>
        <v>#DIV/0!</v>
      </c>
      <c r="I20" s="31" t="e">
        <f t="shared" si="0"/>
        <v>#DIV/0!</v>
      </c>
      <c r="J20" s="31" t="e">
        <f t="shared" si="0"/>
        <v>#DIV/0!</v>
      </c>
      <c r="K20" s="31" t="e">
        <f t="shared" si="0"/>
        <v>#DIV/0!</v>
      </c>
      <c r="L20" s="31" t="e">
        <f t="shared" si="0"/>
        <v>#DIV/0!</v>
      </c>
      <c r="M20" s="31" t="e">
        <f t="shared" si="0"/>
        <v>#DIV/0!</v>
      </c>
      <c r="N20" s="31" t="e">
        <f t="shared" si="0"/>
        <v>#DIV/0!</v>
      </c>
      <c r="O20" s="31" t="e">
        <f t="shared" si="0"/>
        <v>#DIV/0!</v>
      </c>
      <c r="P20" s="31" t="e">
        <f t="shared" si="0"/>
        <v>#DIV/0!</v>
      </c>
    </row>
    <row r="21" spans="1:16">
      <c r="A21" s="1"/>
      <c r="B21" s="37"/>
      <c r="C21" s="34" t="e">
        <f>VLOOKUP($B21,Plagioclase!$AV$7:$BA$445,2,FALSE)</f>
        <v>#DIV/0!</v>
      </c>
      <c r="D21" s="34" t="e">
        <f>VLOOKUP($B21,Plagioclase!$AV$7:$BA$445,3,FALSE)</f>
        <v>#DIV/0!</v>
      </c>
      <c r="E21" s="34" t="e">
        <f>VLOOKUP($B21,Plagioclase!$AV$7:$BA$445,5,FALSE)</f>
        <v>#DIV/0!</v>
      </c>
      <c r="F21" s="29">
        <f>VLOOKUP($B21,Plagioclase!$AV$7:$BA$445,6,FALSE)</f>
        <v>0</v>
      </c>
      <c r="G21" s="31" t="e">
        <f t="shared" si="1"/>
        <v>#DIV/0!</v>
      </c>
      <c r="H21" s="31" t="e">
        <f t="shared" si="1"/>
        <v>#DIV/0!</v>
      </c>
      <c r="I21" s="31" t="e">
        <f t="shared" si="1"/>
        <v>#DIV/0!</v>
      </c>
      <c r="J21" s="31" t="e">
        <f t="shared" si="1"/>
        <v>#DIV/0!</v>
      </c>
      <c r="K21" s="31" t="e">
        <f t="shared" si="1"/>
        <v>#DIV/0!</v>
      </c>
      <c r="L21" s="31" t="e">
        <f t="shared" si="1"/>
        <v>#DIV/0!</v>
      </c>
      <c r="M21" s="31" t="e">
        <f t="shared" si="1"/>
        <v>#DIV/0!</v>
      </c>
      <c r="N21" s="31" t="e">
        <f t="shared" si="1"/>
        <v>#DIV/0!</v>
      </c>
      <c r="O21" s="31" t="e">
        <f t="shared" si="1"/>
        <v>#DIV/0!</v>
      </c>
      <c r="P21" s="31" t="e">
        <f t="shared" si="1"/>
        <v>#DIV/0!</v>
      </c>
    </row>
    <row r="22" spans="1:16">
      <c r="A22" s="1"/>
      <c r="B22" s="37"/>
      <c r="C22" s="34" t="e">
        <f>VLOOKUP($B22,Plagioclase!$AV$7:$BA$445,2,FALSE)</f>
        <v>#DIV/0!</v>
      </c>
      <c r="D22" s="34" t="e">
        <f>VLOOKUP($B22,Plagioclase!$AV$7:$BA$445,3,FALSE)</f>
        <v>#DIV/0!</v>
      </c>
      <c r="E22" s="34" t="e">
        <f>VLOOKUP($B22,Plagioclase!$AV$7:$BA$445,5,FALSE)</f>
        <v>#DIV/0!</v>
      </c>
      <c r="F22" s="29">
        <f>VLOOKUP($B22,Plagioclase!$AV$7:$BA$445,6,FALSE)</f>
        <v>0</v>
      </c>
      <c r="G22" s="31" t="e">
        <f t="shared" ref="G22:P22" si="2">(78.44+$E22-33.6*G$7-(66.8-2.92*G$11)*G$5+78.5*G$4+9.4*G$6)/(0.0721-$C$6*LN((27*G$7*G$3*$C22)/(64*G$8*G$4*$D22)))-273.15</f>
        <v>#DIV/0!</v>
      </c>
      <c r="H22" s="31" t="e">
        <f t="shared" si="2"/>
        <v>#DIV/0!</v>
      </c>
      <c r="I22" s="31" t="e">
        <f t="shared" si="2"/>
        <v>#DIV/0!</v>
      </c>
      <c r="J22" s="31" t="e">
        <f t="shared" si="2"/>
        <v>#DIV/0!</v>
      </c>
      <c r="K22" s="31" t="e">
        <f t="shared" si="2"/>
        <v>#DIV/0!</v>
      </c>
      <c r="L22" s="31" t="e">
        <f t="shared" si="2"/>
        <v>#DIV/0!</v>
      </c>
      <c r="M22" s="31" t="e">
        <f t="shared" si="2"/>
        <v>#DIV/0!</v>
      </c>
      <c r="N22" s="31" t="e">
        <f t="shared" si="2"/>
        <v>#DIV/0!</v>
      </c>
      <c r="O22" s="31" t="e">
        <f t="shared" si="2"/>
        <v>#DIV/0!</v>
      </c>
      <c r="P22" s="31" t="e">
        <f t="shared" si="2"/>
        <v>#DIV/0!</v>
      </c>
    </row>
  </sheetData>
  <mergeCells count="1">
    <mergeCell ref="A13:A17"/>
  </mergeCells>
  <conditionalFormatting sqref="H13:P14">
    <cfRule type="colorScale" priority="4">
      <colorScale>
        <cfvo type="num" val="600"/>
        <cfvo type="num" val="1200"/>
        <color rgb="FF0000FF"/>
        <color rgb="FFFF0000"/>
      </colorScale>
    </cfRule>
  </conditionalFormatting>
  <conditionalFormatting sqref="G14:P14">
    <cfRule type="colorScale" priority="3">
      <colorScale>
        <cfvo type="num" val="600"/>
        <cfvo type="num" val="1200"/>
        <color rgb="FF0000FF"/>
        <color rgb="FFFF0000"/>
      </colorScale>
    </cfRule>
  </conditionalFormatting>
  <conditionalFormatting sqref="G9:P10 G13:P22">
    <cfRule type="colorScale" priority="2">
      <colorScale>
        <cfvo type="num" val="600"/>
        <cfvo type="num" val="900"/>
        <cfvo type="num" val="1200"/>
        <color rgb="FF0000FF"/>
        <color rgb="FFFF0000"/>
        <color rgb="FFFFFF00"/>
      </colorScale>
    </cfRule>
  </conditionalFormatting>
  <conditionalFormatting sqref="H13:P14 G14">
    <cfRule type="colorScale" priority="11">
      <colorScale>
        <cfvo type="min"/>
        <cfvo type="max"/>
        <color rgb="FF0000FF"/>
        <color rgb="FFFF0000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Amphibole</vt:lpstr>
      <vt:lpstr>Plagioclase</vt:lpstr>
      <vt:lpstr>Holland &amp; Blundy (1994) A</vt:lpstr>
      <vt:lpstr>Holland &amp; Blundy (1994) 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Hora</dc:creator>
  <cp:lastModifiedBy>John Hora</cp:lastModifiedBy>
  <cp:lastPrinted>2012-08-22T08:55:14Z</cp:lastPrinted>
  <dcterms:created xsi:type="dcterms:W3CDTF">2012-08-20T08:59:14Z</dcterms:created>
  <dcterms:modified xsi:type="dcterms:W3CDTF">2013-02-11T09:53:30Z</dcterms:modified>
</cp:coreProperties>
</file>