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38240" windowHeight="23200" tabRatio="500" activeTab="1"/>
  </bookViews>
  <sheets>
    <sheet name="Plagioclase" sheetId="2" r:id="rId1"/>
    <sheet name="Alkali Feldspar" sheetId="8" r:id="rId2"/>
    <sheet name="Putirka (2008) 27b" sheetId="5" r:id="rId3"/>
  </sheets>
  <definedNames>
    <definedName name="_xlnm.Print_Area" localSheetId="2">'Putirka (2008) 27b'!$A$1:$AF$36</definedName>
  </definedName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8" l="1"/>
  <c r="R37" i="2"/>
  <c r="Z37" i="2"/>
  <c r="C3" i="8"/>
  <c r="L37" i="2"/>
  <c r="T37" i="2"/>
  <c r="D3" i="8"/>
  <c r="M37" i="2"/>
  <c r="U37" i="2"/>
  <c r="E3" i="8"/>
  <c r="N37" i="2"/>
  <c r="V37" i="2"/>
  <c r="F3" i="8"/>
  <c r="O37" i="2"/>
  <c r="W37" i="2"/>
  <c r="G3" i="8"/>
  <c r="P37" i="2"/>
  <c r="X37" i="2"/>
  <c r="H3" i="8"/>
  <c r="Q37" i="2"/>
  <c r="Y37" i="2"/>
  <c r="J3" i="8"/>
  <c r="S37" i="2"/>
  <c r="AA37" i="2"/>
  <c r="AB37" i="2"/>
  <c r="AI37" i="2"/>
  <c r="AR37" i="2"/>
  <c r="AH37" i="2"/>
  <c r="AQ37" i="2"/>
  <c r="AJ37" i="2"/>
  <c r="AS37" i="2"/>
  <c r="AX37" i="2"/>
  <c r="AY37" i="2"/>
  <c r="AW37" i="2"/>
  <c r="AC37" i="2"/>
  <c r="AL37" i="2"/>
  <c r="AD37" i="2"/>
  <c r="AM37" i="2"/>
  <c r="AE37" i="2"/>
  <c r="AN37" i="2"/>
  <c r="AF37" i="2"/>
  <c r="AO37" i="2"/>
  <c r="AG37" i="2"/>
  <c r="AP37" i="2"/>
  <c r="AT37" i="2"/>
  <c r="AK37" i="2"/>
  <c r="K37" i="2"/>
  <c r="R28" i="2"/>
  <c r="Z28" i="2"/>
  <c r="L28" i="2"/>
  <c r="T28" i="2"/>
  <c r="M28" i="2"/>
  <c r="U28" i="2"/>
  <c r="N28" i="2"/>
  <c r="V28" i="2"/>
  <c r="O28" i="2"/>
  <c r="W28" i="2"/>
  <c r="P28" i="2"/>
  <c r="X28" i="2"/>
  <c r="Q28" i="2"/>
  <c r="Y28" i="2"/>
  <c r="S28" i="2"/>
  <c r="AA28" i="2"/>
  <c r="AB28" i="2"/>
  <c r="AI28" i="2"/>
  <c r="AR28" i="2"/>
  <c r="AH28" i="2"/>
  <c r="AQ28" i="2"/>
  <c r="AJ28" i="2"/>
  <c r="AS28" i="2"/>
  <c r="AX28" i="2"/>
  <c r="AY28" i="2"/>
  <c r="AW28" i="2"/>
  <c r="AC28" i="2"/>
  <c r="AL28" i="2"/>
  <c r="AD28" i="2"/>
  <c r="AM28" i="2"/>
  <c r="AE28" i="2"/>
  <c r="AN28" i="2"/>
  <c r="AF28" i="2"/>
  <c r="AO28" i="2"/>
  <c r="AG28" i="2"/>
  <c r="AP28" i="2"/>
  <c r="AT28" i="2"/>
  <c r="AK28" i="2"/>
  <c r="K28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W25" i="2"/>
  <c r="AX25" i="2"/>
  <c r="AY25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W16" i="2"/>
  <c r="AX16" i="2"/>
  <c r="AY16" i="2"/>
  <c r="AV7" i="2"/>
  <c r="AV8" i="2"/>
  <c r="AV9" i="2"/>
  <c r="AV10" i="2"/>
  <c r="H3" i="2"/>
  <c r="Q7" i="2"/>
  <c r="Y7" i="2"/>
  <c r="C3" i="2"/>
  <c r="L7" i="2"/>
  <c r="T7" i="2"/>
  <c r="D3" i="2"/>
  <c r="M7" i="2"/>
  <c r="U7" i="2"/>
  <c r="E3" i="2"/>
  <c r="N7" i="2"/>
  <c r="V7" i="2"/>
  <c r="F3" i="2"/>
  <c r="O7" i="2"/>
  <c r="W7" i="2"/>
  <c r="G3" i="2"/>
  <c r="P7" i="2"/>
  <c r="X7" i="2"/>
  <c r="I3" i="2"/>
  <c r="R7" i="2"/>
  <c r="Z7" i="2"/>
  <c r="J3" i="2"/>
  <c r="S7" i="2"/>
  <c r="AA7" i="2"/>
  <c r="AB7" i="2"/>
  <c r="AH7" i="2"/>
  <c r="AQ7" i="2"/>
  <c r="AI7" i="2"/>
  <c r="AR7" i="2"/>
  <c r="AJ7" i="2"/>
  <c r="AS7" i="2"/>
  <c r="AW7" i="2"/>
  <c r="AX7" i="2"/>
  <c r="AY7" i="2"/>
  <c r="Q8" i="2"/>
  <c r="Y8" i="2"/>
  <c r="L8" i="2"/>
  <c r="T8" i="2"/>
  <c r="M8" i="2"/>
  <c r="U8" i="2"/>
  <c r="N8" i="2"/>
  <c r="V8" i="2"/>
  <c r="O8" i="2"/>
  <c r="W8" i="2"/>
  <c r="P8" i="2"/>
  <c r="X8" i="2"/>
  <c r="R8" i="2"/>
  <c r="Z8" i="2"/>
  <c r="S8" i="2"/>
  <c r="AA8" i="2"/>
  <c r="AB8" i="2"/>
  <c r="AH8" i="2"/>
  <c r="AQ8" i="2"/>
  <c r="AI8" i="2"/>
  <c r="AR8" i="2"/>
  <c r="AJ8" i="2"/>
  <c r="AS8" i="2"/>
  <c r="AW8" i="2"/>
  <c r="AX8" i="2"/>
  <c r="AY8" i="2"/>
  <c r="Q9" i="2"/>
  <c r="Y9" i="2"/>
  <c r="L9" i="2"/>
  <c r="T9" i="2"/>
  <c r="M9" i="2"/>
  <c r="U9" i="2"/>
  <c r="N9" i="2"/>
  <c r="V9" i="2"/>
  <c r="O9" i="2"/>
  <c r="W9" i="2"/>
  <c r="P9" i="2"/>
  <c r="X9" i="2"/>
  <c r="R9" i="2"/>
  <c r="Z9" i="2"/>
  <c r="S9" i="2"/>
  <c r="AA9" i="2"/>
  <c r="AB9" i="2"/>
  <c r="AH9" i="2"/>
  <c r="AQ9" i="2"/>
  <c r="AI9" i="2"/>
  <c r="AR9" i="2"/>
  <c r="AJ9" i="2"/>
  <c r="AS9" i="2"/>
  <c r="AW9" i="2"/>
  <c r="AX9" i="2"/>
  <c r="AY9" i="2"/>
  <c r="Q10" i="2"/>
  <c r="Y10" i="2"/>
  <c r="L10" i="2"/>
  <c r="T10" i="2"/>
  <c r="M10" i="2"/>
  <c r="U10" i="2"/>
  <c r="N10" i="2"/>
  <c r="V10" i="2"/>
  <c r="O10" i="2"/>
  <c r="W10" i="2"/>
  <c r="P10" i="2"/>
  <c r="X10" i="2"/>
  <c r="R10" i="2"/>
  <c r="Z10" i="2"/>
  <c r="S10" i="2"/>
  <c r="AA10" i="2"/>
  <c r="AB10" i="2"/>
  <c r="AH10" i="2"/>
  <c r="AQ10" i="2"/>
  <c r="AI10" i="2"/>
  <c r="AR10" i="2"/>
  <c r="AJ10" i="2"/>
  <c r="AS10" i="2"/>
  <c r="AW10" i="2"/>
  <c r="AX10" i="2"/>
  <c r="AY10" i="2"/>
  <c r="AV11" i="2"/>
  <c r="Q11" i="2"/>
  <c r="Y11" i="2"/>
  <c r="L11" i="2"/>
  <c r="T11" i="2"/>
  <c r="M11" i="2"/>
  <c r="U11" i="2"/>
  <c r="N11" i="2"/>
  <c r="V11" i="2"/>
  <c r="O11" i="2"/>
  <c r="W11" i="2"/>
  <c r="P11" i="2"/>
  <c r="X11" i="2"/>
  <c r="R11" i="2"/>
  <c r="Z11" i="2"/>
  <c r="S11" i="2"/>
  <c r="AA11" i="2"/>
  <c r="AB11" i="2"/>
  <c r="AH11" i="2"/>
  <c r="AQ11" i="2"/>
  <c r="AI11" i="2"/>
  <c r="AR11" i="2"/>
  <c r="AJ11" i="2"/>
  <c r="AS11" i="2"/>
  <c r="AW11" i="2"/>
  <c r="AX11" i="2"/>
  <c r="AY11" i="2"/>
  <c r="AV12" i="2"/>
  <c r="Q12" i="2"/>
  <c r="Y12" i="2"/>
  <c r="L12" i="2"/>
  <c r="T12" i="2"/>
  <c r="M12" i="2"/>
  <c r="U12" i="2"/>
  <c r="N12" i="2"/>
  <c r="V12" i="2"/>
  <c r="O12" i="2"/>
  <c r="W12" i="2"/>
  <c r="P12" i="2"/>
  <c r="X12" i="2"/>
  <c r="R12" i="2"/>
  <c r="Z12" i="2"/>
  <c r="S12" i="2"/>
  <c r="AA12" i="2"/>
  <c r="AB12" i="2"/>
  <c r="AH12" i="2"/>
  <c r="AQ12" i="2"/>
  <c r="AI12" i="2"/>
  <c r="AR12" i="2"/>
  <c r="AJ12" i="2"/>
  <c r="AS12" i="2"/>
  <c r="AW12" i="2"/>
  <c r="AX12" i="2"/>
  <c r="AY12" i="2"/>
  <c r="AV13" i="2"/>
  <c r="Q13" i="2"/>
  <c r="Y13" i="2"/>
  <c r="L13" i="2"/>
  <c r="T13" i="2"/>
  <c r="M13" i="2"/>
  <c r="U13" i="2"/>
  <c r="N13" i="2"/>
  <c r="V13" i="2"/>
  <c r="O13" i="2"/>
  <c r="W13" i="2"/>
  <c r="P13" i="2"/>
  <c r="X13" i="2"/>
  <c r="R13" i="2"/>
  <c r="Z13" i="2"/>
  <c r="S13" i="2"/>
  <c r="AA13" i="2"/>
  <c r="AB13" i="2"/>
  <c r="AH13" i="2"/>
  <c r="AQ13" i="2"/>
  <c r="AI13" i="2"/>
  <c r="AR13" i="2"/>
  <c r="AJ13" i="2"/>
  <c r="AS13" i="2"/>
  <c r="AW13" i="2"/>
  <c r="AX13" i="2"/>
  <c r="AY13" i="2"/>
  <c r="AV14" i="2"/>
  <c r="Q14" i="2"/>
  <c r="Y14" i="2"/>
  <c r="L14" i="2"/>
  <c r="T14" i="2"/>
  <c r="M14" i="2"/>
  <c r="U14" i="2"/>
  <c r="N14" i="2"/>
  <c r="V14" i="2"/>
  <c r="O14" i="2"/>
  <c r="W14" i="2"/>
  <c r="P14" i="2"/>
  <c r="X14" i="2"/>
  <c r="R14" i="2"/>
  <c r="Z14" i="2"/>
  <c r="S14" i="2"/>
  <c r="AA14" i="2"/>
  <c r="AB14" i="2"/>
  <c r="AH14" i="2"/>
  <c r="AQ14" i="2"/>
  <c r="AI14" i="2"/>
  <c r="AR14" i="2"/>
  <c r="AJ14" i="2"/>
  <c r="AS14" i="2"/>
  <c r="AW14" i="2"/>
  <c r="AX14" i="2"/>
  <c r="AY14" i="2"/>
  <c r="AV15" i="2"/>
  <c r="Q15" i="2"/>
  <c r="Y15" i="2"/>
  <c r="L15" i="2"/>
  <c r="T15" i="2"/>
  <c r="M15" i="2"/>
  <c r="U15" i="2"/>
  <c r="N15" i="2"/>
  <c r="V15" i="2"/>
  <c r="O15" i="2"/>
  <c r="W15" i="2"/>
  <c r="P15" i="2"/>
  <c r="X15" i="2"/>
  <c r="R15" i="2"/>
  <c r="Z15" i="2"/>
  <c r="S15" i="2"/>
  <c r="AA15" i="2"/>
  <c r="AB15" i="2"/>
  <c r="AH15" i="2"/>
  <c r="AQ15" i="2"/>
  <c r="AI15" i="2"/>
  <c r="AR15" i="2"/>
  <c r="AJ15" i="2"/>
  <c r="AS15" i="2"/>
  <c r="AW15" i="2"/>
  <c r="AX15" i="2"/>
  <c r="AY15" i="2"/>
  <c r="AV17" i="2"/>
  <c r="Q17" i="2"/>
  <c r="Y17" i="2"/>
  <c r="L17" i="2"/>
  <c r="T17" i="2"/>
  <c r="M17" i="2"/>
  <c r="U17" i="2"/>
  <c r="N17" i="2"/>
  <c r="V17" i="2"/>
  <c r="O17" i="2"/>
  <c r="W17" i="2"/>
  <c r="P17" i="2"/>
  <c r="X17" i="2"/>
  <c r="R17" i="2"/>
  <c r="Z17" i="2"/>
  <c r="S17" i="2"/>
  <c r="AA17" i="2"/>
  <c r="AB17" i="2"/>
  <c r="AH17" i="2"/>
  <c r="AQ17" i="2"/>
  <c r="AI17" i="2"/>
  <c r="AR17" i="2"/>
  <c r="AJ17" i="2"/>
  <c r="AS17" i="2"/>
  <c r="AW17" i="2"/>
  <c r="AX17" i="2"/>
  <c r="AY17" i="2"/>
  <c r="AV18" i="2"/>
  <c r="Q18" i="2"/>
  <c r="Y18" i="2"/>
  <c r="L18" i="2"/>
  <c r="T18" i="2"/>
  <c r="M18" i="2"/>
  <c r="U18" i="2"/>
  <c r="N18" i="2"/>
  <c r="V18" i="2"/>
  <c r="O18" i="2"/>
  <c r="W18" i="2"/>
  <c r="P18" i="2"/>
  <c r="X18" i="2"/>
  <c r="R18" i="2"/>
  <c r="Z18" i="2"/>
  <c r="S18" i="2"/>
  <c r="AA18" i="2"/>
  <c r="AB18" i="2"/>
  <c r="AH18" i="2"/>
  <c r="AQ18" i="2"/>
  <c r="AI18" i="2"/>
  <c r="AR18" i="2"/>
  <c r="AJ18" i="2"/>
  <c r="AS18" i="2"/>
  <c r="AW18" i="2"/>
  <c r="AX18" i="2"/>
  <c r="AY18" i="2"/>
  <c r="AV19" i="2"/>
  <c r="Q19" i="2"/>
  <c r="Y19" i="2"/>
  <c r="L19" i="2"/>
  <c r="T19" i="2"/>
  <c r="M19" i="2"/>
  <c r="U19" i="2"/>
  <c r="N19" i="2"/>
  <c r="V19" i="2"/>
  <c r="O19" i="2"/>
  <c r="W19" i="2"/>
  <c r="P19" i="2"/>
  <c r="X19" i="2"/>
  <c r="R19" i="2"/>
  <c r="Z19" i="2"/>
  <c r="S19" i="2"/>
  <c r="AA19" i="2"/>
  <c r="AB19" i="2"/>
  <c r="AH19" i="2"/>
  <c r="AQ19" i="2"/>
  <c r="AI19" i="2"/>
  <c r="AR19" i="2"/>
  <c r="AJ19" i="2"/>
  <c r="AS19" i="2"/>
  <c r="AW19" i="2"/>
  <c r="AX19" i="2"/>
  <c r="AY19" i="2"/>
  <c r="AV20" i="2"/>
  <c r="Q20" i="2"/>
  <c r="Y20" i="2"/>
  <c r="L20" i="2"/>
  <c r="T20" i="2"/>
  <c r="M20" i="2"/>
  <c r="U20" i="2"/>
  <c r="N20" i="2"/>
  <c r="V20" i="2"/>
  <c r="O20" i="2"/>
  <c r="W20" i="2"/>
  <c r="P20" i="2"/>
  <c r="X20" i="2"/>
  <c r="R20" i="2"/>
  <c r="Z20" i="2"/>
  <c r="S20" i="2"/>
  <c r="AA20" i="2"/>
  <c r="AB20" i="2"/>
  <c r="AH20" i="2"/>
  <c r="AQ20" i="2"/>
  <c r="AI20" i="2"/>
  <c r="AR20" i="2"/>
  <c r="AJ20" i="2"/>
  <c r="AS20" i="2"/>
  <c r="AW20" i="2"/>
  <c r="AX20" i="2"/>
  <c r="AY20" i="2"/>
  <c r="AV21" i="2"/>
  <c r="Q21" i="2"/>
  <c r="Y21" i="2"/>
  <c r="L21" i="2"/>
  <c r="T21" i="2"/>
  <c r="M21" i="2"/>
  <c r="U21" i="2"/>
  <c r="N21" i="2"/>
  <c r="V21" i="2"/>
  <c r="O21" i="2"/>
  <c r="W21" i="2"/>
  <c r="P21" i="2"/>
  <c r="X21" i="2"/>
  <c r="R21" i="2"/>
  <c r="Z21" i="2"/>
  <c r="S21" i="2"/>
  <c r="AA21" i="2"/>
  <c r="AB21" i="2"/>
  <c r="AH21" i="2"/>
  <c r="AQ21" i="2"/>
  <c r="AI21" i="2"/>
  <c r="AR21" i="2"/>
  <c r="AJ21" i="2"/>
  <c r="AS21" i="2"/>
  <c r="AW21" i="2"/>
  <c r="AX21" i="2"/>
  <c r="AY21" i="2"/>
  <c r="AV22" i="2"/>
  <c r="Q22" i="2"/>
  <c r="Y22" i="2"/>
  <c r="L22" i="2"/>
  <c r="T22" i="2"/>
  <c r="M22" i="2"/>
  <c r="U22" i="2"/>
  <c r="N22" i="2"/>
  <c r="V22" i="2"/>
  <c r="O22" i="2"/>
  <c r="W22" i="2"/>
  <c r="P22" i="2"/>
  <c r="X22" i="2"/>
  <c r="R22" i="2"/>
  <c r="Z22" i="2"/>
  <c r="S22" i="2"/>
  <c r="AA22" i="2"/>
  <c r="AB22" i="2"/>
  <c r="AH22" i="2"/>
  <c r="AQ22" i="2"/>
  <c r="AI22" i="2"/>
  <c r="AR22" i="2"/>
  <c r="AJ22" i="2"/>
  <c r="AS22" i="2"/>
  <c r="AW22" i="2"/>
  <c r="AX22" i="2"/>
  <c r="AY22" i="2"/>
  <c r="AV23" i="2"/>
  <c r="Q23" i="2"/>
  <c r="Y23" i="2"/>
  <c r="L23" i="2"/>
  <c r="T23" i="2"/>
  <c r="M23" i="2"/>
  <c r="U23" i="2"/>
  <c r="N23" i="2"/>
  <c r="V23" i="2"/>
  <c r="O23" i="2"/>
  <c r="W23" i="2"/>
  <c r="P23" i="2"/>
  <c r="X23" i="2"/>
  <c r="R23" i="2"/>
  <c r="Z23" i="2"/>
  <c r="S23" i="2"/>
  <c r="AA23" i="2"/>
  <c r="AB23" i="2"/>
  <c r="AH23" i="2"/>
  <c r="AQ23" i="2"/>
  <c r="AI23" i="2"/>
  <c r="AR23" i="2"/>
  <c r="AJ23" i="2"/>
  <c r="AS23" i="2"/>
  <c r="AW23" i="2"/>
  <c r="AX23" i="2"/>
  <c r="AY23" i="2"/>
  <c r="AV24" i="2"/>
  <c r="Q24" i="2"/>
  <c r="Y24" i="2"/>
  <c r="L24" i="2"/>
  <c r="T24" i="2"/>
  <c r="M24" i="2"/>
  <c r="U24" i="2"/>
  <c r="N24" i="2"/>
  <c r="V24" i="2"/>
  <c r="O24" i="2"/>
  <c r="W24" i="2"/>
  <c r="P24" i="2"/>
  <c r="X24" i="2"/>
  <c r="R24" i="2"/>
  <c r="Z24" i="2"/>
  <c r="S24" i="2"/>
  <c r="AA24" i="2"/>
  <c r="AB24" i="2"/>
  <c r="AH24" i="2"/>
  <c r="AQ24" i="2"/>
  <c r="AI24" i="2"/>
  <c r="AR24" i="2"/>
  <c r="AJ24" i="2"/>
  <c r="AS24" i="2"/>
  <c r="AW24" i="2"/>
  <c r="AX24" i="2"/>
  <c r="AY24" i="2"/>
  <c r="AV26" i="2"/>
  <c r="Q26" i="2"/>
  <c r="Y26" i="2"/>
  <c r="L26" i="2"/>
  <c r="T26" i="2"/>
  <c r="M26" i="2"/>
  <c r="U26" i="2"/>
  <c r="N26" i="2"/>
  <c r="V26" i="2"/>
  <c r="O26" i="2"/>
  <c r="W26" i="2"/>
  <c r="P26" i="2"/>
  <c r="X26" i="2"/>
  <c r="R26" i="2"/>
  <c r="Z26" i="2"/>
  <c r="S26" i="2"/>
  <c r="AA26" i="2"/>
  <c r="AB26" i="2"/>
  <c r="AH26" i="2"/>
  <c r="AQ26" i="2"/>
  <c r="AI26" i="2"/>
  <c r="AR26" i="2"/>
  <c r="AJ26" i="2"/>
  <c r="AS26" i="2"/>
  <c r="AW26" i="2"/>
  <c r="AX26" i="2"/>
  <c r="AY26" i="2"/>
  <c r="AV27" i="2"/>
  <c r="Q27" i="2"/>
  <c r="Y27" i="2"/>
  <c r="L27" i="2"/>
  <c r="T27" i="2"/>
  <c r="M27" i="2"/>
  <c r="U27" i="2"/>
  <c r="N27" i="2"/>
  <c r="V27" i="2"/>
  <c r="O27" i="2"/>
  <c r="W27" i="2"/>
  <c r="P27" i="2"/>
  <c r="X27" i="2"/>
  <c r="R27" i="2"/>
  <c r="Z27" i="2"/>
  <c r="S27" i="2"/>
  <c r="AA27" i="2"/>
  <c r="AB27" i="2"/>
  <c r="AH27" i="2"/>
  <c r="AQ27" i="2"/>
  <c r="AI27" i="2"/>
  <c r="AR27" i="2"/>
  <c r="AJ27" i="2"/>
  <c r="AS27" i="2"/>
  <c r="AW27" i="2"/>
  <c r="AX27" i="2"/>
  <c r="AY27" i="2"/>
  <c r="AV29" i="2"/>
  <c r="Q29" i="2"/>
  <c r="Y29" i="2"/>
  <c r="L29" i="2"/>
  <c r="T29" i="2"/>
  <c r="M29" i="2"/>
  <c r="U29" i="2"/>
  <c r="N29" i="2"/>
  <c r="V29" i="2"/>
  <c r="O29" i="2"/>
  <c r="W29" i="2"/>
  <c r="P29" i="2"/>
  <c r="X29" i="2"/>
  <c r="R29" i="2"/>
  <c r="Z29" i="2"/>
  <c r="S29" i="2"/>
  <c r="AA29" i="2"/>
  <c r="AB29" i="2"/>
  <c r="AH29" i="2"/>
  <c r="AQ29" i="2"/>
  <c r="AI29" i="2"/>
  <c r="AR29" i="2"/>
  <c r="AJ29" i="2"/>
  <c r="AS29" i="2"/>
  <c r="AW29" i="2"/>
  <c r="AX29" i="2"/>
  <c r="AY29" i="2"/>
  <c r="AV30" i="2"/>
  <c r="Q30" i="2"/>
  <c r="Y30" i="2"/>
  <c r="L30" i="2"/>
  <c r="T30" i="2"/>
  <c r="M30" i="2"/>
  <c r="U30" i="2"/>
  <c r="N30" i="2"/>
  <c r="V30" i="2"/>
  <c r="O30" i="2"/>
  <c r="W30" i="2"/>
  <c r="P30" i="2"/>
  <c r="X30" i="2"/>
  <c r="R30" i="2"/>
  <c r="Z30" i="2"/>
  <c r="S30" i="2"/>
  <c r="AA30" i="2"/>
  <c r="AB30" i="2"/>
  <c r="AH30" i="2"/>
  <c r="AQ30" i="2"/>
  <c r="AI30" i="2"/>
  <c r="AR30" i="2"/>
  <c r="AJ30" i="2"/>
  <c r="AS30" i="2"/>
  <c r="AW30" i="2"/>
  <c r="AX30" i="2"/>
  <c r="AY30" i="2"/>
  <c r="AV31" i="2"/>
  <c r="Q31" i="2"/>
  <c r="Y31" i="2"/>
  <c r="L31" i="2"/>
  <c r="T31" i="2"/>
  <c r="M31" i="2"/>
  <c r="U31" i="2"/>
  <c r="N31" i="2"/>
  <c r="V31" i="2"/>
  <c r="O31" i="2"/>
  <c r="W31" i="2"/>
  <c r="P31" i="2"/>
  <c r="X31" i="2"/>
  <c r="R31" i="2"/>
  <c r="Z31" i="2"/>
  <c r="S31" i="2"/>
  <c r="AA31" i="2"/>
  <c r="AB31" i="2"/>
  <c r="AH31" i="2"/>
  <c r="AQ31" i="2"/>
  <c r="AI31" i="2"/>
  <c r="AR31" i="2"/>
  <c r="AJ31" i="2"/>
  <c r="AS31" i="2"/>
  <c r="AW31" i="2"/>
  <c r="AX31" i="2"/>
  <c r="AY31" i="2"/>
  <c r="AV32" i="2"/>
  <c r="Q32" i="2"/>
  <c r="Y32" i="2"/>
  <c r="L32" i="2"/>
  <c r="T32" i="2"/>
  <c r="M32" i="2"/>
  <c r="U32" i="2"/>
  <c r="N32" i="2"/>
  <c r="V32" i="2"/>
  <c r="O32" i="2"/>
  <c r="W32" i="2"/>
  <c r="P32" i="2"/>
  <c r="X32" i="2"/>
  <c r="R32" i="2"/>
  <c r="Z32" i="2"/>
  <c r="S32" i="2"/>
  <c r="AA32" i="2"/>
  <c r="AB32" i="2"/>
  <c r="AH32" i="2"/>
  <c r="AQ32" i="2"/>
  <c r="AI32" i="2"/>
  <c r="AR32" i="2"/>
  <c r="AJ32" i="2"/>
  <c r="AS32" i="2"/>
  <c r="AW32" i="2"/>
  <c r="AX32" i="2"/>
  <c r="AY32" i="2"/>
  <c r="AV33" i="2"/>
  <c r="Q33" i="2"/>
  <c r="Y33" i="2"/>
  <c r="L33" i="2"/>
  <c r="T33" i="2"/>
  <c r="M33" i="2"/>
  <c r="U33" i="2"/>
  <c r="N33" i="2"/>
  <c r="V33" i="2"/>
  <c r="O33" i="2"/>
  <c r="W33" i="2"/>
  <c r="P33" i="2"/>
  <c r="X33" i="2"/>
  <c r="R33" i="2"/>
  <c r="Z33" i="2"/>
  <c r="S33" i="2"/>
  <c r="AA33" i="2"/>
  <c r="AB33" i="2"/>
  <c r="AH33" i="2"/>
  <c r="AQ33" i="2"/>
  <c r="AI33" i="2"/>
  <c r="AR33" i="2"/>
  <c r="AJ33" i="2"/>
  <c r="AS33" i="2"/>
  <c r="AW33" i="2"/>
  <c r="AX33" i="2"/>
  <c r="AY33" i="2"/>
  <c r="AV34" i="2"/>
  <c r="Q34" i="2"/>
  <c r="Y34" i="2"/>
  <c r="L34" i="2"/>
  <c r="T34" i="2"/>
  <c r="M34" i="2"/>
  <c r="U34" i="2"/>
  <c r="N34" i="2"/>
  <c r="V34" i="2"/>
  <c r="O34" i="2"/>
  <c r="W34" i="2"/>
  <c r="P34" i="2"/>
  <c r="X34" i="2"/>
  <c r="R34" i="2"/>
  <c r="Z34" i="2"/>
  <c r="S34" i="2"/>
  <c r="AA34" i="2"/>
  <c r="AB34" i="2"/>
  <c r="AH34" i="2"/>
  <c r="AQ34" i="2"/>
  <c r="AI34" i="2"/>
  <c r="AR34" i="2"/>
  <c r="AJ34" i="2"/>
  <c r="AS34" i="2"/>
  <c r="AW34" i="2"/>
  <c r="AX34" i="2"/>
  <c r="AY34" i="2"/>
  <c r="AV35" i="2"/>
  <c r="Q35" i="2"/>
  <c r="Y35" i="2"/>
  <c r="L35" i="2"/>
  <c r="T35" i="2"/>
  <c r="M35" i="2"/>
  <c r="U35" i="2"/>
  <c r="N35" i="2"/>
  <c r="V35" i="2"/>
  <c r="O35" i="2"/>
  <c r="W35" i="2"/>
  <c r="P35" i="2"/>
  <c r="X35" i="2"/>
  <c r="R35" i="2"/>
  <c r="Z35" i="2"/>
  <c r="S35" i="2"/>
  <c r="AA35" i="2"/>
  <c r="AB35" i="2"/>
  <c r="AH35" i="2"/>
  <c r="AQ35" i="2"/>
  <c r="AI35" i="2"/>
  <c r="AR35" i="2"/>
  <c r="AJ35" i="2"/>
  <c r="AS35" i="2"/>
  <c r="AW35" i="2"/>
  <c r="AX35" i="2"/>
  <c r="AY35" i="2"/>
  <c r="AV36" i="2"/>
  <c r="Q36" i="2"/>
  <c r="Y36" i="2"/>
  <c r="L36" i="2"/>
  <c r="T36" i="2"/>
  <c r="M36" i="2"/>
  <c r="U36" i="2"/>
  <c r="N36" i="2"/>
  <c r="V36" i="2"/>
  <c r="O36" i="2"/>
  <c r="W36" i="2"/>
  <c r="P36" i="2"/>
  <c r="X36" i="2"/>
  <c r="R36" i="2"/>
  <c r="Z36" i="2"/>
  <c r="S36" i="2"/>
  <c r="AA36" i="2"/>
  <c r="AB36" i="2"/>
  <c r="AH36" i="2"/>
  <c r="AQ36" i="2"/>
  <c r="AI36" i="2"/>
  <c r="AR36" i="2"/>
  <c r="AJ36" i="2"/>
  <c r="AS36" i="2"/>
  <c r="AW36" i="2"/>
  <c r="AX36" i="2"/>
  <c r="AY36" i="2"/>
  <c r="AV38" i="2"/>
  <c r="Q38" i="2"/>
  <c r="Y38" i="2"/>
  <c r="L38" i="2"/>
  <c r="T38" i="2"/>
  <c r="M38" i="2"/>
  <c r="U38" i="2"/>
  <c r="N38" i="2"/>
  <c r="V38" i="2"/>
  <c r="O38" i="2"/>
  <c r="W38" i="2"/>
  <c r="P38" i="2"/>
  <c r="X38" i="2"/>
  <c r="R38" i="2"/>
  <c r="Z38" i="2"/>
  <c r="S38" i="2"/>
  <c r="AA38" i="2"/>
  <c r="AB38" i="2"/>
  <c r="AH38" i="2"/>
  <c r="AQ38" i="2"/>
  <c r="AI38" i="2"/>
  <c r="AR38" i="2"/>
  <c r="AJ38" i="2"/>
  <c r="AS38" i="2"/>
  <c r="AW38" i="2"/>
  <c r="AX38" i="2"/>
  <c r="AY38" i="2"/>
  <c r="AG3" i="5"/>
  <c r="AF3" i="5"/>
  <c r="I3" i="5"/>
  <c r="Q3" i="5"/>
  <c r="AG4" i="5"/>
  <c r="AF4" i="5"/>
  <c r="I4" i="5"/>
  <c r="Q4" i="5"/>
  <c r="AG5" i="5"/>
  <c r="AF5" i="5"/>
  <c r="I5" i="5"/>
  <c r="Q5" i="5"/>
  <c r="R7" i="8"/>
  <c r="Z7" i="8"/>
  <c r="L7" i="8"/>
  <c r="T7" i="8"/>
  <c r="M7" i="8"/>
  <c r="U7" i="8"/>
  <c r="N7" i="8"/>
  <c r="V7" i="8"/>
  <c r="O7" i="8"/>
  <c r="W7" i="8"/>
  <c r="P7" i="8"/>
  <c r="X7" i="8"/>
  <c r="Q7" i="8"/>
  <c r="Y7" i="8"/>
  <c r="S7" i="8"/>
  <c r="AA7" i="8"/>
  <c r="AB7" i="8"/>
  <c r="AI7" i="8"/>
  <c r="AR7" i="8"/>
  <c r="AH7" i="8"/>
  <c r="AQ7" i="8"/>
  <c r="AJ7" i="8"/>
  <c r="AS7" i="8"/>
  <c r="AX7" i="8"/>
  <c r="D8" i="5"/>
  <c r="AW7" i="8"/>
  <c r="C8" i="5"/>
  <c r="AG8" i="5"/>
  <c r="AF8" i="5"/>
  <c r="I8" i="5"/>
  <c r="Q8" i="5"/>
  <c r="R8" i="8"/>
  <c r="Z8" i="8"/>
  <c r="L8" i="8"/>
  <c r="T8" i="8"/>
  <c r="M8" i="8"/>
  <c r="U8" i="8"/>
  <c r="N8" i="8"/>
  <c r="V8" i="8"/>
  <c r="O8" i="8"/>
  <c r="W8" i="8"/>
  <c r="P8" i="8"/>
  <c r="X8" i="8"/>
  <c r="Q8" i="8"/>
  <c r="Y8" i="8"/>
  <c r="S8" i="8"/>
  <c r="AA8" i="8"/>
  <c r="AB8" i="8"/>
  <c r="AI8" i="8"/>
  <c r="AR8" i="8"/>
  <c r="AH8" i="8"/>
  <c r="AQ8" i="8"/>
  <c r="AJ8" i="8"/>
  <c r="AS8" i="8"/>
  <c r="AX8" i="8"/>
  <c r="D18" i="5"/>
  <c r="AW8" i="8"/>
  <c r="C18" i="5"/>
  <c r="AG18" i="5"/>
  <c r="AF18" i="5"/>
  <c r="I18" i="5"/>
  <c r="Q18" i="5"/>
  <c r="R9" i="8"/>
  <c r="Z9" i="8"/>
  <c r="L9" i="8"/>
  <c r="T9" i="8"/>
  <c r="M9" i="8"/>
  <c r="U9" i="8"/>
  <c r="N9" i="8"/>
  <c r="V9" i="8"/>
  <c r="O9" i="8"/>
  <c r="W9" i="8"/>
  <c r="P9" i="8"/>
  <c r="X9" i="8"/>
  <c r="Q9" i="8"/>
  <c r="Y9" i="8"/>
  <c r="S9" i="8"/>
  <c r="AA9" i="8"/>
  <c r="AB9" i="8"/>
  <c r="AI9" i="8"/>
  <c r="AR9" i="8"/>
  <c r="AH9" i="8"/>
  <c r="AQ9" i="8"/>
  <c r="AJ9" i="8"/>
  <c r="AS9" i="8"/>
  <c r="AX9" i="8"/>
  <c r="D12" i="5"/>
  <c r="AW9" i="8"/>
  <c r="C12" i="5"/>
  <c r="AG12" i="5"/>
  <c r="AF12" i="5"/>
  <c r="I12" i="5"/>
  <c r="Q12" i="5"/>
  <c r="R10" i="8"/>
  <c r="Z10" i="8"/>
  <c r="L10" i="8"/>
  <c r="T10" i="8"/>
  <c r="M10" i="8"/>
  <c r="U10" i="8"/>
  <c r="N10" i="8"/>
  <c r="V10" i="8"/>
  <c r="O10" i="8"/>
  <c r="W10" i="8"/>
  <c r="P10" i="8"/>
  <c r="X10" i="8"/>
  <c r="Q10" i="8"/>
  <c r="Y10" i="8"/>
  <c r="S10" i="8"/>
  <c r="AA10" i="8"/>
  <c r="AB10" i="8"/>
  <c r="AI10" i="8"/>
  <c r="AR10" i="8"/>
  <c r="AH10" i="8"/>
  <c r="AQ10" i="8"/>
  <c r="AJ10" i="8"/>
  <c r="AS10" i="8"/>
  <c r="AX10" i="8"/>
  <c r="D25" i="5"/>
  <c r="AW10" i="8"/>
  <c r="C25" i="5"/>
  <c r="AG25" i="5"/>
  <c r="AF25" i="5"/>
  <c r="I25" i="5"/>
  <c r="Q25" i="5"/>
  <c r="R11" i="8"/>
  <c r="Z11" i="8"/>
  <c r="L11" i="8"/>
  <c r="T11" i="8"/>
  <c r="M11" i="8"/>
  <c r="U11" i="8"/>
  <c r="N11" i="8"/>
  <c r="V11" i="8"/>
  <c r="O11" i="8"/>
  <c r="W11" i="8"/>
  <c r="P11" i="8"/>
  <c r="X11" i="8"/>
  <c r="Q11" i="8"/>
  <c r="Y11" i="8"/>
  <c r="S11" i="8"/>
  <c r="AA11" i="8"/>
  <c r="AB11" i="8"/>
  <c r="AI11" i="8"/>
  <c r="AR11" i="8"/>
  <c r="AH11" i="8"/>
  <c r="AQ11" i="8"/>
  <c r="AJ11" i="8"/>
  <c r="AS11" i="8"/>
  <c r="AX11" i="8"/>
  <c r="D6" i="5"/>
  <c r="AW11" i="8"/>
  <c r="C6" i="5"/>
  <c r="AG6" i="5"/>
  <c r="AF6" i="5"/>
  <c r="I6" i="5"/>
  <c r="Q6" i="5"/>
  <c r="R12" i="8"/>
  <c r="Z12" i="8"/>
  <c r="L12" i="8"/>
  <c r="T12" i="8"/>
  <c r="M12" i="8"/>
  <c r="U12" i="8"/>
  <c r="N12" i="8"/>
  <c r="V12" i="8"/>
  <c r="O12" i="8"/>
  <c r="W12" i="8"/>
  <c r="P12" i="8"/>
  <c r="X12" i="8"/>
  <c r="Q12" i="8"/>
  <c r="Y12" i="8"/>
  <c r="S12" i="8"/>
  <c r="AA12" i="8"/>
  <c r="AB12" i="8"/>
  <c r="AI12" i="8"/>
  <c r="AR12" i="8"/>
  <c r="AH12" i="8"/>
  <c r="AQ12" i="8"/>
  <c r="AJ12" i="8"/>
  <c r="AS12" i="8"/>
  <c r="AX12" i="8"/>
  <c r="D35" i="5"/>
  <c r="AW12" i="8"/>
  <c r="C35" i="5"/>
  <c r="AG35" i="5"/>
  <c r="AF35" i="5"/>
  <c r="I35" i="5"/>
  <c r="Q35" i="5"/>
  <c r="R13" i="8"/>
  <c r="Z13" i="8"/>
  <c r="L13" i="8"/>
  <c r="T13" i="8"/>
  <c r="M13" i="8"/>
  <c r="U13" i="8"/>
  <c r="N13" i="8"/>
  <c r="V13" i="8"/>
  <c r="O13" i="8"/>
  <c r="W13" i="8"/>
  <c r="P13" i="8"/>
  <c r="X13" i="8"/>
  <c r="Q13" i="8"/>
  <c r="Y13" i="8"/>
  <c r="S13" i="8"/>
  <c r="AA13" i="8"/>
  <c r="AB13" i="8"/>
  <c r="AI13" i="8"/>
  <c r="AR13" i="8"/>
  <c r="AH13" i="8"/>
  <c r="AQ13" i="8"/>
  <c r="AJ13" i="8"/>
  <c r="AS13" i="8"/>
  <c r="AX13" i="8"/>
  <c r="D7" i="5"/>
  <c r="AW13" i="8"/>
  <c r="C7" i="5"/>
  <c r="AG7" i="5"/>
  <c r="AF7" i="5"/>
  <c r="I7" i="5"/>
  <c r="Q7" i="5"/>
  <c r="R14" i="8"/>
  <c r="Z14" i="8"/>
  <c r="L14" i="8"/>
  <c r="T14" i="8"/>
  <c r="M14" i="8"/>
  <c r="U14" i="8"/>
  <c r="N14" i="8"/>
  <c r="V14" i="8"/>
  <c r="O14" i="8"/>
  <c r="W14" i="8"/>
  <c r="P14" i="8"/>
  <c r="X14" i="8"/>
  <c r="Q14" i="8"/>
  <c r="Y14" i="8"/>
  <c r="S14" i="8"/>
  <c r="AA14" i="8"/>
  <c r="AB14" i="8"/>
  <c r="AI14" i="8"/>
  <c r="AR14" i="8"/>
  <c r="AH14" i="8"/>
  <c r="AQ14" i="8"/>
  <c r="AJ14" i="8"/>
  <c r="AS14" i="8"/>
  <c r="AX14" i="8"/>
  <c r="D29" i="5"/>
  <c r="AW14" i="8"/>
  <c r="C29" i="5"/>
  <c r="AG29" i="5"/>
  <c r="AF29" i="5"/>
  <c r="I29" i="5"/>
  <c r="Q29" i="5"/>
  <c r="R15" i="8"/>
  <c r="Z15" i="8"/>
  <c r="L15" i="8"/>
  <c r="T15" i="8"/>
  <c r="M15" i="8"/>
  <c r="U15" i="8"/>
  <c r="N15" i="8"/>
  <c r="V15" i="8"/>
  <c r="O15" i="8"/>
  <c r="W15" i="8"/>
  <c r="P15" i="8"/>
  <c r="X15" i="8"/>
  <c r="Q15" i="8"/>
  <c r="Y15" i="8"/>
  <c r="S15" i="8"/>
  <c r="AA15" i="8"/>
  <c r="AB15" i="8"/>
  <c r="AI15" i="8"/>
  <c r="AR15" i="8"/>
  <c r="AH15" i="8"/>
  <c r="AQ15" i="8"/>
  <c r="AJ15" i="8"/>
  <c r="AS15" i="8"/>
  <c r="AX15" i="8"/>
  <c r="D36" i="5"/>
  <c r="AW15" i="8"/>
  <c r="C36" i="5"/>
  <c r="AG36" i="5"/>
  <c r="AF36" i="5"/>
  <c r="I36" i="5"/>
  <c r="Q36" i="5"/>
  <c r="R16" i="8"/>
  <c r="Z16" i="8"/>
  <c r="L16" i="8"/>
  <c r="T16" i="8"/>
  <c r="M16" i="8"/>
  <c r="U16" i="8"/>
  <c r="N16" i="8"/>
  <c r="V16" i="8"/>
  <c r="O16" i="8"/>
  <c r="W16" i="8"/>
  <c r="P16" i="8"/>
  <c r="X16" i="8"/>
  <c r="Q16" i="8"/>
  <c r="Y16" i="8"/>
  <c r="S16" i="8"/>
  <c r="AA16" i="8"/>
  <c r="AB16" i="8"/>
  <c r="AI16" i="8"/>
  <c r="AR16" i="8"/>
  <c r="AH16" i="8"/>
  <c r="AQ16" i="8"/>
  <c r="AJ16" i="8"/>
  <c r="AS16" i="8"/>
  <c r="AX16" i="8"/>
  <c r="D11" i="5"/>
  <c r="AW16" i="8"/>
  <c r="C11" i="5"/>
  <c r="AG11" i="5"/>
  <c r="AF11" i="5"/>
  <c r="I11" i="5"/>
  <c r="Q11" i="5"/>
  <c r="R17" i="8"/>
  <c r="Z17" i="8"/>
  <c r="L17" i="8"/>
  <c r="T17" i="8"/>
  <c r="M17" i="8"/>
  <c r="U17" i="8"/>
  <c r="N17" i="8"/>
  <c r="V17" i="8"/>
  <c r="O17" i="8"/>
  <c r="W17" i="8"/>
  <c r="P17" i="8"/>
  <c r="X17" i="8"/>
  <c r="Q17" i="8"/>
  <c r="Y17" i="8"/>
  <c r="S17" i="8"/>
  <c r="AA17" i="8"/>
  <c r="AB17" i="8"/>
  <c r="AI17" i="8"/>
  <c r="AR17" i="8"/>
  <c r="AH17" i="8"/>
  <c r="AQ17" i="8"/>
  <c r="AJ17" i="8"/>
  <c r="AS17" i="8"/>
  <c r="AX17" i="8"/>
  <c r="D14" i="5"/>
  <c r="AW17" i="8"/>
  <c r="C14" i="5"/>
  <c r="AG14" i="5"/>
  <c r="AF14" i="5"/>
  <c r="I14" i="5"/>
  <c r="Q14" i="5"/>
  <c r="R18" i="8"/>
  <c r="Z18" i="8"/>
  <c r="L18" i="8"/>
  <c r="T18" i="8"/>
  <c r="M18" i="8"/>
  <c r="U18" i="8"/>
  <c r="N18" i="8"/>
  <c r="V18" i="8"/>
  <c r="O18" i="8"/>
  <c r="W18" i="8"/>
  <c r="P18" i="8"/>
  <c r="X18" i="8"/>
  <c r="Q18" i="8"/>
  <c r="Y18" i="8"/>
  <c r="S18" i="8"/>
  <c r="AA18" i="8"/>
  <c r="AB18" i="8"/>
  <c r="AI18" i="8"/>
  <c r="AR18" i="8"/>
  <c r="AH18" i="8"/>
  <c r="AQ18" i="8"/>
  <c r="AJ18" i="8"/>
  <c r="AS18" i="8"/>
  <c r="AX18" i="8"/>
  <c r="D33" i="5"/>
  <c r="AW18" i="8"/>
  <c r="C33" i="5"/>
  <c r="AG33" i="5"/>
  <c r="AF33" i="5"/>
  <c r="I33" i="5"/>
  <c r="Q33" i="5"/>
  <c r="R19" i="8"/>
  <c r="Z19" i="8"/>
  <c r="L19" i="8"/>
  <c r="T19" i="8"/>
  <c r="M19" i="8"/>
  <c r="U19" i="8"/>
  <c r="N19" i="8"/>
  <c r="V19" i="8"/>
  <c r="O19" i="8"/>
  <c r="W19" i="8"/>
  <c r="P19" i="8"/>
  <c r="X19" i="8"/>
  <c r="Q19" i="8"/>
  <c r="Y19" i="8"/>
  <c r="S19" i="8"/>
  <c r="AA19" i="8"/>
  <c r="AB19" i="8"/>
  <c r="AI19" i="8"/>
  <c r="AR19" i="8"/>
  <c r="AH19" i="8"/>
  <c r="AQ19" i="8"/>
  <c r="AJ19" i="8"/>
  <c r="AS19" i="8"/>
  <c r="AX19" i="8"/>
  <c r="D20" i="5"/>
  <c r="AW19" i="8"/>
  <c r="C20" i="5"/>
  <c r="AG20" i="5"/>
  <c r="AF20" i="5"/>
  <c r="I20" i="5"/>
  <c r="Q20" i="5"/>
  <c r="R20" i="8"/>
  <c r="Z20" i="8"/>
  <c r="L20" i="8"/>
  <c r="T20" i="8"/>
  <c r="M20" i="8"/>
  <c r="U20" i="8"/>
  <c r="N20" i="8"/>
  <c r="V20" i="8"/>
  <c r="O20" i="8"/>
  <c r="W20" i="8"/>
  <c r="P20" i="8"/>
  <c r="X20" i="8"/>
  <c r="Q20" i="8"/>
  <c r="Y20" i="8"/>
  <c r="S20" i="8"/>
  <c r="AA20" i="8"/>
  <c r="AB20" i="8"/>
  <c r="AI20" i="8"/>
  <c r="AR20" i="8"/>
  <c r="AH20" i="8"/>
  <c r="AQ20" i="8"/>
  <c r="AJ20" i="8"/>
  <c r="AS20" i="8"/>
  <c r="AX20" i="8"/>
  <c r="D32" i="5"/>
  <c r="AW20" i="8"/>
  <c r="C32" i="5"/>
  <c r="AG32" i="5"/>
  <c r="AF32" i="5"/>
  <c r="I32" i="5"/>
  <c r="Q32" i="5"/>
  <c r="R21" i="8"/>
  <c r="Z21" i="8"/>
  <c r="L21" i="8"/>
  <c r="T21" i="8"/>
  <c r="M21" i="8"/>
  <c r="U21" i="8"/>
  <c r="N21" i="8"/>
  <c r="V21" i="8"/>
  <c r="O21" i="8"/>
  <c r="W21" i="8"/>
  <c r="P21" i="8"/>
  <c r="X21" i="8"/>
  <c r="Q21" i="8"/>
  <c r="Y21" i="8"/>
  <c r="S21" i="8"/>
  <c r="AA21" i="8"/>
  <c r="AB21" i="8"/>
  <c r="AI21" i="8"/>
  <c r="AR21" i="8"/>
  <c r="AH21" i="8"/>
  <c r="AQ21" i="8"/>
  <c r="AJ21" i="8"/>
  <c r="AS21" i="8"/>
  <c r="AX21" i="8"/>
  <c r="D30" i="5"/>
  <c r="AW21" i="8"/>
  <c r="C30" i="5"/>
  <c r="AG30" i="5"/>
  <c r="AF30" i="5"/>
  <c r="I30" i="5"/>
  <c r="Q30" i="5"/>
  <c r="R22" i="8"/>
  <c r="Z22" i="8"/>
  <c r="L22" i="8"/>
  <c r="T22" i="8"/>
  <c r="M22" i="8"/>
  <c r="U22" i="8"/>
  <c r="N22" i="8"/>
  <c r="V22" i="8"/>
  <c r="O22" i="8"/>
  <c r="W22" i="8"/>
  <c r="P22" i="8"/>
  <c r="X22" i="8"/>
  <c r="Q22" i="8"/>
  <c r="Y22" i="8"/>
  <c r="S22" i="8"/>
  <c r="AA22" i="8"/>
  <c r="AB22" i="8"/>
  <c r="AI22" i="8"/>
  <c r="AR22" i="8"/>
  <c r="AH22" i="8"/>
  <c r="AQ22" i="8"/>
  <c r="AJ22" i="8"/>
  <c r="AS22" i="8"/>
  <c r="AX22" i="8"/>
  <c r="D21" i="5"/>
  <c r="AW22" i="8"/>
  <c r="C21" i="5"/>
  <c r="AG21" i="5"/>
  <c r="AF21" i="5"/>
  <c r="I21" i="5"/>
  <c r="Q21" i="5"/>
  <c r="R23" i="8"/>
  <c r="Z23" i="8"/>
  <c r="L23" i="8"/>
  <c r="T23" i="8"/>
  <c r="M23" i="8"/>
  <c r="U23" i="8"/>
  <c r="N23" i="8"/>
  <c r="V23" i="8"/>
  <c r="O23" i="8"/>
  <c r="W23" i="8"/>
  <c r="P23" i="8"/>
  <c r="X23" i="8"/>
  <c r="Q23" i="8"/>
  <c r="Y23" i="8"/>
  <c r="S23" i="8"/>
  <c r="AA23" i="8"/>
  <c r="AB23" i="8"/>
  <c r="AI23" i="8"/>
  <c r="AR23" i="8"/>
  <c r="AH23" i="8"/>
  <c r="AQ23" i="8"/>
  <c r="AJ23" i="8"/>
  <c r="AS23" i="8"/>
  <c r="AX23" i="8"/>
  <c r="D24" i="5"/>
  <c r="AW23" i="8"/>
  <c r="C24" i="5"/>
  <c r="AG24" i="5"/>
  <c r="AF24" i="5"/>
  <c r="I24" i="5"/>
  <c r="Q24" i="5"/>
  <c r="R24" i="8"/>
  <c r="Z24" i="8"/>
  <c r="L24" i="8"/>
  <c r="T24" i="8"/>
  <c r="M24" i="8"/>
  <c r="U24" i="8"/>
  <c r="N24" i="8"/>
  <c r="V24" i="8"/>
  <c r="O24" i="8"/>
  <c r="W24" i="8"/>
  <c r="P24" i="8"/>
  <c r="X24" i="8"/>
  <c r="Q24" i="8"/>
  <c r="Y24" i="8"/>
  <c r="S24" i="8"/>
  <c r="AA24" i="8"/>
  <c r="AB24" i="8"/>
  <c r="AI24" i="8"/>
  <c r="AR24" i="8"/>
  <c r="AH24" i="8"/>
  <c r="AQ24" i="8"/>
  <c r="AJ24" i="8"/>
  <c r="AS24" i="8"/>
  <c r="AX24" i="8"/>
  <c r="D19" i="5"/>
  <c r="AW24" i="8"/>
  <c r="C19" i="5"/>
  <c r="AG19" i="5"/>
  <c r="AF19" i="5"/>
  <c r="I19" i="5"/>
  <c r="Q19" i="5"/>
  <c r="R25" i="8"/>
  <c r="Z25" i="8"/>
  <c r="L25" i="8"/>
  <c r="T25" i="8"/>
  <c r="M25" i="8"/>
  <c r="U25" i="8"/>
  <c r="N25" i="8"/>
  <c r="V25" i="8"/>
  <c r="O25" i="8"/>
  <c r="W25" i="8"/>
  <c r="P25" i="8"/>
  <c r="X25" i="8"/>
  <c r="Q25" i="8"/>
  <c r="Y25" i="8"/>
  <c r="S25" i="8"/>
  <c r="AA25" i="8"/>
  <c r="AB25" i="8"/>
  <c r="AI25" i="8"/>
  <c r="AR25" i="8"/>
  <c r="AH25" i="8"/>
  <c r="AQ25" i="8"/>
  <c r="AJ25" i="8"/>
  <c r="AS25" i="8"/>
  <c r="AX25" i="8"/>
  <c r="D23" i="5"/>
  <c r="AW25" i="8"/>
  <c r="C23" i="5"/>
  <c r="AG23" i="5"/>
  <c r="AF23" i="5"/>
  <c r="I23" i="5"/>
  <c r="Q23" i="5"/>
  <c r="R26" i="8"/>
  <c r="Z26" i="8"/>
  <c r="L26" i="8"/>
  <c r="T26" i="8"/>
  <c r="M26" i="8"/>
  <c r="U26" i="8"/>
  <c r="N26" i="8"/>
  <c r="V26" i="8"/>
  <c r="O26" i="8"/>
  <c r="W26" i="8"/>
  <c r="P26" i="8"/>
  <c r="X26" i="8"/>
  <c r="Q26" i="8"/>
  <c r="Y26" i="8"/>
  <c r="S26" i="8"/>
  <c r="AA26" i="8"/>
  <c r="AB26" i="8"/>
  <c r="AI26" i="8"/>
  <c r="AR26" i="8"/>
  <c r="AH26" i="8"/>
  <c r="AQ26" i="8"/>
  <c r="AJ26" i="8"/>
  <c r="AS26" i="8"/>
  <c r="AX26" i="8"/>
  <c r="D13" i="5"/>
  <c r="AW26" i="8"/>
  <c r="C13" i="5"/>
  <c r="AG13" i="5"/>
  <c r="AF13" i="5"/>
  <c r="I13" i="5"/>
  <c r="Q13" i="5"/>
  <c r="R27" i="8"/>
  <c r="Z27" i="8"/>
  <c r="L27" i="8"/>
  <c r="T27" i="8"/>
  <c r="M27" i="8"/>
  <c r="U27" i="8"/>
  <c r="N27" i="8"/>
  <c r="V27" i="8"/>
  <c r="O27" i="8"/>
  <c r="W27" i="8"/>
  <c r="P27" i="8"/>
  <c r="X27" i="8"/>
  <c r="Q27" i="8"/>
  <c r="Y27" i="8"/>
  <c r="S27" i="8"/>
  <c r="AA27" i="8"/>
  <c r="AB27" i="8"/>
  <c r="AI27" i="8"/>
  <c r="AR27" i="8"/>
  <c r="AH27" i="8"/>
  <c r="AQ27" i="8"/>
  <c r="AJ27" i="8"/>
  <c r="AS27" i="8"/>
  <c r="AX27" i="8"/>
  <c r="D34" i="5"/>
  <c r="AW27" i="8"/>
  <c r="C34" i="5"/>
  <c r="AG34" i="5"/>
  <c r="AF34" i="5"/>
  <c r="I34" i="5"/>
  <c r="Q34" i="5"/>
  <c r="R28" i="8"/>
  <c r="Z28" i="8"/>
  <c r="L28" i="8"/>
  <c r="T28" i="8"/>
  <c r="M28" i="8"/>
  <c r="U28" i="8"/>
  <c r="N28" i="8"/>
  <c r="V28" i="8"/>
  <c r="O28" i="8"/>
  <c r="W28" i="8"/>
  <c r="P28" i="8"/>
  <c r="X28" i="8"/>
  <c r="Q28" i="8"/>
  <c r="Y28" i="8"/>
  <c r="S28" i="8"/>
  <c r="AA28" i="8"/>
  <c r="AB28" i="8"/>
  <c r="AI28" i="8"/>
  <c r="AR28" i="8"/>
  <c r="AH28" i="8"/>
  <c r="AQ28" i="8"/>
  <c r="AJ28" i="8"/>
  <c r="AS28" i="8"/>
  <c r="AX28" i="8"/>
  <c r="D15" i="5"/>
  <c r="AW28" i="8"/>
  <c r="C15" i="5"/>
  <c r="AG15" i="5"/>
  <c r="AF15" i="5"/>
  <c r="I15" i="5"/>
  <c r="Q15" i="5"/>
  <c r="R29" i="8"/>
  <c r="Z29" i="8"/>
  <c r="L29" i="8"/>
  <c r="T29" i="8"/>
  <c r="M29" i="8"/>
  <c r="U29" i="8"/>
  <c r="N29" i="8"/>
  <c r="V29" i="8"/>
  <c r="O29" i="8"/>
  <c r="W29" i="8"/>
  <c r="P29" i="8"/>
  <c r="X29" i="8"/>
  <c r="Q29" i="8"/>
  <c r="Y29" i="8"/>
  <c r="S29" i="8"/>
  <c r="AA29" i="8"/>
  <c r="AB29" i="8"/>
  <c r="AI29" i="8"/>
  <c r="AR29" i="8"/>
  <c r="AH29" i="8"/>
  <c r="AQ29" i="8"/>
  <c r="AJ29" i="8"/>
  <c r="AS29" i="8"/>
  <c r="AX29" i="8"/>
  <c r="D22" i="5"/>
  <c r="AW29" i="8"/>
  <c r="C22" i="5"/>
  <c r="AG22" i="5"/>
  <c r="AF22" i="5"/>
  <c r="I22" i="5"/>
  <c r="Q22" i="5"/>
  <c r="R30" i="8"/>
  <c r="Z30" i="8"/>
  <c r="L30" i="8"/>
  <c r="T30" i="8"/>
  <c r="M30" i="8"/>
  <c r="U30" i="8"/>
  <c r="N30" i="8"/>
  <c r="V30" i="8"/>
  <c r="O30" i="8"/>
  <c r="W30" i="8"/>
  <c r="P30" i="8"/>
  <c r="X30" i="8"/>
  <c r="Q30" i="8"/>
  <c r="Y30" i="8"/>
  <c r="S30" i="8"/>
  <c r="AA30" i="8"/>
  <c r="AB30" i="8"/>
  <c r="AI30" i="8"/>
  <c r="AR30" i="8"/>
  <c r="AH30" i="8"/>
  <c r="AQ30" i="8"/>
  <c r="AJ30" i="8"/>
  <c r="AS30" i="8"/>
  <c r="AX30" i="8"/>
  <c r="D26" i="5"/>
  <c r="AW30" i="8"/>
  <c r="C26" i="5"/>
  <c r="AG26" i="5"/>
  <c r="AF26" i="5"/>
  <c r="I26" i="5"/>
  <c r="Q26" i="5"/>
  <c r="R31" i="8"/>
  <c r="Z31" i="8"/>
  <c r="L31" i="8"/>
  <c r="T31" i="8"/>
  <c r="M31" i="8"/>
  <c r="U31" i="8"/>
  <c r="N31" i="8"/>
  <c r="V31" i="8"/>
  <c r="O31" i="8"/>
  <c r="W31" i="8"/>
  <c r="P31" i="8"/>
  <c r="X31" i="8"/>
  <c r="Q31" i="8"/>
  <c r="Y31" i="8"/>
  <c r="S31" i="8"/>
  <c r="AA31" i="8"/>
  <c r="AB31" i="8"/>
  <c r="AI31" i="8"/>
  <c r="AR31" i="8"/>
  <c r="AH31" i="8"/>
  <c r="AQ31" i="8"/>
  <c r="AJ31" i="8"/>
  <c r="AS31" i="8"/>
  <c r="AX31" i="8"/>
  <c r="D16" i="5"/>
  <c r="AW31" i="8"/>
  <c r="C16" i="5"/>
  <c r="AG16" i="5"/>
  <c r="AF16" i="5"/>
  <c r="I16" i="5"/>
  <c r="Q16" i="5"/>
  <c r="R32" i="8"/>
  <c r="Z32" i="8"/>
  <c r="L32" i="8"/>
  <c r="T32" i="8"/>
  <c r="M32" i="8"/>
  <c r="U32" i="8"/>
  <c r="N32" i="8"/>
  <c r="V32" i="8"/>
  <c r="O32" i="8"/>
  <c r="W32" i="8"/>
  <c r="P32" i="8"/>
  <c r="X32" i="8"/>
  <c r="Q32" i="8"/>
  <c r="Y32" i="8"/>
  <c r="S32" i="8"/>
  <c r="AA32" i="8"/>
  <c r="AB32" i="8"/>
  <c r="AI32" i="8"/>
  <c r="AR32" i="8"/>
  <c r="AH32" i="8"/>
  <c r="AQ32" i="8"/>
  <c r="AJ32" i="8"/>
  <c r="AS32" i="8"/>
  <c r="AX32" i="8"/>
  <c r="D10" i="5"/>
  <c r="AW32" i="8"/>
  <c r="C10" i="5"/>
  <c r="AG10" i="5"/>
  <c r="AF10" i="5"/>
  <c r="I10" i="5"/>
  <c r="Q10" i="5"/>
  <c r="R33" i="8"/>
  <c r="Z33" i="8"/>
  <c r="L33" i="8"/>
  <c r="T33" i="8"/>
  <c r="M33" i="8"/>
  <c r="U33" i="8"/>
  <c r="N33" i="8"/>
  <c r="V33" i="8"/>
  <c r="O33" i="8"/>
  <c r="W33" i="8"/>
  <c r="P33" i="8"/>
  <c r="X33" i="8"/>
  <c r="Q33" i="8"/>
  <c r="Y33" i="8"/>
  <c r="S33" i="8"/>
  <c r="AA33" i="8"/>
  <c r="AB33" i="8"/>
  <c r="AI33" i="8"/>
  <c r="AR33" i="8"/>
  <c r="AH33" i="8"/>
  <c r="AQ33" i="8"/>
  <c r="AJ33" i="8"/>
  <c r="AS33" i="8"/>
  <c r="AX33" i="8"/>
  <c r="D31" i="5"/>
  <c r="AW33" i="8"/>
  <c r="C31" i="5"/>
  <c r="AG31" i="5"/>
  <c r="AF31" i="5"/>
  <c r="I31" i="5"/>
  <c r="Q31" i="5"/>
  <c r="R34" i="8"/>
  <c r="Z34" i="8"/>
  <c r="L34" i="8"/>
  <c r="T34" i="8"/>
  <c r="M34" i="8"/>
  <c r="U34" i="8"/>
  <c r="N34" i="8"/>
  <c r="V34" i="8"/>
  <c r="O34" i="8"/>
  <c r="W34" i="8"/>
  <c r="P34" i="8"/>
  <c r="X34" i="8"/>
  <c r="Q34" i="8"/>
  <c r="Y34" i="8"/>
  <c r="S34" i="8"/>
  <c r="AA34" i="8"/>
  <c r="AB34" i="8"/>
  <c r="AI34" i="8"/>
  <c r="AR34" i="8"/>
  <c r="AH34" i="8"/>
  <c r="AQ34" i="8"/>
  <c r="AJ34" i="8"/>
  <c r="AS34" i="8"/>
  <c r="AX34" i="8"/>
  <c r="D27" i="5"/>
  <c r="AW34" i="8"/>
  <c r="C27" i="5"/>
  <c r="AG27" i="5"/>
  <c r="AF27" i="5"/>
  <c r="I27" i="5"/>
  <c r="Q27" i="5"/>
  <c r="R35" i="8"/>
  <c r="Z35" i="8"/>
  <c r="L35" i="8"/>
  <c r="T35" i="8"/>
  <c r="M35" i="8"/>
  <c r="U35" i="8"/>
  <c r="N35" i="8"/>
  <c r="V35" i="8"/>
  <c r="O35" i="8"/>
  <c r="W35" i="8"/>
  <c r="P35" i="8"/>
  <c r="X35" i="8"/>
  <c r="Q35" i="8"/>
  <c r="Y35" i="8"/>
  <c r="S35" i="8"/>
  <c r="AA35" i="8"/>
  <c r="AB35" i="8"/>
  <c r="AI35" i="8"/>
  <c r="AR35" i="8"/>
  <c r="AH35" i="8"/>
  <c r="AQ35" i="8"/>
  <c r="AJ35" i="8"/>
  <c r="AS35" i="8"/>
  <c r="AX35" i="8"/>
  <c r="D9" i="5"/>
  <c r="AW35" i="8"/>
  <c r="C9" i="5"/>
  <c r="AG9" i="5"/>
  <c r="AF9" i="5"/>
  <c r="I9" i="5"/>
  <c r="Q9" i="5"/>
  <c r="R36" i="8"/>
  <c r="Z36" i="8"/>
  <c r="L36" i="8"/>
  <c r="T36" i="8"/>
  <c r="M36" i="8"/>
  <c r="U36" i="8"/>
  <c r="N36" i="8"/>
  <c r="V36" i="8"/>
  <c r="O36" i="8"/>
  <c r="W36" i="8"/>
  <c r="P36" i="8"/>
  <c r="X36" i="8"/>
  <c r="Q36" i="8"/>
  <c r="Y36" i="8"/>
  <c r="S36" i="8"/>
  <c r="AA36" i="8"/>
  <c r="AB36" i="8"/>
  <c r="AI36" i="8"/>
  <c r="AR36" i="8"/>
  <c r="AH36" i="8"/>
  <c r="AQ36" i="8"/>
  <c r="AJ36" i="8"/>
  <c r="AS36" i="8"/>
  <c r="AX36" i="8"/>
  <c r="D28" i="5"/>
  <c r="AW36" i="8"/>
  <c r="C28" i="5"/>
  <c r="AG28" i="5"/>
  <c r="AF28" i="5"/>
  <c r="I28" i="5"/>
  <c r="Q28" i="5"/>
  <c r="R37" i="8"/>
  <c r="Z37" i="8"/>
  <c r="L37" i="8"/>
  <c r="T37" i="8"/>
  <c r="M37" i="8"/>
  <c r="U37" i="8"/>
  <c r="N37" i="8"/>
  <c r="V37" i="8"/>
  <c r="O37" i="8"/>
  <c r="W37" i="8"/>
  <c r="P37" i="8"/>
  <c r="X37" i="8"/>
  <c r="Q37" i="8"/>
  <c r="Y37" i="8"/>
  <c r="S37" i="8"/>
  <c r="AA37" i="8"/>
  <c r="AB37" i="8"/>
  <c r="AI37" i="8"/>
  <c r="AR37" i="8"/>
  <c r="AH37" i="8"/>
  <c r="AQ37" i="8"/>
  <c r="AJ37" i="8"/>
  <c r="AS37" i="8"/>
  <c r="AX37" i="8"/>
  <c r="D17" i="5"/>
  <c r="AW37" i="8"/>
  <c r="C17" i="5"/>
  <c r="AG17" i="5"/>
  <c r="AF17" i="5"/>
  <c r="I17" i="5"/>
  <c r="Q17" i="5"/>
  <c r="R5" i="5"/>
  <c r="AD5" i="5"/>
  <c r="AJ5" i="5"/>
  <c r="N5" i="5"/>
  <c r="AA5" i="5"/>
  <c r="K5" i="5"/>
  <c r="H5" i="5"/>
  <c r="S5" i="5"/>
  <c r="X5" i="5"/>
  <c r="G5" i="5"/>
  <c r="J5" i="5"/>
  <c r="L5" i="5"/>
  <c r="P5" i="5"/>
  <c r="O5" i="5"/>
  <c r="AC5" i="5"/>
  <c r="AB5" i="5"/>
  <c r="AH5" i="5"/>
  <c r="F5" i="5"/>
  <c r="AE5" i="5"/>
  <c r="T5" i="5"/>
  <c r="U5" i="5"/>
  <c r="AI5" i="5"/>
  <c r="Z5" i="5"/>
  <c r="V5" i="5"/>
  <c r="Y5" i="5"/>
  <c r="M5" i="5"/>
  <c r="R4" i="5"/>
  <c r="AD4" i="5"/>
  <c r="AJ4" i="5"/>
  <c r="N4" i="5"/>
  <c r="AA4" i="5"/>
  <c r="K4" i="5"/>
  <c r="H4" i="5"/>
  <c r="S4" i="5"/>
  <c r="X4" i="5"/>
  <c r="G4" i="5"/>
  <c r="J4" i="5"/>
  <c r="L4" i="5"/>
  <c r="P4" i="5"/>
  <c r="O4" i="5"/>
  <c r="AC4" i="5"/>
  <c r="AB4" i="5"/>
  <c r="AH4" i="5"/>
  <c r="F4" i="5"/>
  <c r="AE4" i="5"/>
  <c r="T4" i="5"/>
  <c r="U4" i="5"/>
  <c r="AI4" i="5"/>
  <c r="Z4" i="5"/>
  <c r="V4" i="5"/>
  <c r="Y4" i="5"/>
  <c r="M4" i="5"/>
  <c r="R3" i="5"/>
  <c r="AD3" i="5"/>
  <c r="AJ3" i="5"/>
  <c r="N3" i="5"/>
  <c r="AA3" i="5"/>
  <c r="K3" i="5"/>
  <c r="H3" i="5"/>
  <c r="S3" i="5"/>
  <c r="X3" i="5"/>
  <c r="G3" i="5"/>
  <c r="J3" i="5"/>
  <c r="L3" i="5"/>
  <c r="P3" i="5"/>
  <c r="O3" i="5"/>
  <c r="AC3" i="5"/>
  <c r="AB3" i="5"/>
  <c r="AH3" i="5"/>
  <c r="F3" i="5"/>
  <c r="AE3" i="5"/>
  <c r="T3" i="5"/>
  <c r="U3" i="5"/>
  <c r="AI3" i="5"/>
  <c r="Z3" i="5"/>
  <c r="V3" i="5"/>
  <c r="Y3" i="5"/>
  <c r="M3" i="5"/>
  <c r="AY37" i="8"/>
  <c r="E17" i="5"/>
  <c r="AY36" i="8"/>
  <c r="E28" i="5"/>
  <c r="AY35" i="8"/>
  <c r="E9" i="5"/>
  <c r="AY34" i="8"/>
  <c r="E27" i="5"/>
  <c r="AY33" i="8"/>
  <c r="E31" i="5"/>
  <c r="AY32" i="8"/>
  <c r="E10" i="5"/>
  <c r="AY31" i="8"/>
  <c r="E16" i="5"/>
  <c r="AY30" i="8"/>
  <c r="E26" i="5"/>
  <c r="AY29" i="8"/>
  <c r="E22" i="5"/>
  <c r="AY28" i="8"/>
  <c r="E15" i="5"/>
  <c r="AY27" i="8"/>
  <c r="E34" i="5"/>
  <c r="AY26" i="8"/>
  <c r="E13" i="5"/>
  <c r="AY25" i="8"/>
  <c r="E23" i="5"/>
  <c r="AY24" i="8"/>
  <c r="E19" i="5"/>
  <c r="AY23" i="8"/>
  <c r="E24" i="5"/>
  <c r="AY22" i="8"/>
  <c r="E21" i="5"/>
  <c r="AY21" i="8"/>
  <c r="E30" i="5"/>
  <c r="AY20" i="8"/>
  <c r="E32" i="5"/>
  <c r="AY19" i="8"/>
  <c r="E20" i="5"/>
  <c r="AY18" i="8"/>
  <c r="E33" i="5"/>
  <c r="AY17" i="8"/>
  <c r="E14" i="5"/>
  <c r="AY16" i="8"/>
  <c r="E11" i="5"/>
  <c r="AY15" i="8"/>
  <c r="E36" i="5"/>
  <c r="AY14" i="8"/>
  <c r="E29" i="5"/>
  <c r="AY13" i="8"/>
  <c r="E7" i="5"/>
  <c r="AY12" i="8"/>
  <c r="E35" i="5"/>
  <c r="AY11" i="8"/>
  <c r="E6" i="5"/>
  <c r="AY10" i="8"/>
  <c r="E25" i="5"/>
  <c r="AY9" i="8"/>
  <c r="E12" i="5"/>
  <c r="AY8" i="8"/>
  <c r="E18" i="5"/>
  <c r="W5" i="5"/>
  <c r="W4" i="5"/>
  <c r="W3" i="5"/>
  <c r="AY7" i="8"/>
  <c r="E8" i="5"/>
  <c r="AY6" i="2"/>
  <c r="AY6" i="8"/>
  <c r="V12" i="5"/>
  <c r="L12" i="5"/>
  <c r="AC12" i="5"/>
  <c r="J12" i="5"/>
  <c r="AD12" i="5"/>
  <c r="AB12" i="5"/>
  <c r="AH12" i="5"/>
  <c r="K12" i="5"/>
  <c r="AJ12" i="5"/>
  <c r="X12" i="5"/>
  <c r="S12" i="5"/>
  <c r="AI12" i="5"/>
  <c r="U12" i="5"/>
  <c r="Y12" i="5"/>
  <c r="W12" i="5"/>
  <c r="P12" i="5"/>
  <c r="F12" i="5"/>
  <c r="M12" i="5"/>
  <c r="G12" i="5"/>
  <c r="Z12" i="5"/>
  <c r="R12" i="5"/>
  <c r="H12" i="5"/>
  <c r="AE12" i="5"/>
  <c r="N12" i="5"/>
  <c r="AA12" i="5"/>
  <c r="T12" i="5"/>
  <c r="V20" i="5"/>
  <c r="L20" i="5"/>
  <c r="AC20" i="5"/>
  <c r="J20" i="5"/>
  <c r="AD20" i="5"/>
  <c r="AB20" i="5"/>
  <c r="AH20" i="5"/>
  <c r="K20" i="5"/>
  <c r="AJ20" i="5"/>
  <c r="X20" i="5"/>
  <c r="S20" i="5"/>
  <c r="AI20" i="5"/>
  <c r="U20" i="5"/>
  <c r="Y20" i="5"/>
  <c r="W20" i="5"/>
  <c r="P20" i="5"/>
  <c r="F20" i="5"/>
  <c r="M20" i="5"/>
  <c r="G20" i="5"/>
  <c r="Z20" i="5"/>
  <c r="R20" i="5"/>
  <c r="H20" i="5"/>
  <c r="AE20" i="5"/>
  <c r="N20" i="5"/>
  <c r="AA20" i="5"/>
  <c r="T20" i="5"/>
  <c r="V7" i="5"/>
  <c r="L7" i="5"/>
  <c r="AC7" i="5"/>
  <c r="J7" i="5"/>
  <c r="AD7" i="5"/>
  <c r="AB7" i="5"/>
  <c r="AH7" i="5"/>
  <c r="K7" i="5"/>
  <c r="AJ7" i="5"/>
  <c r="X7" i="5"/>
  <c r="S7" i="5"/>
  <c r="AI7" i="5"/>
  <c r="U7" i="5"/>
  <c r="Y7" i="5"/>
  <c r="W7" i="5"/>
  <c r="P7" i="5"/>
  <c r="F7" i="5"/>
  <c r="M7" i="5"/>
  <c r="G7" i="5"/>
  <c r="Z7" i="5"/>
  <c r="R7" i="5"/>
  <c r="H7" i="5"/>
  <c r="AE7" i="5"/>
  <c r="N7" i="5"/>
  <c r="AA7" i="5"/>
  <c r="T7" i="5"/>
  <c r="V13" i="5"/>
  <c r="L13" i="5"/>
  <c r="AC13" i="5"/>
  <c r="J13" i="5"/>
  <c r="AD13" i="5"/>
  <c r="AB13" i="5"/>
  <c r="AH13" i="5"/>
  <c r="K13" i="5"/>
  <c r="AJ13" i="5"/>
  <c r="X13" i="5"/>
  <c r="S13" i="5"/>
  <c r="AI13" i="5"/>
  <c r="U13" i="5"/>
  <c r="Y13" i="5"/>
  <c r="W13" i="5"/>
  <c r="P13" i="5"/>
  <c r="F13" i="5"/>
  <c r="M13" i="5"/>
  <c r="G13" i="5"/>
  <c r="Z13" i="5"/>
  <c r="R13" i="5"/>
  <c r="H13" i="5"/>
  <c r="AE13" i="5"/>
  <c r="N13" i="5"/>
  <c r="AA13" i="5"/>
  <c r="T13" i="5"/>
  <c r="V8" i="5"/>
  <c r="L8" i="5"/>
  <c r="AC8" i="5"/>
  <c r="J8" i="5"/>
  <c r="AD8" i="5"/>
  <c r="AB8" i="5"/>
  <c r="AH8" i="5"/>
  <c r="K8" i="5"/>
  <c r="AJ8" i="5"/>
  <c r="X8" i="5"/>
  <c r="S8" i="5"/>
  <c r="AI8" i="5"/>
  <c r="U8" i="5"/>
  <c r="Y8" i="5"/>
  <c r="W8" i="5"/>
  <c r="P8" i="5"/>
  <c r="F8" i="5"/>
  <c r="M8" i="5"/>
  <c r="G8" i="5"/>
  <c r="Z8" i="5"/>
  <c r="R8" i="5"/>
  <c r="H8" i="5"/>
  <c r="AE8" i="5"/>
  <c r="N8" i="5"/>
  <c r="AA8" i="5"/>
  <c r="T8" i="5"/>
  <c r="V28" i="5"/>
  <c r="L28" i="5"/>
  <c r="AC28" i="5"/>
  <c r="J28" i="5"/>
  <c r="AD28" i="5"/>
  <c r="AB28" i="5"/>
  <c r="AH28" i="5"/>
  <c r="K28" i="5"/>
  <c r="AJ28" i="5"/>
  <c r="X28" i="5"/>
  <c r="S28" i="5"/>
  <c r="AI28" i="5"/>
  <c r="U28" i="5"/>
  <c r="Y28" i="5"/>
  <c r="W28" i="5"/>
  <c r="P28" i="5"/>
  <c r="F28" i="5"/>
  <c r="M28" i="5"/>
  <c r="G28" i="5"/>
  <c r="Z28" i="5"/>
  <c r="R28" i="5"/>
  <c r="H28" i="5"/>
  <c r="AE28" i="5"/>
  <c r="N28" i="5"/>
  <c r="AA28" i="5"/>
  <c r="T28" i="5"/>
  <c r="V18" i="5"/>
  <c r="L18" i="5"/>
  <c r="AC18" i="5"/>
  <c r="J18" i="5"/>
  <c r="AD18" i="5"/>
  <c r="AB18" i="5"/>
  <c r="AH18" i="5"/>
  <c r="K18" i="5"/>
  <c r="AJ18" i="5"/>
  <c r="X18" i="5"/>
  <c r="S18" i="5"/>
  <c r="AI18" i="5"/>
  <c r="U18" i="5"/>
  <c r="Y18" i="5"/>
  <c r="W18" i="5"/>
  <c r="P18" i="5"/>
  <c r="F18" i="5"/>
  <c r="M18" i="5"/>
  <c r="G18" i="5"/>
  <c r="Z18" i="5"/>
  <c r="R18" i="5"/>
  <c r="H18" i="5"/>
  <c r="AE18" i="5"/>
  <c r="N18" i="5"/>
  <c r="AA18" i="5"/>
  <c r="T18" i="5"/>
  <c r="V26" i="5"/>
  <c r="L26" i="5"/>
  <c r="AC26" i="5"/>
  <c r="J26" i="5"/>
  <c r="AD26" i="5"/>
  <c r="AB26" i="5"/>
  <c r="AH26" i="5"/>
  <c r="K26" i="5"/>
  <c r="AJ26" i="5"/>
  <c r="X26" i="5"/>
  <c r="S26" i="5"/>
  <c r="AI26" i="5"/>
  <c r="U26" i="5"/>
  <c r="Y26" i="5"/>
  <c r="W26" i="5"/>
  <c r="P26" i="5"/>
  <c r="F26" i="5"/>
  <c r="M26" i="5"/>
  <c r="G26" i="5"/>
  <c r="Z26" i="5"/>
  <c r="R26" i="5"/>
  <c r="H26" i="5"/>
  <c r="AE26" i="5"/>
  <c r="N26" i="5"/>
  <c r="AA26" i="5"/>
  <c r="T26" i="5"/>
  <c r="V17" i="5"/>
  <c r="L17" i="5"/>
  <c r="AC17" i="5"/>
  <c r="J17" i="5"/>
  <c r="AD17" i="5"/>
  <c r="AB17" i="5"/>
  <c r="AH17" i="5"/>
  <c r="K17" i="5"/>
  <c r="AJ17" i="5"/>
  <c r="X17" i="5"/>
  <c r="S17" i="5"/>
  <c r="AI17" i="5"/>
  <c r="U17" i="5"/>
  <c r="Y17" i="5"/>
  <c r="W17" i="5"/>
  <c r="P17" i="5"/>
  <c r="F17" i="5"/>
  <c r="M17" i="5"/>
  <c r="G17" i="5"/>
  <c r="Z17" i="5"/>
  <c r="R17" i="5"/>
  <c r="H17" i="5"/>
  <c r="AE17" i="5"/>
  <c r="N17" i="5"/>
  <c r="AA17" i="5"/>
  <c r="T17" i="5"/>
  <c r="V35" i="5"/>
  <c r="L35" i="5"/>
  <c r="AC35" i="5"/>
  <c r="J35" i="5"/>
  <c r="AD35" i="5"/>
  <c r="AB35" i="5"/>
  <c r="AH35" i="5"/>
  <c r="K35" i="5"/>
  <c r="AJ35" i="5"/>
  <c r="X35" i="5"/>
  <c r="S35" i="5"/>
  <c r="AI35" i="5"/>
  <c r="U35" i="5"/>
  <c r="Y35" i="5"/>
  <c r="W35" i="5"/>
  <c r="P35" i="5"/>
  <c r="F35" i="5"/>
  <c r="M35" i="5"/>
  <c r="G35" i="5"/>
  <c r="Z35" i="5"/>
  <c r="R35" i="5"/>
  <c r="H35" i="5"/>
  <c r="AE35" i="5"/>
  <c r="N35" i="5"/>
  <c r="AA35" i="5"/>
  <c r="T35" i="5"/>
  <c r="V36" i="5"/>
  <c r="L36" i="5"/>
  <c r="AC36" i="5"/>
  <c r="J36" i="5"/>
  <c r="AD36" i="5"/>
  <c r="AB36" i="5"/>
  <c r="AH36" i="5"/>
  <c r="K36" i="5"/>
  <c r="AJ36" i="5"/>
  <c r="X36" i="5"/>
  <c r="S36" i="5"/>
  <c r="AI36" i="5"/>
  <c r="U36" i="5"/>
  <c r="Y36" i="5"/>
  <c r="W36" i="5"/>
  <c r="P36" i="5"/>
  <c r="F36" i="5"/>
  <c r="M36" i="5"/>
  <c r="G36" i="5"/>
  <c r="Z36" i="5"/>
  <c r="R36" i="5"/>
  <c r="H36" i="5"/>
  <c r="AE36" i="5"/>
  <c r="N36" i="5"/>
  <c r="AA36" i="5"/>
  <c r="T36" i="5"/>
  <c r="V27" i="5"/>
  <c r="L27" i="5"/>
  <c r="AC27" i="5"/>
  <c r="J27" i="5"/>
  <c r="AD27" i="5"/>
  <c r="AB27" i="5"/>
  <c r="AH27" i="5"/>
  <c r="K27" i="5"/>
  <c r="AJ27" i="5"/>
  <c r="X27" i="5"/>
  <c r="S27" i="5"/>
  <c r="AI27" i="5"/>
  <c r="U27" i="5"/>
  <c r="Y27" i="5"/>
  <c r="W27" i="5"/>
  <c r="P27" i="5"/>
  <c r="F27" i="5"/>
  <c r="M27" i="5"/>
  <c r="G27" i="5"/>
  <c r="Z27" i="5"/>
  <c r="R27" i="5"/>
  <c r="H27" i="5"/>
  <c r="AE27" i="5"/>
  <c r="N27" i="5"/>
  <c r="AA27" i="5"/>
  <c r="T27" i="5"/>
  <c r="V30" i="5"/>
  <c r="L30" i="5"/>
  <c r="AC30" i="5"/>
  <c r="J30" i="5"/>
  <c r="AD30" i="5"/>
  <c r="AB30" i="5"/>
  <c r="AH30" i="5"/>
  <c r="K30" i="5"/>
  <c r="AJ30" i="5"/>
  <c r="X30" i="5"/>
  <c r="S30" i="5"/>
  <c r="AI30" i="5"/>
  <c r="U30" i="5"/>
  <c r="Y30" i="5"/>
  <c r="W30" i="5"/>
  <c r="P30" i="5"/>
  <c r="F30" i="5"/>
  <c r="M30" i="5"/>
  <c r="G30" i="5"/>
  <c r="Z30" i="5"/>
  <c r="R30" i="5"/>
  <c r="H30" i="5"/>
  <c r="AE30" i="5"/>
  <c r="N30" i="5"/>
  <c r="AA30" i="5"/>
  <c r="T30" i="5"/>
  <c r="V31" i="5"/>
  <c r="L31" i="5"/>
  <c r="AC31" i="5"/>
  <c r="J31" i="5"/>
  <c r="AD31" i="5"/>
  <c r="AB31" i="5"/>
  <c r="AH31" i="5"/>
  <c r="K31" i="5"/>
  <c r="AJ31" i="5"/>
  <c r="X31" i="5"/>
  <c r="S31" i="5"/>
  <c r="AI31" i="5"/>
  <c r="U31" i="5"/>
  <c r="Y31" i="5"/>
  <c r="W31" i="5"/>
  <c r="P31" i="5"/>
  <c r="F31" i="5"/>
  <c r="M31" i="5"/>
  <c r="G31" i="5"/>
  <c r="Z31" i="5"/>
  <c r="R31" i="5"/>
  <c r="H31" i="5"/>
  <c r="AE31" i="5"/>
  <c r="N31" i="5"/>
  <c r="AA31" i="5"/>
  <c r="T31" i="5"/>
  <c r="V16" i="5"/>
  <c r="L16" i="5"/>
  <c r="AC16" i="5"/>
  <c r="J16" i="5"/>
  <c r="AD16" i="5"/>
  <c r="AB16" i="5"/>
  <c r="AH16" i="5"/>
  <c r="K16" i="5"/>
  <c r="AJ16" i="5"/>
  <c r="X16" i="5"/>
  <c r="S16" i="5"/>
  <c r="AI16" i="5"/>
  <c r="U16" i="5"/>
  <c r="Y16" i="5"/>
  <c r="W16" i="5"/>
  <c r="P16" i="5"/>
  <c r="F16" i="5"/>
  <c r="M16" i="5"/>
  <c r="G16" i="5"/>
  <c r="Z16" i="5"/>
  <c r="R16" i="5"/>
  <c r="H16" i="5"/>
  <c r="AE16" i="5"/>
  <c r="N16" i="5"/>
  <c r="AA16" i="5"/>
  <c r="T16" i="5"/>
  <c r="V21" i="5"/>
  <c r="L21" i="5"/>
  <c r="AC21" i="5"/>
  <c r="J21" i="5"/>
  <c r="AD21" i="5"/>
  <c r="AB21" i="5"/>
  <c r="AH21" i="5"/>
  <c r="K21" i="5"/>
  <c r="AJ21" i="5"/>
  <c r="X21" i="5"/>
  <c r="S21" i="5"/>
  <c r="AI21" i="5"/>
  <c r="U21" i="5"/>
  <c r="Y21" i="5"/>
  <c r="W21" i="5"/>
  <c r="P21" i="5"/>
  <c r="F21" i="5"/>
  <c r="M21" i="5"/>
  <c r="G21" i="5"/>
  <c r="Z21" i="5"/>
  <c r="R21" i="5"/>
  <c r="H21" i="5"/>
  <c r="AE21" i="5"/>
  <c r="N21" i="5"/>
  <c r="AA21" i="5"/>
  <c r="T21" i="5"/>
  <c r="V23" i="5"/>
  <c r="L23" i="5"/>
  <c r="AC23" i="5"/>
  <c r="J23" i="5"/>
  <c r="AD23" i="5"/>
  <c r="AB23" i="5"/>
  <c r="AH23" i="5"/>
  <c r="K23" i="5"/>
  <c r="AJ23" i="5"/>
  <c r="X23" i="5"/>
  <c r="S23" i="5"/>
  <c r="AI23" i="5"/>
  <c r="U23" i="5"/>
  <c r="Y23" i="5"/>
  <c r="W23" i="5"/>
  <c r="P23" i="5"/>
  <c r="F23" i="5"/>
  <c r="M23" i="5"/>
  <c r="G23" i="5"/>
  <c r="Z23" i="5"/>
  <c r="R23" i="5"/>
  <c r="H23" i="5"/>
  <c r="AE23" i="5"/>
  <c r="N23" i="5"/>
  <c r="AA23" i="5"/>
  <c r="T23" i="5"/>
  <c r="V32" i="5"/>
  <c r="L32" i="5"/>
  <c r="AC32" i="5"/>
  <c r="J32" i="5"/>
  <c r="AD32" i="5"/>
  <c r="AB32" i="5"/>
  <c r="AH32" i="5"/>
  <c r="K32" i="5"/>
  <c r="AJ32" i="5"/>
  <c r="X32" i="5"/>
  <c r="S32" i="5"/>
  <c r="AI32" i="5"/>
  <c r="U32" i="5"/>
  <c r="Y32" i="5"/>
  <c r="W32" i="5"/>
  <c r="P32" i="5"/>
  <c r="F32" i="5"/>
  <c r="M32" i="5"/>
  <c r="G32" i="5"/>
  <c r="Z32" i="5"/>
  <c r="R32" i="5"/>
  <c r="H32" i="5"/>
  <c r="AE32" i="5"/>
  <c r="N32" i="5"/>
  <c r="AA32" i="5"/>
  <c r="T32" i="5"/>
  <c r="V19" i="5"/>
  <c r="L19" i="5"/>
  <c r="AC19" i="5"/>
  <c r="J19" i="5"/>
  <c r="AD19" i="5"/>
  <c r="AB19" i="5"/>
  <c r="AH19" i="5"/>
  <c r="K19" i="5"/>
  <c r="AJ19" i="5"/>
  <c r="X19" i="5"/>
  <c r="S19" i="5"/>
  <c r="AI19" i="5"/>
  <c r="U19" i="5"/>
  <c r="Y19" i="5"/>
  <c r="W19" i="5"/>
  <c r="P19" i="5"/>
  <c r="F19" i="5"/>
  <c r="M19" i="5"/>
  <c r="G19" i="5"/>
  <c r="Z19" i="5"/>
  <c r="R19" i="5"/>
  <c r="H19" i="5"/>
  <c r="AE19" i="5"/>
  <c r="N19" i="5"/>
  <c r="AA19" i="5"/>
  <c r="T19" i="5"/>
  <c r="V29" i="5"/>
  <c r="L29" i="5"/>
  <c r="AC29" i="5"/>
  <c r="J29" i="5"/>
  <c r="AD29" i="5"/>
  <c r="AB29" i="5"/>
  <c r="AH29" i="5"/>
  <c r="K29" i="5"/>
  <c r="AJ29" i="5"/>
  <c r="X29" i="5"/>
  <c r="S29" i="5"/>
  <c r="AI29" i="5"/>
  <c r="U29" i="5"/>
  <c r="Y29" i="5"/>
  <c r="W29" i="5"/>
  <c r="P29" i="5"/>
  <c r="F29" i="5"/>
  <c r="M29" i="5"/>
  <c r="G29" i="5"/>
  <c r="Z29" i="5"/>
  <c r="R29" i="5"/>
  <c r="H29" i="5"/>
  <c r="AE29" i="5"/>
  <c r="N29" i="5"/>
  <c r="AA29" i="5"/>
  <c r="T29" i="5"/>
  <c r="V9" i="5"/>
  <c r="L9" i="5"/>
  <c r="AC9" i="5"/>
  <c r="J9" i="5"/>
  <c r="AD9" i="5"/>
  <c r="AB9" i="5"/>
  <c r="AH9" i="5"/>
  <c r="K9" i="5"/>
  <c r="AJ9" i="5"/>
  <c r="X9" i="5"/>
  <c r="S9" i="5"/>
  <c r="AI9" i="5"/>
  <c r="U9" i="5"/>
  <c r="Y9" i="5"/>
  <c r="W9" i="5"/>
  <c r="P9" i="5"/>
  <c r="F9" i="5"/>
  <c r="M9" i="5"/>
  <c r="G9" i="5"/>
  <c r="Z9" i="5"/>
  <c r="R9" i="5"/>
  <c r="H9" i="5"/>
  <c r="AE9" i="5"/>
  <c r="N9" i="5"/>
  <c r="AA9" i="5"/>
  <c r="T9" i="5"/>
  <c r="V11" i="5"/>
  <c r="L11" i="5"/>
  <c r="AC11" i="5"/>
  <c r="J11" i="5"/>
  <c r="AD11" i="5"/>
  <c r="AB11" i="5"/>
  <c r="AH11" i="5"/>
  <c r="K11" i="5"/>
  <c r="AJ11" i="5"/>
  <c r="X11" i="5"/>
  <c r="S11" i="5"/>
  <c r="AI11" i="5"/>
  <c r="U11" i="5"/>
  <c r="Y11" i="5"/>
  <c r="W11" i="5"/>
  <c r="P11" i="5"/>
  <c r="F11" i="5"/>
  <c r="M11" i="5"/>
  <c r="G11" i="5"/>
  <c r="Z11" i="5"/>
  <c r="R11" i="5"/>
  <c r="H11" i="5"/>
  <c r="AE11" i="5"/>
  <c r="N11" i="5"/>
  <c r="AA11" i="5"/>
  <c r="T11" i="5"/>
  <c r="V24" i="5"/>
  <c r="L24" i="5"/>
  <c r="AC24" i="5"/>
  <c r="J24" i="5"/>
  <c r="AD24" i="5"/>
  <c r="AB24" i="5"/>
  <c r="AH24" i="5"/>
  <c r="K24" i="5"/>
  <c r="AJ24" i="5"/>
  <c r="X24" i="5"/>
  <c r="S24" i="5"/>
  <c r="AI24" i="5"/>
  <c r="U24" i="5"/>
  <c r="Y24" i="5"/>
  <c r="W24" i="5"/>
  <c r="P24" i="5"/>
  <c r="F24" i="5"/>
  <c r="M24" i="5"/>
  <c r="G24" i="5"/>
  <c r="Z24" i="5"/>
  <c r="R24" i="5"/>
  <c r="H24" i="5"/>
  <c r="AE24" i="5"/>
  <c r="N24" i="5"/>
  <c r="AA24" i="5"/>
  <c r="T24" i="5"/>
  <c r="V34" i="5"/>
  <c r="L34" i="5"/>
  <c r="AC34" i="5"/>
  <c r="J34" i="5"/>
  <c r="AD34" i="5"/>
  <c r="AB34" i="5"/>
  <c r="AH34" i="5"/>
  <c r="K34" i="5"/>
  <c r="AJ34" i="5"/>
  <c r="X34" i="5"/>
  <c r="S34" i="5"/>
  <c r="AI34" i="5"/>
  <c r="U34" i="5"/>
  <c r="Y34" i="5"/>
  <c r="W34" i="5"/>
  <c r="P34" i="5"/>
  <c r="F34" i="5"/>
  <c r="M34" i="5"/>
  <c r="G34" i="5"/>
  <c r="Z34" i="5"/>
  <c r="R34" i="5"/>
  <c r="H34" i="5"/>
  <c r="AE34" i="5"/>
  <c r="N34" i="5"/>
  <c r="AA34" i="5"/>
  <c r="T34" i="5"/>
  <c r="V14" i="5"/>
  <c r="L14" i="5"/>
  <c r="AC14" i="5"/>
  <c r="J14" i="5"/>
  <c r="AD14" i="5"/>
  <c r="AB14" i="5"/>
  <c r="AH14" i="5"/>
  <c r="K14" i="5"/>
  <c r="AJ14" i="5"/>
  <c r="X14" i="5"/>
  <c r="S14" i="5"/>
  <c r="AI14" i="5"/>
  <c r="U14" i="5"/>
  <c r="Y14" i="5"/>
  <c r="W14" i="5"/>
  <c r="P14" i="5"/>
  <c r="F14" i="5"/>
  <c r="M14" i="5"/>
  <c r="G14" i="5"/>
  <c r="Z14" i="5"/>
  <c r="R14" i="5"/>
  <c r="H14" i="5"/>
  <c r="AE14" i="5"/>
  <c r="N14" i="5"/>
  <c r="AA14" i="5"/>
  <c r="T14" i="5"/>
  <c r="V6" i="5"/>
  <c r="L6" i="5"/>
  <c r="AC6" i="5"/>
  <c r="J6" i="5"/>
  <c r="AD6" i="5"/>
  <c r="AB6" i="5"/>
  <c r="AH6" i="5"/>
  <c r="K6" i="5"/>
  <c r="AJ6" i="5"/>
  <c r="X6" i="5"/>
  <c r="S6" i="5"/>
  <c r="AI6" i="5"/>
  <c r="U6" i="5"/>
  <c r="Y6" i="5"/>
  <c r="W6" i="5"/>
  <c r="P6" i="5"/>
  <c r="F6" i="5"/>
  <c r="M6" i="5"/>
  <c r="G6" i="5"/>
  <c r="Z6" i="5"/>
  <c r="R6" i="5"/>
  <c r="H6" i="5"/>
  <c r="AE6" i="5"/>
  <c r="N6" i="5"/>
  <c r="AA6" i="5"/>
  <c r="T6" i="5"/>
  <c r="V10" i="5"/>
  <c r="L10" i="5"/>
  <c r="AC10" i="5"/>
  <c r="J10" i="5"/>
  <c r="AD10" i="5"/>
  <c r="AB10" i="5"/>
  <c r="AH10" i="5"/>
  <c r="K10" i="5"/>
  <c r="AJ10" i="5"/>
  <c r="X10" i="5"/>
  <c r="S10" i="5"/>
  <c r="AI10" i="5"/>
  <c r="U10" i="5"/>
  <c r="Y10" i="5"/>
  <c r="W10" i="5"/>
  <c r="P10" i="5"/>
  <c r="F10" i="5"/>
  <c r="M10" i="5"/>
  <c r="G10" i="5"/>
  <c r="Z10" i="5"/>
  <c r="R10" i="5"/>
  <c r="H10" i="5"/>
  <c r="AE10" i="5"/>
  <c r="N10" i="5"/>
  <c r="AA10" i="5"/>
  <c r="T10" i="5"/>
  <c r="V15" i="5"/>
  <c r="L15" i="5"/>
  <c r="AC15" i="5"/>
  <c r="J15" i="5"/>
  <c r="AD15" i="5"/>
  <c r="AB15" i="5"/>
  <c r="AH15" i="5"/>
  <c r="K15" i="5"/>
  <c r="AJ15" i="5"/>
  <c r="X15" i="5"/>
  <c r="S15" i="5"/>
  <c r="AI15" i="5"/>
  <c r="U15" i="5"/>
  <c r="Y15" i="5"/>
  <c r="W15" i="5"/>
  <c r="P15" i="5"/>
  <c r="F15" i="5"/>
  <c r="M15" i="5"/>
  <c r="G15" i="5"/>
  <c r="Z15" i="5"/>
  <c r="R15" i="5"/>
  <c r="H15" i="5"/>
  <c r="AE15" i="5"/>
  <c r="N15" i="5"/>
  <c r="AA15" i="5"/>
  <c r="T15" i="5"/>
  <c r="V25" i="5"/>
  <c r="L25" i="5"/>
  <c r="AC25" i="5"/>
  <c r="J25" i="5"/>
  <c r="AD25" i="5"/>
  <c r="AB25" i="5"/>
  <c r="AH25" i="5"/>
  <c r="K25" i="5"/>
  <c r="AJ25" i="5"/>
  <c r="X25" i="5"/>
  <c r="S25" i="5"/>
  <c r="AI25" i="5"/>
  <c r="U25" i="5"/>
  <c r="Y25" i="5"/>
  <c r="W25" i="5"/>
  <c r="P25" i="5"/>
  <c r="F25" i="5"/>
  <c r="M25" i="5"/>
  <c r="G25" i="5"/>
  <c r="Z25" i="5"/>
  <c r="R25" i="5"/>
  <c r="H25" i="5"/>
  <c r="AE25" i="5"/>
  <c r="N25" i="5"/>
  <c r="AA25" i="5"/>
  <c r="T25" i="5"/>
  <c r="V22" i="5"/>
  <c r="L22" i="5"/>
  <c r="AC22" i="5"/>
  <c r="J22" i="5"/>
  <c r="AD22" i="5"/>
  <c r="AB22" i="5"/>
  <c r="AH22" i="5"/>
  <c r="K22" i="5"/>
  <c r="AJ22" i="5"/>
  <c r="X22" i="5"/>
  <c r="S22" i="5"/>
  <c r="AI22" i="5"/>
  <c r="U22" i="5"/>
  <c r="Y22" i="5"/>
  <c r="W22" i="5"/>
  <c r="P22" i="5"/>
  <c r="F22" i="5"/>
  <c r="M22" i="5"/>
  <c r="G22" i="5"/>
  <c r="Z22" i="5"/>
  <c r="R22" i="5"/>
  <c r="H22" i="5"/>
  <c r="AE22" i="5"/>
  <c r="N22" i="5"/>
  <c r="AA22" i="5"/>
  <c r="T22" i="5"/>
  <c r="V33" i="5"/>
  <c r="L33" i="5"/>
  <c r="AC33" i="5"/>
  <c r="J33" i="5"/>
  <c r="AD33" i="5"/>
  <c r="AB33" i="5"/>
  <c r="AH33" i="5"/>
  <c r="K33" i="5"/>
  <c r="AJ33" i="5"/>
  <c r="X33" i="5"/>
  <c r="S33" i="5"/>
  <c r="AI33" i="5"/>
  <c r="U33" i="5"/>
  <c r="Y33" i="5"/>
  <c r="W33" i="5"/>
  <c r="P33" i="5"/>
  <c r="F33" i="5"/>
  <c r="M33" i="5"/>
  <c r="G33" i="5"/>
  <c r="Z33" i="5"/>
  <c r="R33" i="5"/>
  <c r="H33" i="5"/>
  <c r="AE33" i="5"/>
  <c r="N33" i="5"/>
  <c r="AA33" i="5"/>
  <c r="T33" i="5"/>
  <c r="O20" i="5"/>
  <c r="O7" i="5"/>
  <c r="O13" i="5"/>
  <c r="O8" i="5"/>
  <c r="O28" i="5"/>
  <c r="O18" i="5"/>
  <c r="O26" i="5"/>
  <c r="O17" i="5"/>
  <c r="O35" i="5"/>
  <c r="O36" i="5"/>
  <c r="O27" i="5"/>
  <c r="O30" i="5"/>
  <c r="O31" i="5"/>
  <c r="O16" i="5"/>
  <c r="O21" i="5"/>
  <c r="O23" i="5"/>
  <c r="O32" i="5"/>
  <c r="O19" i="5"/>
  <c r="O29" i="5"/>
  <c r="O9" i="5"/>
  <c r="O11" i="5"/>
  <c r="O24" i="5"/>
  <c r="O34" i="5"/>
  <c r="O14" i="5"/>
  <c r="O6" i="5"/>
  <c r="O10" i="5"/>
  <c r="O15" i="5"/>
  <c r="O25" i="5"/>
  <c r="O22" i="5"/>
  <c r="O33" i="5"/>
  <c r="O12" i="5"/>
  <c r="K14" i="8"/>
  <c r="AC14" i="8"/>
  <c r="AD14" i="8"/>
  <c r="AE14" i="8"/>
  <c r="AF14" i="8"/>
  <c r="AG14" i="8"/>
  <c r="AK14" i="8"/>
  <c r="AL14" i="8"/>
  <c r="AM14" i="8"/>
  <c r="AN14" i="8"/>
  <c r="AO14" i="8"/>
  <c r="AP14" i="8"/>
  <c r="AT14" i="8"/>
  <c r="K15" i="8"/>
  <c r="AC15" i="8"/>
  <c r="AD15" i="8"/>
  <c r="AE15" i="8"/>
  <c r="AF15" i="8"/>
  <c r="AG15" i="8"/>
  <c r="AK15" i="8"/>
  <c r="AL15" i="8"/>
  <c r="AM15" i="8"/>
  <c r="AN15" i="8"/>
  <c r="AO15" i="8"/>
  <c r="AP15" i="8"/>
  <c r="AT15" i="8"/>
  <c r="K16" i="8"/>
  <c r="AC16" i="8"/>
  <c r="AD16" i="8"/>
  <c r="AE16" i="8"/>
  <c r="AF16" i="8"/>
  <c r="AG16" i="8"/>
  <c r="AK16" i="8"/>
  <c r="AL16" i="8"/>
  <c r="AM16" i="8"/>
  <c r="AN16" i="8"/>
  <c r="AO16" i="8"/>
  <c r="AP16" i="8"/>
  <c r="AT16" i="8"/>
  <c r="K17" i="8"/>
  <c r="AC17" i="8"/>
  <c r="AD17" i="8"/>
  <c r="AE17" i="8"/>
  <c r="AF17" i="8"/>
  <c r="AG17" i="8"/>
  <c r="AK17" i="8"/>
  <c r="AL17" i="8"/>
  <c r="AM17" i="8"/>
  <c r="AN17" i="8"/>
  <c r="AO17" i="8"/>
  <c r="AP17" i="8"/>
  <c r="AT17" i="8"/>
  <c r="K18" i="8"/>
  <c r="AC18" i="8"/>
  <c r="AD18" i="8"/>
  <c r="AE18" i="8"/>
  <c r="AF18" i="8"/>
  <c r="AG18" i="8"/>
  <c r="AK18" i="8"/>
  <c r="AL18" i="8"/>
  <c r="AM18" i="8"/>
  <c r="AN18" i="8"/>
  <c r="AO18" i="8"/>
  <c r="AP18" i="8"/>
  <c r="AT18" i="8"/>
  <c r="K19" i="8"/>
  <c r="AC19" i="8"/>
  <c r="AD19" i="8"/>
  <c r="AE19" i="8"/>
  <c r="AF19" i="8"/>
  <c r="AG19" i="8"/>
  <c r="AK19" i="8"/>
  <c r="AL19" i="8"/>
  <c r="AM19" i="8"/>
  <c r="AN19" i="8"/>
  <c r="AO19" i="8"/>
  <c r="AP19" i="8"/>
  <c r="AT19" i="8"/>
  <c r="AC13" i="8"/>
  <c r="AL13" i="8"/>
  <c r="AD13" i="8"/>
  <c r="AM13" i="8"/>
  <c r="AE13" i="8"/>
  <c r="AN13" i="8"/>
  <c r="AF13" i="8"/>
  <c r="AO13" i="8"/>
  <c r="AG13" i="8"/>
  <c r="AP13" i="8"/>
  <c r="AT13" i="8"/>
  <c r="AK13" i="8"/>
  <c r="K13" i="8"/>
  <c r="AC12" i="8"/>
  <c r="AL12" i="8"/>
  <c r="AD12" i="8"/>
  <c r="AM12" i="8"/>
  <c r="AE12" i="8"/>
  <c r="AN12" i="8"/>
  <c r="AF12" i="8"/>
  <c r="AO12" i="8"/>
  <c r="AG12" i="8"/>
  <c r="AP12" i="8"/>
  <c r="AT12" i="8"/>
  <c r="AK12" i="8"/>
  <c r="K12" i="8"/>
  <c r="AC11" i="8"/>
  <c r="AL11" i="8"/>
  <c r="AD11" i="8"/>
  <c r="AM11" i="8"/>
  <c r="AE11" i="8"/>
  <c r="AN11" i="8"/>
  <c r="AF11" i="8"/>
  <c r="AO11" i="8"/>
  <c r="AG11" i="8"/>
  <c r="AP11" i="8"/>
  <c r="AT11" i="8"/>
  <c r="AK11" i="8"/>
  <c r="K11" i="8"/>
  <c r="AC10" i="8"/>
  <c r="AL10" i="8"/>
  <c r="AD10" i="8"/>
  <c r="AM10" i="8"/>
  <c r="AE10" i="8"/>
  <c r="AN10" i="8"/>
  <c r="AF10" i="8"/>
  <c r="AO10" i="8"/>
  <c r="AG10" i="8"/>
  <c r="AP10" i="8"/>
  <c r="AT10" i="8"/>
  <c r="AK10" i="8"/>
  <c r="K10" i="8"/>
  <c r="AC9" i="8"/>
  <c r="AL9" i="8"/>
  <c r="AD9" i="8"/>
  <c r="AM9" i="8"/>
  <c r="AE9" i="8"/>
  <c r="AN9" i="8"/>
  <c r="AF9" i="8"/>
  <c r="AO9" i="8"/>
  <c r="AG9" i="8"/>
  <c r="AP9" i="8"/>
  <c r="AT9" i="8"/>
  <c r="AK9" i="8"/>
  <c r="K9" i="8"/>
  <c r="AC8" i="8"/>
  <c r="AL8" i="8"/>
  <c r="AD8" i="8"/>
  <c r="AM8" i="8"/>
  <c r="AE8" i="8"/>
  <c r="AN8" i="8"/>
  <c r="AF8" i="8"/>
  <c r="AO8" i="8"/>
  <c r="AG8" i="8"/>
  <c r="AP8" i="8"/>
  <c r="AT8" i="8"/>
  <c r="AK8" i="8"/>
  <c r="K8" i="8"/>
  <c r="AC7" i="8"/>
  <c r="AL7" i="8"/>
  <c r="AD7" i="8"/>
  <c r="AM7" i="8"/>
  <c r="AE7" i="8"/>
  <c r="AN7" i="8"/>
  <c r="AF7" i="8"/>
  <c r="AO7" i="8"/>
  <c r="AG7" i="8"/>
  <c r="AP7" i="8"/>
  <c r="AT7" i="8"/>
  <c r="AK7" i="8"/>
  <c r="K7" i="8"/>
  <c r="AC37" i="8"/>
  <c r="AL37" i="8"/>
  <c r="AD37" i="8"/>
  <c r="AM37" i="8"/>
  <c r="AE37" i="8"/>
  <c r="AN37" i="8"/>
  <c r="AF37" i="8"/>
  <c r="AO37" i="8"/>
  <c r="AG37" i="8"/>
  <c r="AP37" i="8"/>
  <c r="AT37" i="8"/>
  <c r="AK37" i="8"/>
  <c r="K37" i="8"/>
  <c r="AC36" i="8"/>
  <c r="AL36" i="8"/>
  <c r="AD36" i="8"/>
  <c r="AM36" i="8"/>
  <c r="AE36" i="8"/>
  <c r="AN36" i="8"/>
  <c r="AF36" i="8"/>
  <c r="AO36" i="8"/>
  <c r="AG36" i="8"/>
  <c r="AP36" i="8"/>
  <c r="AT36" i="8"/>
  <c r="AK36" i="8"/>
  <c r="K36" i="8"/>
  <c r="AC35" i="8"/>
  <c r="AL35" i="8"/>
  <c r="AD35" i="8"/>
  <c r="AM35" i="8"/>
  <c r="AE35" i="8"/>
  <c r="AN35" i="8"/>
  <c r="AF35" i="8"/>
  <c r="AO35" i="8"/>
  <c r="AG35" i="8"/>
  <c r="AP35" i="8"/>
  <c r="AT35" i="8"/>
  <c r="AK35" i="8"/>
  <c r="K35" i="8"/>
  <c r="AC34" i="8"/>
  <c r="AL34" i="8"/>
  <c r="AD34" i="8"/>
  <c r="AM34" i="8"/>
  <c r="AE34" i="8"/>
  <c r="AN34" i="8"/>
  <c r="AF34" i="8"/>
  <c r="AO34" i="8"/>
  <c r="AG34" i="8"/>
  <c r="AP34" i="8"/>
  <c r="AT34" i="8"/>
  <c r="AK34" i="8"/>
  <c r="K34" i="8"/>
  <c r="AC33" i="8"/>
  <c r="AL33" i="8"/>
  <c r="AD33" i="8"/>
  <c r="AM33" i="8"/>
  <c r="AE33" i="8"/>
  <c r="AN33" i="8"/>
  <c r="AF33" i="8"/>
  <c r="AO33" i="8"/>
  <c r="AG33" i="8"/>
  <c r="AP33" i="8"/>
  <c r="AT33" i="8"/>
  <c r="AK33" i="8"/>
  <c r="K33" i="8"/>
  <c r="AC32" i="8"/>
  <c r="AL32" i="8"/>
  <c r="AD32" i="8"/>
  <c r="AM32" i="8"/>
  <c r="AE32" i="8"/>
  <c r="AN32" i="8"/>
  <c r="AF32" i="8"/>
  <c r="AO32" i="8"/>
  <c r="AG32" i="8"/>
  <c r="AP32" i="8"/>
  <c r="AT32" i="8"/>
  <c r="AK32" i="8"/>
  <c r="K32" i="8"/>
  <c r="AC31" i="8"/>
  <c r="AL31" i="8"/>
  <c r="AD31" i="8"/>
  <c r="AM31" i="8"/>
  <c r="AE31" i="8"/>
  <c r="AN31" i="8"/>
  <c r="AF31" i="8"/>
  <c r="AO31" i="8"/>
  <c r="AG31" i="8"/>
  <c r="AP31" i="8"/>
  <c r="AT31" i="8"/>
  <c r="AK31" i="8"/>
  <c r="K31" i="8"/>
  <c r="AC30" i="8"/>
  <c r="AL30" i="8"/>
  <c r="AD30" i="8"/>
  <c r="AM30" i="8"/>
  <c r="AE30" i="8"/>
  <c r="AN30" i="8"/>
  <c r="AF30" i="8"/>
  <c r="AO30" i="8"/>
  <c r="AG30" i="8"/>
  <c r="AP30" i="8"/>
  <c r="AT30" i="8"/>
  <c r="AK30" i="8"/>
  <c r="K30" i="8"/>
  <c r="AC29" i="8"/>
  <c r="AL29" i="8"/>
  <c r="AD29" i="8"/>
  <c r="AM29" i="8"/>
  <c r="AE29" i="8"/>
  <c r="AN29" i="8"/>
  <c r="AF29" i="8"/>
  <c r="AO29" i="8"/>
  <c r="AG29" i="8"/>
  <c r="AP29" i="8"/>
  <c r="AT29" i="8"/>
  <c r="AK29" i="8"/>
  <c r="K29" i="8"/>
  <c r="AC28" i="8"/>
  <c r="AL28" i="8"/>
  <c r="AD28" i="8"/>
  <c r="AM28" i="8"/>
  <c r="AE28" i="8"/>
  <c r="AN28" i="8"/>
  <c r="AF28" i="8"/>
  <c r="AO28" i="8"/>
  <c r="AG28" i="8"/>
  <c r="AP28" i="8"/>
  <c r="AT28" i="8"/>
  <c r="AK28" i="8"/>
  <c r="K28" i="8"/>
  <c r="AC27" i="8"/>
  <c r="AL27" i="8"/>
  <c r="AD27" i="8"/>
  <c r="AM27" i="8"/>
  <c r="AE27" i="8"/>
  <c r="AN27" i="8"/>
  <c r="AF27" i="8"/>
  <c r="AO27" i="8"/>
  <c r="AG27" i="8"/>
  <c r="AP27" i="8"/>
  <c r="AT27" i="8"/>
  <c r="AK27" i="8"/>
  <c r="K27" i="8"/>
  <c r="AC26" i="8"/>
  <c r="AL26" i="8"/>
  <c r="AD26" i="8"/>
  <c r="AM26" i="8"/>
  <c r="AE26" i="8"/>
  <c r="AN26" i="8"/>
  <c r="AF26" i="8"/>
  <c r="AO26" i="8"/>
  <c r="AG26" i="8"/>
  <c r="AP26" i="8"/>
  <c r="AT26" i="8"/>
  <c r="AK26" i="8"/>
  <c r="K26" i="8"/>
  <c r="AC25" i="8"/>
  <c r="AL25" i="8"/>
  <c r="AD25" i="8"/>
  <c r="AM25" i="8"/>
  <c r="AE25" i="8"/>
  <c r="AN25" i="8"/>
  <c r="AF25" i="8"/>
  <c r="AO25" i="8"/>
  <c r="AG25" i="8"/>
  <c r="AP25" i="8"/>
  <c r="AT25" i="8"/>
  <c r="AK25" i="8"/>
  <c r="K25" i="8"/>
  <c r="AC24" i="8"/>
  <c r="AL24" i="8"/>
  <c r="AD24" i="8"/>
  <c r="AM24" i="8"/>
  <c r="AE24" i="8"/>
  <c r="AN24" i="8"/>
  <c r="AF24" i="8"/>
  <c r="AO24" i="8"/>
  <c r="AG24" i="8"/>
  <c r="AP24" i="8"/>
  <c r="AT24" i="8"/>
  <c r="AK24" i="8"/>
  <c r="K24" i="8"/>
  <c r="AC23" i="8"/>
  <c r="AL23" i="8"/>
  <c r="AD23" i="8"/>
  <c r="AM23" i="8"/>
  <c r="AE23" i="8"/>
  <c r="AN23" i="8"/>
  <c r="AF23" i="8"/>
  <c r="AO23" i="8"/>
  <c r="AG23" i="8"/>
  <c r="AP23" i="8"/>
  <c r="AT23" i="8"/>
  <c r="AK23" i="8"/>
  <c r="K23" i="8"/>
  <c r="AC22" i="8"/>
  <c r="AL22" i="8"/>
  <c r="AD22" i="8"/>
  <c r="AM22" i="8"/>
  <c r="AE22" i="8"/>
  <c r="AN22" i="8"/>
  <c r="AF22" i="8"/>
  <c r="AO22" i="8"/>
  <c r="AG22" i="8"/>
  <c r="AP22" i="8"/>
  <c r="AT22" i="8"/>
  <c r="AK22" i="8"/>
  <c r="K22" i="8"/>
  <c r="AC21" i="8"/>
  <c r="AL21" i="8"/>
  <c r="AD21" i="8"/>
  <c r="AM21" i="8"/>
  <c r="AE21" i="8"/>
  <c r="AN21" i="8"/>
  <c r="AF21" i="8"/>
  <c r="AO21" i="8"/>
  <c r="AG21" i="8"/>
  <c r="AP21" i="8"/>
  <c r="AT21" i="8"/>
  <c r="AK21" i="8"/>
  <c r="K21" i="8"/>
  <c r="AC20" i="8"/>
  <c r="AL20" i="8"/>
  <c r="AD20" i="8"/>
  <c r="AM20" i="8"/>
  <c r="AE20" i="8"/>
  <c r="AN20" i="8"/>
  <c r="AF20" i="8"/>
  <c r="AO20" i="8"/>
  <c r="AG20" i="8"/>
  <c r="AP20" i="8"/>
  <c r="AT20" i="8"/>
  <c r="AK20" i="8"/>
  <c r="K20" i="8"/>
  <c r="AC21" i="2"/>
  <c r="AD21" i="2"/>
  <c r="AE21" i="2"/>
  <c r="AF21" i="2"/>
  <c r="AG21" i="2"/>
  <c r="AK21" i="2"/>
  <c r="AL21" i="2"/>
  <c r="AM21" i="2"/>
  <c r="AN21" i="2"/>
  <c r="AO21" i="2"/>
  <c r="AP21" i="2"/>
  <c r="AT21" i="2"/>
  <c r="AC22" i="2"/>
  <c r="AD22" i="2"/>
  <c r="AE22" i="2"/>
  <c r="AF22" i="2"/>
  <c r="AG22" i="2"/>
  <c r="AK22" i="2"/>
  <c r="AL22" i="2"/>
  <c r="AM22" i="2"/>
  <c r="AN22" i="2"/>
  <c r="AO22" i="2"/>
  <c r="AP22" i="2"/>
  <c r="AT22" i="2"/>
  <c r="AC23" i="2"/>
  <c r="AD23" i="2"/>
  <c r="AE23" i="2"/>
  <c r="AF23" i="2"/>
  <c r="AG23" i="2"/>
  <c r="AK23" i="2"/>
  <c r="AL23" i="2"/>
  <c r="AM23" i="2"/>
  <c r="AN23" i="2"/>
  <c r="AO23" i="2"/>
  <c r="AP23" i="2"/>
  <c r="AT23" i="2"/>
  <c r="AC24" i="2"/>
  <c r="AD24" i="2"/>
  <c r="AE24" i="2"/>
  <c r="AF24" i="2"/>
  <c r="AG24" i="2"/>
  <c r="AK24" i="2"/>
  <c r="AL24" i="2"/>
  <c r="AM24" i="2"/>
  <c r="AN24" i="2"/>
  <c r="AO24" i="2"/>
  <c r="AP24" i="2"/>
  <c r="AT24" i="2"/>
  <c r="AC26" i="2"/>
  <c r="AD26" i="2"/>
  <c r="AE26" i="2"/>
  <c r="AF26" i="2"/>
  <c r="AG26" i="2"/>
  <c r="AK26" i="2"/>
  <c r="AL26" i="2"/>
  <c r="AM26" i="2"/>
  <c r="AN26" i="2"/>
  <c r="AO26" i="2"/>
  <c r="AP26" i="2"/>
  <c r="AT26" i="2"/>
  <c r="AC27" i="2"/>
  <c r="AD27" i="2"/>
  <c r="AE27" i="2"/>
  <c r="AF27" i="2"/>
  <c r="AG27" i="2"/>
  <c r="AK27" i="2"/>
  <c r="AL27" i="2"/>
  <c r="AM27" i="2"/>
  <c r="AN27" i="2"/>
  <c r="AO27" i="2"/>
  <c r="AP27" i="2"/>
  <c r="AT27" i="2"/>
  <c r="AC29" i="2"/>
  <c r="AD29" i="2"/>
  <c r="AE29" i="2"/>
  <c r="AF29" i="2"/>
  <c r="AG29" i="2"/>
  <c r="AK29" i="2"/>
  <c r="AL29" i="2"/>
  <c r="AM29" i="2"/>
  <c r="AN29" i="2"/>
  <c r="AO29" i="2"/>
  <c r="AP29" i="2"/>
  <c r="AT29" i="2"/>
  <c r="AC30" i="2"/>
  <c r="AD30" i="2"/>
  <c r="AE30" i="2"/>
  <c r="AF30" i="2"/>
  <c r="AG30" i="2"/>
  <c r="AK30" i="2"/>
  <c r="AL30" i="2"/>
  <c r="AM30" i="2"/>
  <c r="AN30" i="2"/>
  <c r="AO30" i="2"/>
  <c r="AP30" i="2"/>
  <c r="AT30" i="2"/>
  <c r="AC31" i="2"/>
  <c r="AD31" i="2"/>
  <c r="AE31" i="2"/>
  <c r="AF31" i="2"/>
  <c r="AG31" i="2"/>
  <c r="AK31" i="2"/>
  <c r="AL31" i="2"/>
  <c r="AM31" i="2"/>
  <c r="AN31" i="2"/>
  <c r="AO31" i="2"/>
  <c r="AP31" i="2"/>
  <c r="AT31" i="2"/>
  <c r="AC32" i="2"/>
  <c r="AD32" i="2"/>
  <c r="AE32" i="2"/>
  <c r="AF32" i="2"/>
  <c r="AG32" i="2"/>
  <c r="AK32" i="2"/>
  <c r="AL32" i="2"/>
  <c r="AM32" i="2"/>
  <c r="AN32" i="2"/>
  <c r="AO32" i="2"/>
  <c r="AP32" i="2"/>
  <c r="AT32" i="2"/>
  <c r="AC33" i="2"/>
  <c r="AD33" i="2"/>
  <c r="AE33" i="2"/>
  <c r="AF33" i="2"/>
  <c r="AG33" i="2"/>
  <c r="AK33" i="2"/>
  <c r="AL33" i="2"/>
  <c r="AM33" i="2"/>
  <c r="AN33" i="2"/>
  <c r="AO33" i="2"/>
  <c r="AP33" i="2"/>
  <c r="AT33" i="2"/>
  <c r="AC34" i="2"/>
  <c r="AD34" i="2"/>
  <c r="AE34" i="2"/>
  <c r="AF34" i="2"/>
  <c r="AG34" i="2"/>
  <c r="AK34" i="2"/>
  <c r="AL34" i="2"/>
  <c r="AM34" i="2"/>
  <c r="AN34" i="2"/>
  <c r="AO34" i="2"/>
  <c r="AP34" i="2"/>
  <c r="AT34" i="2"/>
  <c r="AC35" i="2"/>
  <c r="AD35" i="2"/>
  <c r="AE35" i="2"/>
  <c r="AF35" i="2"/>
  <c r="AG35" i="2"/>
  <c r="AK35" i="2"/>
  <c r="AL35" i="2"/>
  <c r="AM35" i="2"/>
  <c r="AN35" i="2"/>
  <c r="AO35" i="2"/>
  <c r="AP35" i="2"/>
  <c r="AT35" i="2"/>
  <c r="AC36" i="2"/>
  <c r="AD36" i="2"/>
  <c r="AE36" i="2"/>
  <c r="AF36" i="2"/>
  <c r="AG36" i="2"/>
  <c r="AK36" i="2"/>
  <c r="AL36" i="2"/>
  <c r="AM36" i="2"/>
  <c r="AN36" i="2"/>
  <c r="AO36" i="2"/>
  <c r="AP36" i="2"/>
  <c r="AT36" i="2"/>
  <c r="AC38" i="2"/>
  <c r="AD38" i="2"/>
  <c r="AE38" i="2"/>
  <c r="AF38" i="2"/>
  <c r="AG38" i="2"/>
  <c r="AK38" i="2"/>
  <c r="AL38" i="2"/>
  <c r="AM38" i="2"/>
  <c r="AN38" i="2"/>
  <c r="AO38" i="2"/>
  <c r="AP38" i="2"/>
  <c r="AT38" i="2"/>
  <c r="AC7" i="2"/>
  <c r="AD7" i="2"/>
  <c r="AE7" i="2"/>
  <c r="AF7" i="2"/>
  <c r="AG7" i="2"/>
  <c r="AK7" i="2"/>
  <c r="AL7" i="2"/>
  <c r="AM7" i="2"/>
  <c r="AN7" i="2"/>
  <c r="AO7" i="2"/>
  <c r="AP7" i="2"/>
  <c r="AT7" i="2"/>
  <c r="AC8" i="2"/>
  <c r="AD8" i="2"/>
  <c r="AE8" i="2"/>
  <c r="AF8" i="2"/>
  <c r="AG8" i="2"/>
  <c r="AK8" i="2"/>
  <c r="AL8" i="2"/>
  <c r="AM8" i="2"/>
  <c r="AN8" i="2"/>
  <c r="AO8" i="2"/>
  <c r="AP8" i="2"/>
  <c r="AT8" i="2"/>
  <c r="AC9" i="2"/>
  <c r="AD9" i="2"/>
  <c r="AE9" i="2"/>
  <c r="AF9" i="2"/>
  <c r="AG9" i="2"/>
  <c r="AK9" i="2"/>
  <c r="AL9" i="2"/>
  <c r="AM9" i="2"/>
  <c r="AN9" i="2"/>
  <c r="AO9" i="2"/>
  <c r="AP9" i="2"/>
  <c r="AT9" i="2"/>
  <c r="AC10" i="2"/>
  <c r="AD10" i="2"/>
  <c r="AE10" i="2"/>
  <c r="AF10" i="2"/>
  <c r="AG10" i="2"/>
  <c r="AK10" i="2"/>
  <c r="AL10" i="2"/>
  <c r="AM10" i="2"/>
  <c r="AN10" i="2"/>
  <c r="AO10" i="2"/>
  <c r="AP10" i="2"/>
  <c r="AT10" i="2"/>
  <c r="AC11" i="2"/>
  <c r="AD11" i="2"/>
  <c r="AE11" i="2"/>
  <c r="AF11" i="2"/>
  <c r="AG11" i="2"/>
  <c r="AK11" i="2"/>
  <c r="AL11" i="2"/>
  <c r="AM11" i="2"/>
  <c r="AN11" i="2"/>
  <c r="AO11" i="2"/>
  <c r="AP11" i="2"/>
  <c r="AT11" i="2"/>
  <c r="AC12" i="2"/>
  <c r="AD12" i="2"/>
  <c r="AE12" i="2"/>
  <c r="AF12" i="2"/>
  <c r="AG12" i="2"/>
  <c r="AK12" i="2"/>
  <c r="AL12" i="2"/>
  <c r="AM12" i="2"/>
  <c r="AN12" i="2"/>
  <c r="AO12" i="2"/>
  <c r="AP12" i="2"/>
  <c r="AT12" i="2"/>
  <c r="AC13" i="2"/>
  <c r="AD13" i="2"/>
  <c r="AE13" i="2"/>
  <c r="AF13" i="2"/>
  <c r="AG13" i="2"/>
  <c r="AK13" i="2"/>
  <c r="AL13" i="2"/>
  <c r="AM13" i="2"/>
  <c r="AN13" i="2"/>
  <c r="AO13" i="2"/>
  <c r="AP13" i="2"/>
  <c r="AT13" i="2"/>
  <c r="AC14" i="2"/>
  <c r="AD14" i="2"/>
  <c r="AE14" i="2"/>
  <c r="AF14" i="2"/>
  <c r="AG14" i="2"/>
  <c r="AK14" i="2"/>
  <c r="AL14" i="2"/>
  <c r="AM14" i="2"/>
  <c r="AN14" i="2"/>
  <c r="AO14" i="2"/>
  <c r="AP14" i="2"/>
  <c r="AT14" i="2"/>
  <c r="AC15" i="2"/>
  <c r="AD15" i="2"/>
  <c r="AE15" i="2"/>
  <c r="AF15" i="2"/>
  <c r="AG15" i="2"/>
  <c r="AK15" i="2"/>
  <c r="AL15" i="2"/>
  <c r="AM15" i="2"/>
  <c r="AN15" i="2"/>
  <c r="AO15" i="2"/>
  <c r="AP15" i="2"/>
  <c r="AT15" i="2"/>
  <c r="AC17" i="2"/>
  <c r="AD17" i="2"/>
  <c r="AE17" i="2"/>
  <c r="AF17" i="2"/>
  <c r="AG17" i="2"/>
  <c r="AK17" i="2"/>
  <c r="AL17" i="2"/>
  <c r="AM17" i="2"/>
  <c r="AN17" i="2"/>
  <c r="AO17" i="2"/>
  <c r="AP17" i="2"/>
  <c r="AT17" i="2"/>
  <c r="AC18" i="2"/>
  <c r="AD18" i="2"/>
  <c r="AE18" i="2"/>
  <c r="AF18" i="2"/>
  <c r="AG18" i="2"/>
  <c r="AK18" i="2"/>
  <c r="AL18" i="2"/>
  <c r="AM18" i="2"/>
  <c r="AN18" i="2"/>
  <c r="AO18" i="2"/>
  <c r="AP18" i="2"/>
  <c r="AT18" i="2"/>
  <c r="AC19" i="2"/>
  <c r="AD19" i="2"/>
  <c r="AE19" i="2"/>
  <c r="AF19" i="2"/>
  <c r="AG19" i="2"/>
  <c r="AK19" i="2"/>
  <c r="AL19" i="2"/>
  <c r="AM19" i="2"/>
  <c r="AN19" i="2"/>
  <c r="AO19" i="2"/>
  <c r="AP19" i="2"/>
  <c r="AT19" i="2"/>
  <c r="AC20" i="2"/>
  <c r="AD20" i="2"/>
  <c r="AE20" i="2"/>
  <c r="AF20" i="2"/>
  <c r="AG20" i="2"/>
  <c r="AK20" i="2"/>
  <c r="AL20" i="2"/>
  <c r="AM20" i="2"/>
  <c r="AN20" i="2"/>
  <c r="AO20" i="2"/>
  <c r="AP20" i="2"/>
  <c r="AT20" i="2"/>
  <c r="K21" i="2"/>
  <c r="K22" i="2"/>
  <c r="K23" i="2"/>
  <c r="K24" i="2"/>
  <c r="K26" i="2"/>
  <c r="K27" i="2"/>
  <c r="K29" i="2"/>
  <c r="K30" i="2"/>
  <c r="K31" i="2"/>
  <c r="K32" i="2"/>
  <c r="K33" i="2"/>
  <c r="K34" i="2"/>
  <c r="K35" i="2"/>
  <c r="K36" i="2"/>
  <c r="K38" i="2"/>
  <c r="K7" i="2"/>
  <c r="K8" i="2"/>
  <c r="K9" i="2"/>
  <c r="K10" i="2"/>
  <c r="K11" i="2"/>
  <c r="K12" i="2"/>
  <c r="K13" i="2"/>
  <c r="K14" i="2"/>
  <c r="K15" i="2"/>
  <c r="K17" i="2"/>
  <c r="K18" i="2"/>
  <c r="K19" i="2"/>
  <c r="K20" i="2"/>
</calcChain>
</file>

<file path=xl/sharedStrings.xml><?xml version="1.0" encoding="utf-8"?>
<sst xmlns="http://schemas.openxmlformats.org/spreadsheetml/2006/main" count="209" uniqueCount="104">
  <si>
    <t>FeO</t>
  </si>
  <si>
    <t>CaO</t>
  </si>
  <si>
    <t>Analysis</t>
  </si>
  <si>
    <t>Sample Name</t>
  </si>
  <si>
    <r>
      <t>SiO</t>
    </r>
    <r>
      <rPr>
        <vertAlign val="subscript"/>
        <sz val="10"/>
        <color theme="1"/>
        <rFont val="Arial"/>
        <charset val="204"/>
      </rPr>
      <t>2</t>
    </r>
  </si>
  <si>
    <r>
      <t>Na</t>
    </r>
    <r>
      <rPr>
        <vertAlign val="subscript"/>
        <sz val="10"/>
        <color theme="1"/>
        <rFont val="Arial"/>
        <charset val="204"/>
      </rPr>
      <t>2</t>
    </r>
    <r>
      <rPr>
        <sz val="10"/>
        <color theme="1"/>
        <rFont val="Arial"/>
        <charset val="204"/>
      </rPr>
      <t>O</t>
    </r>
  </si>
  <si>
    <r>
      <t>K</t>
    </r>
    <r>
      <rPr>
        <vertAlign val="subscript"/>
        <sz val="10"/>
        <color theme="1"/>
        <rFont val="Arial"/>
        <charset val="204"/>
      </rPr>
      <t>2</t>
    </r>
    <r>
      <rPr>
        <sz val="10"/>
        <color theme="1"/>
        <rFont val="Arial"/>
        <charset val="204"/>
      </rPr>
      <t>O</t>
    </r>
  </si>
  <si>
    <r>
      <t>Al</t>
    </r>
    <r>
      <rPr>
        <vertAlign val="subscript"/>
        <sz val="10"/>
        <color theme="1"/>
        <rFont val="Arial"/>
        <charset val="204"/>
      </rPr>
      <t>2</t>
    </r>
    <r>
      <rPr>
        <sz val="10"/>
        <color theme="1"/>
        <rFont val="Arial"/>
        <charset val="204"/>
      </rPr>
      <t>O</t>
    </r>
    <r>
      <rPr>
        <vertAlign val="subscript"/>
        <sz val="10"/>
        <color theme="1"/>
        <rFont val="Arial"/>
        <charset val="204"/>
      </rPr>
      <t>3</t>
    </r>
  </si>
  <si>
    <t>Total</t>
  </si>
  <si>
    <t>Oxide Wt %</t>
  </si>
  <si>
    <t>Molar proportions of Oxides</t>
  </si>
  <si>
    <t>Oxygen proportions contributed by oxides</t>
  </si>
  <si>
    <t>Oxygen proportions normalized to Mineral formula basis</t>
  </si>
  <si>
    <t>Oxygens in mineral formula basis</t>
  </si>
  <si>
    <t>Corresponding number of cations contributed to formula</t>
  </si>
  <si>
    <t>Si</t>
  </si>
  <si>
    <t>Al</t>
  </si>
  <si>
    <t>Fe</t>
  </si>
  <si>
    <t>Ca</t>
  </si>
  <si>
    <t>Na</t>
  </si>
  <si>
    <t>K</t>
  </si>
  <si>
    <t>S</t>
  </si>
  <si>
    <t>SrO</t>
  </si>
  <si>
    <t>BaO</t>
  </si>
  <si>
    <t>0326eKP01.2</t>
  </si>
  <si>
    <t>0326eKP01.4</t>
  </si>
  <si>
    <t>0326eKP01.6</t>
  </si>
  <si>
    <t>0326eKP01.8</t>
  </si>
  <si>
    <t>0326eKP01.11</t>
  </si>
  <si>
    <t>0326eKP01.14</t>
  </si>
  <si>
    <t>0326eKP01.17</t>
  </si>
  <si>
    <t>0326eKP01.19</t>
  </si>
  <si>
    <t>0326eKP01.21</t>
  </si>
  <si>
    <t>0326iKP01.1</t>
  </si>
  <si>
    <t>0326iKP01.2</t>
  </si>
  <si>
    <t>0326iKP01.5</t>
  </si>
  <si>
    <t>0326iKP02.2</t>
  </si>
  <si>
    <t>0326iKP02.3</t>
  </si>
  <si>
    <t>0326iKP02.8</t>
  </si>
  <si>
    <t>PAR0318aKP02.2</t>
  </si>
  <si>
    <t>PAR0318aKP02.3</t>
  </si>
  <si>
    <t>PAR0318aKP02.5</t>
  </si>
  <si>
    <t>PAR0318aKP02.6</t>
  </si>
  <si>
    <t>PAR0318aKP02.8</t>
  </si>
  <si>
    <t>PAR0318aKP02.10</t>
  </si>
  <si>
    <t>PAR0318aKP02.13</t>
  </si>
  <si>
    <t>PAR0318aKP02.14</t>
  </si>
  <si>
    <t>PAR0318eKP01.2</t>
  </si>
  <si>
    <t>PAR0326dKP01.2</t>
  </si>
  <si>
    <t>PAR0326dKP01.3</t>
  </si>
  <si>
    <t>PAR0326dKP01.6</t>
  </si>
  <si>
    <t>PAR0326dKP01.8</t>
  </si>
  <si>
    <t>Sr</t>
  </si>
  <si>
    <t>Ba</t>
  </si>
  <si>
    <t>Xan</t>
  </si>
  <si>
    <t>Xab</t>
  </si>
  <si>
    <t>Oxide Formula weights (g/mol)</t>
  </si>
  <si>
    <t>Plagioclase data input sheet</t>
  </si>
  <si>
    <t>Plagioclase</t>
  </si>
  <si>
    <t>P (kbar)</t>
  </si>
  <si>
    <t>0326eKP01.1</t>
  </si>
  <si>
    <t>0326eKP01.3</t>
  </si>
  <si>
    <t>0326eKP01.5</t>
  </si>
  <si>
    <t>0326eKP01.7</t>
  </si>
  <si>
    <t>0326eKP01.9</t>
  </si>
  <si>
    <t>0326eKP01.10</t>
  </si>
  <si>
    <t>0326eKP01.12</t>
  </si>
  <si>
    <t>0326eKP01.13</t>
  </si>
  <si>
    <t>0326eKP01.15</t>
  </si>
  <si>
    <t>0326eKP01.16</t>
  </si>
  <si>
    <t>0326eKP01.18</t>
  </si>
  <si>
    <t>0326eKP01.20</t>
  </si>
  <si>
    <t>0326eKP01.22</t>
  </si>
  <si>
    <t>0326iKP01.3</t>
  </si>
  <si>
    <t>0326iKP01.4</t>
  </si>
  <si>
    <t>0326iKP01.6</t>
  </si>
  <si>
    <t>0326iKP02.1</t>
  </si>
  <si>
    <t>0326iKP02.4</t>
  </si>
  <si>
    <t>0326iKP02.5</t>
  </si>
  <si>
    <t>0326iKP02.6</t>
  </si>
  <si>
    <t>0326iKP02.7</t>
  </si>
  <si>
    <t>PAR0318aKP02.1</t>
  </si>
  <si>
    <t>PAR0318aKP02.4</t>
  </si>
  <si>
    <t>PAR0318aKP02.7</t>
  </si>
  <si>
    <t>PAR0318aKP02.9</t>
  </si>
  <si>
    <t>PAR0318aKP02.11</t>
  </si>
  <si>
    <t>PAR0318aKP02.12</t>
  </si>
  <si>
    <t>PAR0318aKP02.15</t>
  </si>
  <si>
    <t>PAR0318eKP01.1</t>
  </si>
  <si>
    <t>PAR0318eKP01.3</t>
  </si>
  <si>
    <t>PAR0318eKP01.4</t>
  </si>
  <si>
    <t>PAR0326dKP01.1</t>
  </si>
  <si>
    <t>PAR0326dKP01.4</t>
  </si>
  <si>
    <t>PAR0326dKP01.5</t>
  </si>
  <si>
    <t>PAR0326dKP01.7</t>
  </si>
  <si>
    <t>Alkali feldspar</t>
  </si>
  <si>
    <t>Putirka (2008) Eqn. 27b</t>
  </si>
  <si>
    <t>Two-feldspar thermometer</t>
  </si>
  <si>
    <t>Sort variable</t>
  </si>
  <si>
    <t>Sort Variable</t>
  </si>
  <si>
    <t>Sort Var.</t>
  </si>
  <si>
    <r>
      <t>X</t>
    </r>
    <r>
      <rPr>
        <vertAlign val="subscript"/>
        <sz val="10"/>
        <color theme="1"/>
        <rFont val="Arial"/>
        <charset val="204"/>
      </rPr>
      <t>An</t>
    </r>
  </si>
  <si>
    <r>
      <t>X</t>
    </r>
    <r>
      <rPr>
        <vertAlign val="subscript"/>
        <sz val="10"/>
        <color theme="1"/>
        <rFont val="Arial"/>
        <charset val="204"/>
      </rPr>
      <t>Ab</t>
    </r>
  </si>
  <si>
    <t>Lookup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</si>
</sst>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charset val="204"/>
    </font>
    <font>
      <vertAlign val="subscript"/>
      <sz val="10"/>
      <color theme="1"/>
      <name val="Arial"/>
      <charset val="204"/>
    </font>
    <font>
      <b/>
      <sz val="10"/>
      <color theme="1"/>
      <name val="Arial"/>
      <charset val="20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Symbol"/>
    </font>
    <font>
      <b/>
      <sz val="12"/>
      <color theme="1"/>
      <name val="Arial"/>
      <charset val="204"/>
    </font>
    <font>
      <sz val="10"/>
      <color theme="0"/>
      <name val="Arial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4" fillId="0" borderId="0" xfId="0" applyFont="1"/>
    <xf numFmtId="0" fontId="2" fillId="0" borderId="0" xfId="0" applyFont="1" applyProtection="1">
      <protection locked="0"/>
    </xf>
    <xf numFmtId="0" fontId="2" fillId="0" borderId="0" xfId="0" applyFont="1" applyProtection="1"/>
    <xf numFmtId="0" fontId="4" fillId="0" borderId="0" xfId="0" applyFont="1" applyProtection="1"/>
    <xf numFmtId="0" fontId="2" fillId="2" borderId="1" xfId="0" applyFont="1" applyFill="1" applyBorder="1" applyProtection="1"/>
    <xf numFmtId="0" fontId="2" fillId="2" borderId="0" xfId="0" applyFont="1" applyFill="1" applyProtection="1"/>
    <xf numFmtId="0" fontId="4" fillId="3" borderId="0" xfId="0" applyFont="1" applyFill="1" applyProtection="1"/>
    <xf numFmtId="0" fontId="2" fillId="3" borderId="0" xfId="0" applyFont="1" applyFill="1" applyProtection="1"/>
    <xf numFmtId="0" fontId="4" fillId="2" borderId="0" xfId="0" applyFont="1" applyFill="1" applyProtection="1"/>
    <xf numFmtId="0" fontId="2" fillId="0" borderId="0" xfId="0" applyFont="1" applyFill="1" applyProtection="1"/>
    <xf numFmtId="0" fontId="2" fillId="0" borderId="0" xfId="0" applyFont="1" applyAlignment="1" applyProtection="1">
      <alignment horizontal="center"/>
    </xf>
    <xf numFmtId="0" fontId="7" fillId="0" borderId="0" xfId="0" applyFont="1" applyProtection="1"/>
    <xf numFmtId="2" fontId="2" fillId="0" borderId="0" xfId="0" applyNumberFormat="1" applyFont="1" applyProtection="1"/>
    <xf numFmtId="164" fontId="2" fillId="0" borderId="0" xfId="0" applyNumberFormat="1" applyFont="1" applyProtection="1"/>
    <xf numFmtId="0" fontId="8" fillId="0" borderId="0" xfId="0" applyFont="1" applyAlignment="1">
      <alignment textRotation="90"/>
    </xf>
    <xf numFmtId="0" fontId="8" fillId="0" borderId="0" xfId="0" applyFont="1"/>
    <xf numFmtId="1" fontId="9" fillId="0" borderId="0" xfId="0" applyNumberFormat="1" applyFont="1"/>
    <xf numFmtId="1" fontId="2" fillId="0" borderId="0" xfId="0" applyNumberFormat="1" applyFont="1" applyProtection="1">
      <protection locked="0"/>
    </xf>
    <xf numFmtId="1" fontId="2" fillId="0" borderId="0" xfId="0" applyNumberFormat="1" applyFont="1" applyProtection="1"/>
    <xf numFmtId="0" fontId="2" fillId="0" borderId="0" xfId="0" applyNumberFormat="1" applyFont="1" applyProtection="1"/>
    <xf numFmtId="0" fontId="2" fillId="0" borderId="0" xfId="0" applyNumberFormat="1" applyFont="1"/>
    <xf numFmtId="0" fontId="2" fillId="0" borderId="0" xfId="0" applyNumberFormat="1" applyFont="1" applyAlignment="1">
      <alignment horizontal="right"/>
    </xf>
    <xf numFmtId="0" fontId="2" fillId="2" borderId="0" xfId="0" applyNumberFormat="1" applyFont="1" applyFill="1"/>
    <xf numFmtId="0" fontId="2" fillId="0" borderId="0" xfId="0" applyNumberFormat="1" applyFont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2" fillId="0" borderId="0" xfId="0" applyNumberFormat="1" applyFont="1" applyProtection="1">
      <protection locked="0"/>
    </xf>
    <xf numFmtId="0" fontId="4" fillId="0" borderId="0" xfId="0" applyNumberFormat="1" applyFont="1" applyProtection="1"/>
    <xf numFmtId="0" fontId="2" fillId="0" borderId="0" xfId="0" applyNumberFormat="1" applyFont="1" applyAlignment="1" applyProtection="1">
      <alignment horizontal="center"/>
    </xf>
    <xf numFmtId="1" fontId="2" fillId="2" borderId="0" xfId="0" applyNumberFormat="1" applyFont="1" applyFill="1"/>
    <xf numFmtId="164" fontId="2" fillId="4" borderId="0" xfId="0" applyNumberFormat="1" applyFont="1" applyFill="1"/>
    <xf numFmtId="1" fontId="2" fillId="2" borderId="0" xfId="0" applyNumberFormat="1" applyFont="1" applyFill="1" applyProtection="1">
      <protection locked="0"/>
    </xf>
    <xf numFmtId="0" fontId="2" fillId="2" borderId="0" xfId="0" applyFont="1" applyFill="1" applyProtection="1">
      <protection locked="0"/>
    </xf>
    <xf numFmtId="2" fontId="2" fillId="2" borderId="0" xfId="0" applyNumberFormat="1" applyFont="1" applyFill="1" applyProtection="1">
      <protection locked="0"/>
    </xf>
    <xf numFmtId="0" fontId="8" fillId="0" borderId="0" xfId="0" applyFont="1" applyAlignment="1">
      <alignment horizontal="center" textRotation="90"/>
    </xf>
    <xf numFmtId="164" fontId="2" fillId="2" borderId="0" xfId="0" applyNumberFormat="1" applyFont="1" applyFill="1" applyProtection="1">
      <protection locked="0"/>
    </xf>
    <xf numFmtId="0" fontId="2" fillId="2" borderId="0" xfId="0" applyNumberFormat="1" applyFont="1" applyFill="1" applyProtection="1">
      <protection locked="0"/>
    </xf>
  </cellXfs>
  <cellStyles count="3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Normal" xfId="0" builtinId="0"/>
    <cellStyle name="Normal 2" xfId="1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8"/>
  <sheetViews>
    <sheetView workbookViewId="0">
      <pane xSplit="2" ySplit="6" topLeftCell="V7" activePane="bottomRight" state="frozen"/>
      <selection pane="topRight" activeCell="C1" sqref="C1"/>
      <selection pane="bottomLeft" activeCell="A9" sqref="A9"/>
      <selection pane="bottomRight" activeCell="AT39" sqref="AT39"/>
    </sheetView>
  </sheetViews>
  <sheetFormatPr baseColWidth="10" defaultRowHeight="12" x14ac:dyDescent="0"/>
  <cols>
    <col min="1" max="1" width="7.5" style="4" customWidth="1"/>
    <col min="2" max="2" width="15.83203125" style="4" bestFit="1" customWidth="1"/>
    <col min="3" max="3" width="6.6640625" style="4" customWidth="1"/>
    <col min="4" max="4" width="7.1640625" style="4" bestFit="1" customWidth="1"/>
    <col min="5" max="5" width="5.5" style="4" bestFit="1" customWidth="1"/>
    <col min="6" max="7" width="6.33203125" style="4" bestFit="1" customWidth="1"/>
    <col min="8" max="8" width="7.1640625" style="4" bestFit="1" customWidth="1"/>
    <col min="9" max="10" width="5.83203125" style="4" bestFit="1" customWidth="1"/>
    <col min="11" max="11" width="7.1640625" style="5" bestFit="1" customWidth="1"/>
    <col min="12" max="12" width="5.83203125" style="5" customWidth="1"/>
    <col min="13" max="19" width="7.1640625" style="5" bestFit="1" customWidth="1"/>
    <col min="20" max="20" width="7.33203125" style="5" customWidth="1"/>
    <col min="21" max="27" width="7.1640625" style="5" bestFit="1" customWidth="1"/>
    <col min="28" max="28" width="7.1640625" style="5" customWidth="1"/>
    <col min="29" max="29" width="6.5" style="5" customWidth="1"/>
    <col min="30" max="37" width="5.83203125" style="5" bestFit="1" customWidth="1"/>
    <col min="38" max="38" width="5.83203125" style="5" customWidth="1"/>
    <col min="39" max="45" width="5.5" style="5" bestFit="1" customWidth="1"/>
    <col min="46" max="46" width="6.33203125" style="5" bestFit="1" customWidth="1"/>
    <col min="47" max="47" width="6.33203125" style="5" customWidth="1"/>
    <col min="48" max="48" width="8.5" style="5" customWidth="1"/>
    <col min="49" max="50" width="5" style="5" customWidth="1"/>
    <col min="51" max="51" width="10.6640625" style="4" bestFit="1" customWidth="1"/>
    <col min="52" max="16384" width="10.83203125" style="4"/>
  </cols>
  <sheetData>
    <row r="1" spans="1:51">
      <c r="A1" s="6" t="s">
        <v>57</v>
      </c>
      <c r="B1" s="5"/>
      <c r="C1" s="5" t="s">
        <v>56</v>
      </c>
      <c r="D1" s="5"/>
      <c r="E1" s="5"/>
      <c r="F1" s="5"/>
      <c r="G1" s="5"/>
      <c r="H1" s="5"/>
      <c r="I1" s="5"/>
      <c r="J1" s="5"/>
    </row>
    <row r="2" spans="1:51" ht="13" thickBot="1">
      <c r="B2" s="5"/>
      <c r="C2" s="13" t="s">
        <v>4</v>
      </c>
      <c r="D2" s="13" t="s">
        <v>7</v>
      </c>
      <c r="E2" s="13" t="s">
        <v>0</v>
      </c>
      <c r="F2" s="13" t="s">
        <v>22</v>
      </c>
      <c r="G2" s="13" t="s">
        <v>23</v>
      </c>
      <c r="H2" s="13" t="s">
        <v>1</v>
      </c>
      <c r="I2" s="13" t="s">
        <v>5</v>
      </c>
      <c r="J2" s="13" t="s">
        <v>6</v>
      </c>
      <c r="AC2" s="6" t="s">
        <v>13</v>
      </c>
    </row>
    <row r="3" spans="1:51" ht="13" thickBot="1">
      <c r="A3" s="5"/>
      <c r="B3" s="5"/>
      <c r="C3" s="15">
        <f>28.0855+2*15.9994</f>
        <v>60.084299999999999</v>
      </c>
      <c r="D3" s="15">
        <f>26.981538*2+3*15.9994</f>
        <v>101.961276</v>
      </c>
      <c r="E3" s="15">
        <f>55.845+15.9994</f>
        <v>71.844399999999993</v>
      </c>
      <c r="F3" s="15">
        <f>87.62+15.9994</f>
        <v>103.6194</v>
      </c>
      <c r="G3" s="15">
        <f>137.327+15.9994</f>
        <v>153.32640000000001</v>
      </c>
      <c r="H3" s="15">
        <f>40.078+15.9994</f>
        <v>56.077400000000004</v>
      </c>
      <c r="I3" s="15">
        <f>2*22.98977+15.9994</f>
        <v>61.978940000000001</v>
      </c>
      <c r="J3" s="15">
        <f>2*39.0983+15.9994</f>
        <v>94.195999999999998</v>
      </c>
      <c r="AC3" s="7">
        <v>8</v>
      </c>
    </row>
    <row r="4" spans="1:51">
      <c r="A4" s="5"/>
      <c r="B4" s="5"/>
      <c r="C4" s="5"/>
      <c r="D4" s="5"/>
      <c r="E4" s="5"/>
      <c r="F4" s="5"/>
      <c r="G4" s="5"/>
      <c r="H4" s="5"/>
      <c r="I4" s="5"/>
      <c r="J4" s="5"/>
    </row>
    <row r="5" spans="1:51">
      <c r="A5" s="5"/>
      <c r="B5" s="5"/>
      <c r="C5" s="11" t="s">
        <v>9</v>
      </c>
      <c r="D5" s="8"/>
      <c r="E5" s="8"/>
      <c r="F5" s="8"/>
      <c r="G5" s="8"/>
      <c r="H5" s="8"/>
      <c r="I5" s="8"/>
      <c r="J5" s="8"/>
      <c r="K5" s="8"/>
      <c r="L5" s="9" t="s">
        <v>10</v>
      </c>
      <c r="M5" s="10"/>
      <c r="N5" s="10"/>
      <c r="O5" s="10"/>
      <c r="P5" s="10"/>
      <c r="Q5" s="10"/>
      <c r="R5" s="10"/>
      <c r="S5" s="10"/>
      <c r="T5" s="11" t="s">
        <v>11</v>
      </c>
      <c r="U5" s="8"/>
      <c r="V5" s="8"/>
      <c r="W5" s="8"/>
      <c r="X5" s="8"/>
      <c r="Y5" s="8"/>
      <c r="Z5" s="8"/>
      <c r="AA5" s="8"/>
      <c r="AB5" s="8"/>
      <c r="AC5" s="9" t="s">
        <v>12</v>
      </c>
      <c r="AD5" s="10"/>
      <c r="AE5" s="10"/>
      <c r="AF5" s="10"/>
      <c r="AG5" s="10"/>
      <c r="AH5" s="10"/>
      <c r="AI5" s="10"/>
      <c r="AJ5" s="10"/>
      <c r="AK5" s="10"/>
      <c r="AL5" s="11" t="s">
        <v>14</v>
      </c>
      <c r="AM5" s="8"/>
      <c r="AN5" s="8"/>
      <c r="AO5" s="8"/>
      <c r="AP5" s="8"/>
      <c r="AQ5" s="8"/>
      <c r="AR5" s="8"/>
      <c r="AS5" s="8"/>
      <c r="AT5" s="8"/>
      <c r="AU5" s="12"/>
      <c r="AV5" s="6" t="s">
        <v>103</v>
      </c>
      <c r="AY5" s="4" t="s">
        <v>98</v>
      </c>
    </row>
    <row r="6" spans="1:51">
      <c r="A6" s="5" t="s">
        <v>2</v>
      </c>
      <c r="B6" s="5" t="s">
        <v>3</v>
      </c>
      <c r="C6" s="5" t="s">
        <v>4</v>
      </c>
      <c r="D6" s="5" t="s">
        <v>7</v>
      </c>
      <c r="E6" s="5" t="s">
        <v>0</v>
      </c>
      <c r="F6" s="13" t="s">
        <v>22</v>
      </c>
      <c r="G6" s="13" t="s">
        <v>23</v>
      </c>
      <c r="H6" s="5" t="s">
        <v>1</v>
      </c>
      <c r="I6" s="5" t="s">
        <v>5</v>
      </c>
      <c r="J6" s="5" t="s">
        <v>6</v>
      </c>
      <c r="K6" s="5" t="s">
        <v>8</v>
      </c>
      <c r="L6" s="5" t="s">
        <v>4</v>
      </c>
      <c r="M6" s="5" t="s">
        <v>7</v>
      </c>
      <c r="N6" s="5" t="s">
        <v>0</v>
      </c>
      <c r="O6" s="13" t="s">
        <v>22</v>
      </c>
      <c r="P6" s="13" t="s">
        <v>23</v>
      </c>
      <c r="Q6" s="5" t="s">
        <v>1</v>
      </c>
      <c r="R6" s="5" t="s">
        <v>5</v>
      </c>
      <c r="S6" s="5" t="s">
        <v>6</v>
      </c>
      <c r="T6" s="5" t="s">
        <v>4</v>
      </c>
      <c r="U6" s="5" t="s">
        <v>7</v>
      </c>
      <c r="V6" s="5" t="s">
        <v>0</v>
      </c>
      <c r="W6" s="13" t="s">
        <v>22</v>
      </c>
      <c r="X6" s="13" t="s">
        <v>23</v>
      </c>
      <c r="Y6" s="5" t="s">
        <v>1</v>
      </c>
      <c r="Z6" s="5" t="s">
        <v>5</v>
      </c>
      <c r="AA6" s="5" t="s">
        <v>6</v>
      </c>
      <c r="AB6" s="5" t="s">
        <v>8</v>
      </c>
      <c r="AC6" s="5" t="s">
        <v>4</v>
      </c>
      <c r="AD6" s="5" t="s">
        <v>7</v>
      </c>
      <c r="AE6" s="5" t="s">
        <v>0</v>
      </c>
      <c r="AF6" s="13" t="s">
        <v>22</v>
      </c>
      <c r="AG6" s="13" t="s">
        <v>23</v>
      </c>
      <c r="AH6" s="5" t="s">
        <v>1</v>
      </c>
      <c r="AI6" s="5" t="s">
        <v>5</v>
      </c>
      <c r="AJ6" s="5" t="s">
        <v>6</v>
      </c>
      <c r="AK6" s="5" t="s">
        <v>8</v>
      </c>
      <c r="AL6" s="13" t="s">
        <v>15</v>
      </c>
      <c r="AM6" s="13" t="s">
        <v>16</v>
      </c>
      <c r="AN6" s="13" t="s">
        <v>17</v>
      </c>
      <c r="AO6" s="13" t="s">
        <v>52</v>
      </c>
      <c r="AP6" s="13" t="s">
        <v>53</v>
      </c>
      <c r="AQ6" s="13" t="s">
        <v>18</v>
      </c>
      <c r="AR6" s="13" t="s">
        <v>19</v>
      </c>
      <c r="AS6" s="13" t="s">
        <v>20</v>
      </c>
      <c r="AT6" s="14" t="s">
        <v>21</v>
      </c>
      <c r="AU6" s="14"/>
      <c r="AV6" s="5" t="s">
        <v>2</v>
      </c>
      <c r="AW6" s="13" t="s">
        <v>54</v>
      </c>
      <c r="AX6" s="13" t="s">
        <v>55</v>
      </c>
      <c r="AY6" s="34" t="str">
        <f>AW6</f>
        <v>Xan</v>
      </c>
    </row>
    <row r="7" spans="1:51">
      <c r="A7" s="33">
        <v>171</v>
      </c>
      <c r="B7" s="34" t="s">
        <v>39</v>
      </c>
      <c r="C7" s="35">
        <v>61.49</v>
      </c>
      <c r="D7" s="35">
        <v>23.56</v>
      </c>
      <c r="E7" s="35">
        <v>0.18679999999999999</v>
      </c>
      <c r="F7" s="35">
        <v>0.16270000000000001</v>
      </c>
      <c r="G7" s="35">
        <v>8.1100000000000005E-2</v>
      </c>
      <c r="H7" s="35">
        <v>5.13</v>
      </c>
      <c r="I7" s="35">
        <v>8.1199999999999992</v>
      </c>
      <c r="J7" s="35">
        <v>0.95720000000000005</v>
      </c>
      <c r="K7" s="15">
        <f t="shared" ref="K7:K18" si="0">SUM(C7:J7)</f>
        <v>99.68780000000001</v>
      </c>
      <c r="L7" s="16">
        <f t="shared" ref="L7:L20" si="1">C7/C$3</f>
        <v>1.0233954627082282</v>
      </c>
      <c r="M7" s="16">
        <f t="shared" ref="M7:M20" si="2">D7/D$3</f>
        <v>0.23106811648767517</v>
      </c>
      <c r="N7" s="16">
        <f t="shared" ref="N7:N20" si="3">E7/E$3</f>
        <v>2.6000634705001364E-3</v>
      </c>
      <c r="O7" s="16">
        <f t="shared" ref="O7:O20" si="4">F7/F$3</f>
        <v>1.57016929262281E-3</v>
      </c>
      <c r="P7" s="16">
        <f t="shared" ref="P7:P20" si="5">G7/G$3</f>
        <v>5.2893696062778493E-4</v>
      </c>
      <c r="Q7" s="16">
        <f t="shared" ref="Q7:Q20" si="6">H7/H$3</f>
        <v>9.1480703456294332E-2</v>
      </c>
      <c r="R7" s="16">
        <f t="shared" ref="R7:R20" si="7">I7/I$3</f>
        <v>0.13101224383637408</v>
      </c>
      <c r="S7" s="16">
        <f t="shared" ref="S7:S20" si="8">J7/J$3</f>
        <v>1.0161790309567285E-2</v>
      </c>
      <c r="T7" s="16">
        <f t="shared" ref="T7:T18" si="9">L7*2</f>
        <v>2.0467909254164565</v>
      </c>
      <c r="U7" s="16">
        <f t="shared" ref="U7:U18" si="10">M7*3</f>
        <v>0.69320434946302556</v>
      </c>
      <c r="V7" s="16">
        <f t="shared" ref="V7:V18" si="11">N7</f>
        <v>2.6000634705001364E-3</v>
      </c>
      <c r="W7" s="16">
        <f t="shared" ref="W7:W18" si="12">O7</f>
        <v>1.57016929262281E-3</v>
      </c>
      <c r="X7" s="16">
        <f t="shared" ref="X7:X18" si="13">P7</f>
        <v>5.2893696062778493E-4</v>
      </c>
      <c r="Y7" s="16">
        <f t="shared" ref="Y7:Y18" si="14">Q7</f>
        <v>9.1480703456294332E-2</v>
      </c>
      <c r="Z7" s="16">
        <f t="shared" ref="Z7:Z18" si="15">R7</f>
        <v>0.13101224383637408</v>
      </c>
      <c r="AA7" s="16">
        <f t="shared" ref="AA7:AA18" si="16">S7</f>
        <v>1.0161790309567285E-2</v>
      </c>
      <c r="AB7" s="16">
        <f t="shared" ref="AB7:AB18" si="17">SUM(T7:AA7)</f>
        <v>2.9773491822054683</v>
      </c>
      <c r="AC7" s="15">
        <f t="shared" ref="AC7:AC20" si="18">T7*$AC$3/$AB7</f>
        <v>5.4996328617399142</v>
      </c>
      <c r="AD7" s="15">
        <f t="shared" ref="AD7:AD20" si="19">U7*$AC$3/$AB7</f>
        <v>1.8626081310342919</v>
      </c>
      <c r="AE7" s="15">
        <f t="shared" ref="AE7:AE20" si="20">V7*$AC$3/$AB7</f>
        <v>6.9862506851121626E-3</v>
      </c>
      <c r="AF7" s="15">
        <f t="shared" ref="AF7:AF20" si="21">W7*$AC$3/$AB7</f>
        <v>4.2189725061665996E-3</v>
      </c>
      <c r="AG7" s="15">
        <f t="shared" ref="AG7:AG20" si="22">X7*$AC$3/$AB7</f>
        <v>1.4212292297834557E-3</v>
      </c>
      <c r="AH7" s="15">
        <f t="shared" ref="AH7:AH20" si="23">Y7*$AC$3/$AB7</f>
        <v>0.24580443302529964</v>
      </c>
      <c r="AI7" s="15">
        <f t="shared" ref="AI7:AI20" si="24">Z7*$AC$3/$AB7</f>
        <v>0.35202385966519895</v>
      </c>
      <c r="AJ7" s="15">
        <f t="shared" ref="AJ7:AJ20" si="25">AA7*$AC$3/$AB7</f>
        <v>2.7304262114233976E-2</v>
      </c>
      <c r="AK7" s="15">
        <f t="shared" ref="AK7:AK18" si="26">SUM(AC7:AJ7)</f>
        <v>8</v>
      </c>
      <c r="AL7" s="15">
        <f t="shared" ref="AL7:AL18" si="27">AC7/2</f>
        <v>2.7498164308699571</v>
      </c>
      <c r="AM7" s="15">
        <f t="shared" ref="AM7:AM18" si="28">AD7*2/3</f>
        <v>1.2417387540228613</v>
      </c>
      <c r="AN7" s="15">
        <f t="shared" ref="AN7:AN18" si="29">AE7</f>
        <v>6.9862506851121626E-3</v>
      </c>
      <c r="AO7" s="15">
        <f t="shared" ref="AO7:AO18" si="30">AF7</f>
        <v>4.2189725061665996E-3</v>
      </c>
      <c r="AP7" s="15">
        <f t="shared" ref="AP7:AP18" si="31">AG7</f>
        <v>1.4212292297834557E-3</v>
      </c>
      <c r="AQ7" s="15">
        <f t="shared" ref="AQ7:AQ18" si="32">AH7</f>
        <v>0.24580443302529964</v>
      </c>
      <c r="AR7" s="15">
        <f t="shared" ref="AR7:AR18" si="33">AI7*2</f>
        <v>0.70404771933039789</v>
      </c>
      <c r="AS7" s="15">
        <f t="shared" ref="AS7:AS18" si="34">AJ7*2</f>
        <v>5.4608524228467951E-2</v>
      </c>
      <c r="AT7" s="15">
        <f t="shared" ref="AT7:AT18" si="35">SUM(AL7:AS7)</f>
        <v>5.0086423138980463</v>
      </c>
      <c r="AU7" s="15"/>
      <c r="AV7" s="21">
        <f t="shared" ref="AV7:AV20" si="36">A7</f>
        <v>171</v>
      </c>
      <c r="AW7" s="15">
        <f t="shared" ref="AW7:AW20" si="37">AQ7/($AQ7+$AR7+$AS7)</f>
        <v>0.24471284815369601</v>
      </c>
      <c r="AX7" s="15">
        <f t="shared" ref="AX7:AX20" si="38">AR7/($AQ7+$AR7+$AS7)</f>
        <v>0.70092113682800261</v>
      </c>
      <c r="AY7" s="37">
        <f t="shared" ref="AY7:AY38" si="39">AW7</f>
        <v>0.24471284815369601</v>
      </c>
    </row>
    <row r="8" spans="1:51">
      <c r="A8" s="33">
        <v>172</v>
      </c>
      <c r="B8" s="34" t="s">
        <v>40</v>
      </c>
      <c r="C8" s="35">
        <v>61.84</v>
      </c>
      <c r="D8" s="35">
        <v>23.33</v>
      </c>
      <c r="E8" s="35">
        <v>0.1799</v>
      </c>
      <c r="F8" s="35">
        <v>0.2409</v>
      </c>
      <c r="G8" s="35">
        <v>0.12039999999999999</v>
      </c>
      <c r="H8" s="35">
        <v>4.8499999999999996</v>
      </c>
      <c r="I8" s="35">
        <v>8.19</v>
      </c>
      <c r="J8" s="35">
        <v>1.0640000000000001</v>
      </c>
      <c r="K8" s="15">
        <f t="shared" si="0"/>
        <v>99.815200000000004</v>
      </c>
      <c r="L8" s="16">
        <f t="shared" si="1"/>
        <v>1.029220611707218</v>
      </c>
      <c r="M8" s="16">
        <f t="shared" si="2"/>
        <v>0.22881235813486681</v>
      </c>
      <c r="N8" s="16">
        <f t="shared" si="3"/>
        <v>2.5040225821358385E-3</v>
      </c>
      <c r="O8" s="16">
        <f t="shared" si="4"/>
        <v>2.3248542261391208E-3</v>
      </c>
      <c r="P8" s="16">
        <f t="shared" si="5"/>
        <v>7.8525289839192721E-4</v>
      </c>
      <c r="Q8" s="16">
        <f t="shared" si="6"/>
        <v>8.6487604632169091E-2</v>
      </c>
      <c r="R8" s="16">
        <f t="shared" si="7"/>
        <v>0.13214165973151523</v>
      </c>
      <c r="S8" s="16">
        <f t="shared" si="8"/>
        <v>1.1295596415983695E-2</v>
      </c>
      <c r="T8" s="16">
        <f t="shared" si="9"/>
        <v>2.058441223414436</v>
      </c>
      <c r="U8" s="16">
        <f t="shared" si="10"/>
        <v>0.68643707440460044</v>
      </c>
      <c r="V8" s="16">
        <f t="shared" si="11"/>
        <v>2.5040225821358385E-3</v>
      </c>
      <c r="W8" s="16">
        <f t="shared" si="12"/>
        <v>2.3248542261391208E-3</v>
      </c>
      <c r="X8" s="16">
        <f t="shared" si="13"/>
        <v>7.8525289839192721E-4</v>
      </c>
      <c r="Y8" s="16">
        <f t="shared" si="14"/>
        <v>8.6487604632169091E-2</v>
      </c>
      <c r="Z8" s="16">
        <f t="shared" si="15"/>
        <v>0.13214165973151523</v>
      </c>
      <c r="AA8" s="16">
        <f t="shared" si="16"/>
        <v>1.1295596415983695E-2</v>
      </c>
      <c r="AB8" s="16">
        <f t="shared" si="17"/>
        <v>2.9804172883053712</v>
      </c>
      <c r="AC8" s="15">
        <f t="shared" si="18"/>
        <v>5.5252430094038019</v>
      </c>
      <c r="AD8" s="15">
        <f t="shared" si="19"/>
        <v>1.8425260841105915</v>
      </c>
      <c r="AE8" s="15">
        <f t="shared" si="20"/>
        <v>6.7212670976273797E-3</v>
      </c>
      <c r="AF8" s="15">
        <f t="shared" si="21"/>
        <v>6.2403455657338621E-3</v>
      </c>
      <c r="AG8" s="15">
        <f t="shared" si="22"/>
        <v>2.1077663224491959E-3</v>
      </c>
      <c r="AH8" s="15">
        <f t="shared" si="23"/>
        <v>0.23214898120885585</v>
      </c>
      <c r="AI8" s="15">
        <f t="shared" si="24"/>
        <v>0.35469304315208655</v>
      </c>
      <c r="AJ8" s="15">
        <f t="shared" si="25"/>
        <v>3.0319503138854044E-2</v>
      </c>
      <c r="AK8" s="15">
        <f t="shared" si="26"/>
        <v>8.0000000000000018</v>
      </c>
      <c r="AL8" s="15">
        <f t="shared" si="27"/>
        <v>2.7626215047019009</v>
      </c>
      <c r="AM8" s="15">
        <f t="shared" si="28"/>
        <v>1.2283507227403943</v>
      </c>
      <c r="AN8" s="15">
        <f t="shared" si="29"/>
        <v>6.7212670976273797E-3</v>
      </c>
      <c r="AO8" s="15">
        <f t="shared" si="30"/>
        <v>6.2403455657338621E-3</v>
      </c>
      <c r="AP8" s="15">
        <f t="shared" si="31"/>
        <v>2.1077663224491959E-3</v>
      </c>
      <c r="AQ8" s="15">
        <f t="shared" si="32"/>
        <v>0.23214898120885585</v>
      </c>
      <c r="AR8" s="15">
        <f t="shared" si="33"/>
        <v>0.7093860863041731</v>
      </c>
      <c r="AS8" s="15">
        <f t="shared" si="34"/>
        <v>6.0639006277708088E-2</v>
      </c>
      <c r="AT8" s="15">
        <f t="shared" si="35"/>
        <v>5.0082156802188438</v>
      </c>
      <c r="AU8" s="15"/>
      <c r="AV8" s="21">
        <f t="shared" si="36"/>
        <v>172</v>
      </c>
      <c r="AW8" s="15">
        <f t="shared" si="37"/>
        <v>0.23164536708752523</v>
      </c>
      <c r="AX8" s="15">
        <f t="shared" si="38"/>
        <v>0.70784717431464839</v>
      </c>
      <c r="AY8" s="37">
        <f t="shared" si="39"/>
        <v>0.23164536708752523</v>
      </c>
    </row>
    <row r="9" spans="1:51">
      <c r="A9" s="33">
        <v>174</v>
      </c>
      <c r="B9" s="34" t="s">
        <v>41</v>
      </c>
      <c r="C9" s="35">
        <v>61.73</v>
      </c>
      <c r="D9" s="35">
        <v>23.73</v>
      </c>
      <c r="E9" s="35">
        <v>0.19289999999999999</v>
      </c>
      <c r="F9" s="35">
        <v>0.16639999999999999</v>
      </c>
      <c r="G9" s="35">
        <v>3.49E-2</v>
      </c>
      <c r="H9" s="35">
        <v>5.12</v>
      </c>
      <c r="I9" s="35">
        <v>8.09</v>
      </c>
      <c r="J9" s="35">
        <v>0.88339999999999996</v>
      </c>
      <c r="K9" s="15">
        <f t="shared" si="0"/>
        <v>99.94759999999998</v>
      </c>
      <c r="L9" s="16">
        <f t="shared" si="1"/>
        <v>1.0273898505932497</v>
      </c>
      <c r="M9" s="16">
        <f t="shared" si="2"/>
        <v>0.23273541613975093</v>
      </c>
      <c r="N9" s="16">
        <f t="shared" si="3"/>
        <v>2.6849691834019075E-3</v>
      </c>
      <c r="O9" s="16">
        <f t="shared" si="4"/>
        <v>1.6058768917789526E-3</v>
      </c>
      <c r="P9" s="16">
        <f t="shared" si="5"/>
        <v>2.276189879890221E-4</v>
      </c>
      <c r="Q9" s="16">
        <f t="shared" si="6"/>
        <v>9.1302378498289857E-2</v>
      </c>
      <c r="R9" s="16">
        <f t="shared" si="7"/>
        <v>0.13052820845274216</v>
      </c>
      <c r="S9" s="16">
        <f t="shared" si="8"/>
        <v>9.3783175506390922E-3</v>
      </c>
      <c r="T9" s="16">
        <f t="shared" si="9"/>
        <v>2.0547797011864994</v>
      </c>
      <c r="U9" s="16">
        <f t="shared" si="10"/>
        <v>0.69820624841925283</v>
      </c>
      <c r="V9" s="16">
        <f t="shared" si="11"/>
        <v>2.6849691834019075E-3</v>
      </c>
      <c r="W9" s="16">
        <f t="shared" si="12"/>
        <v>1.6058768917789526E-3</v>
      </c>
      <c r="X9" s="16">
        <f t="shared" si="13"/>
        <v>2.276189879890221E-4</v>
      </c>
      <c r="Y9" s="16">
        <f t="shared" si="14"/>
        <v>9.1302378498289857E-2</v>
      </c>
      <c r="Z9" s="16">
        <f t="shared" si="15"/>
        <v>0.13052820845274216</v>
      </c>
      <c r="AA9" s="16">
        <f t="shared" si="16"/>
        <v>9.3783175506390922E-3</v>
      </c>
      <c r="AB9" s="16">
        <f t="shared" si="17"/>
        <v>2.9887133191705928</v>
      </c>
      <c r="AC9" s="15">
        <f t="shared" si="18"/>
        <v>5.5001051803971022</v>
      </c>
      <c r="AD9" s="15">
        <f t="shared" si="19"/>
        <v>1.8689146100182381</v>
      </c>
      <c r="AE9" s="15">
        <f t="shared" si="20"/>
        <v>7.1869567848602397E-3</v>
      </c>
      <c r="AF9" s="15">
        <f t="shared" si="21"/>
        <v>4.2985103495295548E-3</v>
      </c>
      <c r="AG9" s="15">
        <f t="shared" si="22"/>
        <v>6.0927620331866254E-4</v>
      </c>
      <c r="AH9" s="15">
        <f t="shared" si="23"/>
        <v>0.24439246926132738</v>
      </c>
      <c r="AI9" s="15">
        <f t="shared" si="24"/>
        <v>0.34938970590585905</v>
      </c>
      <c r="AJ9" s="15">
        <f t="shared" si="25"/>
        <v>2.5103291079765919E-2</v>
      </c>
      <c r="AK9" s="15">
        <f t="shared" si="26"/>
        <v>8</v>
      </c>
      <c r="AL9" s="15">
        <f t="shared" si="27"/>
        <v>2.7500525901985511</v>
      </c>
      <c r="AM9" s="15">
        <f t="shared" si="28"/>
        <v>1.2459430733454921</v>
      </c>
      <c r="AN9" s="15">
        <f t="shared" si="29"/>
        <v>7.1869567848602397E-3</v>
      </c>
      <c r="AO9" s="15">
        <f t="shared" si="30"/>
        <v>4.2985103495295548E-3</v>
      </c>
      <c r="AP9" s="15">
        <f t="shared" si="31"/>
        <v>6.0927620331866254E-4</v>
      </c>
      <c r="AQ9" s="15">
        <f t="shared" si="32"/>
        <v>0.24439246926132738</v>
      </c>
      <c r="AR9" s="15">
        <f t="shared" si="33"/>
        <v>0.6987794118117181</v>
      </c>
      <c r="AS9" s="15">
        <f t="shared" si="34"/>
        <v>5.0206582159531839E-2</v>
      </c>
      <c r="AT9" s="15">
        <f t="shared" si="35"/>
        <v>5.0014688701143282</v>
      </c>
      <c r="AU9" s="15"/>
      <c r="AV9" s="21">
        <f t="shared" si="36"/>
        <v>174</v>
      </c>
      <c r="AW9" s="15">
        <f t="shared" si="37"/>
        <v>0.24602150973360526</v>
      </c>
      <c r="AX9" s="15">
        <f t="shared" si="38"/>
        <v>0.70343724740901137</v>
      </c>
      <c r="AY9" s="37">
        <f t="shared" si="39"/>
        <v>0.24602150973360526</v>
      </c>
    </row>
    <row r="10" spans="1:51">
      <c r="A10" s="33">
        <v>175</v>
      </c>
      <c r="B10" s="34" t="s">
        <v>42</v>
      </c>
      <c r="C10" s="35">
        <v>61.35</v>
      </c>
      <c r="D10" s="35">
        <v>23.82</v>
      </c>
      <c r="E10" s="35">
        <v>0.1951</v>
      </c>
      <c r="F10" s="35">
        <v>0.17230000000000001</v>
      </c>
      <c r="G10" s="35">
        <v>3.5200000000000002E-2</v>
      </c>
      <c r="H10" s="35">
        <v>5.13</v>
      </c>
      <c r="I10" s="35">
        <v>8.15</v>
      </c>
      <c r="J10" s="35">
        <v>0.93479999999999996</v>
      </c>
      <c r="K10" s="15">
        <f t="shared" si="0"/>
        <v>99.787400000000005</v>
      </c>
      <c r="L10" s="16">
        <f t="shared" si="1"/>
        <v>1.0210654031086324</v>
      </c>
      <c r="M10" s="16">
        <f t="shared" si="2"/>
        <v>0.23361810419084988</v>
      </c>
      <c r="N10" s="16">
        <f t="shared" si="3"/>
        <v>2.715590915923858E-3</v>
      </c>
      <c r="O10" s="16">
        <f t="shared" si="4"/>
        <v>1.6628160363792882E-3</v>
      </c>
      <c r="P10" s="16">
        <f t="shared" si="5"/>
        <v>2.2957559820096214E-4</v>
      </c>
      <c r="Q10" s="16">
        <f t="shared" si="6"/>
        <v>9.1480703456294332E-2</v>
      </c>
      <c r="R10" s="16">
        <f t="shared" si="7"/>
        <v>0.13149627922000603</v>
      </c>
      <c r="S10" s="16">
        <f t="shared" si="8"/>
        <v>9.9239882797571028E-3</v>
      </c>
      <c r="T10" s="16">
        <f t="shared" si="9"/>
        <v>2.0421308062172647</v>
      </c>
      <c r="U10" s="16">
        <f t="shared" si="10"/>
        <v>0.70085431257254971</v>
      </c>
      <c r="V10" s="16">
        <f t="shared" si="11"/>
        <v>2.715590915923858E-3</v>
      </c>
      <c r="W10" s="16">
        <f t="shared" si="12"/>
        <v>1.6628160363792882E-3</v>
      </c>
      <c r="X10" s="16">
        <f t="shared" si="13"/>
        <v>2.2957559820096214E-4</v>
      </c>
      <c r="Y10" s="16">
        <f t="shared" si="14"/>
        <v>9.1480703456294332E-2</v>
      </c>
      <c r="Z10" s="16">
        <f t="shared" si="15"/>
        <v>0.13149627922000603</v>
      </c>
      <c r="AA10" s="16">
        <f t="shared" si="16"/>
        <v>9.9239882797571028E-3</v>
      </c>
      <c r="AB10" s="16">
        <f t="shared" si="17"/>
        <v>2.9804940722963766</v>
      </c>
      <c r="AC10" s="15">
        <f t="shared" si="18"/>
        <v>5.4813215706719856</v>
      </c>
      <c r="AD10" s="15">
        <f t="shared" si="19"/>
        <v>1.8811761958179332</v>
      </c>
      <c r="AE10" s="15">
        <f t="shared" si="20"/>
        <v>7.2889684731540652E-3</v>
      </c>
      <c r="AF10" s="15">
        <f t="shared" si="21"/>
        <v>4.4631956878159896E-3</v>
      </c>
      <c r="AG10" s="15">
        <f t="shared" si="22"/>
        <v>6.1620816584703059E-4</v>
      </c>
      <c r="AH10" s="15">
        <f t="shared" si="23"/>
        <v>0.24554507068235526</v>
      </c>
      <c r="AI10" s="15">
        <f t="shared" si="24"/>
        <v>0.35295162756339199</v>
      </c>
      <c r="AJ10" s="15">
        <f t="shared" si="25"/>
        <v>2.663716293751521E-2</v>
      </c>
      <c r="AK10" s="15">
        <f t="shared" si="26"/>
        <v>7.9999999999999982</v>
      </c>
      <c r="AL10" s="15">
        <f t="shared" si="27"/>
        <v>2.7406607853359928</v>
      </c>
      <c r="AM10" s="15">
        <f t="shared" si="28"/>
        <v>1.2541174638786221</v>
      </c>
      <c r="AN10" s="15">
        <f t="shared" si="29"/>
        <v>7.2889684731540652E-3</v>
      </c>
      <c r="AO10" s="15">
        <f t="shared" si="30"/>
        <v>4.4631956878159896E-3</v>
      </c>
      <c r="AP10" s="15">
        <f t="shared" si="31"/>
        <v>6.1620816584703059E-4</v>
      </c>
      <c r="AQ10" s="15">
        <f t="shared" si="32"/>
        <v>0.24554507068235526</v>
      </c>
      <c r="AR10" s="15">
        <f t="shared" si="33"/>
        <v>0.70590325512678398</v>
      </c>
      <c r="AS10" s="15">
        <f t="shared" si="34"/>
        <v>5.327432587503042E-2</v>
      </c>
      <c r="AT10" s="15">
        <f t="shared" si="35"/>
        <v>5.0118692732256003</v>
      </c>
      <c r="AU10" s="15"/>
      <c r="AV10" s="21">
        <f t="shared" si="36"/>
        <v>175</v>
      </c>
      <c r="AW10" s="15">
        <f t="shared" si="37"/>
        <v>0.2443908975982173</v>
      </c>
      <c r="AX10" s="15">
        <f t="shared" si="38"/>
        <v>0.70258518999597686</v>
      </c>
      <c r="AY10" s="37">
        <f t="shared" si="39"/>
        <v>0.2443908975982173</v>
      </c>
    </row>
    <row r="11" spans="1:51">
      <c r="A11" s="33">
        <v>177</v>
      </c>
      <c r="B11" s="34" t="s">
        <v>43</v>
      </c>
      <c r="C11" s="35">
        <v>61.54</v>
      </c>
      <c r="D11" s="35">
        <v>23.79</v>
      </c>
      <c r="E11" s="35">
        <v>0.18179999999999999</v>
      </c>
      <c r="F11" s="35">
        <v>0.12330000000000001</v>
      </c>
      <c r="G11" s="35">
        <v>0</v>
      </c>
      <c r="H11" s="35">
        <v>5.16</v>
      </c>
      <c r="I11" s="35">
        <v>8.1</v>
      </c>
      <c r="J11" s="35">
        <v>0.93520000000000003</v>
      </c>
      <c r="K11" s="15">
        <f t="shared" si="0"/>
        <v>99.83029999999998</v>
      </c>
      <c r="L11" s="16">
        <f t="shared" si="1"/>
        <v>1.0242276268509412</v>
      </c>
      <c r="M11" s="16">
        <f t="shared" si="2"/>
        <v>0.23332387484048356</v>
      </c>
      <c r="N11" s="16">
        <f t="shared" si="3"/>
        <v>2.5304686238593406E-3</v>
      </c>
      <c r="O11" s="16">
        <f t="shared" si="4"/>
        <v>1.1899316151222647E-3</v>
      </c>
      <c r="P11" s="16">
        <f t="shared" si="5"/>
        <v>0</v>
      </c>
      <c r="Q11" s="16">
        <f t="shared" si="6"/>
        <v>9.2015678330307743E-2</v>
      </c>
      <c r="R11" s="16">
        <f t="shared" si="7"/>
        <v>0.13068955358061948</v>
      </c>
      <c r="S11" s="16">
        <f t="shared" si="8"/>
        <v>9.9282347445751422E-3</v>
      </c>
      <c r="T11" s="16">
        <f t="shared" si="9"/>
        <v>2.0484552537018823</v>
      </c>
      <c r="U11" s="16">
        <f t="shared" si="10"/>
        <v>0.69997162452145067</v>
      </c>
      <c r="V11" s="16">
        <f t="shared" si="11"/>
        <v>2.5304686238593406E-3</v>
      </c>
      <c r="W11" s="16">
        <f t="shared" si="12"/>
        <v>1.1899316151222647E-3</v>
      </c>
      <c r="X11" s="16">
        <f t="shared" si="13"/>
        <v>0</v>
      </c>
      <c r="Y11" s="16">
        <f t="shared" si="14"/>
        <v>9.2015678330307743E-2</v>
      </c>
      <c r="Z11" s="16">
        <f t="shared" si="15"/>
        <v>0.13068955358061948</v>
      </c>
      <c r="AA11" s="16">
        <f t="shared" si="16"/>
        <v>9.9282347445751422E-3</v>
      </c>
      <c r="AB11" s="16">
        <f t="shared" si="17"/>
        <v>2.9847807451178174</v>
      </c>
      <c r="AC11" s="15">
        <f t="shared" si="18"/>
        <v>5.4904006119780142</v>
      </c>
      <c r="AD11" s="15">
        <f t="shared" si="19"/>
        <v>1.8761086573381012</v>
      </c>
      <c r="AE11" s="15">
        <f t="shared" si="20"/>
        <v>6.7823236343196288E-3</v>
      </c>
      <c r="AF11" s="15">
        <f t="shared" si="21"/>
        <v>3.1893307193665774E-3</v>
      </c>
      <c r="AG11" s="15">
        <f t="shared" si="22"/>
        <v>0</v>
      </c>
      <c r="AH11" s="15">
        <f t="shared" si="23"/>
        <v>0.24662629837938232</v>
      </c>
      <c r="AI11" s="15">
        <f t="shared" si="24"/>
        <v>0.3502824890421512</v>
      </c>
      <c r="AJ11" s="15">
        <f t="shared" si="25"/>
        <v>2.6610288908663536E-2</v>
      </c>
      <c r="AK11" s="15">
        <f t="shared" si="26"/>
        <v>7.9999999999999982</v>
      </c>
      <c r="AL11" s="15">
        <f t="shared" si="27"/>
        <v>2.7452003059890071</v>
      </c>
      <c r="AM11" s="15">
        <f t="shared" si="28"/>
        <v>1.2507391048920675</v>
      </c>
      <c r="AN11" s="15">
        <f t="shared" si="29"/>
        <v>6.7823236343196288E-3</v>
      </c>
      <c r="AO11" s="15">
        <f t="shared" si="30"/>
        <v>3.1893307193665774E-3</v>
      </c>
      <c r="AP11" s="15">
        <f t="shared" si="31"/>
        <v>0</v>
      </c>
      <c r="AQ11" s="15">
        <f t="shared" si="32"/>
        <v>0.24662629837938232</v>
      </c>
      <c r="AR11" s="15">
        <f t="shared" si="33"/>
        <v>0.7005649780843024</v>
      </c>
      <c r="AS11" s="15">
        <f t="shared" si="34"/>
        <v>5.3220577817327072E-2</v>
      </c>
      <c r="AT11" s="15">
        <f t="shared" si="35"/>
        <v>5.0063229195157728</v>
      </c>
      <c r="AU11" s="15"/>
      <c r="AV11" s="21">
        <f t="shared" si="36"/>
        <v>177</v>
      </c>
      <c r="AW11" s="15">
        <f t="shared" si="37"/>
        <v>0.24652476609908897</v>
      </c>
      <c r="AX11" s="15">
        <f t="shared" si="38"/>
        <v>0.70027656618262779</v>
      </c>
      <c r="AY11" s="37">
        <f t="shared" si="39"/>
        <v>0.24652476609908897</v>
      </c>
    </row>
    <row r="12" spans="1:51">
      <c r="A12" s="33">
        <v>179</v>
      </c>
      <c r="B12" s="34" t="s">
        <v>44</v>
      </c>
      <c r="C12" s="35">
        <v>61.06</v>
      </c>
      <c r="D12" s="35">
        <v>24.18</v>
      </c>
      <c r="E12" s="35">
        <v>0.16739999999999999</v>
      </c>
      <c r="F12" s="35">
        <v>0.25030000000000002</v>
      </c>
      <c r="G12" s="35">
        <v>5.4600000000000003E-2</v>
      </c>
      <c r="H12" s="35">
        <v>5.67</v>
      </c>
      <c r="I12" s="35">
        <v>7.95</v>
      </c>
      <c r="J12" s="35">
        <v>0.82899999999999996</v>
      </c>
      <c r="K12" s="15">
        <f t="shared" si="0"/>
        <v>100.1613</v>
      </c>
      <c r="L12" s="16">
        <f t="shared" si="1"/>
        <v>1.016238851080898</v>
      </c>
      <c r="M12" s="16">
        <f t="shared" si="2"/>
        <v>0.23714885639524558</v>
      </c>
      <c r="N12" s="16">
        <f t="shared" si="3"/>
        <v>2.3300354655338483E-3</v>
      </c>
      <c r="O12" s="16">
        <f t="shared" si="4"/>
        <v>2.4155708294006724E-3</v>
      </c>
      <c r="P12" s="16">
        <f t="shared" si="5"/>
        <v>3.5610305857308332E-4</v>
      </c>
      <c r="Q12" s="16">
        <f t="shared" si="6"/>
        <v>0.10111025118853584</v>
      </c>
      <c r="R12" s="16">
        <f t="shared" si="7"/>
        <v>0.12826937666245986</v>
      </c>
      <c r="S12" s="16">
        <f t="shared" si="8"/>
        <v>8.8007983353857906E-3</v>
      </c>
      <c r="T12" s="16">
        <f t="shared" si="9"/>
        <v>2.0324777021617959</v>
      </c>
      <c r="U12" s="16">
        <f t="shared" si="10"/>
        <v>0.71144656918573679</v>
      </c>
      <c r="V12" s="16">
        <f t="shared" si="11"/>
        <v>2.3300354655338483E-3</v>
      </c>
      <c r="W12" s="16">
        <f t="shared" si="12"/>
        <v>2.4155708294006724E-3</v>
      </c>
      <c r="X12" s="16">
        <f t="shared" si="13"/>
        <v>3.5610305857308332E-4</v>
      </c>
      <c r="Y12" s="16">
        <f t="shared" si="14"/>
        <v>0.10111025118853584</v>
      </c>
      <c r="Z12" s="16">
        <f t="shared" si="15"/>
        <v>0.12826937666245986</v>
      </c>
      <c r="AA12" s="16">
        <f t="shared" si="16"/>
        <v>8.8007983353857906E-3</v>
      </c>
      <c r="AB12" s="16">
        <f t="shared" si="17"/>
        <v>2.987206406887422</v>
      </c>
      <c r="AC12" s="15">
        <f t="shared" si="18"/>
        <v>5.4431530341542773</v>
      </c>
      <c r="AD12" s="15">
        <f t="shared" si="19"/>
        <v>1.9053161309386515</v>
      </c>
      <c r="AE12" s="15">
        <f t="shared" si="20"/>
        <v>6.2400387470022177E-3</v>
      </c>
      <c r="AF12" s="15">
        <f t="shared" si="21"/>
        <v>6.46910993182456E-3</v>
      </c>
      <c r="AG12" s="15">
        <f t="shared" si="22"/>
        <v>9.536751334009941E-4</v>
      </c>
      <c r="AH12" s="15">
        <f t="shared" si="23"/>
        <v>0.27078209515194401</v>
      </c>
      <c r="AI12" s="15">
        <f t="shared" si="24"/>
        <v>0.34351660833805625</v>
      </c>
      <c r="AJ12" s="15">
        <f t="shared" si="25"/>
        <v>2.3569307604842625E-2</v>
      </c>
      <c r="AK12" s="15">
        <f t="shared" si="26"/>
        <v>7.9999999999999991</v>
      </c>
      <c r="AL12" s="15">
        <f t="shared" si="27"/>
        <v>2.7215765170771387</v>
      </c>
      <c r="AM12" s="15">
        <f t="shared" si="28"/>
        <v>1.270210753959101</v>
      </c>
      <c r="AN12" s="15">
        <f t="shared" si="29"/>
        <v>6.2400387470022177E-3</v>
      </c>
      <c r="AO12" s="15">
        <f t="shared" si="30"/>
        <v>6.46910993182456E-3</v>
      </c>
      <c r="AP12" s="15">
        <f t="shared" si="31"/>
        <v>9.536751334009941E-4</v>
      </c>
      <c r="AQ12" s="15">
        <f t="shared" si="32"/>
        <v>0.27078209515194401</v>
      </c>
      <c r="AR12" s="15">
        <f t="shared" si="33"/>
        <v>0.6870332166761125</v>
      </c>
      <c r="AS12" s="15">
        <f t="shared" si="34"/>
        <v>4.713861520968525E-2</v>
      </c>
      <c r="AT12" s="15">
        <f t="shared" si="35"/>
        <v>5.0104040218862078</v>
      </c>
      <c r="AU12" s="15"/>
      <c r="AV12" s="21">
        <f t="shared" si="36"/>
        <v>179</v>
      </c>
      <c r="AW12" s="15">
        <f t="shared" si="37"/>
        <v>0.26944727302088006</v>
      </c>
      <c r="AX12" s="15">
        <f t="shared" si="38"/>
        <v>0.68364648188524402</v>
      </c>
      <c r="AY12" s="37">
        <f t="shared" si="39"/>
        <v>0.26944727302088006</v>
      </c>
    </row>
    <row r="13" spans="1:51">
      <c r="A13" s="33">
        <v>182</v>
      </c>
      <c r="B13" s="34" t="s">
        <v>45</v>
      </c>
      <c r="C13" s="35">
        <v>61.78</v>
      </c>
      <c r="D13" s="35">
        <v>23.85</v>
      </c>
      <c r="E13" s="35">
        <v>0.2397</v>
      </c>
      <c r="F13" s="35">
        <v>0.2281</v>
      </c>
      <c r="G13" s="35">
        <v>9.1300000000000006E-2</v>
      </c>
      <c r="H13" s="35">
        <v>5.03</v>
      </c>
      <c r="I13" s="35">
        <v>8.01</v>
      </c>
      <c r="J13" s="35">
        <v>0.92930000000000001</v>
      </c>
      <c r="K13" s="15">
        <f t="shared" si="0"/>
        <v>100.1584</v>
      </c>
      <c r="L13" s="16">
        <f t="shared" si="1"/>
        <v>1.0282220147359626</v>
      </c>
      <c r="M13" s="16">
        <f t="shared" si="2"/>
        <v>0.23391233354121618</v>
      </c>
      <c r="N13" s="16">
        <f t="shared" si="3"/>
        <v>3.3363769479597578E-3</v>
      </c>
      <c r="O13" s="16">
        <f t="shared" si="4"/>
        <v>2.2013252344638165E-3</v>
      </c>
      <c r="P13" s="16">
        <f t="shared" si="5"/>
        <v>5.9546170783374554E-4</v>
      </c>
      <c r="Q13" s="16">
        <f t="shared" si="6"/>
        <v>8.9697453876249611E-2</v>
      </c>
      <c r="R13" s="16">
        <f t="shared" si="7"/>
        <v>0.12923744742972371</v>
      </c>
      <c r="S13" s="16">
        <f t="shared" si="8"/>
        <v>9.8655993885090661E-3</v>
      </c>
      <c r="T13" s="16">
        <f t="shared" si="9"/>
        <v>2.0564440294719253</v>
      </c>
      <c r="U13" s="16">
        <f t="shared" si="10"/>
        <v>0.70173700062364852</v>
      </c>
      <c r="V13" s="16">
        <f t="shared" si="11"/>
        <v>3.3363769479597578E-3</v>
      </c>
      <c r="W13" s="16">
        <f t="shared" si="12"/>
        <v>2.2013252344638165E-3</v>
      </c>
      <c r="X13" s="16">
        <f t="shared" si="13"/>
        <v>5.9546170783374554E-4</v>
      </c>
      <c r="Y13" s="16">
        <f t="shared" si="14"/>
        <v>8.9697453876249611E-2</v>
      </c>
      <c r="Z13" s="16">
        <f t="shared" si="15"/>
        <v>0.12923744742972371</v>
      </c>
      <c r="AA13" s="16">
        <f t="shared" si="16"/>
        <v>9.8655993885090661E-3</v>
      </c>
      <c r="AB13" s="16">
        <f t="shared" si="17"/>
        <v>2.9931146946803135</v>
      </c>
      <c r="AC13" s="15">
        <f t="shared" si="18"/>
        <v>5.4964656934179219</v>
      </c>
      <c r="AD13" s="15">
        <f t="shared" si="19"/>
        <v>1.8756033689476752</v>
      </c>
      <c r="AE13" s="15">
        <f t="shared" si="20"/>
        <v>8.9174716996699849E-3</v>
      </c>
      <c r="AF13" s="15">
        <f t="shared" si="21"/>
        <v>5.8837043254673779E-3</v>
      </c>
      <c r="AG13" s="15">
        <f t="shared" si="22"/>
        <v>1.5915506582946904E-3</v>
      </c>
      <c r="AH13" s="15">
        <f t="shared" si="23"/>
        <v>0.239743445944573</v>
      </c>
      <c r="AI13" s="15">
        <f t="shared" si="24"/>
        <v>0.34542598092727539</v>
      </c>
      <c r="AJ13" s="15">
        <f t="shared" si="25"/>
        <v>2.6368784079122059E-2</v>
      </c>
      <c r="AK13" s="15">
        <f t="shared" si="26"/>
        <v>7.9999999999999982</v>
      </c>
      <c r="AL13" s="15">
        <f t="shared" si="27"/>
        <v>2.748232846708961</v>
      </c>
      <c r="AM13" s="15">
        <f t="shared" si="28"/>
        <v>1.2504022459651167</v>
      </c>
      <c r="AN13" s="15">
        <f t="shared" si="29"/>
        <v>8.9174716996699849E-3</v>
      </c>
      <c r="AO13" s="15">
        <f t="shared" si="30"/>
        <v>5.8837043254673779E-3</v>
      </c>
      <c r="AP13" s="15">
        <f t="shared" si="31"/>
        <v>1.5915506582946904E-3</v>
      </c>
      <c r="AQ13" s="15">
        <f t="shared" si="32"/>
        <v>0.239743445944573</v>
      </c>
      <c r="AR13" s="15">
        <f t="shared" si="33"/>
        <v>0.69085196185455078</v>
      </c>
      <c r="AS13" s="15">
        <f t="shared" si="34"/>
        <v>5.2737568158244118E-2</v>
      </c>
      <c r="AT13" s="15">
        <f t="shared" si="35"/>
        <v>4.998360795314877</v>
      </c>
      <c r="AU13" s="15"/>
      <c r="AV13" s="21">
        <f t="shared" si="36"/>
        <v>182</v>
      </c>
      <c r="AW13" s="15">
        <f t="shared" si="37"/>
        <v>0.24380698278847002</v>
      </c>
      <c r="AX13" s="15">
        <f t="shared" si="38"/>
        <v>0.7025615724744112</v>
      </c>
      <c r="AY13" s="37">
        <f t="shared" si="39"/>
        <v>0.24380698278847002</v>
      </c>
    </row>
    <row r="14" spans="1:51">
      <c r="A14" s="33">
        <v>183</v>
      </c>
      <c r="B14" s="34" t="s">
        <v>46</v>
      </c>
      <c r="C14" s="35">
        <v>61.8</v>
      </c>
      <c r="D14" s="35">
        <v>23.7</v>
      </c>
      <c r="E14" s="35">
        <v>0.21909999999999999</v>
      </c>
      <c r="F14" s="35">
        <v>0.152</v>
      </c>
      <c r="G14" s="35">
        <v>4.6300000000000001E-2</v>
      </c>
      <c r="H14" s="35">
        <v>5.13</v>
      </c>
      <c r="I14" s="35">
        <v>8.25</v>
      </c>
      <c r="J14" s="35">
        <v>0.90490000000000004</v>
      </c>
      <c r="K14" s="15">
        <f t="shared" si="0"/>
        <v>100.20229999999999</v>
      </c>
      <c r="L14" s="16">
        <f t="shared" si="1"/>
        <v>1.0285548803930478</v>
      </c>
      <c r="M14" s="16">
        <f t="shared" si="2"/>
        <v>0.23244118678938464</v>
      </c>
      <c r="N14" s="16">
        <f t="shared" si="3"/>
        <v>3.0496461797996782E-3</v>
      </c>
      <c r="O14" s="16">
        <f t="shared" si="4"/>
        <v>1.4669067761442355E-3</v>
      </c>
      <c r="P14" s="16">
        <f t="shared" si="5"/>
        <v>3.0197017604274281E-4</v>
      </c>
      <c r="Q14" s="16">
        <f t="shared" si="6"/>
        <v>9.1480703456294332E-2</v>
      </c>
      <c r="R14" s="16">
        <f t="shared" si="7"/>
        <v>0.13310973049877911</v>
      </c>
      <c r="S14" s="16">
        <f t="shared" si="8"/>
        <v>9.6065650346086884E-3</v>
      </c>
      <c r="T14" s="16">
        <f t="shared" si="9"/>
        <v>2.0571097607860955</v>
      </c>
      <c r="U14" s="16">
        <f t="shared" si="10"/>
        <v>0.69732356036815391</v>
      </c>
      <c r="V14" s="16">
        <f t="shared" si="11"/>
        <v>3.0496461797996782E-3</v>
      </c>
      <c r="W14" s="16">
        <f t="shared" si="12"/>
        <v>1.4669067761442355E-3</v>
      </c>
      <c r="X14" s="16">
        <f t="shared" si="13"/>
        <v>3.0197017604274281E-4</v>
      </c>
      <c r="Y14" s="16">
        <f t="shared" si="14"/>
        <v>9.1480703456294332E-2</v>
      </c>
      <c r="Z14" s="16">
        <f t="shared" si="15"/>
        <v>0.13310973049877911</v>
      </c>
      <c r="AA14" s="16">
        <f t="shared" si="16"/>
        <v>9.6065650346086884E-3</v>
      </c>
      <c r="AB14" s="16">
        <f t="shared" si="17"/>
        <v>2.9934488432759183</v>
      </c>
      <c r="AC14" s="15">
        <f t="shared" si="18"/>
        <v>5.497631310204377</v>
      </c>
      <c r="AD14" s="15">
        <f t="shared" si="19"/>
        <v>1.863599070843059</v>
      </c>
      <c r="AE14" s="15">
        <f t="shared" si="20"/>
        <v>8.1501875314154617E-3</v>
      </c>
      <c r="AF14" s="15">
        <f t="shared" si="21"/>
        <v>3.9203122630655221E-3</v>
      </c>
      <c r="AG14" s="15">
        <f t="shared" si="22"/>
        <v>8.0701609909532431E-4</v>
      </c>
      <c r="AH14" s="15">
        <f t="shared" si="23"/>
        <v>0.24448242344086635</v>
      </c>
      <c r="AI14" s="15">
        <f t="shared" si="24"/>
        <v>0.35573610899756364</v>
      </c>
      <c r="AJ14" s="15">
        <f t="shared" si="25"/>
        <v>2.5673570620557185E-2</v>
      </c>
      <c r="AK14" s="15">
        <f t="shared" si="26"/>
        <v>7.9999999999999991</v>
      </c>
      <c r="AL14" s="15">
        <f t="shared" si="27"/>
        <v>2.7488156551021885</v>
      </c>
      <c r="AM14" s="15">
        <f t="shared" si="28"/>
        <v>1.2423993805620392</v>
      </c>
      <c r="AN14" s="15">
        <f t="shared" si="29"/>
        <v>8.1501875314154617E-3</v>
      </c>
      <c r="AO14" s="15">
        <f t="shared" si="30"/>
        <v>3.9203122630655221E-3</v>
      </c>
      <c r="AP14" s="15">
        <f t="shared" si="31"/>
        <v>8.0701609909532431E-4</v>
      </c>
      <c r="AQ14" s="15">
        <f t="shared" si="32"/>
        <v>0.24448242344086635</v>
      </c>
      <c r="AR14" s="15">
        <f t="shared" si="33"/>
        <v>0.71147221799512728</v>
      </c>
      <c r="AS14" s="15">
        <f t="shared" si="34"/>
        <v>5.134714124111437E-2</v>
      </c>
      <c r="AT14" s="15">
        <f t="shared" si="35"/>
        <v>5.0113943342349119</v>
      </c>
      <c r="AU14" s="15"/>
      <c r="AV14" s="21">
        <f t="shared" si="36"/>
        <v>183</v>
      </c>
      <c r="AW14" s="15">
        <f t="shared" si="37"/>
        <v>0.24271020626123077</v>
      </c>
      <c r="AX14" s="15">
        <f t="shared" si="38"/>
        <v>0.70631486038299873</v>
      </c>
      <c r="AY14" s="37">
        <f t="shared" si="39"/>
        <v>0.24271020626123077</v>
      </c>
    </row>
    <row r="15" spans="1:51">
      <c r="A15" s="33">
        <v>186</v>
      </c>
      <c r="B15" s="34" t="s">
        <v>47</v>
      </c>
      <c r="C15" s="35">
        <v>61.74</v>
      </c>
      <c r="D15" s="35">
        <v>23.86</v>
      </c>
      <c r="E15" s="35">
        <v>0.22650000000000001</v>
      </c>
      <c r="F15" s="35">
        <v>0.22789999999999999</v>
      </c>
      <c r="G15" s="35">
        <v>7.3499999999999996E-2</v>
      </c>
      <c r="H15" s="35">
        <v>5.2</v>
      </c>
      <c r="I15" s="35">
        <v>7.99</v>
      </c>
      <c r="J15" s="35">
        <v>0.91279999999999994</v>
      </c>
      <c r="K15" s="15">
        <f t="shared" si="0"/>
        <v>100.2307</v>
      </c>
      <c r="L15" s="16">
        <f t="shared" si="1"/>
        <v>1.0275562834217924</v>
      </c>
      <c r="M15" s="16">
        <f t="shared" si="2"/>
        <v>0.23401040999133829</v>
      </c>
      <c r="N15" s="16">
        <f t="shared" si="3"/>
        <v>3.1526465528280566E-3</v>
      </c>
      <c r="O15" s="16">
        <f t="shared" si="4"/>
        <v>2.1993950939688898E-3</v>
      </c>
      <c r="P15" s="16">
        <f t="shared" si="5"/>
        <v>4.7936950192530438E-4</v>
      </c>
      <c r="Q15" s="16">
        <f t="shared" si="6"/>
        <v>9.2728978162325643E-2</v>
      </c>
      <c r="R15" s="16">
        <f t="shared" si="7"/>
        <v>0.12891475717396908</v>
      </c>
      <c r="S15" s="16">
        <f t="shared" si="8"/>
        <v>9.6904327147649578E-3</v>
      </c>
      <c r="T15" s="16">
        <f t="shared" si="9"/>
        <v>2.0551125668435848</v>
      </c>
      <c r="U15" s="16">
        <f t="shared" si="10"/>
        <v>0.7020312299740149</v>
      </c>
      <c r="V15" s="16">
        <f t="shared" si="11"/>
        <v>3.1526465528280566E-3</v>
      </c>
      <c r="W15" s="16">
        <f t="shared" si="12"/>
        <v>2.1993950939688898E-3</v>
      </c>
      <c r="X15" s="16">
        <f t="shared" si="13"/>
        <v>4.7936950192530438E-4</v>
      </c>
      <c r="Y15" s="16">
        <f t="shared" si="14"/>
        <v>9.2728978162325643E-2</v>
      </c>
      <c r="Z15" s="16">
        <f t="shared" si="15"/>
        <v>0.12891475717396908</v>
      </c>
      <c r="AA15" s="16">
        <f t="shared" si="16"/>
        <v>9.6904327147649578E-3</v>
      </c>
      <c r="AB15" s="16">
        <f t="shared" si="17"/>
        <v>2.9943093760173816</v>
      </c>
      <c r="AC15" s="15">
        <f t="shared" si="18"/>
        <v>5.4907153771184802</v>
      </c>
      <c r="AD15" s="15">
        <f t="shared" si="19"/>
        <v>1.875641136074617</v>
      </c>
      <c r="AE15" s="15">
        <f t="shared" si="20"/>
        <v>8.4230349157074034E-3</v>
      </c>
      <c r="AF15" s="15">
        <f t="shared" si="21"/>
        <v>5.8761999987969786E-3</v>
      </c>
      <c r="AG15" s="15">
        <f t="shared" si="22"/>
        <v>1.2807480904004536E-3</v>
      </c>
      <c r="AH15" s="15">
        <f t="shared" si="23"/>
        <v>0.24774722052444956</v>
      </c>
      <c r="AI15" s="15">
        <f t="shared" si="24"/>
        <v>0.34442601878482915</v>
      </c>
      <c r="AJ15" s="15">
        <f t="shared" si="25"/>
        <v>2.589026449271942E-2</v>
      </c>
      <c r="AK15" s="15">
        <f t="shared" si="26"/>
        <v>8</v>
      </c>
      <c r="AL15" s="15">
        <f t="shared" si="27"/>
        <v>2.7453576885592401</v>
      </c>
      <c r="AM15" s="15">
        <f t="shared" si="28"/>
        <v>1.2504274240497446</v>
      </c>
      <c r="AN15" s="15">
        <f t="shared" si="29"/>
        <v>8.4230349157074034E-3</v>
      </c>
      <c r="AO15" s="15">
        <f t="shared" si="30"/>
        <v>5.8761999987969786E-3</v>
      </c>
      <c r="AP15" s="15">
        <f t="shared" si="31"/>
        <v>1.2807480904004536E-3</v>
      </c>
      <c r="AQ15" s="15">
        <f t="shared" si="32"/>
        <v>0.24774722052444956</v>
      </c>
      <c r="AR15" s="15">
        <f t="shared" si="33"/>
        <v>0.68885203756965829</v>
      </c>
      <c r="AS15" s="15">
        <f t="shared" si="34"/>
        <v>5.1780528985438841E-2</v>
      </c>
      <c r="AT15" s="15">
        <f t="shared" si="35"/>
        <v>4.9997448826934363</v>
      </c>
      <c r="AU15" s="15"/>
      <c r="AV15" s="21">
        <f t="shared" si="36"/>
        <v>186</v>
      </c>
      <c r="AW15" s="15">
        <f t="shared" si="37"/>
        <v>0.25065994242606904</v>
      </c>
      <c r="AX15" s="15">
        <f t="shared" si="38"/>
        <v>0.69695075372298987</v>
      </c>
      <c r="AY15" s="37">
        <f t="shared" si="39"/>
        <v>0.25065994242606904</v>
      </c>
    </row>
    <row r="16" spans="1:51">
      <c r="A16" s="33">
        <v>188</v>
      </c>
      <c r="B16" s="34" t="s">
        <v>90</v>
      </c>
      <c r="C16" s="35">
        <v>75.150000000000006</v>
      </c>
      <c r="D16" s="35">
        <v>12.39</v>
      </c>
      <c r="E16" s="35">
        <v>0.68820000000000003</v>
      </c>
      <c r="F16" s="35">
        <v>2.9600000000000001E-2</v>
      </c>
      <c r="G16" s="35">
        <v>2.64E-2</v>
      </c>
      <c r="H16" s="35">
        <v>0.62429999999999997</v>
      </c>
      <c r="I16" s="35">
        <v>3.57</v>
      </c>
      <c r="J16" s="35">
        <v>4.91</v>
      </c>
      <c r="K16" s="15">
        <f>SUM(C16:J16)</f>
        <v>97.388499999999993</v>
      </c>
      <c r="L16" s="16">
        <f>C16/'Alkali Feldspar'!C$3</f>
        <v>1.2507427064973713</v>
      </c>
      <c r="M16" s="16">
        <f>D16/'Alkali Feldspar'!D$3</f>
        <v>0.1215167217012859</v>
      </c>
      <c r="N16" s="16">
        <f>E16/'Alkali Feldspar'!E$3</f>
        <v>9.5790346916391541E-3</v>
      </c>
      <c r="O16" s="16">
        <f>F16/'Alkali Feldspar'!F$3</f>
        <v>2.8566079324914061E-4</v>
      </c>
      <c r="P16" s="16">
        <f>G16/'Alkali Feldspar'!G$3</f>
        <v>1.721816986507216E-4</v>
      </c>
      <c r="Q16" s="16">
        <f>H16/'Alkali Feldspar'!H$3</f>
        <v>1.1132827128219209E-2</v>
      </c>
      <c r="R16" s="16">
        <f>I16/'Alkali Feldspar'!I$3</f>
        <v>5.7600210652198953E-2</v>
      </c>
      <c r="S16" s="16">
        <f>J16/'Alkali Feldspar'!J$3</f>
        <v>5.2125355641428513E-2</v>
      </c>
      <c r="T16" s="16">
        <f>L16*2</f>
        <v>2.5014854129947426</v>
      </c>
      <c r="U16" s="16">
        <f>M16*3</f>
        <v>0.36455016510385768</v>
      </c>
      <c r="V16" s="16">
        <f t="shared" ref="V16:AA16" si="40">N16</f>
        <v>9.5790346916391541E-3</v>
      </c>
      <c r="W16" s="16">
        <f t="shared" si="40"/>
        <v>2.8566079324914061E-4</v>
      </c>
      <c r="X16" s="16">
        <f t="shared" si="40"/>
        <v>1.721816986507216E-4</v>
      </c>
      <c r="Y16" s="16">
        <f t="shared" si="40"/>
        <v>1.1132827128219209E-2</v>
      </c>
      <c r="Z16" s="16">
        <f t="shared" si="40"/>
        <v>5.7600210652198953E-2</v>
      </c>
      <c r="AA16" s="16">
        <f t="shared" si="40"/>
        <v>5.2125355641428513E-2</v>
      </c>
      <c r="AB16" s="16">
        <f>SUM(T16:AA16)</f>
        <v>2.9969308487039865</v>
      </c>
      <c r="AC16" s="15">
        <f>T16*'Alkali Feldspar'!$AC$3/$AB16</f>
        <v>6.6774591454494248</v>
      </c>
      <c r="AD16" s="15">
        <f>U16*'Alkali Feldspar'!$AC$3/$AB16</f>
        <v>0.97312933399582779</v>
      </c>
      <c r="AE16" s="15">
        <f>V16*'Alkali Feldspar'!$AC$3/$AB16</f>
        <v>2.5570252168565257E-2</v>
      </c>
      <c r="AF16" s="15">
        <f>W16*'Alkali Feldspar'!$AC$3/$AB16</f>
        <v>7.6254223449346182E-4</v>
      </c>
      <c r="AG16" s="15">
        <f>X16*'Alkali Feldspar'!$AC$3/$AB16</f>
        <v>4.5962141228632228E-4</v>
      </c>
      <c r="AH16" s="15">
        <f>Y16*'Alkali Feldspar'!$AC$3/$AB16</f>
        <v>2.9717941961947013E-2</v>
      </c>
      <c r="AI16" s="15">
        <f>Z16*'Alkali Feldspar'!$AC$3/$AB16</f>
        <v>0.15375786378816977</v>
      </c>
      <c r="AJ16" s="15">
        <f>AA16*'Alkali Feldspar'!$AC$3/$AB16</f>
        <v>0.13914329898928421</v>
      </c>
      <c r="AK16" s="15">
        <f>SUM(AC16:AJ16)</f>
        <v>7.9999999999999982</v>
      </c>
      <c r="AL16" s="15">
        <f>AC16/2</f>
        <v>3.3387295727247124</v>
      </c>
      <c r="AM16" s="15">
        <f>AD16*2/3</f>
        <v>0.64875288933055186</v>
      </c>
      <c r="AN16" s="15">
        <f>AE16</f>
        <v>2.5570252168565257E-2</v>
      </c>
      <c r="AO16" s="15">
        <f>AF16</f>
        <v>7.6254223449346182E-4</v>
      </c>
      <c r="AP16" s="15">
        <f>AG16</f>
        <v>4.5962141228632228E-4</v>
      </c>
      <c r="AQ16" s="15">
        <f>AH16</f>
        <v>2.9717941961947013E-2</v>
      </c>
      <c r="AR16" s="15">
        <f>AI16*2</f>
        <v>0.30751572757633955</v>
      </c>
      <c r="AS16" s="15">
        <f>AJ16*2</f>
        <v>0.27828659797856842</v>
      </c>
      <c r="AT16" s="15">
        <f>SUM(AL16:AS16)</f>
        <v>4.6297951453874644</v>
      </c>
      <c r="AU16" s="15"/>
      <c r="AV16" s="20">
        <v>188</v>
      </c>
      <c r="AW16" s="22">
        <f>AQ16/($AQ16+$AR16+$AS16)</f>
        <v>4.8281012876855822E-2</v>
      </c>
      <c r="AX16" s="22">
        <f>AR16/($AQ16+$AR16+$AS16)</f>
        <v>0.49960292748267426</v>
      </c>
      <c r="AY16" s="37">
        <f>AX16</f>
        <v>0.49960292748267426</v>
      </c>
    </row>
    <row r="17" spans="1:51">
      <c r="A17" s="33">
        <v>190</v>
      </c>
      <c r="B17" s="34" t="s">
        <v>48</v>
      </c>
      <c r="C17" s="35">
        <v>61.36</v>
      </c>
      <c r="D17" s="35">
        <v>24.34</v>
      </c>
      <c r="E17" s="35">
        <v>0.1792</v>
      </c>
      <c r="F17" s="35">
        <v>0.1411</v>
      </c>
      <c r="G17" s="35">
        <v>4.7899999999999998E-2</v>
      </c>
      <c r="H17" s="35">
        <v>5.45</v>
      </c>
      <c r="I17" s="35">
        <v>7.82</v>
      </c>
      <c r="J17" s="35">
        <v>0.83930000000000005</v>
      </c>
      <c r="K17" s="15">
        <f t="shared" si="0"/>
        <v>100.17749999999999</v>
      </c>
      <c r="L17" s="16">
        <f t="shared" si="1"/>
        <v>1.021231835937175</v>
      </c>
      <c r="M17" s="16">
        <f t="shared" si="2"/>
        <v>0.23871807959719923</v>
      </c>
      <c r="N17" s="16">
        <f t="shared" si="3"/>
        <v>2.4942793036061266E-3</v>
      </c>
      <c r="O17" s="16">
        <f t="shared" si="4"/>
        <v>1.3617141191707345E-3</v>
      </c>
      <c r="P17" s="16">
        <f t="shared" si="5"/>
        <v>3.1240543050642286E-4</v>
      </c>
      <c r="Q17" s="16">
        <f t="shared" si="6"/>
        <v>9.7187102112437446E-2</v>
      </c>
      <c r="R17" s="16">
        <f t="shared" si="7"/>
        <v>0.12617189000005485</v>
      </c>
      <c r="S17" s="16">
        <f t="shared" si="8"/>
        <v>8.9101448044502964E-3</v>
      </c>
      <c r="T17" s="16">
        <f t="shared" si="9"/>
        <v>2.0424636718743501</v>
      </c>
      <c r="U17" s="16">
        <f t="shared" si="10"/>
        <v>0.71615423879159767</v>
      </c>
      <c r="V17" s="16">
        <f t="shared" si="11"/>
        <v>2.4942793036061266E-3</v>
      </c>
      <c r="W17" s="16">
        <f t="shared" si="12"/>
        <v>1.3617141191707345E-3</v>
      </c>
      <c r="X17" s="16">
        <f t="shared" si="13"/>
        <v>3.1240543050642286E-4</v>
      </c>
      <c r="Y17" s="16">
        <f t="shared" si="14"/>
        <v>9.7187102112437446E-2</v>
      </c>
      <c r="Z17" s="16">
        <f t="shared" si="15"/>
        <v>0.12617189000005485</v>
      </c>
      <c r="AA17" s="16">
        <f t="shared" si="16"/>
        <v>8.9101448044502964E-3</v>
      </c>
      <c r="AB17" s="16">
        <f t="shared" si="17"/>
        <v>2.9950554464361736</v>
      </c>
      <c r="AC17" s="15">
        <f t="shared" si="18"/>
        <v>5.4555615637892361</v>
      </c>
      <c r="AD17" s="15">
        <f t="shared" si="19"/>
        <v>1.9128974447367963</v>
      </c>
      <c r="AE17" s="15">
        <f t="shared" si="20"/>
        <v>6.6623923281929967E-3</v>
      </c>
      <c r="AF17" s="15">
        <f t="shared" si="21"/>
        <v>3.6372324813980792E-3</v>
      </c>
      <c r="AG17" s="15">
        <f t="shared" si="22"/>
        <v>8.3445648628149469E-4</v>
      </c>
      <c r="AH17" s="15">
        <f t="shared" si="23"/>
        <v>0.2595934635616331</v>
      </c>
      <c r="AI17" s="15">
        <f t="shared" si="24"/>
        <v>0.33701383431865933</v>
      </c>
      <c r="AJ17" s="15">
        <f t="shared" si="25"/>
        <v>2.3799612297802385E-2</v>
      </c>
      <c r="AK17" s="15">
        <f t="shared" si="26"/>
        <v>8.0000000000000018</v>
      </c>
      <c r="AL17" s="15">
        <f t="shared" si="27"/>
        <v>2.727780781894618</v>
      </c>
      <c r="AM17" s="15">
        <f t="shared" si="28"/>
        <v>1.2752649631578643</v>
      </c>
      <c r="AN17" s="15">
        <f t="shared" si="29"/>
        <v>6.6623923281929967E-3</v>
      </c>
      <c r="AO17" s="15">
        <f t="shared" si="30"/>
        <v>3.6372324813980792E-3</v>
      </c>
      <c r="AP17" s="15">
        <f t="shared" si="31"/>
        <v>8.3445648628149469E-4</v>
      </c>
      <c r="AQ17" s="15">
        <f t="shared" si="32"/>
        <v>0.2595934635616331</v>
      </c>
      <c r="AR17" s="15">
        <f t="shared" si="33"/>
        <v>0.67402766863731867</v>
      </c>
      <c r="AS17" s="15">
        <f t="shared" si="34"/>
        <v>4.7599224595604769E-2</v>
      </c>
      <c r="AT17" s="15">
        <f t="shared" si="35"/>
        <v>4.9954001831429125</v>
      </c>
      <c r="AU17" s="15"/>
      <c r="AV17" s="21">
        <f t="shared" si="36"/>
        <v>190</v>
      </c>
      <c r="AW17" s="15">
        <f t="shared" si="37"/>
        <v>0.26456184053261095</v>
      </c>
      <c r="AX17" s="15">
        <f t="shared" si="38"/>
        <v>0.68692793007192321</v>
      </c>
      <c r="AY17" s="37">
        <f t="shared" si="39"/>
        <v>0.26456184053261095</v>
      </c>
    </row>
    <row r="18" spans="1:51">
      <c r="A18" s="33">
        <v>191</v>
      </c>
      <c r="B18" s="34" t="s">
        <v>49</v>
      </c>
      <c r="C18" s="35">
        <v>61.63</v>
      </c>
      <c r="D18" s="35">
        <v>23.85</v>
      </c>
      <c r="E18" s="35">
        <v>0.24079999999999999</v>
      </c>
      <c r="F18" s="35">
        <v>0.1741</v>
      </c>
      <c r="G18" s="35">
        <v>6.6900000000000001E-2</v>
      </c>
      <c r="H18" s="35">
        <v>5.14</v>
      </c>
      <c r="I18" s="35">
        <v>7.96</v>
      </c>
      <c r="J18" s="35">
        <v>0.91379999999999995</v>
      </c>
      <c r="K18" s="15">
        <f t="shared" si="0"/>
        <v>99.975599999999986</v>
      </c>
      <c r="L18" s="16">
        <f t="shared" si="1"/>
        <v>1.0257255223078243</v>
      </c>
      <c r="M18" s="16">
        <f t="shared" si="2"/>
        <v>0.23391233354121618</v>
      </c>
      <c r="N18" s="16">
        <f t="shared" si="3"/>
        <v>3.3516878142207328E-3</v>
      </c>
      <c r="O18" s="16">
        <f t="shared" si="4"/>
        <v>1.6801873008336278E-3</v>
      </c>
      <c r="P18" s="16">
        <f t="shared" si="5"/>
        <v>4.3632407726262401E-4</v>
      </c>
      <c r="Q18" s="16">
        <f t="shared" si="6"/>
        <v>9.1659028414298793E-2</v>
      </c>
      <c r="R18" s="16">
        <f t="shared" si="7"/>
        <v>0.12843072179033715</v>
      </c>
      <c r="S18" s="16">
        <f t="shared" si="8"/>
        <v>9.7010488768100554E-3</v>
      </c>
      <c r="T18" s="16">
        <f t="shared" si="9"/>
        <v>2.0514510446156486</v>
      </c>
      <c r="U18" s="16">
        <f t="shared" si="10"/>
        <v>0.70173700062364852</v>
      </c>
      <c r="V18" s="16">
        <f t="shared" si="11"/>
        <v>3.3516878142207328E-3</v>
      </c>
      <c r="W18" s="16">
        <f t="shared" si="12"/>
        <v>1.6801873008336278E-3</v>
      </c>
      <c r="X18" s="16">
        <f t="shared" si="13"/>
        <v>4.3632407726262401E-4</v>
      </c>
      <c r="Y18" s="16">
        <f t="shared" si="14"/>
        <v>9.1659028414298793E-2</v>
      </c>
      <c r="Z18" s="16">
        <f t="shared" si="15"/>
        <v>0.12843072179033715</v>
      </c>
      <c r="AA18" s="16">
        <f t="shared" si="16"/>
        <v>9.7010488768100554E-3</v>
      </c>
      <c r="AB18" s="16">
        <f t="shared" si="17"/>
        <v>2.9884470435130597</v>
      </c>
      <c r="AC18" s="15">
        <f t="shared" si="18"/>
        <v>5.4916845163943657</v>
      </c>
      <c r="AD18" s="15">
        <f t="shared" si="19"/>
        <v>1.8785328711696996</v>
      </c>
      <c r="AE18" s="15">
        <f t="shared" si="20"/>
        <v>8.972386702307206E-3</v>
      </c>
      <c r="AF18" s="15">
        <f t="shared" si="21"/>
        <v>4.4978205104373916E-3</v>
      </c>
      <c r="AG18" s="15">
        <f t="shared" si="22"/>
        <v>1.1680289351882363E-3</v>
      </c>
      <c r="AH18" s="15">
        <f t="shared" si="23"/>
        <v>0.24536898818604946</v>
      </c>
      <c r="AI18" s="15">
        <f t="shared" si="24"/>
        <v>0.3438059163714966</v>
      </c>
      <c r="AJ18" s="15">
        <f t="shared" si="25"/>
        <v>2.5969471730457081E-2</v>
      </c>
      <c r="AK18" s="15">
        <f t="shared" si="26"/>
        <v>8.0000000000000018</v>
      </c>
      <c r="AL18" s="15">
        <f t="shared" si="27"/>
        <v>2.7458422581971829</v>
      </c>
      <c r="AM18" s="15">
        <f t="shared" si="28"/>
        <v>1.2523552474464663</v>
      </c>
      <c r="AN18" s="15">
        <f t="shared" si="29"/>
        <v>8.972386702307206E-3</v>
      </c>
      <c r="AO18" s="15">
        <f t="shared" si="30"/>
        <v>4.4978205104373916E-3</v>
      </c>
      <c r="AP18" s="15">
        <f t="shared" si="31"/>
        <v>1.1680289351882363E-3</v>
      </c>
      <c r="AQ18" s="15">
        <f t="shared" si="32"/>
        <v>0.24536898818604946</v>
      </c>
      <c r="AR18" s="15">
        <f t="shared" si="33"/>
        <v>0.6876118327429932</v>
      </c>
      <c r="AS18" s="15">
        <f t="shared" si="34"/>
        <v>5.1938943460914162E-2</v>
      </c>
      <c r="AT18" s="15">
        <f t="shared" si="35"/>
        <v>4.9977555061815391</v>
      </c>
      <c r="AU18" s="15"/>
      <c r="AV18" s="21">
        <f t="shared" si="36"/>
        <v>191</v>
      </c>
      <c r="AW18" s="15">
        <f t="shared" si="37"/>
        <v>0.24912586492568456</v>
      </c>
      <c r="AX18" s="15">
        <f t="shared" si="38"/>
        <v>0.69813994764222109</v>
      </c>
      <c r="AY18" s="37">
        <f t="shared" si="39"/>
        <v>0.24912586492568456</v>
      </c>
    </row>
    <row r="19" spans="1:51">
      <c r="A19" s="33">
        <v>194</v>
      </c>
      <c r="B19" s="34" t="s">
        <v>50</v>
      </c>
      <c r="C19" s="35">
        <v>61.65</v>
      </c>
      <c r="D19" s="35">
        <v>24.01</v>
      </c>
      <c r="E19" s="35">
        <v>0.2059</v>
      </c>
      <c r="F19" s="35">
        <v>0.16339999999999999</v>
      </c>
      <c r="G19" s="35">
        <v>2.06E-2</v>
      </c>
      <c r="H19" s="35">
        <v>5.21</v>
      </c>
      <c r="I19" s="35">
        <v>8.06</v>
      </c>
      <c r="J19" s="35">
        <v>0.93859999999999999</v>
      </c>
      <c r="K19" s="15">
        <f t="shared" ref="K19:K20" si="41">SUM(C19:J19)</f>
        <v>100.25849999999998</v>
      </c>
      <c r="L19" s="16">
        <f t="shared" si="1"/>
        <v>1.0260583879649092</v>
      </c>
      <c r="M19" s="16">
        <f t="shared" si="2"/>
        <v>0.23548155674316984</v>
      </c>
      <c r="N19" s="16">
        <f t="shared" si="3"/>
        <v>2.865915784667977E-3</v>
      </c>
      <c r="O19" s="16">
        <f t="shared" si="4"/>
        <v>1.5769247843550531E-3</v>
      </c>
      <c r="P19" s="16">
        <f t="shared" si="5"/>
        <v>1.3435390121988125E-4</v>
      </c>
      <c r="Q19" s="16">
        <f t="shared" si="6"/>
        <v>9.2907303120330104E-2</v>
      </c>
      <c r="R19" s="16">
        <f t="shared" si="7"/>
        <v>0.13004417306911026</v>
      </c>
      <c r="S19" s="16">
        <f t="shared" si="8"/>
        <v>9.9643296955284726E-3</v>
      </c>
      <c r="T19" s="16">
        <f t="shared" ref="T19:T20" si="42">L19*2</f>
        <v>2.0521167759298184</v>
      </c>
      <c r="U19" s="16">
        <f t="shared" ref="U19:U20" si="43">M19*3</f>
        <v>0.70644467022950952</v>
      </c>
      <c r="V19" s="16">
        <f t="shared" ref="V19:V20" si="44">N19</f>
        <v>2.865915784667977E-3</v>
      </c>
      <c r="W19" s="16">
        <f t="shared" ref="W19:W20" si="45">O19</f>
        <v>1.5769247843550531E-3</v>
      </c>
      <c r="X19" s="16">
        <f t="shared" ref="X19:X20" si="46">P19</f>
        <v>1.3435390121988125E-4</v>
      </c>
      <c r="Y19" s="16">
        <f t="shared" ref="Y19:Y20" si="47">Q19</f>
        <v>9.2907303120330104E-2</v>
      </c>
      <c r="Z19" s="16">
        <f t="shared" ref="Z19:Z20" si="48">R19</f>
        <v>0.13004417306911026</v>
      </c>
      <c r="AA19" s="16">
        <f t="shared" ref="AA19:AA20" si="49">S19</f>
        <v>9.9643296955284726E-3</v>
      </c>
      <c r="AB19" s="16">
        <f t="shared" ref="AB19:AB20" si="50">SUM(T19:AA19)</f>
        <v>2.9960544465145396</v>
      </c>
      <c r="AC19" s="15">
        <f t="shared" si="18"/>
        <v>5.4795179795671576</v>
      </c>
      <c r="AD19" s="15">
        <f t="shared" si="19"/>
        <v>1.8863333302940526</v>
      </c>
      <c r="AE19" s="15">
        <f t="shared" si="20"/>
        <v>7.6525065504121012E-3</v>
      </c>
      <c r="AF19" s="15">
        <f t="shared" si="21"/>
        <v>4.2106705669239589E-3</v>
      </c>
      <c r="AG19" s="15">
        <f t="shared" si="22"/>
        <v>3.5874889089864673E-4</v>
      </c>
      <c r="AH19" s="15">
        <f t="shared" si="23"/>
        <v>0.24807907807794036</v>
      </c>
      <c r="AI19" s="15">
        <f t="shared" si="24"/>
        <v>0.34724114769115005</v>
      </c>
      <c r="AJ19" s="15">
        <f t="shared" si="25"/>
        <v>2.6606538361465298E-2</v>
      </c>
      <c r="AK19" s="15">
        <f t="shared" ref="AK19:AK20" si="51">SUM(AC19:AJ19)</f>
        <v>8.0000000000000018</v>
      </c>
      <c r="AL19" s="15">
        <f t="shared" ref="AL19:AL20" si="52">AC19/2</f>
        <v>2.7397589897835788</v>
      </c>
      <c r="AM19" s="15">
        <f t="shared" ref="AM19:AM20" si="53">AD19*2/3</f>
        <v>1.2575555535293683</v>
      </c>
      <c r="AN19" s="15">
        <f t="shared" ref="AN19:AN20" si="54">AE19</f>
        <v>7.6525065504121012E-3</v>
      </c>
      <c r="AO19" s="15">
        <f t="shared" ref="AO19:AO20" si="55">AF19</f>
        <v>4.2106705669239589E-3</v>
      </c>
      <c r="AP19" s="15">
        <f t="shared" ref="AP19:AP20" si="56">AG19</f>
        <v>3.5874889089864673E-4</v>
      </c>
      <c r="AQ19" s="15">
        <f t="shared" ref="AQ19:AQ20" si="57">AH19</f>
        <v>0.24807907807794036</v>
      </c>
      <c r="AR19" s="15">
        <f t="shared" ref="AR19:AR20" si="58">AI19*2</f>
        <v>0.69448229538230011</v>
      </c>
      <c r="AS19" s="15">
        <f t="shared" ref="AS19:AS20" si="59">AJ19*2</f>
        <v>5.3213076722930595E-2</v>
      </c>
      <c r="AT19" s="15">
        <f t="shared" ref="AT19:AT20" si="60">SUM(AL19:AS19)</f>
        <v>5.0053109195043533</v>
      </c>
      <c r="AU19" s="15"/>
      <c r="AV19" s="21">
        <f t="shared" si="36"/>
        <v>194</v>
      </c>
      <c r="AW19" s="15">
        <f t="shared" si="37"/>
        <v>0.24913179689668338</v>
      </c>
      <c r="AX19" s="15">
        <f t="shared" si="38"/>
        <v>0.69742931770799221</v>
      </c>
      <c r="AY19" s="37">
        <f t="shared" si="39"/>
        <v>0.24913179689668338</v>
      </c>
    </row>
    <row r="20" spans="1:51">
      <c r="A20" s="33">
        <v>196</v>
      </c>
      <c r="B20" s="34" t="s">
        <v>51</v>
      </c>
      <c r="C20" s="35">
        <v>62.47</v>
      </c>
      <c r="D20" s="35">
        <v>23.58</v>
      </c>
      <c r="E20" s="35">
        <v>0.21640000000000001</v>
      </c>
      <c r="F20" s="35">
        <v>0.16439999999999999</v>
      </c>
      <c r="G20" s="35">
        <v>3.7100000000000001E-2</v>
      </c>
      <c r="H20" s="35">
        <v>4.82</v>
      </c>
      <c r="I20" s="35">
        <v>8.08</v>
      </c>
      <c r="J20" s="35">
        <v>0.99660000000000004</v>
      </c>
      <c r="K20" s="15">
        <f t="shared" si="41"/>
        <v>100.36449999999998</v>
      </c>
      <c r="L20" s="16">
        <f t="shared" si="1"/>
        <v>1.0397058799053995</v>
      </c>
      <c r="M20" s="16">
        <f t="shared" si="2"/>
        <v>0.23126426938791939</v>
      </c>
      <c r="N20" s="16">
        <f t="shared" si="3"/>
        <v>3.012064962613649E-3</v>
      </c>
      <c r="O20" s="16">
        <f t="shared" si="4"/>
        <v>1.5865754868296862E-3</v>
      </c>
      <c r="P20" s="16">
        <f t="shared" si="5"/>
        <v>2.4196746287658225E-4</v>
      </c>
      <c r="Q20" s="16">
        <f t="shared" si="6"/>
        <v>8.5952629758155694E-2</v>
      </c>
      <c r="R20" s="16">
        <f t="shared" si="7"/>
        <v>0.13036686332486486</v>
      </c>
      <c r="S20" s="16">
        <f t="shared" si="8"/>
        <v>1.0580067094144125E-2</v>
      </c>
      <c r="T20" s="16">
        <f t="shared" si="42"/>
        <v>2.0794117598107991</v>
      </c>
      <c r="U20" s="16">
        <f t="shared" si="43"/>
        <v>0.6937928081637581</v>
      </c>
      <c r="V20" s="16">
        <f t="shared" si="44"/>
        <v>3.012064962613649E-3</v>
      </c>
      <c r="W20" s="16">
        <f t="shared" si="45"/>
        <v>1.5865754868296862E-3</v>
      </c>
      <c r="X20" s="16">
        <f t="shared" si="46"/>
        <v>2.4196746287658225E-4</v>
      </c>
      <c r="Y20" s="16">
        <f t="shared" si="47"/>
        <v>8.5952629758155694E-2</v>
      </c>
      <c r="Z20" s="16">
        <f t="shared" si="48"/>
        <v>0.13036686332486486</v>
      </c>
      <c r="AA20" s="16">
        <f t="shared" si="49"/>
        <v>1.0580067094144125E-2</v>
      </c>
      <c r="AB20" s="16">
        <f t="shared" si="50"/>
        <v>3.0049447360640413</v>
      </c>
      <c r="AC20" s="15">
        <f t="shared" si="18"/>
        <v>5.5359733837487326</v>
      </c>
      <c r="AD20" s="15">
        <f t="shared" si="19"/>
        <v>1.8470697309994641</v>
      </c>
      <c r="AE20" s="15">
        <f t="shared" si="20"/>
        <v>8.0189560266161405E-3</v>
      </c>
      <c r="AF20" s="15">
        <f t="shared" si="21"/>
        <v>4.2239059315488806E-3</v>
      </c>
      <c r="AG20" s="15">
        <f t="shared" si="22"/>
        <v>6.441847930781392E-4</v>
      </c>
      <c r="AH20" s="15">
        <f t="shared" si="23"/>
        <v>0.22882984495944853</v>
      </c>
      <c r="AI20" s="15">
        <f t="shared" si="24"/>
        <v>0.34707290755868725</v>
      </c>
      <c r="AJ20" s="15">
        <f t="shared" si="25"/>
        <v>2.8167085982425583E-2</v>
      </c>
      <c r="AK20" s="15">
        <f t="shared" si="51"/>
        <v>8.0000000000000018</v>
      </c>
      <c r="AL20" s="15">
        <f t="shared" si="52"/>
        <v>2.7679866918743663</v>
      </c>
      <c r="AM20" s="15">
        <f t="shared" si="53"/>
        <v>1.2313798206663094</v>
      </c>
      <c r="AN20" s="15">
        <f t="shared" si="54"/>
        <v>8.0189560266161405E-3</v>
      </c>
      <c r="AO20" s="15">
        <f t="shared" si="55"/>
        <v>4.2239059315488806E-3</v>
      </c>
      <c r="AP20" s="15">
        <f t="shared" si="56"/>
        <v>6.441847930781392E-4</v>
      </c>
      <c r="AQ20" s="15">
        <f t="shared" si="57"/>
        <v>0.22882984495944853</v>
      </c>
      <c r="AR20" s="15">
        <f t="shared" si="58"/>
        <v>0.6941458151173745</v>
      </c>
      <c r="AS20" s="15">
        <f t="shared" si="59"/>
        <v>5.6334171964851167E-2</v>
      </c>
      <c r="AT20" s="15">
        <f t="shared" si="60"/>
        <v>4.9915633913335924</v>
      </c>
      <c r="AU20" s="15"/>
      <c r="AV20" s="21">
        <f t="shared" si="36"/>
        <v>196</v>
      </c>
      <c r="AW20" s="15">
        <f t="shared" si="37"/>
        <v>0.23366440065487951</v>
      </c>
      <c r="AX20" s="15">
        <f t="shared" si="38"/>
        <v>0.70881123869675944</v>
      </c>
      <c r="AY20" s="37">
        <f t="shared" si="39"/>
        <v>0.23366440065487951</v>
      </c>
    </row>
    <row r="21" spans="1:51">
      <c r="A21" s="33">
        <v>259</v>
      </c>
      <c r="B21" s="34" t="s">
        <v>24</v>
      </c>
      <c r="C21" s="35">
        <v>61.71</v>
      </c>
      <c r="D21" s="35">
        <v>23.38</v>
      </c>
      <c r="E21" s="35">
        <v>0.14560000000000001</v>
      </c>
      <c r="F21" s="35">
        <v>0.28899999999999998</v>
      </c>
      <c r="G21" s="35">
        <v>3.1800000000000002E-2</v>
      </c>
      <c r="H21" s="35">
        <v>4.78</v>
      </c>
      <c r="I21" s="35">
        <v>8</v>
      </c>
      <c r="J21" s="35">
        <v>1.0130999999999999</v>
      </c>
      <c r="K21" s="15">
        <f t="shared" ref="K21:K38" si="61">SUM(C21:J21)</f>
        <v>99.349500000000006</v>
      </c>
      <c r="L21" s="16">
        <f t="shared" ref="L21:L38" si="62">C21/C$3</f>
        <v>1.0270569849361648</v>
      </c>
      <c r="M21" s="16">
        <f t="shared" ref="M21:M38" si="63">D21/D$3</f>
        <v>0.22930274038547732</v>
      </c>
      <c r="N21" s="16">
        <f t="shared" ref="N21:N38" si="64">E21/E$3</f>
        <v>2.026601934179978E-3</v>
      </c>
      <c r="O21" s="16">
        <f t="shared" ref="O21:O38" si="65">F21/F$3</f>
        <v>2.7890530151689738E-3</v>
      </c>
      <c r="P21" s="16">
        <f t="shared" ref="P21:P38" si="66">G21/G$3</f>
        <v>2.0740068246564191E-4</v>
      </c>
      <c r="Q21" s="16">
        <f t="shared" ref="Q21:Q38" si="67">H21/H$3</f>
        <v>8.5239329926137794E-2</v>
      </c>
      <c r="R21" s="16">
        <f t="shared" ref="R21:R38" si="68">I21/I$3</f>
        <v>0.12907610230184641</v>
      </c>
      <c r="S21" s="16">
        <f t="shared" ref="S21:S38" si="69">J21/J$3</f>
        <v>1.0755233767888232E-2</v>
      </c>
      <c r="T21" s="16">
        <f t="shared" ref="T21:T38" si="70">L21*2</f>
        <v>2.0541139698723296</v>
      </c>
      <c r="U21" s="16">
        <f t="shared" ref="U21:U38" si="71">M21*3</f>
        <v>0.68790822115643202</v>
      </c>
      <c r="V21" s="16">
        <f t="shared" ref="V21:V38" si="72">N21</f>
        <v>2.026601934179978E-3</v>
      </c>
      <c r="W21" s="16">
        <f t="shared" ref="W21:W38" si="73">O21</f>
        <v>2.7890530151689738E-3</v>
      </c>
      <c r="X21" s="16">
        <f t="shared" ref="X21:X38" si="74">P21</f>
        <v>2.0740068246564191E-4</v>
      </c>
      <c r="Y21" s="16">
        <f t="shared" ref="Y21:Y38" si="75">Q21</f>
        <v>8.5239329926137794E-2</v>
      </c>
      <c r="Z21" s="16">
        <f t="shared" ref="Z21:Z38" si="76">R21</f>
        <v>0.12907610230184641</v>
      </c>
      <c r="AA21" s="16">
        <f t="shared" ref="AA21:AA38" si="77">S21</f>
        <v>1.0755233767888232E-2</v>
      </c>
      <c r="AB21" s="16">
        <f t="shared" ref="AB21:AB38" si="78">SUM(T21:AA21)</f>
        <v>2.9721159126564487</v>
      </c>
      <c r="AC21" s="15">
        <f t="shared" ref="AC21:AC32" si="79">T21*$AC$3/$AB21</f>
        <v>5.5290278851510397</v>
      </c>
      <c r="AD21" s="15">
        <f t="shared" ref="AD21:AD32" si="80">U21*$AC$3/$AB21</f>
        <v>1.8516322818421607</v>
      </c>
      <c r="AE21" s="15">
        <f t="shared" ref="AE21:AE32" si="81">V21*$AC$3/$AB21</f>
        <v>5.4549741496955836E-3</v>
      </c>
      <c r="AF21" s="15">
        <f t="shared" ref="AF21:AF32" si="82">W21*$AC$3/$AB21</f>
        <v>7.5072523337116953E-3</v>
      </c>
      <c r="AG21" s="15">
        <f t="shared" ref="AG21:AG32" si="83">X21*$AC$3/$AB21</f>
        <v>5.5825731851829208E-4</v>
      </c>
      <c r="AH21" s="15">
        <f t="shared" ref="AH21:AH32" si="84">Y21*$AC$3/$AB21</f>
        <v>0.22943743092429178</v>
      </c>
      <c r="AI21" s="15">
        <f t="shared" ref="AI21:AI32" si="85">Z21*$AC$3/$AB21</f>
        <v>0.34743221622599346</v>
      </c>
      <c r="AJ21" s="15">
        <f t="shared" ref="AJ21:AJ32" si="86">AA21*$AC$3/$AB21</f>
        <v>2.8949702054588595E-2</v>
      </c>
      <c r="AK21" s="15">
        <f t="shared" ref="AK21:AK38" si="87">SUM(AC21:AJ21)</f>
        <v>7.9999999999999991</v>
      </c>
      <c r="AL21" s="15">
        <f t="shared" ref="AL21:AL38" si="88">AC21/2</f>
        <v>2.7645139425755199</v>
      </c>
      <c r="AM21" s="15">
        <f t="shared" ref="AM21:AM38" si="89">AD21*2/3</f>
        <v>1.2344215212281071</v>
      </c>
      <c r="AN21" s="15">
        <f t="shared" ref="AN21:AN38" si="90">AE21</f>
        <v>5.4549741496955836E-3</v>
      </c>
      <c r="AO21" s="15">
        <f t="shared" ref="AO21:AO38" si="91">AF21</f>
        <v>7.5072523337116953E-3</v>
      </c>
      <c r="AP21" s="15">
        <f t="shared" ref="AP21:AP38" si="92">AG21</f>
        <v>5.5825731851829208E-4</v>
      </c>
      <c r="AQ21" s="15">
        <f t="shared" ref="AQ21:AQ38" si="93">AH21</f>
        <v>0.22943743092429178</v>
      </c>
      <c r="AR21" s="15">
        <f t="shared" ref="AR21:AR38" si="94">AI21*2</f>
        <v>0.69486443245198692</v>
      </c>
      <c r="AS21" s="15">
        <f t="shared" ref="AS21:AS38" si="95">AJ21*2</f>
        <v>5.789940410917719E-2</v>
      </c>
      <c r="AT21" s="15">
        <f t="shared" ref="AT21:AT38" si="96">SUM(AL21:AS21)</f>
        <v>4.9946572150910082</v>
      </c>
      <c r="AU21" s="15"/>
      <c r="AV21" s="21">
        <f t="shared" ref="AV21" si="97">A21</f>
        <v>259</v>
      </c>
      <c r="AW21" s="15">
        <f t="shared" ref="AW21" si="98">AQ21/($AQ21+$AR21+$AS21)</f>
        <v>0.23359512812651631</v>
      </c>
      <c r="AX21" s="15">
        <f t="shared" ref="AX21" si="99">AR21/($AQ21+$AR21+$AS21)</f>
        <v>0.70745625713853622</v>
      </c>
      <c r="AY21" s="37">
        <f t="shared" si="39"/>
        <v>0.23359512812651631</v>
      </c>
    </row>
    <row r="22" spans="1:51">
      <c r="A22" s="33">
        <v>261</v>
      </c>
      <c r="B22" s="34" t="s">
        <v>25</v>
      </c>
      <c r="C22" s="35">
        <v>61.93</v>
      </c>
      <c r="D22" s="35">
        <v>23.51</v>
      </c>
      <c r="E22" s="35">
        <v>0.16309999999999999</v>
      </c>
      <c r="F22" s="35">
        <v>0.16739999999999999</v>
      </c>
      <c r="G22" s="35">
        <v>2.0199999999999999E-2</v>
      </c>
      <c r="H22" s="35">
        <v>4.9400000000000004</v>
      </c>
      <c r="I22" s="35">
        <v>8.1999999999999993</v>
      </c>
      <c r="J22" s="35">
        <v>0.97640000000000005</v>
      </c>
      <c r="K22" s="15">
        <f t="shared" si="61"/>
        <v>99.9071</v>
      </c>
      <c r="L22" s="16">
        <f t="shared" si="62"/>
        <v>1.0307185071641012</v>
      </c>
      <c r="M22" s="16">
        <f t="shared" si="63"/>
        <v>0.23057773423706468</v>
      </c>
      <c r="N22" s="16">
        <f t="shared" si="64"/>
        <v>2.270183897422764E-3</v>
      </c>
      <c r="O22" s="16">
        <f t="shared" si="65"/>
        <v>1.6155275942535856E-3</v>
      </c>
      <c r="P22" s="16">
        <f t="shared" si="66"/>
        <v>1.317450876039612E-4</v>
      </c>
      <c r="Q22" s="16">
        <f t="shared" si="67"/>
        <v>8.8092529254209365E-2</v>
      </c>
      <c r="R22" s="16">
        <f t="shared" si="68"/>
        <v>0.13230300485939256</v>
      </c>
      <c r="S22" s="16">
        <f t="shared" si="69"/>
        <v>1.0365620620833156E-2</v>
      </c>
      <c r="T22" s="16">
        <f t="shared" si="70"/>
        <v>2.0614370143282024</v>
      </c>
      <c r="U22" s="16">
        <f t="shared" si="71"/>
        <v>0.69173320271119398</v>
      </c>
      <c r="V22" s="16">
        <f t="shared" si="72"/>
        <v>2.270183897422764E-3</v>
      </c>
      <c r="W22" s="16">
        <f t="shared" si="73"/>
        <v>1.6155275942535856E-3</v>
      </c>
      <c r="X22" s="16">
        <f t="shared" si="74"/>
        <v>1.317450876039612E-4</v>
      </c>
      <c r="Y22" s="16">
        <f t="shared" si="75"/>
        <v>8.8092529254209365E-2</v>
      </c>
      <c r="Z22" s="16">
        <f t="shared" si="76"/>
        <v>0.13230300485939256</v>
      </c>
      <c r="AA22" s="16">
        <f t="shared" si="77"/>
        <v>1.0365620620833156E-2</v>
      </c>
      <c r="AB22" s="16">
        <f t="shared" si="78"/>
        <v>2.9879488283531122</v>
      </c>
      <c r="AC22" s="15">
        <f t="shared" si="79"/>
        <v>5.519336863514944</v>
      </c>
      <c r="AD22" s="15">
        <f t="shared" si="80"/>
        <v>1.8520617117595317</v>
      </c>
      <c r="AE22" s="15">
        <f t="shared" si="81"/>
        <v>6.0782403657803916E-3</v>
      </c>
      <c r="AF22" s="15">
        <f t="shared" si="82"/>
        <v>4.3254491614410327E-3</v>
      </c>
      <c r="AG22" s="15">
        <f t="shared" si="83"/>
        <v>3.5273719912151517E-4</v>
      </c>
      <c r="AH22" s="15">
        <f t="shared" si="84"/>
        <v>0.23586087798635808</v>
      </c>
      <c r="AI22" s="15">
        <f t="shared" si="85"/>
        <v>0.3542309790688481</v>
      </c>
      <c r="AJ22" s="15">
        <f t="shared" si="86"/>
        <v>2.7753140943973784E-2</v>
      </c>
      <c r="AK22" s="15">
        <f t="shared" si="87"/>
        <v>7.9999999999999991</v>
      </c>
      <c r="AL22" s="15">
        <f t="shared" si="88"/>
        <v>2.759668431757472</v>
      </c>
      <c r="AM22" s="15">
        <f t="shared" si="89"/>
        <v>1.2347078078396878</v>
      </c>
      <c r="AN22" s="15">
        <f t="shared" si="90"/>
        <v>6.0782403657803916E-3</v>
      </c>
      <c r="AO22" s="15">
        <f t="shared" si="91"/>
        <v>4.3254491614410327E-3</v>
      </c>
      <c r="AP22" s="15">
        <f t="shared" si="92"/>
        <v>3.5273719912151517E-4</v>
      </c>
      <c r="AQ22" s="15">
        <f t="shared" si="93"/>
        <v>0.23586087798635808</v>
      </c>
      <c r="AR22" s="15">
        <f t="shared" si="94"/>
        <v>0.70846195813769619</v>
      </c>
      <c r="AS22" s="15">
        <f t="shared" si="95"/>
        <v>5.5506281887947567E-2</v>
      </c>
      <c r="AT22" s="15">
        <f t="shared" si="96"/>
        <v>5.0049617843355048</v>
      </c>
      <c r="AU22" s="15"/>
      <c r="AV22" s="21">
        <f t="shared" ref="AV22:AV38" si="100">A22</f>
        <v>261</v>
      </c>
      <c r="AW22" s="15">
        <f t="shared" ref="AW22:AW38" si="101">AQ22/($AQ22+$AR22+$AS22)</f>
        <v>0.23590118925054832</v>
      </c>
      <c r="AX22" s="15">
        <f t="shared" ref="AX22:AX35" si="102">AR22/($AQ22+$AR22+$AS22)</f>
        <v>0.70858304221661195</v>
      </c>
      <c r="AY22" s="37">
        <f t="shared" si="39"/>
        <v>0.23590118925054832</v>
      </c>
    </row>
    <row r="23" spans="1:51">
      <c r="A23" s="33">
        <v>263</v>
      </c>
      <c r="B23" s="34" t="s">
        <v>26</v>
      </c>
      <c r="C23" s="35">
        <v>62.14</v>
      </c>
      <c r="D23" s="35">
        <v>23.21</v>
      </c>
      <c r="E23" s="35">
        <v>0.15340000000000001</v>
      </c>
      <c r="F23" s="35">
        <v>0.1794</v>
      </c>
      <c r="G23" s="35">
        <v>2.9899999999999999E-2</v>
      </c>
      <c r="H23" s="35">
        <v>4.75</v>
      </c>
      <c r="I23" s="35">
        <v>8.16</v>
      </c>
      <c r="J23" s="35">
        <v>1.0491999999999999</v>
      </c>
      <c r="K23" s="15">
        <f t="shared" si="61"/>
        <v>99.671899999999994</v>
      </c>
      <c r="L23" s="16">
        <f t="shared" si="62"/>
        <v>1.0342135965634949</v>
      </c>
      <c r="M23" s="16">
        <f t="shared" si="63"/>
        <v>0.22763544073340158</v>
      </c>
      <c r="N23" s="16">
        <f t="shared" si="64"/>
        <v>2.1351698949396199E-3</v>
      </c>
      <c r="O23" s="16">
        <f t="shared" si="65"/>
        <v>1.7313360239491833E-3</v>
      </c>
      <c r="P23" s="16">
        <f t="shared" si="66"/>
        <v>1.950088177900218E-4</v>
      </c>
      <c r="Q23" s="16">
        <f t="shared" si="67"/>
        <v>8.4704355052124383E-2</v>
      </c>
      <c r="R23" s="16">
        <f t="shared" si="68"/>
        <v>0.13165762434788333</v>
      </c>
      <c r="S23" s="16">
        <f t="shared" si="69"/>
        <v>1.113847721771625E-2</v>
      </c>
      <c r="T23" s="16">
        <f t="shared" si="70"/>
        <v>2.0684271931269897</v>
      </c>
      <c r="U23" s="16">
        <f t="shared" si="71"/>
        <v>0.68290632220020475</v>
      </c>
      <c r="V23" s="16">
        <f t="shared" si="72"/>
        <v>2.1351698949396199E-3</v>
      </c>
      <c r="W23" s="16">
        <f t="shared" si="73"/>
        <v>1.7313360239491833E-3</v>
      </c>
      <c r="X23" s="16">
        <f t="shared" si="74"/>
        <v>1.950088177900218E-4</v>
      </c>
      <c r="Y23" s="16">
        <f t="shared" si="75"/>
        <v>8.4704355052124383E-2</v>
      </c>
      <c r="Z23" s="16">
        <f t="shared" si="76"/>
        <v>0.13165762434788333</v>
      </c>
      <c r="AA23" s="16">
        <f t="shared" si="77"/>
        <v>1.113847721771625E-2</v>
      </c>
      <c r="AB23" s="16">
        <f t="shared" si="78"/>
        <v>2.9828954866815973</v>
      </c>
      <c r="AC23" s="15">
        <f t="shared" si="79"/>
        <v>5.5474345711738424</v>
      </c>
      <c r="AD23" s="15">
        <f t="shared" si="80"/>
        <v>1.8315259793695886</v>
      </c>
      <c r="AE23" s="15">
        <f t="shared" si="81"/>
        <v>5.7264356849859258E-3</v>
      </c>
      <c r="AF23" s="15">
        <f t="shared" si="82"/>
        <v>4.6433702600160625E-3</v>
      </c>
      <c r="AG23" s="15">
        <f t="shared" si="83"/>
        <v>5.230054318985601E-4</v>
      </c>
      <c r="AH23" s="15">
        <f t="shared" si="84"/>
        <v>0.22717351092003837</v>
      </c>
      <c r="AI23" s="15">
        <f t="shared" si="85"/>
        <v>0.35310020062244801</v>
      </c>
      <c r="AJ23" s="15">
        <f t="shared" si="86"/>
        <v>2.987292653718163E-2</v>
      </c>
      <c r="AK23" s="15">
        <f t="shared" si="87"/>
        <v>7.9999999999999991</v>
      </c>
      <c r="AL23" s="15">
        <f t="shared" si="88"/>
        <v>2.7737172855869212</v>
      </c>
      <c r="AM23" s="15">
        <f t="shared" si="89"/>
        <v>1.2210173195797258</v>
      </c>
      <c r="AN23" s="15">
        <f t="shared" si="90"/>
        <v>5.7264356849859258E-3</v>
      </c>
      <c r="AO23" s="15">
        <f t="shared" si="91"/>
        <v>4.6433702600160625E-3</v>
      </c>
      <c r="AP23" s="15">
        <f t="shared" si="92"/>
        <v>5.230054318985601E-4</v>
      </c>
      <c r="AQ23" s="15">
        <f t="shared" si="93"/>
        <v>0.22717351092003837</v>
      </c>
      <c r="AR23" s="15">
        <f t="shared" si="94"/>
        <v>0.70620040124489603</v>
      </c>
      <c r="AS23" s="15">
        <f t="shared" si="95"/>
        <v>5.974585307436326E-2</v>
      </c>
      <c r="AT23" s="15">
        <f t="shared" si="96"/>
        <v>4.9987471817828455</v>
      </c>
      <c r="AU23" s="15"/>
      <c r="AV23" s="21">
        <f t="shared" si="100"/>
        <v>263</v>
      </c>
      <c r="AW23" s="15">
        <f t="shared" si="101"/>
        <v>0.22874734636390975</v>
      </c>
      <c r="AX23" s="15">
        <f t="shared" si="102"/>
        <v>0.71109288724581288</v>
      </c>
      <c r="AY23" s="37">
        <f t="shared" si="39"/>
        <v>0.22874734636390975</v>
      </c>
    </row>
    <row r="24" spans="1:51">
      <c r="A24" s="33">
        <v>265</v>
      </c>
      <c r="B24" s="34" t="s">
        <v>27</v>
      </c>
      <c r="C24" s="35">
        <v>62.19</v>
      </c>
      <c r="D24" s="35">
        <v>23.39</v>
      </c>
      <c r="E24" s="35">
        <v>0.20680000000000001</v>
      </c>
      <c r="F24" s="35">
        <v>0.23810000000000001</v>
      </c>
      <c r="G24" s="35">
        <v>3.3700000000000001E-2</v>
      </c>
      <c r="H24" s="35">
        <v>4.72</v>
      </c>
      <c r="I24" s="35">
        <v>8.4700000000000006</v>
      </c>
      <c r="J24" s="35">
        <v>1.085</v>
      </c>
      <c r="K24" s="15">
        <f t="shared" si="61"/>
        <v>100.33359999999999</v>
      </c>
      <c r="L24" s="16">
        <f t="shared" si="62"/>
        <v>1.0350457607062078</v>
      </c>
      <c r="M24" s="16">
        <f t="shared" si="63"/>
        <v>0.22940081683559943</v>
      </c>
      <c r="N24" s="16">
        <f t="shared" si="64"/>
        <v>2.8784428570633206E-3</v>
      </c>
      <c r="O24" s="16">
        <f t="shared" si="65"/>
        <v>2.2978322592101478E-3</v>
      </c>
      <c r="P24" s="16">
        <f t="shared" si="66"/>
        <v>2.1979254714126202E-4</v>
      </c>
      <c r="Q24" s="16">
        <f t="shared" si="67"/>
        <v>8.4169380178110959E-2</v>
      </c>
      <c r="R24" s="16">
        <f t="shared" si="68"/>
        <v>0.13665932331207989</v>
      </c>
      <c r="S24" s="16">
        <f t="shared" si="69"/>
        <v>1.1518535818930741E-2</v>
      </c>
      <c r="T24" s="16">
        <f t="shared" si="70"/>
        <v>2.0700915214124156</v>
      </c>
      <c r="U24" s="16">
        <f t="shared" si="71"/>
        <v>0.68820245050679829</v>
      </c>
      <c r="V24" s="16">
        <f t="shared" si="72"/>
        <v>2.8784428570633206E-3</v>
      </c>
      <c r="W24" s="16">
        <f t="shared" si="73"/>
        <v>2.2978322592101478E-3</v>
      </c>
      <c r="X24" s="16">
        <f t="shared" si="74"/>
        <v>2.1979254714126202E-4</v>
      </c>
      <c r="Y24" s="16">
        <f t="shared" si="75"/>
        <v>8.4169380178110959E-2</v>
      </c>
      <c r="Z24" s="16">
        <f t="shared" si="76"/>
        <v>0.13665932331207989</v>
      </c>
      <c r="AA24" s="16">
        <f t="shared" si="77"/>
        <v>1.1518535818930741E-2</v>
      </c>
      <c r="AB24" s="16">
        <f t="shared" si="78"/>
        <v>2.99603727889175</v>
      </c>
      <c r="AC24" s="15">
        <f t="shared" si="79"/>
        <v>5.527545430751525</v>
      </c>
      <c r="AD24" s="15">
        <f t="shared" si="80"/>
        <v>1.8376338782042605</v>
      </c>
      <c r="AE24" s="15">
        <f t="shared" si="81"/>
        <v>7.6860001104607665E-3</v>
      </c>
      <c r="AF24" s="15">
        <f t="shared" si="82"/>
        <v>6.1356573241575368E-3</v>
      </c>
      <c r="AG24" s="15">
        <f t="shared" si="83"/>
        <v>5.8688868443603469E-4</v>
      </c>
      <c r="AH24" s="15">
        <f t="shared" si="84"/>
        <v>0.22474855241920264</v>
      </c>
      <c r="AI24" s="15">
        <f t="shared" si="85"/>
        <v>0.36490687021793239</v>
      </c>
      <c r="AJ24" s="15">
        <f t="shared" si="86"/>
        <v>3.0756722288025756E-2</v>
      </c>
      <c r="AK24" s="15">
        <f t="shared" si="87"/>
        <v>8.0000000000000018</v>
      </c>
      <c r="AL24" s="15">
        <f t="shared" si="88"/>
        <v>2.7637727153757625</v>
      </c>
      <c r="AM24" s="15">
        <f t="shared" si="89"/>
        <v>1.2250892521361736</v>
      </c>
      <c r="AN24" s="15">
        <f t="shared" si="90"/>
        <v>7.6860001104607665E-3</v>
      </c>
      <c r="AO24" s="15">
        <f t="shared" si="91"/>
        <v>6.1356573241575368E-3</v>
      </c>
      <c r="AP24" s="15">
        <f t="shared" si="92"/>
        <v>5.8688868443603469E-4</v>
      </c>
      <c r="AQ24" s="15">
        <f t="shared" si="93"/>
        <v>0.22474855241920264</v>
      </c>
      <c r="AR24" s="15">
        <f t="shared" si="94"/>
        <v>0.72981374043586478</v>
      </c>
      <c r="AS24" s="15">
        <f t="shared" si="95"/>
        <v>6.1513444576051513E-2</v>
      </c>
      <c r="AT24" s="15">
        <f t="shared" si="96"/>
        <v>5.0193462510621094</v>
      </c>
      <c r="AU24" s="15"/>
      <c r="AV24" s="21">
        <f t="shared" si="100"/>
        <v>265</v>
      </c>
      <c r="AW24" s="15">
        <f t="shared" si="101"/>
        <v>0.22119271638885937</v>
      </c>
      <c r="AX24" s="15">
        <f t="shared" si="102"/>
        <v>0.71826706765088932</v>
      </c>
      <c r="AY24" s="37">
        <f t="shared" si="39"/>
        <v>0.22119271638885937</v>
      </c>
    </row>
    <row r="25" spans="1:51">
      <c r="A25" s="33">
        <v>266</v>
      </c>
      <c r="B25" s="34" t="s">
        <v>64</v>
      </c>
      <c r="C25" s="35">
        <v>76.31</v>
      </c>
      <c r="D25" s="35">
        <v>12.86</v>
      </c>
      <c r="E25" s="35">
        <v>0.65980000000000005</v>
      </c>
      <c r="F25" s="35">
        <v>0</v>
      </c>
      <c r="G25" s="35">
        <v>0.105</v>
      </c>
      <c r="H25" s="35">
        <v>0.71479999999999999</v>
      </c>
      <c r="I25" s="35">
        <v>3.27</v>
      </c>
      <c r="J25" s="35">
        <v>5.49</v>
      </c>
      <c r="K25" s="15">
        <f>SUM(C25:J25)</f>
        <v>99.409599999999998</v>
      </c>
      <c r="L25" s="16">
        <f>C25/'Alkali Feldspar'!C$3</f>
        <v>1.2700489146083087</v>
      </c>
      <c r="M25" s="16">
        <f>D25/'Alkali Feldspar'!D$3</f>
        <v>0.12612631485702475</v>
      </c>
      <c r="N25" s="16">
        <f>E25/'Alkali Feldspar'!E$3</f>
        <v>9.1837359627194338E-3</v>
      </c>
      <c r="O25" s="16">
        <f>F25/'Alkali Feldspar'!F$3</f>
        <v>0</v>
      </c>
      <c r="P25" s="16">
        <f>G25/'Alkali Feldspar'!G$3</f>
        <v>6.8481357417900625E-4</v>
      </c>
      <c r="Q25" s="16">
        <f>H25/'Alkali Feldspar'!H$3</f>
        <v>1.2746667998159685E-2</v>
      </c>
      <c r="R25" s="16">
        <f>I25/'Alkali Feldspar'!I$3</f>
        <v>5.2759856815879719E-2</v>
      </c>
      <c r="S25" s="16">
        <f>J25/'Alkali Feldspar'!J$3</f>
        <v>5.8282729627585038E-2</v>
      </c>
      <c r="T25" s="16">
        <f>L25*2</f>
        <v>2.5400978292166174</v>
      </c>
      <c r="U25" s="16">
        <f>M25*3</f>
        <v>0.37837894457107424</v>
      </c>
      <c r="V25" s="16">
        <f t="shared" ref="V25:AA25" si="103">N25</f>
        <v>9.1837359627194338E-3</v>
      </c>
      <c r="W25" s="16">
        <f t="shared" si="103"/>
        <v>0</v>
      </c>
      <c r="X25" s="16">
        <f t="shared" si="103"/>
        <v>6.8481357417900625E-4</v>
      </c>
      <c r="Y25" s="16">
        <f t="shared" si="103"/>
        <v>1.2746667998159685E-2</v>
      </c>
      <c r="Z25" s="16">
        <f t="shared" si="103"/>
        <v>5.2759856815879719E-2</v>
      </c>
      <c r="AA25" s="16">
        <f t="shared" si="103"/>
        <v>5.8282729627585038E-2</v>
      </c>
      <c r="AB25" s="16">
        <f>SUM(T25:AA25)</f>
        <v>3.0521345777662146</v>
      </c>
      <c r="AC25" s="15">
        <f>T25*'Alkali Feldspar'!$AC$3/$AB25</f>
        <v>6.6578920804354711</v>
      </c>
      <c r="AD25" s="15">
        <f>U25*'Alkali Feldspar'!$AC$3/$AB25</f>
        <v>0.99177525742787098</v>
      </c>
      <c r="AE25" s="15">
        <f>V25*'Alkali Feldspar'!$AC$3/$AB25</f>
        <v>2.4071640954812141E-2</v>
      </c>
      <c r="AF25" s="15">
        <f>W25*'Alkali Feldspar'!$AC$3/$AB25</f>
        <v>0</v>
      </c>
      <c r="AG25" s="15">
        <f>X25*'Alkali Feldspar'!$AC$3/$AB25</f>
        <v>1.7949760909434214E-3</v>
      </c>
      <c r="AH25" s="15">
        <f>Y25*'Alkali Feldspar'!$AC$3/$AB25</f>
        <v>3.3410500548737065E-2</v>
      </c>
      <c r="AI25" s="15">
        <f>Z25*'Alkali Feldspar'!$AC$3/$AB25</f>
        <v>0.13828972601724113</v>
      </c>
      <c r="AJ25" s="15">
        <f>AA25*'Alkali Feldspar'!$AC$3/$AB25</f>
        <v>0.15276581852492441</v>
      </c>
      <c r="AK25" s="15">
        <f>SUM(AC25:AJ25)</f>
        <v>8</v>
      </c>
      <c r="AL25" s="15">
        <f>AC25/2</f>
        <v>3.3289460402177355</v>
      </c>
      <c r="AM25" s="15">
        <f>AD25*2/3</f>
        <v>0.66118350495191403</v>
      </c>
      <c r="AN25" s="15">
        <f>AE25</f>
        <v>2.4071640954812141E-2</v>
      </c>
      <c r="AO25" s="15">
        <f>AF25</f>
        <v>0</v>
      </c>
      <c r="AP25" s="15">
        <f>AG25</f>
        <v>1.7949760909434214E-3</v>
      </c>
      <c r="AQ25" s="15">
        <f>AH25</f>
        <v>3.3410500548737065E-2</v>
      </c>
      <c r="AR25" s="15">
        <f>AI25*2</f>
        <v>0.27657945203448225</v>
      </c>
      <c r="AS25" s="15">
        <f>AJ25*2</f>
        <v>0.30553163704984881</v>
      </c>
      <c r="AT25" s="15">
        <f>SUM(AL25:AS25)</f>
        <v>4.6315177518484729</v>
      </c>
      <c r="AU25" s="15"/>
      <c r="AV25" s="20">
        <v>266</v>
      </c>
      <c r="AW25" s="22">
        <f>AQ25/($AQ25+$AR25+$AS25)</f>
        <v>5.4279981582212443E-2</v>
      </c>
      <c r="AX25" s="22">
        <f>AR25/($AQ25+$AR25+$AS25)</f>
        <v>0.44934159368700616</v>
      </c>
      <c r="AY25" s="37">
        <f>AX25</f>
        <v>0.44934159368700616</v>
      </c>
    </row>
    <row r="26" spans="1:51">
      <c r="A26" s="33">
        <v>268</v>
      </c>
      <c r="B26" s="34" t="s">
        <v>28</v>
      </c>
      <c r="C26" s="35">
        <v>61.4</v>
      </c>
      <c r="D26" s="35">
        <v>23.51</v>
      </c>
      <c r="E26" s="35">
        <v>0.1875</v>
      </c>
      <c r="F26" s="35">
        <v>0.2424</v>
      </c>
      <c r="G26" s="35">
        <v>8.9700000000000002E-2</v>
      </c>
      <c r="H26" s="35">
        <v>5.16</v>
      </c>
      <c r="I26" s="35">
        <v>8.14</v>
      </c>
      <c r="J26" s="35">
        <v>0.99739999999999995</v>
      </c>
      <c r="K26" s="15">
        <f t="shared" si="61"/>
        <v>99.72699999999999</v>
      </c>
      <c r="L26" s="16">
        <f t="shared" si="62"/>
        <v>1.0218975672513453</v>
      </c>
      <c r="M26" s="16">
        <f t="shared" si="63"/>
        <v>0.23057773423706468</v>
      </c>
      <c r="N26" s="16">
        <f t="shared" si="64"/>
        <v>2.6098067490298482E-3</v>
      </c>
      <c r="O26" s="16">
        <f t="shared" si="65"/>
        <v>2.3393302798510704E-3</v>
      </c>
      <c r="P26" s="16">
        <f t="shared" si="66"/>
        <v>5.8502645337006544E-4</v>
      </c>
      <c r="Q26" s="16">
        <f t="shared" si="67"/>
        <v>9.2015678330307743E-2</v>
      </c>
      <c r="R26" s="16">
        <f t="shared" si="68"/>
        <v>0.13133493409212871</v>
      </c>
      <c r="S26" s="16">
        <f t="shared" si="69"/>
        <v>1.0588560023780202E-2</v>
      </c>
      <c r="T26" s="16">
        <f t="shared" si="70"/>
        <v>2.0437951345026906</v>
      </c>
      <c r="U26" s="16">
        <f t="shared" si="71"/>
        <v>0.69173320271119398</v>
      </c>
      <c r="V26" s="16">
        <f t="shared" si="72"/>
        <v>2.6098067490298482E-3</v>
      </c>
      <c r="W26" s="16">
        <f t="shared" si="73"/>
        <v>2.3393302798510704E-3</v>
      </c>
      <c r="X26" s="16">
        <f t="shared" si="74"/>
        <v>5.8502645337006544E-4</v>
      </c>
      <c r="Y26" s="16">
        <f t="shared" si="75"/>
        <v>9.2015678330307743E-2</v>
      </c>
      <c r="Z26" s="16">
        <f t="shared" si="76"/>
        <v>0.13133493409212871</v>
      </c>
      <c r="AA26" s="16">
        <f t="shared" si="77"/>
        <v>1.0588560023780202E-2</v>
      </c>
      <c r="AB26" s="16">
        <f t="shared" si="78"/>
        <v>2.9750016731423528</v>
      </c>
      <c r="AC26" s="15">
        <f t="shared" si="79"/>
        <v>5.4959165985111582</v>
      </c>
      <c r="AD26" s="15">
        <f t="shared" si="80"/>
        <v>1.8601218519129077</v>
      </c>
      <c r="AE26" s="15">
        <f t="shared" si="81"/>
        <v>7.017963781575245E-3</v>
      </c>
      <c r="AF26" s="15">
        <f t="shared" si="82"/>
        <v>6.2906325088016432E-3</v>
      </c>
      <c r="AG26" s="15">
        <f t="shared" si="83"/>
        <v>1.5731794940528683E-3</v>
      </c>
      <c r="AH26" s="15">
        <f t="shared" si="84"/>
        <v>0.24743697904039419</v>
      </c>
      <c r="AI26" s="15">
        <f t="shared" si="85"/>
        <v>0.35316937204517501</v>
      </c>
      <c r="AJ26" s="15">
        <f t="shared" si="86"/>
        <v>2.8473422705933497E-2</v>
      </c>
      <c r="AK26" s="15">
        <f t="shared" si="87"/>
        <v>7.9999999999999982</v>
      </c>
      <c r="AL26" s="15">
        <f t="shared" si="88"/>
        <v>2.7479582992555791</v>
      </c>
      <c r="AM26" s="15">
        <f t="shared" si="89"/>
        <v>1.2400812346086052</v>
      </c>
      <c r="AN26" s="15">
        <f t="shared" si="90"/>
        <v>7.017963781575245E-3</v>
      </c>
      <c r="AO26" s="15">
        <f t="shared" si="91"/>
        <v>6.2906325088016432E-3</v>
      </c>
      <c r="AP26" s="15">
        <f t="shared" si="92"/>
        <v>1.5731794940528683E-3</v>
      </c>
      <c r="AQ26" s="15">
        <f t="shared" si="93"/>
        <v>0.24743697904039419</v>
      </c>
      <c r="AR26" s="15">
        <f t="shared" si="94"/>
        <v>0.70633874409035002</v>
      </c>
      <c r="AS26" s="15">
        <f t="shared" si="95"/>
        <v>5.6946845411866995E-2</v>
      </c>
      <c r="AT26" s="15">
        <f t="shared" si="96"/>
        <v>5.0136438781912247</v>
      </c>
      <c r="AU26" s="15"/>
      <c r="AV26" s="21">
        <f t="shared" si="100"/>
        <v>268</v>
      </c>
      <c r="AW26" s="15">
        <f t="shared" si="101"/>
        <v>0.24481196595538618</v>
      </c>
      <c r="AX26" s="15">
        <f t="shared" si="102"/>
        <v>0.69884532716909586</v>
      </c>
      <c r="AY26" s="37">
        <f t="shared" si="39"/>
        <v>0.24481196595538618</v>
      </c>
    </row>
    <row r="27" spans="1:51">
      <c r="A27" s="33">
        <v>271</v>
      </c>
      <c r="B27" s="34" t="s">
        <v>29</v>
      </c>
      <c r="C27" s="35">
        <v>61.61</v>
      </c>
      <c r="D27" s="35">
        <v>23.66</v>
      </c>
      <c r="E27" s="35">
        <v>0.1893</v>
      </c>
      <c r="F27" s="35">
        <v>0.19189999999999999</v>
      </c>
      <c r="G27" s="35">
        <v>7.9899999999999999E-2</v>
      </c>
      <c r="H27" s="35">
        <v>5</v>
      </c>
      <c r="I27" s="35">
        <v>8.02</v>
      </c>
      <c r="J27" s="35">
        <v>0.92700000000000005</v>
      </c>
      <c r="K27" s="15">
        <f t="shared" si="61"/>
        <v>99.678100000000001</v>
      </c>
      <c r="L27" s="16">
        <f t="shared" si="62"/>
        <v>1.025392656650739</v>
      </c>
      <c r="M27" s="16">
        <f t="shared" si="63"/>
        <v>0.23204888098889623</v>
      </c>
      <c r="N27" s="16">
        <f t="shared" si="64"/>
        <v>2.6348608938205347E-3</v>
      </c>
      <c r="O27" s="16">
        <f t="shared" si="65"/>
        <v>1.8519698048820974E-3</v>
      </c>
      <c r="P27" s="16">
        <f t="shared" si="66"/>
        <v>5.2111051978002477E-4</v>
      </c>
      <c r="Q27" s="16">
        <f t="shared" si="67"/>
        <v>8.9162479002236186E-2</v>
      </c>
      <c r="R27" s="16">
        <f t="shared" si="68"/>
        <v>0.12939879255760101</v>
      </c>
      <c r="S27" s="16">
        <f t="shared" si="69"/>
        <v>9.8411822158053427E-3</v>
      </c>
      <c r="T27" s="16">
        <f t="shared" si="70"/>
        <v>2.050785313301478</v>
      </c>
      <c r="U27" s="16">
        <f t="shared" si="71"/>
        <v>0.69614664296668871</v>
      </c>
      <c r="V27" s="16">
        <f t="shared" si="72"/>
        <v>2.6348608938205347E-3</v>
      </c>
      <c r="W27" s="16">
        <f t="shared" si="73"/>
        <v>1.8519698048820974E-3</v>
      </c>
      <c r="X27" s="16">
        <f t="shared" si="74"/>
        <v>5.2111051978002477E-4</v>
      </c>
      <c r="Y27" s="16">
        <f t="shared" si="75"/>
        <v>8.9162479002236186E-2</v>
      </c>
      <c r="Z27" s="16">
        <f t="shared" si="76"/>
        <v>0.12939879255760101</v>
      </c>
      <c r="AA27" s="16">
        <f t="shared" si="77"/>
        <v>9.8411822158053427E-3</v>
      </c>
      <c r="AB27" s="16">
        <f t="shared" si="78"/>
        <v>2.980342351262292</v>
      </c>
      <c r="AC27" s="15">
        <f t="shared" si="79"/>
        <v>5.5048315169105049</v>
      </c>
      <c r="AD27" s="15">
        <f t="shared" si="80"/>
        <v>1.8686353738437955</v>
      </c>
      <c r="AE27" s="15">
        <f t="shared" si="81"/>
        <v>7.0726395380841202E-3</v>
      </c>
      <c r="AF27" s="15">
        <f t="shared" si="82"/>
        <v>4.9711599181824608E-3</v>
      </c>
      <c r="AG27" s="15">
        <f t="shared" si="83"/>
        <v>1.3987937179346232E-3</v>
      </c>
      <c r="AH27" s="15">
        <f t="shared" si="84"/>
        <v>0.23933486423657974</v>
      </c>
      <c r="AI27" s="15">
        <f t="shared" si="85"/>
        <v>0.34733940549560166</v>
      </c>
      <c r="AJ27" s="15">
        <f t="shared" si="86"/>
        <v>2.6416246339316597E-2</v>
      </c>
      <c r="AK27" s="15">
        <f t="shared" si="87"/>
        <v>7.9999999999999982</v>
      </c>
      <c r="AL27" s="15">
        <f t="shared" si="88"/>
        <v>2.7524157584552524</v>
      </c>
      <c r="AM27" s="15">
        <f t="shared" si="89"/>
        <v>1.2457569158958637</v>
      </c>
      <c r="AN27" s="15">
        <f t="shared" si="90"/>
        <v>7.0726395380841202E-3</v>
      </c>
      <c r="AO27" s="15">
        <f t="shared" si="91"/>
        <v>4.9711599181824608E-3</v>
      </c>
      <c r="AP27" s="15">
        <f t="shared" si="92"/>
        <v>1.3987937179346232E-3</v>
      </c>
      <c r="AQ27" s="15">
        <f t="shared" si="93"/>
        <v>0.23933486423657974</v>
      </c>
      <c r="AR27" s="15">
        <f t="shared" si="94"/>
        <v>0.69467881099120332</v>
      </c>
      <c r="AS27" s="15">
        <f t="shared" si="95"/>
        <v>5.2832492678633193E-2</v>
      </c>
      <c r="AT27" s="15">
        <f t="shared" si="96"/>
        <v>4.998461435431734</v>
      </c>
      <c r="AU27" s="15"/>
      <c r="AV27" s="21">
        <f t="shared" si="100"/>
        <v>271</v>
      </c>
      <c r="AW27" s="15">
        <f t="shared" si="101"/>
        <v>0.24252499732995481</v>
      </c>
      <c r="AX27" s="15">
        <f t="shared" si="102"/>
        <v>0.70393829715623979</v>
      </c>
      <c r="AY27" s="37">
        <f t="shared" si="39"/>
        <v>0.24252499732995481</v>
      </c>
    </row>
    <row r="28" spans="1:51">
      <c r="A28" s="33">
        <v>272</v>
      </c>
      <c r="B28" s="34" t="s">
        <v>68</v>
      </c>
      <c r="C28" s="35">
        <v>75.52</v>
      </c>
      <c r="D28" s="35">
        <v>12.64</v>
      </c>
      <c r="E28" s="35">
        <v>0.6925</v>
      </c>
      <c r="F28" s="35">
        <v>0</v>
      </c>
      <c r="G28" s="35">
        <v>0.1012</v>
      </c>
      <c r="H28" s="35">
        <v>0.71340000000000003</v>
      </c>
      <c r="I28" s="35">
        <v>3.1</v>
      </c>
      <c r="J28" s="35">
        <v>5.48</v>
      </c>
      <c r="K28" s="15">
        <f>SUM(C28:J28)</f>
        <v>98.247100000000003</v>
      </c>
      <c r="L28" s="16">
        <f>C28/'Alkali Feldspar'!C$3</f>
        <v>1.256900721153446</v>
      </c>
      <c r="M28" s="16">
        <f>D28/'Alkali Feldspar'!D$3</f>
        <v>0.12396863295433848</v>
      </c>
      <c r="N28" s="16">
        <f>E28/'Alkali Feldspar'!E$3</f>
        <v>9.6388862597502397E-3</v>
      </c>
      <c r="O28" s="16">
        <f>F28/'Alkali Feldspar'!F$3</f>
        <v>0</v>
      </c>
      <c r="P28" s="16">
        <f>G28/'Alkali Feldspar'!G$3</f>
        <v>6.6002984482776603E-4</v>
      </c>
      <c r="Q28" s="16">
        <f>H28/'Alkali Feldspar'!H$3</f>
        <v>1.272170250403906E-2</v>
      </c>
      <c r="R28" s="16">
        <f>I28/'Alkali Feldspar'!I$3</f>
        <v>5.0016989641965479E-2</v>
      </c>
      <c r="S28" s="16">
        <f>J28/'Alkali Feldspar'!J$3</f>
        <v>5.8176568007134069E-2</v>
      </c>
      <c r="T28" s="16">
        <f>L28*2</f>
        <v>2.513801442306892</v>
      </c>
      <c r="U28" s="16">
        <f>M28*3</f>
        <v>0.37190589886301545</v>
      </c>
      <c r="V28" s="16">
        <f t="shared" ref="V28:AA28" si="104">N28</f>
        <v>9.6388862597502397E-3</v>
      </c>
      <c r="W28" s="16">
        <f t="shared" si="104"/>
        <v>0</v>
      </c>
      <c r="X28" s="16">
        <f t="shared" si="104"/>
        <v>6.6002984482776603E-4</v>
      </c>
      <c r="Y28" s="16">
        <f t="shared" si="104"/>
        <v>1.272170250403906E-2</v>
      </c>
      <c r="Z28" s="16">
        <f t="shared" si="104"/>
        <v>5.0016989641965479E-2</v>
      </c>
      <c r="AA28" s="16">
        <f t="shared" si="104"/>
        <v>5.8176568007134069E-2</v>
      </c>
      <c r="AB28" s="16">
        <f>SUM(T28:AA28)</f>
        <v>3.0169215174276243</v>
      </c>
      <c r="AC28" s="15">
        <f>T28*'Alkali Feldspar'!$AC$3/$AB28</f>
        <v>6.6658716251930414</v>
      </c>
      <c r="AD28" s="15">
        <f>U28*'Alkali Feldspar'!$AC$3/$AB28</f>
        <v>0.98618647310420116</v>
      </c>
      <c r="AE28" s="15">
        <f>V28*'Alkali Feldspar'!$AC$3/$AB28</f>
        <v>2.5559528026354039E-2</v>
      </c>
      <c r="AF28" s="15">
        <f>W28*'Alkali Feldspar'!$AC$3/$AB28</f>
        <v>0</v>
      </c>
      <c r="AG28" s="15">
        <f>X28*'Alkali Feldspar'!$AC$3/$AB28</f>
        <v>1.7502075304644715E-3</v>
      </c>
      <c r="AH28" s="15">
        <f>Y28*'Alkali Feldspar'!$AC$3/$AB28</f>
        <v>3.3734261711617107E-2</v>
      </c>
      <c r="AI28" s="15">
        <f>Z28*'Alkali Feldspar'!$AC$3/$AB28</f>
        <v>0.1326305357379331</v>
      </c>
      <c r="AJ28" s="15">
        <f>AA28*'Alkali Feldspar'!$AC$3/$AB28</f>
        <v>0.15426736869638763</v>
      </c>
      <c r="AK28" s="15">
        <f>SUM(AC28:AJ28)</f>
        <v>7.9999999999999982</v>
      </c>
      <c r="AL28" s="15">
        <f>AC28/2</f>
        <v>3.3329358125965207</v>
      </c>
      <c r="AM28" s="15">
        <f>AD28*2/3</f>
        <v>0.6574576487361341</v>
      </c>
      <c r="AN28" s="15">
        <f>AE28</f>
        <v>2.5559528026354039E-2</v>
      </c>
      <c r="AO28" s="15">
        <f>AF28</f>
        <v>0</v>
      </c>
      <c r="AP28" s="15">
        <f>AG28</f>
        <v>1.7502075304644715E-3</v>
      </c>
      <c r="AQ28" s="15">
        <f>AH28</f>
        <v>3.3734261711617107E-2</v>
      </c>
      <c r="AR28" s="15">
        <f>AI28*2</f>
        <v>0.26526107147586619</v>
      </c>
      <c r="AS28" s="15">
        <f>AJ28*2</f>
        <v>0.30853473739277526</v>
      </c>
      <c r="AT28" s="15">
        <f>SUM(AL28:AS28)</f>
        <v>4.6252332674697305</v>
      </c>
      <c r="AU28" s="15"/>
      <c r="AV28" s="20">
        <v>272</v>
      </c>
      <c r="AW28" s="22">
        <f>AQ28/($AQ28+$AR28+$AS28)</f>
        <v>5.5526900387658423E-2</v>
      </c>
      <c r="AX28" s="22">
        <f>AR28/($AQ28+$AR28+$AS28)</f>
        <v>0.43662212674100637</v>
      </c>
      <c r="AY28" s="37">
        <f>AX28</f>
        <v>0.43662212674100637</v>
      </c>
    </row>
    <row r="29" spans="1:51">
      <c r="A29" s="33">
        <v>274</v>
      </c>
      <c r="B29" s="34" t="s">
        <v>30</v>
      </c>
      <c r="C29" s="35">
        <v>62.33</v>
      </c>
      <c r="D29" s="35">
        <v>23.45</v>
      </c>
      <c r="E29" s="35">
        <v>0.23080000000000001</v>
      </c>
      <c r="F29" s="35">
        <v>0.21290000000000001</v>
      </c>
      <c r="G29" s="35">
        <v>6.1600000000000002E-2</v>
      </c>
      <c r="H29" s="35">
        <v>4.68</v>
      </c>
      <c r="I29" s="35">
        <v>8.23</v>
      </c>
      <c r="J29" s="35">
        <v>1.0653999999999999</v>
      </c>
      <c r="K29" s="15">
        <f t="shared" si="61"/>
        <v>100.26070000000001</v>
      </c>
      <c r="L29" s="16">
        <f t="shared" si="62"/>
        <v>1.0373758203058037</v>
      </c>
      <c r="M29" s="16">
        <f t="shared" si="63"/>
        <v>0.22998927553633206</v>
      </c>
      <c r="N29" s="16">
        <f t="shared" si="64"/>
        <v>3.2124981209391409E-3</v>
      </c>
      <c r="O29" s="16">
        <f t="shared" si="65"/>
        <v>2.054634556849393E-3</v>
      </c>
      <c r="P29" s="16">
        <f t="shared" si="66"/>
        <v>4.0175729685168373E-4</v>
      </c>
      <c r="Q29" s="16">
        <f t="shared" si="67"/>
        <v>8.3456080346093073E-2</v>
      </c>
      <c r="R29" s="16">
        <f t="shared" si="68"/>
        <v>0.13278704024302448</v>
      </c>
      <c r="S29" s="16">
        <f t="shared" si="69"/>
        <v>1.1310459042846829E-2</v>
      </c>
      <c r="T29" s="16">
        <f t="shared" si="70"/>
        <v>2.0747516406116073</v>
      </c>
      <c r="U29" s="16">
        <f t="shared" si="71"/>
        <v>0.68996782660899614</v>
      </c>
      <c r="V29" s="16">
        <f t="shared" si="72"/>
        <v>3.2124981209391409E-3</v>
      </c>
      <c r="W29" s="16">
        <f t="shared" si="73"/>
        <v>2.054634556849393E-3</v>
      </c>
      <c r="X29" s="16">
        <f t="shared" si="74"/>
        <v>4.0175729685168373E-4</v>
      </c>
      <c r="Y29" s="16">
        <f t="shared" si="75"/>
        <v>8.3456080346093073E-2</v>
      </c>
      <c r="Z29" s="16">
        <f t="shared" si="76"/>
        <v>0.13278704024302448</v>
      </c>
      <c r="AA29" s="16">
        <f t="shared" si="77"/>
        <v>1.1310459042846829E-2</v>
      </c>
      <c r="AB29" s="16">
        <f t="shared" si="78"/>
        <v>2.9979419368272078</v>
      </c>
      <c r="AC29" s="15">
        <f t="shared" si="79"/>
        <v>5.5364691760704758</v>
      </c>
      <c r="AD29" s="15">
        <f t="shared" si="80"/>
        <v>1.841177290682835</v>
      </c>
      <c r="AE29" s="15">
        <f t="shared" si="81"/>
        <v>8.5725426005788564E-3</v>
      </c>
      <c r="AF29" s="15">
        <f t="shared" si="82"/>
        <v>5.4827867921254294E-3</v>
      </c>
      <c r="AG29" s="15">
        <f t="shared" si="83"/>
        <v>1.0720882667310705E-3</v>
      </c>
      <c r="AH29" s="15">
        <f t="shared" si="84"/>
        <v>0.2227023260748448</v>
      </c>
      <c r="AI29" s="15">
        <f t="shared" si="85"/>
        <v>0.35434185995891865</v>
      </c>
      <c r="AJ29" s="15">
        <f t="shared" si="86"/>
        <v>3.0181929553490826E-2</v>
      </c>
      <c r="AK29" s="15">
        <f t="shared" si="87"/>
        <v>8</v>
      </c>
      <c r="AL29" s="15">
        <f t="shared" si="88"/>
        <v>2.7682345880352379</v>
      </c>
      <c r="AM29" s="15">
        <f t="shared" si="89"/>
        <v>1.22745152712189</v>
      </c>
      <c r="AN29" s="15">
        <f t="shared" si="90"/>
        <v>8.5725426005788564E-3</v>
      </c>
      <c r="AO29" s="15">
        <f t="shared" si="91"/>
        <v>5.4827867921254294E-3</v>
      </c>
      <c r="AP29" s="15">
        <f t="shared" si="92"/>
        <v>1.0720882667310705E-3</v>
      </c>
      <c r="AQ29" s="15">
        <f t="shared" si="93"/>
        <v>0.2227023260748448</v>
      </c>
      <c r="AR29" s="15">
        <f t="shared" si="94"/>
        <v>0.7086837199178373</v>
      </c>
      <c r="AS29" s="15">
        <f t="shared" si="95"/>
        <v>6.0363859106981652E-2</v>
      </c>
      <c r="AT29" s="15">
        <f t="shared" si="96"/>
        <v>5.0025634379162272</v>
      </c>
      <c r="AU29" s="15"/>
      <c r="AV29" s="21">
        <f t="shared" si="100"/>
        <v>274</v>
      </c>
      <c r="AW29" s="15">
        <f t="shared" si="101"/>
        <v>0.22455492552072875</v>
      </c>
      <c r="AX29" s="15">
        <f t="shared" si="102"/>
        <v>0.71457906501802959</v>
      </c>
      <c r="AY29" s="37">
        <f t="shared" si="39"/>
        <v>0.22455492552072875</v>
      </c>
    </row>
    <row r="30" spans="1:51">
      <c r="A30" s="33">
        <v>276</v>
      </c>
      <c r="B30" s="34" t="s">
        <v>31</v>
      </c>
      <c r="C30" s="35">
        <v>61.55</v>
      </c>
      <c r="D30" s="35">
        <v>23.89</v>
      </c>
      <c r="E30" s="35">
        <v>0.18290000000000001</v>
      </c>
      <c r="F30" s="35">
        <v>0.2472</v>
      </c>
      <c r="G30" s="35">
        <v>0.1124</v>
      </c>
      <c r="H30" s="35">
        <v>5.19</v>
      </c>
      <c r="I30" s="35">
        <v>8.0500000000000007</v>
      </c>
      <c r="J30" s="35">
        <v>0.96360000000000001</v>
      </c>
      <c r="K30" s="15">
        <f t="shared" si="61"/>
        <v>100.1861</v>
      </c>
      <c r="L30" s="16">
        <f t="shared" si="62"/>
        <v>1.0243940596794836</v>
      </c>
      <c r="M30" s="16">
        <f t="shared" si="63"/>
        <v>0.23430463934170459</v>
      </c>
      <c r="N30" s="16">
        <f t="shared" si="64"/>
        <v>2.545779490120316E-3</v>
      </c>
      <c r="O30" s="16">
        <f t="shared" si="65"/>
        <v>2.3856536517293096E-3</v>
      </c>
      <c r="P30" s="16">
        <f t="shared" si="66"/>
        <v>7.3307662607352672E-4</v>
      </c>
      <c r="Q30" s="16">
        <f t="shared" si="67"/>
        <v>9.2550653204321168E-2</v>
      </c>
      <c r="R30" s="16">
        <f t="shared" si="68"/>
        <v>0.12988282794123296</v>
      </c>
      <c r="S30" s="16">
        <f t="shared" si="69"/>
        <v>1.0229733746655909E-2</v>
      </c>
      <c r="T30" s="16">
        <f t="shared" si="70"/>
        <v>2.0487881193589672</v>
      </c>
      <c r="U30" s="16">
        <f t="shared" si="71"/>
        <v>0.70291391802511383</v>
      </c>
      <c r="V30" s="16">
        <f t="shared" si="72"/>
        <v>2.545779490120316E-3</v>
      </c>
      <c r="W30" s="16">
        <f t="shared" si="73"/>
        <v>2.3856536517293096E-3</v>
      </c>
      <c r="X30" s="16">
        <f t="shared" si="74"/>
        <v>7.3307662607352672E-4</v>
      </c>
      <c r="Y30" s="16">
        <f t="shared" si="75"/>
        <v>9.2550653204321168E-2</v>
      </c>
      <c r="Z30" s="16">
        <f t="shared" si="76"/>
        <v>0.12988282794123296</v>
      </c>
      <c r="AA30" s="16">
        <f t="shared" si="77"/>
        <v>1.0229733746655909E-2</v>
      </c>
      <c r="AB30" s="16">
        <f t="shared" si="78"/>
        <v>2.9900297620442138</v>
      </c>
      <c r="AC30" s="15">
        <f t="shared" si="79"/>
        <v>5.4816527791569767</v>
      </c>
      <c r="AD30" s="15">
        <f t="shared" si="80"/>
        <v>1.8806874150832478</v>
      </c>
      <c r="AE30" s="15">
        <f t="shared" si="81"/>
        <v>6.8113823412375022E-3</v>
      </c>
      <c r="AF30" s="15">
        <f t="shared" si="82"/>
        <v>6.3829562688989252E-3</v>
      </c>
      <c r="AG30" s="15">
        <f t="shared" si="83"/>
        <v>1.961389509574217E-3</v>
      </c>
      <c r="AH30" s="15">
        <f t="shared" si="84"/>
        <v>0.24762470094223127</v>
      </c>
      <c r="AI30" s="15">
        <f t="shared" si="85"/>
        <v>0.34750912406285905</v>
      </c>
      <c r="AJ30" s="15">
        <f t="shared" si="86"/>
        <v>2.7370252634975986E-2</v>
      </c>
      <c r="AK30" s="15">
        <f t="shared" si="87"/>
        <v>8.0000000000000018</v>
      </c>
      <c r="AL30" s="15">
        <f t="shared" si="88"/>
        <v>2.7408263895784883</v>
      </c>
      <c r="AM30" s="15">
        <f t="shared" si="89"/>
        <v>1.2537916100554984</v>
      </c>
      <c r="AN30" s="15">
        <f t="shared" si="90"/>
        <v>6.8113823412375022E-3</v>
      </c>
      <c r="AO30" s="15">
        <f t="shared" si="91"/>
        <v>6.3829562688989252E-3</v>
      </c>
      <c r="AP30" s="15">
        <f t="shared" si="92"/>
        <v>1.961389509574217E-3</v>
      </c>
      <c r="AQ30" s="15">
        <f t="shared" si="93"/>
        <v>0.24762470094223127</v>
      </c>
      <c r="AR30" s="15">
        <f t="shared" si="94"/>
        <v>0.69501824812571811</v>
      </c>
      <c r="AS30" s="15">
        <f t="shared" si="95"/>
        <v>5.4740505269951972E-2</v>
      </c>
      <c r="AT30" s="15">
        <f t="shared" si="96"/>
        <v>5.0071571820915999</v>
      </c>
      <c r="AU30" s="15"/>
      <c r="AV30" s="21">
        <f t="shared" si="100"/>
        <v>276</v>
      </c>
      <c r="AW30" s="15">
        <f t="shared" si="101"/>
        <v>0.24827432204258229</v>
      </c>
      <c r="AX30" s="15">
        <f t="shared" si="102"/>
        <v>0.69684156590214941</v>
      </c>
      <c r="AY30" s="37">
        <f t="shared" si="39"/>
        <v>0.24827432204258229</v>
      </c>
    </row>
    <row r="31" spans="1:51">
      <c r="A31" s="33">
        <v>278</v>
      </c>
      <c r="B31" s="34" t="s">
        <v>32</v>
      </c>
      <c r="C31" s="35">
        <v>62.01</v>
      </c>
      <c r="D31" s="35">
        <v>23.42</v>
      </c>
      <c r="E31" s="35">
        <v>0.23480000000000001</v>
      </c>
      <c r="F31" s="35">
        <v>0.22289999999999999</v>
      </c>
      <c r="G31" s="35">
        <v>0.11070000000000001</v>
      </c>
      <c r="H31" s="35">
        <v>4.8499999999999996</v>
      </c>
      <c r="I31" s="35">
        <v>8.1999999999999993</v>
      </c>
      <c r="J31" s="35">
        <v>0.96660000000000001</v>
      </c>
      <c r="K31" s="15">
        <f t="shared" si="61"/>
        <v>100.015</v>
      </c>
      <c r="L31" s="16">
        <f t="shared" si="62"/>
        <v>1.0320499697924417</v>
      </c>
      <c r="M31" s="16">
        <f t="shared" si="63"/>
        <v>0.22969504618596576</v>
      </c>
      <c r="N31" s="16">
        <f t="shared" si="64"/>
        <v>3.2681739982517778E-3</v>
      </c>
      <c r="O31" s="16">
        <f t="shared" si="65"/>
        <v>2.1511415815957243E-3</v>
      </c>
      <c r="P31" s="16">
        <f t="shared" si="66"/>
        <v>7.2198916820586669E-4</v>
      </c>
      <c r="Q31" s="16">
        <f t="shared" si="67"/>
        <v>8.6487604632169091E-2</v>
      </c>
      <c r="R31" s="16">
        <f t="shared" si="68"/>
        <v>0.13230300485939256</v>
      </c>
      <c r="S31" s="16">
        <f t="shared" si="69"/>
        <v>1.0261582232791201E-2</v>
      </c>
      <c r="T31" s="16">
        <f t="shared" si="70"/>
        <v>2.0640999395848834</v>
      </c>
      <c r="U31" s="16">
        <f t="shared" si="71"/>
        <v>0.68908513855789733</v>
      </c>
      <c r="V31" s="16">
        <f t="shared" si="72"/>
        <v>3.2681739982517778E-3</v>
      </c>
      <c r="W31" s="16">
        <f t="shared" si="73"/>
        <v>2.1511415815957243E-3</v>
      </c>
      <c r="X31" s="16">
        <f t="shared" si="74"/>
        <v>7.2198916820586669E-4</v>
      </c>
      <c r="Y31" s="16">
        <f t="shared" si="75"/>
        <v>8.6487604632169091E-2</v>
      </c>
      <c r="Z31" s="16">
        <f t="shared" si="76"/>
        <v>0.13230300485939256</v>
      </c>
      <c r="AA31" s="16">
        <f t="shared" si="77"/>
        <v>1.0261582232791201E-2</v>
      </c>
      <c r="AB31" s="16">
        <f t="shared" si="78"/>
        <v>2.988378574615187</v>
      </c>
      <c r="AC31" s="15">
        <f t="shared" si="79"/>
        <v>5.5256719001224326</v>
      </c>
      <c r="AD31" s="15">
        <f t="shared" si="80"/>
        <v>1.8447064087832465</v>
      </c>
      <c r="AE31" s="15">
        <f t="shared" si="81"/>
        <v>8.7490227001714334E-3</v>
      </c>
      <c r="AF31" s="15">
        <f t="shared" si="82"/>
        <v>5.7586855959110908E-3</v>
      </c>
      <c r="AG31" s="15">
        <f t="shared" si="83"/>
        <v>1.9327917134430322E-3</v>
      </c>
      <c r="AH31" s="15">
        <f t="shared" si="84"/>
        <v>0.23153051722921306</v>
      </c>
      <c r="AI31" s="15">
        <f t="shared" si="85"/>
        <v>0.35418003858879676</v>
      </c>
      <c r="AJ31" s="15">
        <f t="shared" si="86"/>
        <v>2.7470635266785323E-2</v>
      </c>
      <c r="AK31" s="15">
        <f t="shared" si="87"/>
        <v>8</v>
      </c>
      <c r="AL31" s="15">
        <f t="shared" si="88"/>
        <v>2.7628359500612163</v>
      </c>
      <c r="AM31" s="15">
        <f t="shared" si="89"/>
        <v>1.2298042725221643</v>
      </c>
      <c r="AN31" s="15">
        <f t="shared" si="90"/>
        <v>8.7490227001714334E-3</v>
      </c>
      <c r="AO31" s="15">
        <f t="shared" si="91"/>
        <v>5.7586855959110908E-3</v>
      </c>
      <c r="AP31" s="15">
        <f t="shared" si="92"/>
        <v>1.9327917134430322E-3</v>
      </c>
      <c r="AQ31" s="15">
        <f t="shared" si="93"/>
        <v>0.23153051722921306</v>
      </c>
      <c r="AR31" s="15">
        <f t="shared" si="94"/>
        <v>0.70836007717759353</v>
      </c>
      <c r="AS31" s="15">
        <f t="shared" si="95"/>
        <v>5.4941270533570646E-2</v>
      </c>
      <c r="AT31" s="15">
        <f t="shared" si="96"/>
        <v>5.0039125875332848</v>
      </c>
      <c r="AU31" s="15"/>
      <c r="AV31" s="21">
        <f t="shared" si="100"/>
        <v>278</v>
      </c>
      <c r="AW31" s="15">
        <f t="shared" si="101"/>
        <v>0.23273331443106646</v>
      </c>
      <c r="AX31" s="15">
        <f t="shared" si="102"/>
        <v>0.71203999604500734</v>
      </c>
      <c r="AY31" s="37">
        <f t="shared" si="39"/>
        <v>0.23273331443106646</v>
      </c>
    </row>
    <row r="32" spans="1:51">
      <c r="A32" s="33">
        <v>280</v>
      </c>
      <c r="B32" s="34" t="s">
        <v>33</v>
      </c>
      <c r="C32" s="35">
        <v>61.11</v>
      </c>
      <c r="D32" s="35">
        <v>24.15</v>
      </c>
      <c r="E32" s="35">
        <v>0.15920000000000001</v>
      </c>
      <c r="F32" s="35">
        <v>0.21829999999999999</v>
      </c>
      <c r="G32" s="35">
        <v>0</v>
      </c>
      <c r="H32" s="35">
        <v>5.65</v>
      </c>
      <c r="I32" s="35">
        <v>7.8</v>
      </c>
      <c r="J32" s="35">
        <v>0.8206</v>
      </c>
      <c r="K32" s="15">
        <f t="shared" si="61"/>
        <v>99.90809999999999</v>
      </c>
      <c r="L32" s="16">
        <f t="shared" si="62"/>
        <v>1.0170710152236109</v>
      </c>
      <c r="M32" s="16">
        <f t="shared" si="63"/>
        <v>0.23685462704487925</v>
      </c>
      <c r="N32" s="16">
        <f t="shared" si="64"/>
        <v>2.2158999170429432E-3</v>
      </c>
      <c r="O32" s="16">
        <f t="shared" si="65"/>
        <v>2.1067483502124119E-3</v>
      </c>
      <c r="P32" s="16">
        <f t="shared" si="66"/>
        <v>0</v>
      </c>
      <c r="Q32" s="16">
        <f t="shared" si="67"/>
        <v>0.1007536012725269</v>
      </c>
      <c r="R32" s="16">
        <f t="shared" si="68"/>
        <v>0.12584919974430023</v>
      </c>
      <c r="S32" s="16">
        <f t="shared" si="69"/>
        <v>8.7116225742069724E-3</v>
      </c>
      <c r="T32" s="16">
        <f t="shared" si="70"/>
        <v>2.0341420304472217</v>
      </c>
      <c r="U32" s="16">
        <f t="shared" si="71"/>
        <v>0.71056388113463775</v>
      </c>
      <c r="V32" s="16">
        <f t="shared" si="72"/>
        <v>2.2158999170429432E-3</v>
      </c>
      <c r="W32" s="16">
        <f t="shared" si="73"/>
        <v>2.1067483502124119E-3</v>
      </c>
      <c r="X32" s="16">
        <f t="shared" si="74"/>
        <v>0</v>
      </c>
      <c r="Y32" s="16">
        <f t="shared" si="75"/>
        <v>0.1007536012725269</v>
      </c>
      <c r="Z32" s="16">
        <f t="shared" si="76"/>
        <v>0.12584919974430023</v>
      </c>
      <c r="AA32" s="16">
        <f t="shared" si="77"/>
        <v>8.7116225742069724E-3</v>
      </c>
      <c r="AB32" s="16">
        <f t="shared" si="78"/>
        <v>2.9843429834401487</v>
      </c>
      <c r="AC32" s="15">
        <f t="shared" si="79"/>
        <v>5.4528371349660363</v>
      </c>
      <c r="AD32" s="15">
        <f t="shared" si="80"/>
        <v>1.9047780635871761</v>
      </c>
      <c r="AE32" s="15">
        <f t="shared" si="81"/>
        <v>5.9400676915187644E-3</v>
      </c>
      <c r="AF32" s="15">
        <f t="shared" si="82"/>
        <v>5.6474697765037584E-3</v>
      </c>
      <c r="AG32" s="15">
        <f t="shared" si="83"/>
        <v>0</v>
      </c>
      <c r="AH32" s="15">
        <f t="shared" si="84"/>
        <v>0.2700858495999946</v>
      </c>
      <c r="AI32" s="15">
        <f t="shared" si="85"/>
        <v>0.33735854207810867</v>
      </c>
      <c r="AJ32" s="15">
        <f t="shared" si="86"/>
        <v>2.3352872300662447E-2</v>
      </c>
      <c r="AK32" s="15">
        <f t="shared" si="87"/>
        <v>8</v>
      </c>
      <c r="AL32" s="15">
        <f t="shared" si="88"/>
        <v>2.7264185674830181</v>
      </c>
      <c r="AM32" s="15">
        <f t="shared" si="89"/>
        <v>1.2698520423914508</v>
      </c>
      <c r="AN32" s="15">
        <f t="shared" si="90"/>
        <v>5.9400676915187644E-3</v>
      </c>
      <c r="AO32" s="15">
        <f t="shared" si="91"/>
        <v>5.6474697765037584E-3</v>
      </c>
      <c r="AP32" s="15">
        <f t="shared" si="92"/>
        <v>0</v>
      </c>
      <c r="AQ32" s="15">
        <f t="shared" si="93"/>
        <v>0.2700858495999946</v>
      </c>
      <c r="AR32" s="15">
        <f t="shared" si="94"/>
        <v>0.67471708415621734</v>
      </c>
      <c r="AS32" s="15">
        <f t="shared" si="95"/>
        <v>4.6705744601324893E-2</v>
      </c>
      <c r="AT32" s="15">
        <f t="shared" si="96"/>
        <v>4.9993668257000285</v>
      </c>
      <c r="AU32" s="15"/>
      <c r="AV32" s="21">
        <f t="shared" si="100"/>
        <v>280</v>
      </c>
      <c r="AW32" s="15">
        <f t="shared" si="101"/>
        <v>0.27239887607176544</v>
      </c>
      <c r="AX32" s="15">
        <f t="shared" si="102"/>
        <v>0.68049538938368748</v>
      </c>
      <c r="AY32" s="37">
        <f t="shared" si="39"/>
        <v>0.27239887607176544</v>
      </c>
    </row>
    <row r="33" spans="1:51">
      <c r="A33" s="33">
        <v>281</v>
      </c>
      <c r="B33" s="34" t="s">
        <v>34</v>
      </c>
      <c r="C33" s="35">
        <v>61.83</v>
      </c>
      <c r="D33" s="35">
        <v>23.85</v>
      </c>
      <c r="E33" s="35">
        <v>0.21149999999999999</v>
      </c>
      <c r="F33" s="35">
        <v>0.106</v>
      </c>
      <c r="G33" s="35">
        <v>9.4700000000000006E-2</v>
      </c>
      <c r="H33" s="35">
        <v>5.17</v>
      </c>
      <c r="I33" s="35">
        <v>7.95</v>
      </c>
      <c r="J33" s="35">
        <v>0.94110000000000005</v>
      </c>
      <c r="K33" s="15">
        <f t="shared" si="61"/>
        <v>100.15330000000002</v>
      </c>
      <c r="L33" s="16">
        <f t="shared" si="62"/>
        <v>1.0290541788786753</v>
      </c>
      <c r="M33" s="16">
        <f t="shared" si="63"/>
        <v>0.23391233354121618</v>
      </c>
      <c r="N33" s="16">
        <f t="shared" si="64"/>
        <v>2.9438620129056685E-3</v>
      </c>
      <c r="O33" s="16">
        <f t="shared" si="65"/>
        <v>1.0229744623111115E-3</v>
      </c>
      <c r="P33" s="16">
        <f t="shared" si="66"/>
        <v>6.1763662356906571E-4</v>
      </c>
      <c r="Q33" s="16">
        <f t="shared" si="67"/>
        <v>9.2194003288312218E-2</v>
      </c>
      <c r="R33" s="16">
        <f t="shared" si="68"/>
        <v>0.12826937666245986</v>
      </c>
      <c r="S33" s="16">
        <f t="shared" si="69"/>
        <v>9.9908701006412165E-3</v>
      </c>
      <c r="T33" s="16">
        <f t="shared" si="70"/>
        <v>2.0581083577573507</v>
      </c>
      <c r="U33" s="16">
        <f t="shared" si="71"/>
        <v>0.70173700062364852</v>
      </c>
      <c r="V33" s="16">
        <f t="shared" si="72"/>
        <v>2.9438620129056685E-3</v>
      </c>
      <c r="W33" s="16">
        <f t="shared" si="73"/>
        <v>1.0229744623111115E-3</v>
      </c>
      <c r="X33" s="16">
        <f t="shared" si="74"/>
        <v>6.1763662356906571E-4</v>
      </c>
      <c r="Y33" s="16">
        <f t="shared" si="75"/>
        <v>9.2194003288312218E-2</v>
      </c>
      <c r="Z33" s="16">
        <f t="shared" si="76"/>
        <v>0.12826937666245986</v>
      </c>
      <c r="AA33" s="16">
        <f t="shared" si="77"/>
        <v>9.9908701006412165E-3</v>
      </c>
      <c r="AB33" s="16">
        <f t="shared" si="78"/>
        <v>2.9948840815311981</v>
      </c>
      <c r="AC33" s="15">
        <f t="shared" ref="AC33:AC38" si="105">T33*$AC$3/$AB33</f>
        <v>5.4976641545474418</v>
      </c>
      <c r="AD33" s="15">
        <f t="shared" ref="AD33:AD38" si="106">U33*$AC$3/$AB33</f>
        <v>1.8744952566307556</v>
      </c>
      <c r="AE33" s="15">
        <f t="shared" ref="AE33:AE38" si="107">V33*$AC$3/$AB33</f>
        <v>7.8637087319935444E-3</v>
      </c>
      <c r="AF33" s="15">
        <f t="shared" ref="AF33:AF38" si="108">W33*$AC$3/$AB33</f>
        <v>2.7325918051241413E-3</v>
      </c>
      <c r="AG33" s="15">
        <f t="shared" ref="AG33:AG38" si="109">X33*$AC$3/$AB33</f>
        <v>1.649844486143279E-3</v>
      </c>
      <c r="AH33" s="15">
        <f t="shared" ref="AH33:AH38" si="110">Y33*$AC$3/$AB33</f>
        <v>0.24627064227788362</v>
      </c>
      <c r="AI33" s="15">
        <f t="shared" ref="AI33:AI38" si="111">Z33*$AC$3/$AB33</f>
        <v>0.34263597032945436</v>
      </c>
      <c r="AJ33" s="15">
        <f t="shared" ref="AJ33:AJ38" si="112">AA33*$AC$3/$AB33</f>
        <v>2.668783119120436E-2</v>
      </c>
      <c r="AK33" s="15">
        <f t="shared" si="87"/>
        <v>8</v>
      </c>
      <c r="AL33" s="15">
        <f t="shared" si="88"/>
        <v>2.7488320772737209</v>
      </c>
      <c r="AM33" s="15">
        <f t="shared" si="89"/>
        <v>1.2496635044205038</v>
      </c>
      <c r="AN33" s="15">
        <f t="shared" si="90"/>
        <v>7.8637087319935444E-3</v>
      </c>
      <c r="AO33" s="15">
        <f t="shared" si="91"/>
        <v>2.7325918051241413E-3</v>
      </c>
      <c r="AP33" s="15">
        <f t="shared" si="92"/>
        <v>1.649844486143279E-3</v>
      </c>
      <c r="AQ33" s="15">
        <f t="shared" si="93"/>
        <v>0.24627064227788362</v>
      </c>
      <c r="AR33" s="15">
        <f t="shared" si="94"/>
        <v>0.68527194065890873</v>
      </c>
      <c r="AS33" s="15">
        <f t="shared" si="95"/>
        <v>5.337566238240872E-2</v>
      </c>
      <c r="AT33" s="15">
        <f t="shared" si="96"/>
        <v>4.9956599720366865</v>
      </c>
      <c r="AU33" s="15"/>
      <c r="AV33" s="21">
        <f t="shared" si="100"/>
        <v>281</v>
      </c>
      <c r="AW33" s="15">
        <f t="shared" si="101"/>
        <v>0.25004171000819464</v>
      </c>
      <c r="AX33" s="15">
        <f t="shared" si="102"/>
        <v>0.695765302263052</v>
      </c>
      <c r="AY33" s="37">
        <f t="shared" si="39"/>
        <v>0.25004171000819464</v>
      </c>
    </row>
    <row r="34" spans="1:51">
      <c r="A34" s="33">
        <v>284</v>
      </c>
      <c r="B34" s="34" t="s">
        <v>35</v>
      </c>
      <c r="C34" s="35">
        <v>61.56</v>
      </c>
      <c r="D34" s="35">
        <v>23.84</v>
      </c>
      <c r="E34" s="35">
        <v>0.18529999999999999</v>
      </c>
      <c r="F34" s="35">
        <v>0.2379</v>
      </c>
      <c r="G34" s="35">
        <v>8.9599999999999999E-2</v>
      </c>
      <c r="H34" s="35">
        <v>5.12</v>
      </c>
      <c r="I34" s="35">
        <v>8.23</v>
      </c>
      <c r="J34" s="35">
        <v>0.94220000000000004</v>
      </c>
      <c r="K34" s="15">
        <f t="shared" si="61"/>
        <v>100.20500000000001</v>
      </c>
      <c r="L34" s="16">
        <f t="shared" si="62"/>
        <v>1.0245604925080263</v>
      </c>
      <c r="M34" s="16">
        <f t="shared" si="63"/>
        <v>0.23381425709109407</v>
      </c>
      <c r="N34" s="16">
        <f t="shared" si="64"/>
        <v>2.5791850165078978E-3</v>
      </c>
      <c r="O34" s="16">
        <f t="shared" si="65"/>
        <v>2.2959021187152215E-3</v>
      </c>
      <c r="P34" s="16">
        <f t="shared" si="66"/>
        <v>5.843742499660854E-4</v>
      </c>
      <c r="Q34" s="16">
        <f t="shared" si="67"/>
        <v>9.1302378498289857E-2</v>
      </c>
      <c r="R34" s="16">
        <f t="shared" si="68"/>
        <v>0.13278704024302448</v>
      </c>
      <c r="S34" s="16">
        <f t="shared" si="69"/>
        <v>1.0002547878890823E-2</v>
      </c>
      <c r="T34" s="16">
        <f t="shared" si="70"/>
        <v>2.0491209850160526</v>
      </c>
      <c r="U34" s="16">
        <f t="shared" si="71"/>
        <v>0.70144277127328225</v>
      </c>
      <c r="V34" s="16">
        <f t="shared" si="72"/>
        <v>2.5791850165078978E-3</v>
      </c>
      <c r="W34" s="16">
        <f t="shared" si="73"/>
        <v>2.2959021187152215E-3</v>
      </c>
      <c r="X34" s="16">
        <f t="shared" si="74"/>
        <v>5.843742499660854E-4</v>
      </c>
      <c r="Y34" s="16">
        <f t="shared" si="75"/>
        <v>9.1302378498289857E-2</v>
      </c>
      <c r="Z34" s="16">
        <f t="shared" si="76"/>
        <v>0.13278704024302448</v>
      </c>
      <c r="AA34" s="16">
        <f t="shared" si="77"/>
        <v>1.0002547878890823E-2</v>
      </c>
      <c r="AB34" s="16">
        <f t="shared" si="78"/>
        <v>2.9901151842947291</v>
      </c>
      <c r="AC34" s="15">
        <f t="shared" si="105"/>
        <v>5.4823867542731426</v>
      </c>
      <c r="AD34" s="15">
        <f t="shared" si="106"/>
        <v>1.8766976602307173</v>
      </c>
      <c r="AE34" s="15">
        <f t="shared" si="107"/>
        <v>6.9005636439821464E-3</v>
      </c>
      <c r="AF34" s="15">
        <f t="shared" si="108"/>
        <v>6.1426452887814089E-3</v>
      </c>
      <c r="AG34" s="15">
        <f t="shared" si="109"/>
        <v>1.563482913395312E-3</v>
      </c>
      <c r="AH34" s="15">
        <f t="shared" si="110"/>
        <v>0.24427788996984776</v>
      </c>
      <c r="AI34" s="15">
        <f t="shared" si="111"/>
        <v>0.35526936471337206</v>
      </c>
      <c r="AJ34" s="15">
        <f t="shared" si="112"/>
        <v>2.6761638966761338E-2</v>
      </c>
      <c r="AK34" s="15">
        <f t="shared" si="87"/>
        <v>8</v>
      </c>
      <c r="AL34" s="15">
        <f t="shared" si="88"/>
        <v>2.7411933771365713</v>
      </c>
      <c r="AM34" s="15">
        <f t="shared" si="89"/>
        <v>1.2511317734871448</v>
      </c>
      <c r="AN34" s="15">
        <f t="shared" si="90"/>
        <v>6.9005636439821464E-3</v>
      </c>
      <c r="AO34" s="15">
        <f t="shared" si="91"/>
        <v>6.1426452887814089E-3</v>
      </c>
      <c r="AP34" s="15">
        <f t="shared" si="92"/>
        <v>1.563482913395312E-3</v>
      </c>
      <c r="AQ34" s="15">
        <f t="shared" si="93"/>
        <v>0.24427788996984776</v>
      </c>
      <c r="AR34" s="15">
        <f t="shared" si="94"/>
        <v>0.71053872942674412</v>
      </c>
      <c r="AS34" s="15">
        <f t="shared" si="95"/>
        <v>5.3523277933522677E-2</v>
      </c>
      <c r="AT34" s="15">
        <f t="shared" si="96"/>
        <v>5.0152717397999895</v>
      </c>
      <c r="AU34" s="15"/>
      <c r="AV34" s="21">
        <f t="shared" si="100"/>
        <v>284</v>
      </c>
      <c r="AW34" s="15">
        <f t="shared" si="101"/>
        <v>0.24225748739750108</v>
      </c>
      <c r="AX34" s="15">
        <f t="shared" si="102"/>
        <v>0.70466192135024186</v>
      </c>
      <c r="AY34" s="37">
        <f t="shared" si="39"/>
        <v>0.24225748739750108</v>
      </c>
    </row>
    <row r="35" spans="1:51">
      <c r="A35" s="33">
        <v>287</v>
      </c>
      <c r="B35" s="34" t="s">
        <v>36</v>
      </c>
      <c r="C35" s="35">
        <v>61.65</v>
      </c>
      <c r="D35" s="35">
        <v>23.81</v>
      </c>
      <c r="E35" s="35">
        <v>0.22020000000000001</v>
      </c>
      <c r="F35" s="35">
        <v>0.1628</v>
      </c>
      <c r="G35" s="35">
        <v>0.13569999999999999</v>
      </c>
      <c r="H35" s="35">
        <v>5.31</v>
      </c>
      <c r="I35" s="35">
        <v>8.02</v>
      </c>
      <c r="J35" s="35">
        <v>0.98450000000000004</v>
      </c>
      <c r="K35" s="15">
        <f t="shared" si="61"/>
        <v>100.2932</v>
      </c>
      <c r="L35" s="16">
        <f t="shared" si="62"/>
        <v>1.0260583879649092</v>
      </c>
      <c r="M35" s="16">
        <f t="shared" si="63"/>
        <v>0.23352002774072775</v>
      </c>
      <c r="N35" s="16">
        <f t="shared" si="64"/>
        <v>3.0649570460606537E-3</v>
      </c>
      <c r="O35" s="16">
        <f t="shared" si="65"/>
        <v>1.5711343628702734E-3</v>
      </c>
      <c r="P35" s="16">
        <f t="shared" si="66"/>
        <v>8.8504001920086813E-4</v>
      </c>
      <c r="Q35" s="16">
        <f t="shared" si="67"/>
        <v>9.4690552700374825E-2</v>
      </c>
      <c r="R35" s="16">
        <f t="shared" si="68"/>
        <v>0.12939879255760101</v>
      </c>
      <c r="S35" s="16">
        <f t="shared" si="69"/>
        <v>1.0451611533398446E-2</v>
      </c>
      <c r="T35" s="16">
        <f t="shared" si="70"/>
        <v>2.0521167759298184</v>
      </c>
      <c r="U35" s="16">
        <f t="shared" si="71"/>
        <v>0.70056008322218322</v>
      </c>
      <c r="V35" s="16">
        <f t="shared" si="72"/>
        <v>3.0649570460606537E-3</v>
      </c>
      <c r="W35" s="16">
        <f t="shared" si="73"/>
        <v>1.5711343628702734E-3</v>
      </c>
      <c r="X35" s="16">
        <f t="shared" si="74"/>
        <v>8.8504001920086813E-4</v>
      </c>
      <c r="Y35" s="16">
        <f t="shared" si="75"/>
        <v>9.4690552700374825E-2</v>
      </c>
      <c r="Z35" s="16">
        <f t="shared" si="76"/>
        <v>0.12939879255760101</v>
      </c>
      <c r="AA35" s="16">
        <f t="shared" si="77"/>
        <v>1.0451611533398446E-2</v>
      </c>
      <c r="AB35" s="16">
        <f t="shared" si="78"/>
        <v>2.992738947371508</v>
      </c>
      <c r="AC35" s="15">
        <f t="shared" si="105"/>
        <v>5.4855884512938804</v>
      </c>
      <c r="AD35" s="15">
        <f t="shared" si="106"/>
        <v>1.8726927955743764</v>
      </c>
      <c r="AE35" s="15">
        <f t="shared" si="107"/>
        <v>8.193048842439328E-3</v>
      </c>
      <c r="AF35" s="15">
        <f t="shared" si="108"/>
        <v>4.199856761312736E-3</v>
      </c>
      <c r="AG35" s="15">
        <f t="shared" si="109"/>
        <v>2.3658328635130432E-3</v>
      </c>
      <c r="AH35" s="15">
        <f t="shared" si="110"/>
        <v>0.25312078163995044</v>
      </c>
      <c r="AI35" s="15">
        <f t="shared" si="111"/>
        <v>0.34590064775613161</v>
      </c>
      <c r="AJ35" s="15">
        <f t="shared" si="112"/>
        <v>2.7938585268395669E-2</v>
      </c>
      <c r="AK35" s="15">
        <f t="shared" si="87"/>
        <v>8</v>
      </c>
      <c r="AL35" s="15">
        <f t="shared" si="88"/>
        <v>2.7427942256469402</v>
      </c>
      <c r="AM35" s="15">
        <f t="shared" si="89"/>
        <v>1.248461863716251</v>
      </c>
      <c r="AN35" s="15">
        <f t="shared" si="90"/>
        <v>8.193048842439328E-3</v>
      </c>
      <c r="AO35" s="15">
        <f t="shared" si="91"/>
        <v>4.199856761312736E-3</v>
      </c>
      <c r="AP35" s="15">
        <f t="shared" si="92"/>
        <v>2.3658328635130432E-3</v>
      </c>
      <c r="AQ35" s="15">
        <f t="shared" si="93"/>
        <v>0.25312078163995044</v>
      </c>
      <c r="AR35" s="15">
        <f t="shared" si="94"/>
        <v>0.69180129551226321</v>
      </c>
      <c r="AS35" s="15">
        <f t="shared" si="95"/>
        <v>5.5877170536791337E-2</v>
      </c>
      <c r="AT35" s="15">
        <f t="shared" si="96"/>
        <v>5.0068140755194621</v>
      </c>
      <c r="AU35" s="15"/>
      <c r="AV35" s="21">
        <f t="shared" si="100"/>
        <v>287</v>
      </c>
      <c r="AW35" s="15">
        <f t="shared" si="101"/>
        <v>0.25291863700381884</v>
      </c>
      <c r="AX35" s="15">
        <f t="shared" si="102"/>
        <v>0.69124881649315362</v>
      </c>
      <c r="AY35" s="37">
        <f t="shared" si="39"/>
        <v>0.25291863700381884</v>
      </c>
    </row>
    <row r="36" spans="1:51">
      <c r="A36" s="33">
        <v>288</v>
      </c>
      <c r="B36" s="34" t="s">
        <v>37</v>
      </c>
      <c r="C36" s="35">
        <v>61.79</v>
      </c>
      <c r="D36" s="35">
        <v>24</v>
      </c>
      <c r="E36" s="35">
        <v>0.17249999999999999</v>
      </c>
      <c r="F36" s="35">
        <v>0.19769999999999999</v>
      </c>
      <c r="G36" s="35">
        <v>1.54E-2</v>
      </c>
      <c r="H36" s="35">
        <v>5.26</v>
      </c>
      <c r="I36" s="35">
        <v>7.96</v>
      </c>
      <c r="J36" s="35">
        <v>0.95240000000000002</v>
      </c>
      <c r="K36" s="15">
        <f t="shared" si="61"/>
        <v>100.34799999999998</v>
      </c>
      <c r="L36" s="16">
        <f t="shared" si="62"/>
        <v>1.0283884475645053</v>
      </c>
      <c r="M36" s="16">
        <f t="shared" si="63"/>
        <v>0.23538348029304773</v>
      </c>
      <c r="N36" s="16">
        <f t="shared" si="64"/>
        <v>2.4010222091074601E-3</v>
      </c>
      <c r="O36" s="16">
        <f t="shared" si="65"/>
        <v>1.9079438792349694E-3</v>
      </c>
      <c r="P36" s="16">
        <f t="shared" si="66"/>
        <v>1.0043932421292093E-4</v>
      </c>
      <c r="Q36" s="16">
        <f t="shared" si="67"/>
        <v>9.3798927910352464E-2</v>
      </c>
      <c r="R36" s="16">
        <f t="shared" si="68"/>
        <v>0.12843072179033715</v>
      </c>
      <c r="S36" s="16">
        <f t="shared" si="69"/>
        <v>1.0110832731750818E-2</v>
      </c>
      <c r="T36" s="16">
        <f t="shared" si="70"/>
        <v>2.0567768951290106</v>
      </c>
      <c r="U36" s="16">
        <f t="shared" si="71"/>
        <v>0.70615044087914325</v>
      </c>
      <c r="V36" s="16">
        <f t="shared" si="72"/>
        <v>2.4010222091074601E-3</v>
      </c>
      <c r="W36" s="16">
        <f t="shared" si="73"/>
        <v>1.9079438792349694E-3</v>
      </c>
      <c r="X36" s="16">
        <f t="shared" si="74"/>
        <v>1.0043932421292093E-4</v>
      </c>
      <c r="Y36" s="16">
        <f t="shared" si="75"/>
        <v>9.3798927910352464E-2</v>
      </c>
      <c r="Z36" s="16">
        <f t="shared" si="76"/>
        <v>0.12843072179033715</v>
      </c>
      <c r="AA36" s="16">
        <f t="shared" si="77"/>
        <v>1.0110832731750818E-2</v>
      </c>
      <c r="AB36" s="16">
        <f t="shared" si="78"/>
        <v>2.9996772238531495</v>
      </c>
      <c r="AC36" s="15">
        <f t="shared" si="105"/>
        <v>5.4853285647501417</v>
      </c>
      <c r="AD36" s="15">
        <f t="shared" si="106"/>
        <v>1.8832704672726832</v>
      </c>
      <c r="AE36" s="15">
        <f t="shared" si="107"/>
        <v>6.403414847476945E-3</v>
      </c>
      <c r="AF36" s="15">
        <f t="shared" si="108"/>
        <v>5.088397815773458E-3</v>
      </c>
      <c r="AG36" s="15">
        <f t="shared" si="109"/>
        <v>2.6786701826246351E-4</v>
      </c>
      <c r="AH36" s="15">
        <f t="shared" si="110"/>
        <v>0.25015738937368931</v>
      </c>
      <c r="AI36" s="15">
        <f t="shared" si="111"/>
        <v>0.34251877707126144</v>
      </c>
      <c r="AJ36" s="15">
        <f t="shared" si="112"/>
        <v>2.696512185071229E-2</v>
      </c>
      <c r="AK36" s="15">
        <f t="shared" si="87"/>
        <v>8.0000000000000018</v>
      </c>
      <c r="AL36" s="15">
        <f t="shared" si="88"/>
        <v>2.7426642823750709</v>
      </c>
      <c r="AM36" s="15">
        <f t="shared" si="89"/>
        <v>1.2555136448484554</v>
      </c>
      <c r="AN36" s="15">
        <f t="shared" si="90"/>
        <v>6.403414847476945E-3</v>
      </c>
      <c r="AO36" s="15">
        <f t="shared" si="91"/>
        <v>5.088397815773458E-3</v>
      </c>
      <c r="AP36" s="15">
        <f t="shared" si="92"/>
        <v>2.6786701826246351E-4</v>
      </c>
      <c r="AQ36" s="15">
        <f t="shared" si="93"/>
        <v>0.25015738937368931</v>
      </c>
      <c r="AR36" s="15">
        <f t="shared" si="94"/>
        <v>0.68503755414252288</v>
      </c>
      <c r="AS36" s="15">
        <f t="shared" si="95"/>
        <v>5.3930243701424581E-2</v>
      </c>
      <c r="AT36" s="15">
        <f t="shared" si="96"/>
        <v>4.9990627941226773</v>
      </c>
      <c r="AU36" s="15"/>
      <c r="AV36" s="21">
        <f t="shared" si="100"/>
        <v>288</v>
      </c>
      <c r="AW36" s="15">
        <f t="shared" si="101"/>
        <v>0.25290771340821927</v>
      </c>
      <c r="AX36" s="15">
        <f t="shared" ref="AX36:AX38" si="113">AR36/($AQ36+$AR36+$AS36)</f>
        <v>0.69256911359167961</v>
      </c>
      <c r="AY36" s="37">
        <f t="shared" si="39"/>
        <v>0.25290771340821927</v>
      </c>
    </row>
    <row r="37" spans="1:51">
      <c r="A37" s="33">
        <v>291</v>
      </c>
      <c r="B37" s="34" t="s">
        <v>79</v>
      </c>
      <c r="C37" s="35">
        <v>73.98</v>
      </c>
      <c r="D37" s="35">
        <v>14.04</v>
      </c>
      <c r="E37" s="35">
        <v>0.53820000000000001</v>
      </c>
      <c r="F37" s="35">
        <v>4.3799999999999999E-2</v>
      </c>
      <c r="G37" s="35">
        <v>7.51E-2</v>
      </c>
      <c r="H37" s="35">
        <v>1.41</v>
      </c>
      <c r="I37" s="35">
        <v>4.1100000000000003</v>
      </c>
      <c r="J37" s="35">
        <v>3.94</v>
      </c>
      <c r="K37" s="15">
        <f>SUM(C37:J37)</f>
        <v>98.137100000000018</v>
      </c>
      <c r="L37" s="16">
        <f>C37/'Alkali Feldspar'!C$3</f>
        <v>1.2312700655578912</v>
      </c>
      <c r="M37" s="16">
        <f>D37/'Alkali Feldspar'!D$3</f>
        <v>0.13769933597143291</v>
      </c>
      <c r="N37" s="16">
        <f>E37/'Alkali Feldspar'!E$3</f>
        <v>7.4911892924152757E-3</v>
      </c>
      <c r="O37" s="16">
        <f>F37/'Alkali Feldspar'!F$3</f>
        <v>4.2270076838893102E-4</v>
      </c>
      <c r="P37" s="16">
        <f>G37/'Alkali Feldspar'!G$3</f>
        <v>4.8980475638898447E-4</v>
      </c>
      <c r="Q37" s="16">
        <f>H37/'Alkali Feldspar'!H$3</f>
        <v>2.5143819078630603E-2</v>
      </c>
      <c r="R37" s="16">
        <f>I37/'Alkali Feldspar'!I$3</f>
        <v>6.6312847557573593E-2</v>
      </c>
      <c r="S37" s="16">
        <f>J37/'Alkali Feldspar'!J$3</f>
        <v>4.1827678457683981E-2</v>
      </c>
      <c r="T37" s="16">
        <f>L37*2</f>
        <v>2.4625401311157824</v>
      </c>
      <c r="U37" s="16">
        <f>M37*3</f>
        <v>0.41309800791429874</v>
      </c>
      <c r="V37" s="16">
        <f t="shared" ref="V37:AA37" si="114">N37</f>
        <v>7.4911892924152757E-3</v>
      </c>
      <c r="W37" s="16">
        <f t="shared" si="114"/>
        <v>4.2270076838893102E-4</v>
      </c>
      <c r="X37" s="16">
        <f t="shared" si="114"/>
        <v>4.8980475638898447E-4</v>
      </c>
      <c r="Y37" s="16">
        <f t="shared" si="114"/>
        <v>2.5143819078630603E-2</v>
      </c>
      <c r="Z37" s="16">
        <f t="shared" si="114"/>
        <v>6.6312847557573593E-2</v>
      </c>
      <c r="AA37" s="16">
        <f t="shared" si="114"/>
        <v>4.1827678457683981E-2</v>
      </c>
      <c r="AB37" s="16">
        <f>SUM(T37:AA37)</f>
        <v>3.0173261789411625</v>
      </c>
      <c r="AC37" s="15">
        <f>T37*'Alkali Feldspar'!$AC$3/$AB37</f>
        <v>6.5290657624027508</v>
      </c>
      <c r="AD37" s="15">
        <f>U37*'Alkali Feldspar'!$AC$3/$AB37</f>
        <v>1.0952690784242962</v>
      </c>
      <c r="AE37" s="15">
        <f>V37*'Alkali Feldspar'!$AC$3/$AB37</f>
        <v>1.9861795107730985E-2</v>
      </c>
      <c r="AF37" s="15">
        <f>W37*'Alkali Feldspar'!$AC$3/$AB37</f>
        <v>1.120729396348564E-3</v>
      </c>
      <c r="AG37" s="15">
        <f>X37*'Alkali Feldspar'!$AC$3/$AB37</f>
        <v>1.2986458270437737E-3</v>
      </c>
      <c r="AH37" s="15">
        <f>Y37*'Alkali Feldspar'!$AC$3/$AB37</f>
        <v>6.6665166674036019E-2</v>
      </c>
      <c r="AI37" s="15">
        <f>Z37*'Alkali Feldspar'!$AC$3/$AB37</f>
        <v>0.17581883727491215</v>
      </c>
      <c r="AJ37" s="15">
        <f>AA37*'Alkali Feldspar'!$AC$3/$AB37</f>
        <v>0.11089998489288186</v>
      </c>
      <c r="AK37" s="15">
        <f>SUM(AC37:AJ37)</f>
        <v>8.0000000000000018</v>
      </c>
      <c r="AL37" s="15">
        <f>AC37/2</f>
        <v>3.2645328812013754</v>
      </c>
      <c r="AM37" s="15">
        <f>AD37*2/3</f>
        <v>0.73017938561619744</v>
      </c>
      <c r="AN37" s="15">
        <f>AE37</f>
        <v>1.9861795107730985E-2</v>
      </c>
      <c r="AO37" s="15">
        <f>AF37</f>
        <v>1.120729396348564E-3</v>
      </c>
      <c r="AP37" s="15">
        <f>AG37</f>
        <v>1.2986458270437737E-3</v>
      </c>
      <c r="AQ37" s="15">
        <f>AH37</f>
        <v>6.6665166674036019E-2</v>
      </c>
      <c r="AR37" s="15">
        <f>AI37*2</f>
        <v>0.35163767454982431</v>
      </c>
      <c r="AS37" s="15">
        <f>AJ37*2</f>
        <v>0.22179996978576372</v>
      </c>
      <c r="AT37" s="15">
        <f>SUM(AL37:AS37)</f>
        <v>4.6570962481583198</v>
      </c>
      <c r="AU37" s="15"/>
      <c r="AV37" s="20">
        <v>291</v>
      </c>
      <c r="AW37" s="22">
        <f>AQ37/($AQ37+$AR37+$AS37)</f>
        <v>0.10414759242954441</v>
      </c>
      <c r="AX37" s="22">
        <f>AR37/($AQ37+$AR37+$AS37)</f>
        <v>0.54934561839400731</v>
      </c>
      <c r="AY37" s="37">
        <f>AX37</f>
        <v>0.54934561839400731</v>
      </c>
    </row>
    <row r="38" spans="1:51">
      <c r="A38" s="33">
        <v>293</v>
      </c>
      <c r="B38" s="34" t="s">
        <v>38</v>
      </c>
      <c r="C38" s="35">
        <v>61.92</v>
      </c>
      <c r="D38" s="35">
        <v>23.71</v>
      </c>
      <c r="E38" s="35">
        <v>0.18240000000000001</v>
      </c>
      <c r="F38" s="35">
        <v>0.16200000000000001</v>
      </c>
      <c r="G38" s="35">
        <v>0.1057</v>
      </c>
      <c r="H38" s="35">
        <v>5.0199999999999996</v>
      </c>
      <c r="I38" s="35">
        <v>8.2100000000000009</v>
      </c>
      <c r="J38" s="35">
        <v>0.90600000000000003</v>
      </c>
      <c r="K38" s="15">
        <f t="shared" si="61"/>
        <v>100.21610000000001</v>
      </c>
      <c r="L38" s="16">
        <f t="shared" si="62"/>
        <v>1.0305520743355585</v>
      </c>
      <c r="M38" s="16">
        <f t="shared" si="63"/>
        <v>0.23253926323950674</v>
      </c>
      <c r="N38" s="16">
        <f t="shared" si="64"/>
        <v>2.5388200054562364E-3</v>
      </c>
      <c r="O38" s="16">
        <f t="shared" si="65"/>
        <v>1.5634138008905668E-3</v>
      </c>
      <c r="P38" s="16">
        <f t="shared" si="66"/>
        <v>6.8937899800686642E-4</v>
      </c>
      <c r="Q38" s="16">
        <f t="shared" si="67"/>
        <v>8.9519128918245122E-2</v>
      </c>
      <c r="R38" s="16">
        <f t="shared" si="68"/>
        <v>0.13246434998726989</v>
      </c>
      <c r="S38" s="16">
        <f t="shared" si="69"/>
        <v>9.6182428128582954E-3</v>
      </c>
      <c r="T38" s="16">
        <f t="shared" si="70"/>
        <v>2.061104148671117</v>
      </c>
      <c r="U38" s="16">
        <f t="shared" si="71"/>
        <v>0.69761778971852029</v>
      </c>
      <c r="V38" s="16">
        <f t="shared" si="72"/>
        <v>2.5388200054562364E-3</v>
      </c>
      <c r="W38" s="16">
        <f t="shared" si="73"/>
        <v>1.5634138008905668E-3</v>
      </c>
      <c r="X38" s="16">
        <f t="shared" si="74"/>
        <v>6.8937899800686642E-4</v>
      </c>
      <c r="Y38" s="16">
        <f t="shared" si="75"/>
        <v>8.9519128918245122E-2</v>
      </c>
      <c r="Z38" s="16">
        <f t="shared" si="76"/>
        <v>0.13246434998726989</v>
      </c>
      <c r="AA38" s="16">
        <f t="shared" si="77"/>
        <v>9.6182428128582954E-3</v>
      </c>
      <c r="AB38" s="16">
        <f t="shared" si="78"/>
        <v>2.9951152729123645</v>
      </c>
      <c r="AC38" s="15">
        <f t="shared" si="105"/>
        <v>5.5052415973745363</v>
      </c>
      <c r="AD38" s="15">
        <f t="shared" si="106"/>
        <v>1.8633480882094442</v>
      </c>
      <c r="AE38" s="15">
        <f t="shared" si="107"/>
        <v>6.7812281641836383E-3</v>
      </c>
      <c r="AF38" s="15">
        <f t="shared" si="108"/>
        <v>4.1759028509653264E-3</v>
      </c>
      <c r="AG38" s="15">
        <f t="shared" si="109"/>
        <v>1.841342145970987E-3</v>
      </c>
      <c r="AH38" s="15">
        <f t="shared" si="110"/>
        <v>0.23910700126395945</v>
      </c>
      <c r="AI38" s="15">
        <f t="shared" si="111"/>
        <v>0.35381436216567475</v>
      </c>
      <c r="AJ38" s="15">
        <f t="shared" si="112"/>
        <v>2.5690477825264579E-2</v>
      </c>
      <c r="AK38" s="15">
        <f t="shared" si="87"/>
        <v>8</v>
      </c>
      <c r="AL38" s="15">
        <f t="shared" si="88"/>
        <v>2.7526207986872682</v>
      </c>
      <c r="AM38" s="15">
        <f t="shared" si="89"/>
        <v>1.2422320588062961</v>
      </c>
      <c r="AN38" s="15">
        <f t="shared" si="90"/>
        <v>6.7812281641836383E-3</v>
      </c>
      <c r="AO38" s="15">
        <f t="shared" si="91"/>
        <v>4.1759028509653264E-3</v>
      </c>
      <c r="AP38" s="15">
        <f t="shared" si="92"/>
        <v>1.841342145970987E-3</v>
      </c>
      <c r="AQ38" s="15">
        <f t="shared" si="93"/>
        <v>0.23910700126395945</v>
      </c>
      <c r="AR38" s="15">
        <f t="shared" si="94"/>
        <v>0.70762872433134949</v>
      </c>
      <c r="AS38" s="15">
        <f t="shared" si="95"/>
        <v>5.1380955650529157E-2</v>
      </c>
      <c r="AT38" s="15">
        <f t="shared" si="96"/>
        <v>5.0057680119005221</v>
      </c>
      <c r="AU38" s="15"/>
      <c r="AV38" s="21">
        <f t="shared" si="100"/>
        <v>293</v>
      </c>
      <c r="AW38" s="15">
        <f t="shared" si="101"/>
        <v>0.23955816565004079</v>
      </c>
      <c r="AX38" s="15">
        <f t="shared" si="113"/>
        <v>0.7089639293956046</v>
      </c>
      <c r="AY38" s="37">
        <f t="shared" si="39"/>
        <v>0.23955816565004079</v>
      </c>
    </row>
  </sheetData>
  <sheetProtection formatCells="0" formatColumns="0" formatRows="0" insertColumns="0" insertRows="0" insertHyperlinks="0" deleteColumns="0" deleteRows="0" sort="0" autoFilter="0" pivotTables="0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7"/>
  <sheetViews>
    <sheetView tabSelected="1" workbookViewId="0">
      <pane xSplit="2" ySplit="6" topLeftCell="AN7" activePane="bottomRight" state="frozen"/>
      <selection pane="topRight" activeCell="C1" sqref="C1"/>
      <selection pane="bottomLeft" activeCell="A9" sqref="A9"/>
      <selection pane="bottomRight" activeCell="BE24" sqref="BE24"/>
    </sheetView>
  </sheetViews>
  <sheetFormatPr baseColWidth="10" defaultRowHeight="12" x14ac:dyDescent="0"/>
  <cols>
    <col min="1" max="1" width="7.5" style="4" customWidth="1"/>
    <col min="2" max="2" width="15.83203125" style="4" bestFit="1" customWidth="1"/>
    <col min="3" max="3" width="6.6640625" style="4" customWidth="1"/>
    <col min="4" max="4" width="7.1640625" style="4" bestFit="1" customWidth="1"/>
    <col min="5" max="5" width="5.5" style="4" bestFit="1" customWidth="1"/>
    <col min="6" max="7" width="6.33203125" style="4" bestFit="1" customWidth="1"/>
    <col min="8" max="8" width="7.1640625" style="4" bestFit="1" customWidth="1"/>
    <col min="9" max="10" width="5.83203125" style="4" bestFit="1" customWidth="1"/>
    <col min="11" max="11" width="7.1640625" style="5" bestFit="1" customWidth="1"/>
    <col min="12" max="12" width="5.83203125" style="5" customWidth="1"/>
    <col min="13" max="19" width="7.1640625" style="5" bestFit="1" customWidth="1"/>
    <col min="20" max="20" width="7.33203125" style="5" customWidth="1"/>
    <col min="21" max="27" width="7.1640625" style="5" bestFit="1" customWidth="1"/>
    <col min="28" max="28" width="7.1640625" style="5" customWidth="1"/>
    <col min="29" max="29" width="6.5" style="5" customWidth="1"/>
    <col min="30" max="37" width="5.83203125" style="5" bestFit="1" customWidth="1"/>
    <col min="38" max="38" width="5.83203125" style="5" customWidth="1"/>
    <col min="39" max="45" width="5.5" style="5" bestFit="1" customWidth="1"/>
    <col min="46" max="46" width="6.33203125" style="5" bestFit="1" customWidth="1"/>
    <col min="47" max="47" width="6.33203125" style="5" customWidth="1"/>
    <col min="48" max="48" width="8.5" style="22" customWidth="1"/>
    <col min="49" max="50" width="5" style="22" customWidth="1"/>
    <col min="51" max="51" width="10.83203125" style="28" bestFit="1" customWidth="1"/>
    <col min="52" max="16384" width="10.83203125" style="4"/>
  </cols>
  <sheetData>
    <row r="1" spans="1:51">
      <c r="A1" s="6" t="s">
        <v>57</v>
      </c>
      <c r="B1" s="5"/>
      <c r="C1" s="5" t="s">
        <v>56</v>
      </c>
      <c r="D1" s="5"/>
      <c r="E1" s="5"/>
      <c r="F1" s="5"/>
      <c r="G1" s="5"/>
      <c r="H1" s="5"/>
      <c r="I1" s="5"/>
      <c r="J1" s="5"/>
    </row>
    <row r="2" spans="1:51" ht="13" thickBot="1">
      <c r="B2" s="5"/>
      <c r="C2" s="13" t="s">
        <v>4</v>
      </c>
      <c r="D2" s="13" t="s">
        <v>7</v>
      </c>
      <c r="E2" s="13" t="s">
        <v>0</v>
      </c>
      <c r="F2" s="13" t="s">
        <v>22</v>
      </c>
      <c r="G2" s="13" t="s">
        <v>23</v>
      </c>
      <c r="H2" s="13" t="s">
        <v>1</v>
      </c>
      <c r="I2" s="13" t="s">
        <v>5</v>
      </c>
      <c r="J2" s="13" t="s">
        <v>6</v>
      </c>
      <c r="AC2" s="6" t="s">
        <v>13</v>
      </c>
    </row>
    <row r="3" spans="1:51" ht="13" thickBot="1">
      <c r="A3" s="5"/>
      <c r="B3" s="5"/>
      <c r="C3" s="15">
        <f>28.0855+2*15.9994</f>
        <v>60.084299999999999</v>
      </c>
      <c r="D3" s="15">
        <f>26.981538*2+3*15.9994</f>
        <v>101.961276</v>
      </c>
      <c r="E3" s="15">
        <f>55.845+15.9994</f>
        <v>71.844399999999993</v>
      </c>
      <c r="F3" s="15">
        <f>87.62+15.9994</f>
        <v>103.6194</v>
      </c>
      <c r="G3" s="15">
        <f>137.327+15.9994</f>
        <v>153.32640000000001</v>
      </c>
      <c r="H3" s="15">
        <f>40.078+15.9994</f>
        <v>56.077400000000004</v>
      </c>
      <c r="I3" s="15">
        <f>2*22.98977+15.9994</f>
        <v>61.978940000000001</v>
      </c>
      <c r="J3" s="15">
        <f>2*39.0983+15.9994</f>
        <v>94.195999999999998</v>
      </c>
      <c r="AC3" s="7">
        <v>8</v>
      </c>
    </row>
    <row r="4" spans="1:51">
      <c r="A4" s="5"/>
      <c r="B4" s="5"/>
      <c r="C4" s="5"/>
      <c r="D4" s="5"/>
      <c r="E4" s="5"/>
      <c r="F4" s="5"/>
      <c r="G4" s="5"/>
      <c r="H4" s="5"/>
      <c r="I4" s="5"/>
      <c r="J4" s="5"/>
    </row>
    <row r="5" spans="1:51">
      <c r="A5" s="5"/>
      <c r="B5" s="5"/>
      <c r="C5" s="11" t="s">
        <v>9</v>
      </c>
      <c r="D5" s="8"/>
      <c r="E5" s="8"/>
      <c r="F5" s="8"/>
      <c r="G5" s="8"/>
      <c r="H5" s="8"/>
      <c r="I5" s="8"/>
      <c r="J5" s="8"/>
      <c r="K5" s="8"/>
      <c r="L5" s="9" t="s">
        <v>10</v>
      </c>
      <c r="M5" s="10"/>
      <c r="N5" s="10"/>
      <c r="O5" s="10"/>
      <c r="P5" s="10"/>
      <c r="Q5" s="10"/>
      <c r="R5" s="10"/>
      <c r="S5" s="10"/>
      <c r="T5" s="11" t="s">
        <v>11</v>
      </c>
      <c r="U5" s="8"/>
      <c r="V5" s="8"/>
      <c r="W5" s="8"/>
      <c r="X5" s="8"/>
      <c r="Y5" s="8"/>
      <c r="Z5" s="8"/>
      <c r="AA5" s="8"/>
      <c r="AB5" s="8"/>
      <c r="AC5" s="9" t="s">
        <v>12</v>
      </c>
      <c r="AD5" s="10"/>
      <c r="AE5" s="10"/>
      <c r="AF5" s="10"/>
      <c r="AG5" s="10"/>
      <c r="AH5" s="10"/>
      <c r="AI5" s="10"/>
      <c r="AJ5" s="10"/>
      <c r="AK5" s="10"/>
      <c r="AL5" s="11" t="s">
        <v>14</v>
      </c>
      <c r="AM5" s="8"/>
      <c r="AN5" s="8"/>
      <c r="AO5" s="8"/>
      <c r="AP5" s="8"/>
      <c r="AQ5" s="8"/>
      <c r="AR5" s="8"/>
      <c r="AS5" s="8"/>
      <c r="AT5" s="8"/>
      <c r="AU5" s="12"/>
      <c r="AV5" s="29" t="s">
        <v>103</v>
      </c>
      <c r="AY5" s="28" t="s">
        <v>99</v>
      </c>
    </row>
    <row r="6" spans="1:51">
      <c r="A6" s="5" t="s">
        <v>2</v>
      </c>
      <c r="B6" s="5" t="s">
        <v>3</v>
      </c>
      <c r="C6" s="5" t="s">
        <v>4</v>
      </c>
      <c r="D6" s="5" t="s">
        <v>7</v>
      </c>
      <c r="E6" s="5" t="s">
        <v>0</v>
      </c>
      <c r="F6" s="13" t="s">
        <v>22</v>
      </c>
      <c r="G6" s="13" t="s">
        <v>23</v>
      </c>
      <c r="H6" s="5" t="s">
        <v>1</v>
      </c>
      <c r="I6" s="5" t="s">
        <v>5</v>
      </c>
      <c r="J6" s="5" t="s">
        <v>6</v>
      </c>
      <c r="K6" s="5" t="s">
        <v>8</v>
      </c>
      <c r="L6" s="5" t="s">
        <v>4</v>
      </c>
      <c r="M6" s="5" t="s">
        <v>7</v>
      </c>
      <c r="N6" s="5" t="s">
        <v>0</v>
      </c>
      <c r="O6" s="13" t="s">
        <v>22</v>
      </c>
      <c r="P6" s="13" t="s">
        <v>23</v>
      </c>
      <c r="Q6" s="5" t="s">
        <v>1</v>
      </c>
      <c r="R6" s="5" t="s">
        <v>5</v>
      </c>
      <c r="S6" s="5" t="s">
        <v>6</v>
      </c>
      <c r="T6" s="5" t="s">
        <v>4</v>
      </c>
      <c r="U6" s="5" t="s">
        <v>7</v>
      </c>
      <c r="V6" s="5" t="s">
        <v>0</v>
      </c>
      <c r="W6" s="13" t="s">
        <v>22</v>
      </c>
      <c r="X6" s="13" t="s">
        <v>23</v>
      </c>
      <c r="Y6" s="5" t="s">
        <v>1</v>
      </c>
      <c r="Z6" s="5" t="s">
        <v>5</v>
      </c>
      <c r="AA6" s="5" t="s">
        <v>6</v>
      </c>
      <c r="AB6" s="5" t="s">
        <v>8</v>
      </c>
      <c r="AC6" s="5" t="s">
        <v>4</v>
      </c>
      <c r="AD6" s="5" t="s">
        <v>7</v>
      </c>
      <c r="AE6" s="5" t="s">
        <v>0</v>
      </c>
      <c r="AF6" s="13" t="s">
        <v>22</v>
      </c>
      <c r="AG6" s="13" t="s">
        <v>23</v>
      </c>
      <c r="AH6" s="5" t="s">
        <v>1</v>
      </c>
      <c r="AI6" s="5" t="s">
        <v>5</v>
      </c>
      <c r="AJ6" s="5" t="s">
        <v>6</v>
      </c>
      <c r="AK6" s="5" t="s">
        <v>8</v>
      </c>
      <c r="AL6" s="13" t="s">
        <v>15</v>
      </c>
      <c r="AM6" s="13" t="s">
        <v>16</v>
      </c>
      <c r="AN6" s="13" t="s">
        <v>17</v>
      </c>
      <c r="AO6" s="13" t="s">
        <v>52</v>
      </c>
      <c r="AP6" s="13" t="s">
        <v>53</v>
      </c>
      <c r="AQ6" s="13" t="s">
        <v>18</v>
      </c>
      <c r="AR6" s="13" t="s">
        <v>19</v>
      </c>
      <c r="AS6" s="13" t="s">
        <v>20</v>
      </c>
      <c r="AT6" s="14" t="s">
        <v>21</v>
      </c>
      <c r="AU6" s="14"/>
      <c r="AV6" s="22" t="s">
        <v>2</v>
      </c>
      <c r="AW6" s="30" t="s">
        <v>54</v>
      </c>
      <c r="AX6" s="30" t="s">
        <v>55</v>
      </c>
      <c r="AY6" s="38" t="str">
        <f t="shared" ref="AY6:AY37" si="0">AX6</f>
        <v>Xab</v>
      </c>
    </row>
    <row r="7" spans="1:51" ht="13" customHeight="1">
      <c r="A7" s="33">
        <v>170</v>
      </c>
      <c r="B7" s="34" t="s">
        <v>81</v>
      </c>
      <c r="C7" s="35">
        <v>64.3</v>
      </c>
      <c r="D7" s="35">
        <v>18.97</v>
      </c>
      <c r="E7" s="35">
        <v>0.11899999999999999</v>
      </c>
      <c r="F7" s="35">
        <v>0.12570000000000001</v>
      </c>
      <c r="G7" s="35">
        <v>1.17</v>
      </c>
      <c r="H7" s="35">
        <v>0.16669999999999999</v>
      </c>
      <c r="I7" s="35">
        <v>3.13</v>
      </c>
      <c r="J7" s="35">
        <v>11.81</v>
      </c>
      <c r="K7" s="15">
        <f t="shared" ref="K7:K37" si="1">SUM(C7:J7)</f>
        <v>99.791399999999996</v>
      </c>
      <c r="L7" s="16">
        <f t="shared" ref="L7:L37" si="2">C7/C$3</f>
        <v>1.0701630875286889</v>
      </c>
      <c r="M7" s="16">
        <f t="shared" ref="M7:M37" si="3">D7/D$3</f>
        <v>0.18605102588162981</v>
      </c>
      <c r="N7" s="16">
        <f t="shared" ref="N7:N37" si="4">E7/E$3</f>
        <v>1.6563573500509435E-3</v>
      </c>
      <c r="O7" s="16">
        <f t="shared" ref="O7:O37" si="5">F7/F$3</f>
        <v>1.2130933010613843E-3</v>
      </c>
      <c r="P7" s="16">
        <f t="shared" ref="P7:P37" si="6">G7/G$3</f>
        <v>7.6307798265660698E-3</v>
      </c>
      <c r="Q7" s="16">
        <f t="shared" ref="Q7:Q37" si="7">H7/H$3</f>
        <v>2.9726770499345543E-3</v>
      </c>
      <c r="R7" s="16">
        <f t="shared" ref="R7:R37" si="8">I7/I$3</f>
        <v>5.0501025025597404E-2</v>
      </c>
      <c r="S7" s="16">
        <f t="shared" ref="S7:S37" si="9">J7/J$3</f>
        <v>0.12537687375260098</v>
      </c>
      <c r="T7" s="16">
        <f t="shared" ref="T7:T37" si="10">L7*2</f>
        <v>2.1403261750573779</v>
      </c>
      <c r="U7" s="16">
        <f t="shared" ref="U7:U37" si="11">M7*3</f>
        <v>0.55815307764488942</v>
      </c>
      <c r="V7" s="16">
        <f t="shared" ref="V7:V37" si="12">N7</f>
        <v>1.6563573500509435E-3</v>
      </c>
      <c r="W7" s="16">
        <f t="shared" ref="W7:W37" si="13">O7</f>
        <v>1.2130933010613843E-3</v>
      </c>
      <c r="X7" s="16">
        <f t="shared" ref="X7:X37" si="14">P7</f>
        <v>7.6307798265660698E-3</v>
      </c>
      <c r="Y7" s="16">
        <f t="shared" ref="Y7:Y37" si="15">Q7</f>
        <v>2.9726770499345543E-3</v>
      </c>
      <c r="Z7" s="16">
        <f t="shared" ref="Z7:Z37" si="16">R7</f>
        <v>5.0501025025597404E-2</v>
      </c>
      <c r="AA7" s="16">
        <f t="shared" ref="AA7:AA37" si="17">S7</f>
        <v>0.12537687375260098</v>
      </c>
      <c r="AB7" s="16">
        <f t="shared" ref="AB7:AB37" si="18">SUM(T7:AA7)</f>
        <v>2.887830059008079</v>
      </c>
      <c r="AC7" s="15">
        <f t="shared" ref="AC7:AC37" si="19">T7*$AC$3/$AB7</f>
        <v>5.9292302699904544</v>
      </c>
      <c r="AD7" s="15">
        <f t="shared" ref="AD7:AD37" si="20">U7*$AC$3/$AB7</f>
        <v>1.5462213945833243</v>
      </c>
      <c r="AE7" s="15">
        <f t="shared" ref="AE7:AE37" si="21">V7*$AC$3/$AB7</f>
        <v>4.5885175130281021E-3</v>
      </c>
      <c r="AF7" s="15">
        <f t="shared" ref="AF7:AF37" si="22">W7*$AC$3/$AB7</f>
        <v>3.3605670036638137E-3</v>
      </c>
      <c r="AG7" s="15">
        <f t="shared" ref="AG7:AG37" si="23">X7*$AC$3/$AB7</f>
        <v>2.1139138164347839E-2</v>
      </c>
      <c r="AH7" s="15">
        <f t="shared" ref="AH7:AH37" si="24">Y7*$AC$3/$AB7</f>
        <v>8.2350470469321705E-3</v>
      </c>
      <c r="AI7" s="15">
        <f t="shared" ref="AI7:AI37" si="25">Z7*$AC$3/$AB7</f>
        <v>0.13990026835012212</v>
      </c>
      <c r="AJ7" s="15">
        <f t="shared" ref="AJ7:AJ37" si="26">AA7*$AC$3/$AB7</f>
        <v>0.34732479734812605</v>
      </c>
      <c r="AK7" s="15">
        <f t="shared" ref="AK7:AK37" si="27">SUM(AC7:AJ7)</f>
        <v>7.9999999999999991</v>
      </c>
      <c r="AL7" s="15">
        <f t="shared" ref="AL7:AL37" si="28">AC7/2</f>
        <v>2.9646151349952272</v>
      </c>
      <c r="AM7" s="15">
        <f t="shared" ref="AM7:AM37" si="29">AD7*2/3</f>
        <v>1.0308142630555495</v>
      </c>
      <c r="AN7" s="15">
        <f t="shared" ref="AN7:AN37" si="30">AE7</f>
        <v>4.5885175130281021E-3</v>
      </c>
      <c r="AO7" s="15">
        <f t="shared" ref="AO7:AO37" si="31">AF7</f>
        <v>3.3605670036638137E-3</v>
      </c>
      <c r="AP7" s="15">
        <f t="shared" ref="AP7:AP37" si="32">AG7</f>
        <v>2.1139138164347839E-2</v>
      </c>
      <c r="AQ7" s="15">
        <f t="shared" ref="AQ7:AQ37" si="33">AH7</f>
        <v>8.2350470469321705E-3</v>
      </c>
      <c r="AR7" s="15">
        <f t="shared" ref="AR7:AR37" si="34">AI7*2</f>
        <v>0.27980053670024424</v>
      </c>
      <c r="AS7" s="15">
        <f t="shared" ref="AS7:AS37" si="35">AJ7*2</f>
        <v>0.69464959469625209</v>
      </c>
      <c r="AT7" s="15">
        <f t="shared" ref="AT7:AT37" si="36">SUM(AL7:AS7)</f>
        <v>5.0072027991752455</v>
      </c>
      <c r="AU7" s="15"/>
      <c r="AV7" s="20">
        <v>170</v>
      </c>
      <c r="AW7" s="22">
        <f t="shared" ref="AW7:AW37" si="37">AQ7/($AQ7+$AR7+$AS7)</f>
        <v>8.3801478108955201E-3</v>
      </c>
      <c r="AX7" s="22">
        <f t="shared" ref="AX7:AX37" si="38">AR7/($AQ7+$AR7+$AS7)</f>
        <v>0.28473059616452928</v>
      </c>
      <c r="AY7" s="37">
        <f t="shared" si="0"/>
        <v>0.28473059616452928</v>
      </c>
    </row>
    <row r="8" spans="1:51">
      <c r="A8" s="33">
        <v>173</v>
      </c>
      <c r="B8" s="34" t="s">
        <v>82</v>
      </c>
      <c r="C8" s="35">
        <v>63.8</v>
      </c>
      <c r="D8" s="35">
        <v>19.260000000000002</v>
      </c>
      <c r="E8" s="35">
        <v>0.1515</v>
      </c>
      <c r="F8" s="35">
        <v>9.9000000000000005E-2</v>
      </c>
      <c r="G8" s="35">
        <v>1.83</v>
      </c>
      <c r="H8" s="35">
        <v>0.19589999999999999</v>
      </c>
      <c r="I8" s="35">
        <v>3.14</v>
      </c>
      <c r="J8" s="35">
        <v>11.61</v>
      </c>
      <c r="K8" s="15">
        <f t="shared" si="1"/>
        <v>100.0864</v>
      </c>
      <c r="L8" s="16">
        <f t="shared" si="2"/>
        <v>1.0618414461015606</v>
      </c>
      <c r="M8" s="16">
        <f t="shared" si="3"/>
        <v>0.18889524293517082</v>
      </c>
      <c r="N8" s="16">
        <f t="shared" si="4"/>
        <v>2.1087238532161174E-3</v>
      </c>
      <c r="O8" s="16">
        <f t="shared" si="5"/>
        <v>9.5541954498867983E-4</v>
      </c>
      <c r="P8" s="16">
        <f t="shared" si="6"/>
        <v>1.1935322292834111E-2</v>
      </c>
      <c r="Q8" s="16">
        <f t="shared" si="7"/>
        <v>3.4933859273076138E-3</v>
      </c>
      <c r="R8" s="16">
        <f t="shared" si="8"/>
        <v>5.066237015347471E-2</v>
      </c>
      <c r="S8" s="16">
        <f t="shared" si="9"/>
        <v>0.12325364134358147</v>
      </c>
      <c r="T8" s="16">
        <f t="shared" si="10"/>
        <v>2.1236828922031212</v>
      </c>
      <c r="U8" s="16">
        <f t="shared" si="11"/>
        <v>0.56668572880551249</v>
      </c>
      <c r="V8" s="16">
        <f t="shared" si="12"/>
        <v>2.1087238532161174E-3</v>
      </c>
      <c r="W8" s="16">
        <f t="shared" si="13"/>
        <v>9.5541954498867983E-4</v>
      </c>
      <c r="X8" s="16">
        <f t="shared" si="14"/>
        <v>1.1935322292834111E-2</v>
      </c>
      <c r="Y8" s="16">
        <f t="shared" si="15"/>
        <v>3.4933859273076138E-3</v>
      </c>
      <c r="Z8" s="16">
        <f t="shared" si="16"/>
        <v>5.066237015347471E-2</v>
      </c>
      <c r="AA8" s="16">
        <f t="shared" si="17"/>
        <v>0.12325364134358147</v>
      </c>
      <c r="AB8" s="16">
        <f t="shared" si="18"/>
        <v>2.8827774841240363</v>
      </c>
      <c r="AC8" s="15">
        <f t="shared" si="19"/>
        <v>5.8934354910113385</v>
      </c>
      <c r="AD8" s="15">
        <f t="shared" si="20"/>
        <v>1.5726103923770758</v>
      </c>
      <c r="AE8" s="15">
        <f t="shared" si="21"/>
        <v>5.8519226401044996E-3</v>
      </c>
      <c r="AF8" s="15">
        <f t="shared" si="22"/>
        <v>2.6513861725376824E-3</v>
      </c>
      <c r="AG8" s="15">
        <f t="shared" si="23"/>
        <v>3.3121730299515754E-2</v>
      </c>
      <c r="AH8" s="15">
        <f t="shared" si="24"/>
        <v>9.694500381097898E-3</v>
      </c>
      <c r="AI8" s="15">
        <f t="shared" si="25"/>
        <v>0.14059321729125834</v>
      </c>
      <c r="AJ8" s="15">
        <f t="shared" si="26"/>
        <v>0.34204135982707229</v>
      </c>
      <c r="AK8" s="15">
        <f t="shared" si="27"/>
        <v>8.0000000000000018</v>
      </c>
      <c r="AL8" s="15">
        <f t="shared" si="28"/>
        <v>2.9467177455056692</v>
      </c>
      <c r="AM8" s="15">
        <f t="shared" si="29"/>
        <v>1.0484069282513839</v>
      </c>
      <c r="AN8" s="15">
        <f t="shared" si="30"/>
        <v>5.8519226401044996E-3</v>
      </c>
      <c r="AO8" s="15">
        <f t="shared" si="31"/>
        <v>2.6513861725376824E-3</v>
      </c>
      <c r="AP8" s="15">
        <f t="shared" si="32"/>
        <v>3.3121730299515754E-2</v>
      </c>
      <c r="AQ8" s="15">
        <f t="shared" si="33"/>
        <v>9.694500381097898E-3</v>
      </c>
      <c r="AR8" s="15">
        <f t="shared" si="34"/>
        <v>0.28118643458251669</v>
      </c>
      <c r="AS8" s="15">
        <f t="shared" si="35"/>
        <v>0.68408271965414458</v>
      </c>
      <c r="AT8" s="15">
        <f t="shared" si="36"/>
        <v>5.01171336748697</v>
      </c>
      <c r="AU8" s="15"/>
      <c r="AV8" s="20">
        <v>173</v>
      </c>
      <c r="AW8" s="22">
        <f t="shared" si="37"/>
        <v>9.9434479789902424E-3</v>
      </c>
      <c r="AX8" s="22">
        <f t="shared" si="38"/>
        <v>0.28840709420368871</v>
      </c>
      <c r="AY8" s="37">
        <f t="shared" si="0"/>
        <v>0.28840709420368871</v>
      </c>
    </row>
    <row r="9" spans="1:51">
      <c r="A9" s="33">
        <v>176</v>
      </c>
      <c r="B9" s="34" t="s">
        <v>83</v>
      </c>
      <c r="C9" s="35">
        <v>63.88</v>
      </c>
      <c r="D9" s="35">
        <v>19.37</v>
      </c>
      <c r="E9" s="35">
        <v>9.8000000000000004E-2</v>
      </c>
      <c r="F9" s="35">
        <v>0.1487</v>
      </c>
      <c r="G9" s="35">
        <v>2</v>
      </c>
      <c r="H9" s="35">
        <v>0.16880000000000001</v>
      </c>
      <c r="I9" s="35">
        <v>3.1</v>
      </c>
      <c r="J9" s="35">
        <v>11.59</v>
      </c>
      <c r="K9" s="15">
        <f t="shared" si="1"/>
        <v>100.35550000000001</v>
      </c>
      <c r="L9" s="16">
        <f t="shared" si="2"/>
        <v>1.0631729087299011</v>
      </c>
      <c r="M9" s="16">
        <f t="shared" si="3"/>
        <v>0.18997408388651396</v>
      </c>
      <c r="N9" s="16">
        <f t="shared" si="4"/>
        <v>1.3640589941596006E-3</v>
      </c>
      <c r="O9" s="16">
        <f t="shared" si="5"/>
        <v>1.4350594579779462E-3</v>
      </c>
      <c r="P9" s="16">
        <f t="shared" si="6"/>
        <v>1.3044068079600121E-2</v>
      </c>
      <c r="Q9" s="16">
        <f t="shared" si="7"/>
        <v>3.0101252911154939E-3</v>
      </c>
      <c r="R9" s="16">
        <f t="shared" si="8"/>
        <v>5.0016989641965479E-2</v>
      </c>
      <c r="S9" s="16">
        <f t="shared" si="9"/>
        <v>0.12304131810267951</v>
      </c>
      <c r="T9" s="16">
        <f t="shared" si="10"/>
        <v>2.1263458174598022</v>
      </c>
      <c r="U9" s="16">
        <f t="shared" si="11"/>
        <v>0.56992225165954191</v>
      </c>
      <c r="V9" s="16">
        <f t="shared" si="12"/>
        <v>1.3640589941596006E-3</v>
      </c>
      <c r="W9" s="16">
        <f t="shared" si="13"/>
        <v>1.4350594579779462E-3</v>
      </c>
      <c r="X9" s="16">
        <f t="shared" si="14"/>
        <v>1.3044068079600121E-2</v>
      </c>
      <c r="Y9" s="16">
        <f t="shared" si="15"/>
        <v>3.0101252911154939E-3</v>
      </c>
      <c r="Z9" s="16">
        <f t="shared" si="16"/>
        <v>5.0016989641965479E-2</v>
      </c>
      <c r="AA9" s="16">
        <f t="shared" si="17"/>
        <v>0.12304131810267951</v>
      </c>
      <c r="AB9" s="16">
        <f t="shared" si="18"/>
        <v>2.8881796886868418</v>
      </c>
      <c r="AC9" s="15">
        <f t="shared" si="19"/>
        <v>5.8897881618344323</v>
      </c>
      <c r="AD9" s="15">
        <f t="shared" si="20"/>
        <v>1.5786337779244377</v>
      </c>
      <c r="AE9" s="15">
        <f t="shared" si="21"/>
        <v>3.7783216868471016E-3</v>
      </c>
      <c r="AF9" s="15">
        <f t="shared" si="22"/>
        <v>3.9749866356283935E-3</v>
      </c>
      <c r="AG9" s="15">
        <f t="shared" si="23"/>
        <v>3.6130904543631964E-2</v>
      </c>
      <c r="AH9" s="15">
        <f t="shared" si="24"/>
        <v>8.3377784364492818E-3</v>
      </c>
      <c r="AI9" s="15">
        <f t="shared" si="25"/>
        <v>0.13854259785257758</v>
      </c>
      <c r="AJ9" s="15">
        <f t="shared" si="26"/>
        <v>0.34081347108599674</v>
      </c>
      <c r="AK9" s="15">
        <f t="shared" si="27"/>
        <v>8.0000000000000018</v>
      </c>
      <c r="AL9" s="15">
        <f t="shared" si="28"/>
        <v>2.9448940809172162</v>
      </c>
      <c r="AM9" s="15">
        <f t="shared" si="29"/>
        <v>1.0524225186162919</v>
      </c>
      <c r="AN9" s="15">
        <f t="shared" si="30"/>
        <v>3.7783216868471016E-3</v>
      </c>
      <c r="AO9" s="15">
        <f t="shared" si="31"/>
        <v>3.9749866356283935E-3</v>
      </c>
      <c r="AP9" s="15">
        <f t="shared" si="32"/>
        <v>3.6130904543631964E-2</v>
      </c>
      <c r="AQ9" s="15">
        <f t="shared" si="33"/>
        <v>8.3377784364492818E-3</v>
      </c>
      <c r="AR9" s="15">
        <f t="shared" si="34"/>
        <v>0.27708519570515516</v>
      </c>
      <c r="AS9" s="15">
        <f t="shared" si="35"/>
        <v>0.68162694217199349</v>
      </c>
      <c r="AT9" s="15">
        <f t="shared" si="36"/>
        <v>5.0082507287132136</v>
      </c>
      <c r="AU9" s="15"/>
      <c r="AV9" s="20">
        <v>176</v>
      </c>
      <c r="AW9" s="22">
        <f t="shared" si="37"/>
        <v>8.6218697667985542E-3</v>
      </c>
      <c r="AX9" s="22">
        <f t="shared" si="38"/>
        <v>0.28652625994882058</v>
      </c>
      <c r="AY9" s="37">
        <f t="shared" si="0"/>
        <v>0.28652625994882058</v>
      </c>
    </row>
    <row r="10" spans="1:51">
      <c r="A10" s="33">
        <v>178</v>
      </c>
      <c r="B10" s="34" t="s">
        <v>84</v>
      </c>
      <c r="C10" s="35">
        <v>64.27</v>
      </c>
      <c r="D10" s="35">
        <v>19.36</v>
      </c>
      <c r="E10" s="35">
        <v>0.1055</v>
      </c>
      <c r="F10" s="35">
        <v>0.2</v>
      </c>
      <c r="G10" s="35">
        <v>1.64</v>
      </c>
      <c r="H10" s="35">
        <v>0.15709999999999999</v>
      </c>
      <c r="I10" s="35">
        <v>3.21</v>
      </c>
      <c r="J10" s="35">
        <v>11.62</v>
      </c>
      <c r="K10" s="15">
        <f t="shared" si="1"/>
        <v>100.5626</v>
      </c>
      <c r="L10" s="16">
        <f t="shared" si="2"/>
        <v>1.0696637890430611</v>
      </c>
      <c r="M10" s="16">
        <f t="shared" si="3"/>
        <v>0.18987600743639182</v>
      </c>
      <c r="N10" s="16">
        <f t="shared" si="4"/>
        <v>1.4684512641207944E-3</v>
      </c>
      <c r="O10" s="16">
        <f t="shared" si="5"/>
        <v>1.9301404949266258E-3</v>
      </c>
      <c r="P10" s="16">
        <f t="shared" si="6"/>
        <v>1.0696135825272098E-2</v>
      </c>
      <c r="Q10" s="16">
        <f t="shared" si="7"/>
        <v>2.8014850902502606E-3</v>
      </c>
      <c r="R10" s="16">
        <f t="shared" si="8"/>
        <v>5.1791786048615868E-2</v>
      </c>
      <c r="S10" s="16">
        <f t="shared" si="9"/>
        <v>0.12335980296403244</v>
      </c>
      <c r="T10" s="16">
        <f t="shared" si="10"/>
        <v>2.1393275780861223</v>
      </c>
      <c r="U10" s="16">
        <f t="shared" si="11"/>
        <v>0.56962802230917542</v>
      </c>
      <c r="V10" s="16">
        <f t="shared" si="12"/>
        <v>1.4684512641207944E-3</v>
      </c>
      <c r="W10" s="16">
        <f t="shared" si="13"/>
        <v>1.9301404949266258E-3</v>
      </c>
      <c r="X10" s="16">
        <f t="shared" si="14"/>
        <v>1.0696135825272098E-2</v>
      </c>
      <c r="Y10" s="16">
        <f t="shared" si="15"/>
        <v>2.8014850902502606E-3</v>
      </c>
      <c r="Z10" s="16">
        <f t="shared" si="16"/>
        <v>5.1791786048615868E-2</v>
      </c>
      <c r="AA10" s="16">
        <f t="shared" si="17"/>
        <v>0.12335980296403244</v>
      </c>
      <c r="AB10" s="16">
        <f t="shared" si="18"/>
        <v>2.9010034020825155</v>
      </c>
      <c r="AC10" s="15">
        <f t="shared" si="19"/>
        <v>5.8995520696056643</v>
      </c>
      <c r="AD10" s="15">
        <f t="shared" si="20"/>
        <v>1.5708441345508579</v>
      </c>
      <c r="AE10" s="15">
        <f t="shared" si="21"/>
        <v>4.049498909423274E-3</v>
      </c>
      <c r="AF10" s="15">
        <f t="shared" si="22"/>
        <v>5.3226838508112174E-3</v>
      </c>
      <c r="AG10" s="15">
        <f t="shared" si="23"/>
        <v>2.9496375819742272E-2</v>
      </c>
      <c r="AH10" s="15">
        <f t="shared" si="24"/>
        <v>7.725561681835148E-3</v>
      </c>
      <c r="AI10" s="15">
        <f t="shared" si="25"/>
        <v>0.14282447517693111</v>
      </c>
      <c r="AJ10" s="15">
        <f t="shared" si="26"/>
        <v>0.34018520040473532</v>
      </c>
      <c r="AK10" s="15">
        <f t="shared" si="27"/>
        <v>8</v>
      </c>
      <c r="AL10" s="15">
        <f t="shared" si="28"/>
        <v>2.9497760348028321</v>
      </c>
      <c r="AM10" s="15">
        <f t="shared" si="29"/>
        <v>1.0472294230339052</v>
      </c>
      <c r="AN10" s="15">
        <f t="shared" si="30"/>
        <v>4.049498909423274E-3</v>
      </c>
      <c r="AO10" s="15">
        <f t="shared" si="31"/>
        <v>5.3226838508112174E-3</v>
      </c>
      <c r="AP10" s="15">
        <f t="shared" si="32"/>
        <v>2.9496375819742272E-2</v>
      </c>
      <c r="AQ10" s="15">
        <f t="shared" si="33"/>
        <v>7.725561681835148E-3</v>
      </c>
      <c r="AR10" s="15">
        <f t="shared" si="34"/>
        <v>0.28564895035386223</v>
      </c>
      <c r="AS10" s="15">
        <f t="shared" si="35"/>
        <v>0.68037040080947064</v>
      </c>
      <c r="AT10" s="15">
        <f t="shared" si="36"/>
        <v>5.0096189292618822</v>
      </c>
      <c r="AU10" s="15"/>
      <c r="AV10" s="20">
        <v>178</v>
      </c>
      <c r="AW10" s="22">
        <f t="shared" si="37"/>
        <v>7.9338660258177537E-3</v>
      </c>
      <c r="AX10" s="22">
        <f t="shared" si="38"/>
        <v>0.2933509039027784</v>
      </c>
      <c r="AY10" s="37">
        <f t="shared" si="0"/>
        <v>0.2933509039027784</v>
      </c>
    </row>
    <row r="11" spans="1:51">
      <c r="A11" s="33">
        <v>180</v>
      </c>
      <c r="B11" s="34" t="s">
        <v>85</v>
      </c>
      <c r="C11" s="35">
        <v>64.260000000000005</v>
      </c>
      <c r="D11" s="35">
        <v>19.27</v>
      </c>
      <c r="E11" s="35">
        <v>0.1096</v>
      </c>
      <c r="F11" s="35">
        <v>0.14030000000000001</v>
      </c>
      <c r="G11" s="35">
        <v>1.94</v>
      </c>
      <c r="H11" s="35">
        <v>0.18210000000000001</v>
      </c>
      <c r="I11" s="35">
        <v>3.03</v>
      </c>
      <c r="J11" s="35">
        <v>11.47</v>
      </c>
      <c r="K11" s="15">
        <f t="shared" si="1"/>
        <v>100.402</v>
      </c>
      <c r="L11" s="16">
        <f t="shared" si="2"/>
        <v>1.0694973562145187</v>
      </c>
      <c r="M11" s="16">
        <f t="shared" si="3"/>
        <v>0.1889933193852929</v>
      </c>
      <c r="N11" s="16">
        <f t="shared" si="4"/>
        <v>1.5255190383662472E-3</v>
      </c>
      <c r="O11" s="16">
        <f t="shared" si="5"/>
        <v>1.3539935571910281E-3</v>
      </c>
      <c r="P11" s="16">
        <f t="shared" si="6"/>
        <v>1.2652746037212117E-2</v>
      </c>
      <c r="Q11" s="16">
        <f t="shared" si="7"/>
        <v>3.2472974852614423E-3</v>
      </c>
      <c r="R11" s="16">
        <f t="shared" si="8"/>
        <v>4.8887573746824321E-2</v>
      </c>
      <c r="S11" s="16">
        <f t="shared" si="9"/>
        <v>0.12176737865726783</v>
      </c>
      <c r="T11" s="16">
        <f t="shared" si="10"/>
        <v>2.1389947124290374</v>
      </c>
      <c r="U11" s="16">
        <f t="shared" si="11"/>
        <v>0.56697995815587876</v>
      </c>
      <c r="V11" s="16">
        <f t="shared" si="12"/>
        <v>1.5255190383662472E-3</v>
      </c>
      <c r="W11" s="16">
        <f t="shared" si="13"/>
        <v>1.3539935571910281E-3</v>
      </c>
      <c r="X11" s="16">
        <f t="shared" si="14"/>
        <v>1.2652746037212117E-2</v>
      </c>
      <c r="Y11" s="16">
        <f t="shared" si="15"/>
        <v>3.2472974852614423E-3</v>
      </c>
      <c r="Z11" s="16">
        <f t="shared" si="16"/>
        <v>4.8887573746824321E-2</v>
      </c>
      <c r="AA11" s="16">
        <f t="shared" si="17"/>
        <v>0.12176737865726783</v>
      </c>
      <c r="AB11" s="16">
        <f t="shared" si="18"/>
        <v>2.8954091791070389</v>
      </c>
      <c r="AC11" s="15">
        <f t="shared" si="19"/>
        <v>5.910030894047841</v>
      </c>
      <c r="AD11" s="15">
        <f t="shared" si="20"/>
        <v>1.5665625770537583</v>
      </c>
      <c r="AE11" s="15">
        <f t="shared" si="21"/>
        <v>4.2150009038424783E-3</v>
      </c>
      <c r="AF11" s="15">
        <f t="shared" si="22"/>
        <v>3.7410769212484368E-3</v>
      </c>
      <c r="AG11" s="15">
        <f t="shared" si="23"/>
        <v>3.4959469296465512E-2</v>
      </c>
      <c r="AH11" s="15">
        <f t="shared" si="24"/>
        <v>8.9722654986206206E-3</v>
      </c>
      <c r="AI11" s="15">
        <f t="shared" si="25"/>
        <v>0.13507610350783383</v>
      </c>
      <c r="AJ11" s="15">
        <f t="shared" si="26"/>
        <v>0.33644261277039011</v>
      </c>
      <c r="AK11" s="15">
        <f t="shared" si="27"/>
        <v>8.0000000000000018</v>
      </c>
      <c r="AL11" s="15">
        <f t="shared" si="28"/>
        <v>2.9550154470239205</v>
      </c>
      <c r="AM11" s="15">
        <f t="shared" si="29"/>
        <v>1.0443750513691723</v>
      </c>
      <c r="AN11" s="15">
        <f t="shared" si="30"/>
        <v>4.2150009038424783E-3</v>
      </c>
      <c r="AO11" s="15">
        <f t="shared" si="31"/>
        <v>3.7410769212484368E-3</v>
      </c>
      <c r="AP11" s="15">
        <f t="shared" si="32"/>
        <v>3.4959469296465512E-2</v>
      </c>
      <c r="AQ11" s="15">
        <f t="shared" si="33"/>
        <v>8.9722654986206206E-3</v>
      </c>
      <c r="AR11" s="15">
        <f t="shared" si="34"/>
        <v>0.27015220701566767</v>
      </c>
      <c r="AS11" s="15">
        <f t="shared" si="35"/>
        <v>0.67288522554078023</v>
      </c>
      <c r="AT11" s="15">
        <f t="shared" si="36"/>
        <v>4.9943157435697181</v>
      </c>
      <c r="AU11" s="15"/>
      <c r="AV11" s="20">
        <v>180</v>
      </c>
      <c r="AW11" s="22">
        <f t="shared" si="37"/>
        <v>9.4245526247796942E-3</v>
      </c>
      <c r="AX11" s="22">
        <f t="shared" si="38"/>
        <v>0.28377043591843837</v>
      </c>
      <c r="AY11" s="37">
        <f t="shared" si="0"/>
        <v>0.28377043591843837</v>
      </c>
    </row>
    <row r="12" spans="1:51">
      <c r="A12" s="33">
        <v>181</v>
      </c>
      <c r="B12" s="34" t="s">
        <v>86</v>
      </c>
      <c r="C12" s="35">
        <v>64.349999999999994</v>
      </c>
      <c r="D12" s="35">
        <v>19.43</v>
      </c>
      <c r="E12" s="35">
        <v>6.7000000000000004E-2</v>
      </c>
      <c r="F12" s="35">
        <v>0.2177</v>
      </c>
      <c r="G12" s="35">
        <v>1.72</v>
      </c>
      <c r="H12" s="35">
        <v>0.2051</v>
      </c>
      <c r="I12" s="35">
        <v>3.27</v>
      </c>
      <c r="J12" s="35">
        <v>11.27</v>
      </c>
      <c r="K12" s="15">
        <f t="shared" si="1"/>
        <v>100.52979999999998</v>
      </c>
      <c r="L12" s="16">
        <f t="shared" si="2"/>
        <v>1.0709952516714016</v>
      </c>
      <c r="M12" s="16">
        <f t="shared" si="3"/>
        <v>0.19056254258724656</v>
      </c>
      <c r="N12" s="16">
        <f t="shared" si="4"/>
        <v>9.3257094498666582E-4</v>
      </c>
      <c r="O12" s="16">
        <f t="shared" si="5"/>
        <v>2.1009579287276322E-3</v>
      </c>
      <c r="P12" s="16">
        <f t="shared" si="6"/>
        <v>1.1217898548456104E-2</v>
      </c>
      <c r="Q12" s="16">
        <f t="shared" si="7"/>
        <v>3.6574448886717284E-3</v>
      </c>
      <c r="R12" s="16">
        <f t="shared" si="8"/>
        <v>5.2759856815879719E-2</v>
      </c>
      <c r="S12" s="16">
        <f t="shared" si="9"/>
        <v>0.11964414624824833</v>
      </c>
      <c r="T12" s="16">
        <f t="shared" si="10"/>
        <v>2.1419905033428033</v>
      </c>
      <c r="U12" s="16">
        <f t="shared" si="11"/>
        <v>0.57168762776173965</v>
      </c>
      <c r="V12" s="16">
        <f t="shared" si="12"/>
        <v>9.3257094498666582E-4</v>
      </c>
      <c r="W12" s="16">
        <f t="shared" si="13"/>
        <v>2.1009579287276322E-3</v>
      </c>
      <c r="X12" s="16">
        <f t="shared" si="14"/>
        <v>1.1217898548456104E-2</v>
      </c>
      <c r="Y12" s="16">
        <f t="shared" si="15"/>
        <v>3.6574448886717284E-3</v>
      </c>
      <c r="Z12" s="16">
        <f t="shared" si="16"/>
        <v>5.2759856815879719E-2</v>
      </c>
      <c r="AA12" s="16">
        <f t="shared" si="17"/>
        <v>0.11964414624824833</v>
      </c>
      <c r="AB12" s="16">
        <f t="shared" si="18"/>
        <v>2.9039910064795125</v>
      </c>
      <c r="AC12" s="15">
        <f t="shared" si="19"/>
        <v>5.900818559185617</v>
      </c>
      <c r="AD12" s="15">
        <f t="shared" si="20"/>
        <v>1.5749019235560029</v>
      </c>
      <c r="AE12" s="15">
        <f t="shared" si="21"/>
        <v>2.5690739204243334E-3</v>
      </c>
      <c r="AF12" s="15">
        <f t="shared" si="22"/>
        <v>5.7877808134801584E-3</v>
      </c>
      <c r="AG12" s="15">
        <f t="shared" si="23"/>
        <v>3.0903397492419875E-2</v>
      </c>
      <c r="AH12" s="15">
        <f t="shared" si="24"/>
        <v>1.0075636957583067E-2</v>
      </c>
      <c r="AI12" s="15">
        <f t="shared" si="25"/>
        <v>0.14534440829371609</v>
      </c>
      <c r="AJ12" s="15">
        <f t="shared" si="26"/>
        <v>0.3295992197807584</v>
      </c>
      <c r="AK12" s="15">
        <f t="shared" si="27"/>
        <v>8.0000000000000018</v>
      </c>
      <c r="AL12" s="15">
        <f t="shared" si="28"/>
        <v>2.9504092795928085</v>
      </c>
      <c r="AM12" s="15">
        <f t="shared" si="29"/>
        <v>1.0499346157040019</v>
      </c>
      <c r="AN12" s="15">
        <f t="shared" si="30"/>
        <v>2.5690739204243334E-3</v>
      </c>
      <c r="AO12" s="15">
        <f t="shared" si="31"/>
        <v>5.7877808134801584E-3</v>
      </c>
      <c r="AP12" s="15">
        <f t="shared" si="32"/>
        <v>3.0903397492419875E-2</v>
      </c>
      <c r="AQ12" s="15">
        <f t="shared" si="33"/>
        <v>1.0075636957583067E-2</v>
      </c>
      <c r="AR12" s="15">
        <f t="shared" si="34"/>
        <v>0.29068881658743217</v>
      </c>
      <c r="AS12" s="15">
        <f t="shared" si="35"/>
        <v>0.6591984395615168</v>
      </c>
      <c r="AT12" s="15">
        <f t="shared" si="36"/>
        <v>4.9995670406296666</v>
      </c>
      <c r="AU12" s="15"/>
      <c r="AV12" s="20">
        <v>181</v>
      </c>
      <c r="AW12" s="22">
        <f t="shared" si="37"/>
        <v>1.0495860860806129E-2</v>
      </c>
      <c r="AX12" s="22">
        <f t="shared" si="38"/>
        <v>0.30281255522985401</v>
      </c>
      <c r="AY12" s="37">
        <f t="shared" si="0"/>
        <v>0.30281255522985401</v>
      </c>
    </row>
    <row r="13" spans="1:51">
      <c r="A13" s="33">
        <v>184</v>
      </c>
      <c r="B13" s="34" t="s">
        <v>87</v>
      </c>
      <c r="C13" s="35">
        <v>64.58</v>
      </c>
      <c r="D13" s="35">
        <v>19.23</v>
      </c>
      <c r="E13" s="35">
        <v>8.8900000000000007E-2</v>
      </c>
      <c r="F13" s="35">
        <v>0.1074</v>
      </c>
      <c r="G13" s="35">
        <v>1.63</v>
      </c>
      <c r="H13" s="35">
        <v>0.1547</v>
      </c>
      <c r="I13" s="35">
        <v>3.05</v>
      </c>
      <c r="J13" s="35">
        <v>11.52</v>
      </c>
      <c r="K13" s="15">
        <f t="shared" si="1"/>
        <v>100.36099999999999</v>
      </c>
      <c r="L13" s="16">
        <f t="shared" si="2"/>
        <v>1.0748232067278807</v>
      </c>
      <c r="M13" s="16">
        <f t="shared" si="3"/>
        <v>0.18860101358480449</v>
      </c>
      <c r="N13" s="16">
        <f t="shared" si="4"/>
        <v>1.2373963732733521E-3</v>
      </c>
      <c r="O13" s="16">
        <f t="shared" si="5"/>
        <v>1.036485445775598E-3</v>
      </c>
      <c r="P13" s="16">
        <f t="shared" si="6"/>
        <v>1.0630915484874097E-2</v>
      </c>
      <c r="Q13" s="16">
        <f t="shared" si="7"/>
        <v>2.7586871003291878E-3</v>
      </c>
      <c r="R13" s="16">
        <f t="shared" si="8"/>
        <v>4.9210264002578934E-2</v>
      </c>
      <c r="S13" s="16">
        <f t="shared" si="9"/>
        <v>0.1222981867595227</v>
      </c>
      <c r="T13" s="16">
        <f t="shared" si="10"/>
        <v>2.1496464134557614</v>
      </c>
      <c r="U13" s="16">
        <f t="shared" si="11"/>
        <v>0.56580304075441346</v>
      </c>
      <c r="V13" s="16">
        <f t="shared" si="12"/>
        <v>1.2373963732733521E-3</v>
      </c>
      <c r="W13" s="16">
        <f t="shared" si="13"/>
        <v>1.036485445775598E-3</v>
      </c>
      <c r="X13" s="16">
        <f t="shared" si="14"/>
        <v>1.0630915484874097E-2</v>
      </c>
      <c r="Y13" s="16">
        <f t="shared" si="15"/>
        <v>2.7586871003291878E-3</v>
      </c>
      <c r="Z13" s="16">
        <f t="shared" si="16"/>
        <v>4.9210264002578934E-2</v>
      </c>
      <c r="AA13" s="16">
        <f t="shared" si="17"/>
        <v>0.1222981867595227</v>
      </c>
      <c r="AB13" s="16">
        <f t="shared" si="18"/>
        <v>2.9026213893765287</v>
      </c>
      <c r="AC13" s="15">
        <f t="shared" si="19"/>
        <v>5.9247035698789405</v>
      </c>
      <c r="AD13" s="15">
        <f t="shared" si="20"/>
        <v>1.5594263663190209</v>
      </c>
      <c r="AE13" s="15">
        <f t="shared" si="21"/>
        <v>3.4104244605987414E-3</v>
      </c>
      <c r="AF13" s="15">
        <f t="shared" si="22"/>
        <v>2.8566879568078453E-3</v>
      </c>
      <c r="AG13" s="15">
        <f t="shared" si="23"/>
        <v>2.9300178173516662E-2</v>
      </c>
      <c r="AH13" s="15">
        <f t="shared" si="24"/>
        <v>7.6032984816438425E-3</v>
      </c>
      <c r="AI13" s="15">
        <f t="shared" si="25"/>
        <v>0.13562985288453097</v>
      </c>
      <c r="AJ13" s="15">
        <f t="shared" si="26"/>
        <v>0.33706962184494027</v>
      </c>
      <c r="AK13" s="15">
        <f t="shared" si="27"/>
        <v>7.9999999999999991</v>
      </c>
      <c r="AL13" s="15">
        <f t="shared" si="28"/>
        <v>2.9623517849394703</v>
      </c>
      <c r="AM13" s="15">
        <f t="shared" si="29"/>
        <v>1.0396175775460139</v>
      </c>
      <c r="AN13" s="15">
        <f t="shared" si="30"/>
        <v>3.4104244605987414E-3</v>
      </c>
      <c r="AO13" s="15">
        <f t="shared" si="31"/>
        <v>2.8566879568078453E-3</v>
      </c>
      <c r="AP13" s="15">
        <f t="shared" si="32"/>
        <v>2.9300178173516662E-2</v>
      </c>
      <c r="AQ13" s="15">
        <f t="shared" si="33"/>
        <v>7.6032984816438425E-3</v>
      </c>
      <c r="AR13" s="15">
        <f t="shared" si="34"/>
        <v>0.27125970576906194</v>
      </c>
      <c r="AS13" s="15">
        <f t="shared" si="35"/>
        <v>0.67413924368988054</v>
      </c>
      <c r="AT13" s="15">
        <f t="shared" si="36"/>
        <v>4.9905389010169934</v>
      </c>
      <c r="AU13" s="15"/>
      <c r="AV13" s="20">
        <v>184</v>
      </c>
      <c r="AW13" s="22">
        <f t="shared" si="37"/>
        <v>7.978258706182885E-3</v>
      </c>
      <c r="AX13" s="22">
        <f t="shared" si="38"/>
        <v>0.2846370051647279</v>
      </c>
      <c r="AY13" s="37">
        <f t="shared" si="0"/>
        <v>0.2846370051647279</v>
      </c>
    </row>
    <row r="14" spans="1:51">
      <c r="A14" s="33">
        <v>185</v>
      </c>
      <c r="B14" s="34" t="s">
        <v>88</v>
      </c>
      <c r="C14" s="35">
        <v>64.41</v>
      </c>
      <c r="D14" s="35">
        <v>19.47</v>
      </c>
      <c r="E14" s="35">
        <v>0.1396</v>
      </c>
      <c r="F14" s="35">
        <v>0.16009999999999999</v>
      </c>
      <c r="G14" s="35">
        <v>2.08</v>
      </c>
      <c r="H14" s="35">
        <v>0.19589999999999999</v>
      </c>
      <c r="I14" s="35">
        <v>3.22</v>
      </c>
      <c r="J14" s="35">
        <v>11.52</v>
      </c>
      <c r="K14" s="15">
        <f t="shared" si="1"/>
        <v>101.19559999999998</v>
      </c>
      <c r="L14" s="16">
        <f t="shared" si="2"/>
        <v>1.071993848642657</v>
      </c>
      <c r="M14" s="16">
        <f t="shared" si="3"/>
        <v>0.19095484838773497</v>
      </c>
      <c r="N14" s="16">
        <f t="shared" si="4"/>
        <v>1.9430881182110229E-3</v>
      </c>
      <c r="O14" s="16">
        <f t="shared" si="5"/>
        <v>1.5450774661887638E-3</v>
      </c>
      <c r="P14" s="16">
        <f t="shared" si="6"/>
        <v>1.3565830802784127E-2</v>
      </c>
      <c r="Q14" s="16">
        <f t="shared" si="7"/>
        <v>3.4933859273076138E-3</v>
      </c>
      <c r="R14" s="16">
        <f t="shared" si="8"/>
        <v>5.1953131176493181E-2</v>
      </c>
      <c r="S14" s="16">
        <f t="shared" si="9"/>
        <v>0.1222981867595227</v>
      </c>
      <c r="T14" s="16">
        <f t="shared" si="10"/>
        <v>2.143987697285314</v>
      </c>
      <c r="U14" s="16">
        <f t="shared" si="11"/>
        <v>0.57286454516320484</v>
      </c>
      <c r="V14" s="16">
        <f t="shared" si="12"/>
        <v>1.9430881182110229E-3</v>
      </c>
      <c r="W14" s="16">
        <f t="shared" si="13"/>
        <v>1.5450774661887638E-3</v>
      </c>
      <c r="X14" s="16">
        <f t="shared" si="14"/>
        <v>1.3565830802784127E-2</v>
      </c>
      <c r="Y14" s="16">
        <f t="shared" si="15"/>
        <v>3.4933859273076138E-3</v>
      </c>
      <c r="Z14" s="16">
        <f t="shared" si="16"/>
        <v>5.1953131176493181E-2</v>
      </c>
      <c r="AA14" s="16">
        <f t="shared" si="17"/>
        <v>0.1222981867595227</v>
      </c>
      <c r="AB14" s="16">
        <f t="shared" si="18"/>
        <v>2.9116509426990267</v>
      </c>
      <c r="AC14" s="15">
        <f t="shared" si="19"/>
        <v>5.8907822111338435</v>
      </c>
      <c r="AD14" s="15">
        <f t="shared" si="20"/>
        <v>1.573992367731206</v>
      </c>
      <c r="AE14" s="15">
        <f t="shared" si="21"/>
        <v>5.3387941245727193E-3</v>
      </c>
      <c r="AF14" s="15">
        <f t="shared" si="22"/>
        <v>4.2452271830537933E-3</v>
      </c>
      <c r="AG14" s="15">
        <f t="shared" si="23"/>
        <v>3.7273233831274968E-2</v>
      </c>
      <c r="AH14" s="15">
        <f t="shared" si="24"/>
        <v>9.5983646283351078E-3</v>
      </c>
      <c r="AI14" s="15">
        <f t="shared" si="25"/>
        <v>0.14274549305236139</v>
      </c>
      <c r="AJ14" s="15">
        <f t="shared" si="26"/>
        <v>0.33602430831535152</v>
      </c>
      <c r="AK14" s="15">
        <f t="shared" si="27"/>
        <v>7.9999999999999982</v>
      </c>
      <c r="AL14" s="15">
        <f t="shared" si="28"/>
        <v>2.9453911055669217</v>
      </c>
      <c r="AM14" s="15">
        <f t="shared" si="29"/>
        <v>1.0493282451541373</v>
      </c>
      <c r="AN14" s="15">
        <f t="shared" si="30"/>
        <v>5.3387941245727193E-3</v>
      </c>
      <c r="AO14" s="15">
        <f t="shared" si="31"/>
        <v>4.2452271830537933E-3</v>
      </c>
      <c r="AP14" s="15">
        <f t="shared" si="32"/>
        <v>3.7273233831274968E-2</v>
      </c>
      <c r="AQ14" s="15">
        <f t="shared" si="33"/>
        <v>9.5983646283351078E-3</v>
      </c>
      <c r="AR14" s="15">
        <f t="shared" si="34"/>
        <v>0.28549098610472279</v>
      </c>
      <c r="AS14" s="15">
        <f t="shared" si="35"/>
        <v>0.67204861663070303</v>
      </c>
      <c r="AT14" s="15">
        <f t="shared" si="36"/>
        <v>5.0087145732237213</v>
      </c>
      <c r="AU14" s="15"/>
      <c r="AV14" s="20">
        <v>185</v>
      </c>
      <c r="AW14" s="22">
        <f t="shared" si="37"/>
        <v>9.9245040027727098E-3</v>
      </c>
      <c r="AX14" s="22">
        <f t="shared" si="38"/>
        <v>0.29519158148957625</v>
      </c>
      <c r="AY14" s="37">
        <f t="shared" si="0"/>
        <v>0.29519158148957625</v>
      </c>
    </row>
    <row r="15" spans="1:51">
      <c r="A15" s="33">
        <v>187</v>
      </c>
      <c r="B15" s="34" t="s">
        <v>89</v>
      </c>
      <c r="C15" s="35">
        <v>64.180000000000007</v>
      </c>
      <c r="D15" s="35">
        <v>19.54</v>
      </c>
      <c r="E15" s="35">
        <v>0.1396</v>
      </c>
      <c r="F15" s="35">
        <v>0.1384</v>
      </c>
      <c r="G15" s="35">
        <v>1.87</v>
      </c>
      <c r="H15" s="35">
        <v>0.21609999999999999</v>
      </c>
      <c r="I15" s="35">
        <v>3.6</v>
      </c>
      <c r="J15" s="35">
        <v>10.63</v>
      </c>
      <c r="K15" s="15">
        <f t="shared" si="1"/>
        <v>100.3141</v>
      </c>
      <c r="L15" s="16">
        <f t="shared" si="2"/>
        <v>1.0681658935861782</v>
      </c>
      <c r="M15" s="16">
        <f t="shared" si="3"/>
        <v>0.19164138353858967</v>
      </c>
      <c r="N15" s="16">
        <f t="shared" si="4"/>
        <v>1.9430881182110229E-3</v>
      </c>
      <c r="O15" s="16">
        <f t="shared" si="5"/>
        <v>1.335657222489225E-3</v>
      </c>
      <c r="P15" s="16">
        <f t="shared" si="6"/>
        <v>1.2196203654426113E-2</v>
      </c>
      <c r="Q15" s="16">
        <f t="shared" si="7"/>
        <v>3.853602342476648E-3</v>
      </c>
      <c r="R15" s="16">
        <f t="shared" si="8"/>
        <v>5.8084246035830879E-2</v>
      </c>
      <c r="S15" s="16">
        <f t="shared" si="9"/>
        <v>0.11284980253938597</v>
      </c>
      <c r="T15" s="16">
        <f t="shared" si="10"/>
        <v>2.1363317871723564</v>
      </c>
      <c r="U15" s="16">
        <f t="shared" si="11"/>
        <v>0.57492415061576896</v>
      </c>
      <c r="V15" s="16">
        <f t="shared" si="12"/>
        <v>1.9430881182110229E-3</v>
      </c>
      <c r="W15" s="16">
        <f t="shared" si="13"/>
        <v>1.335657222489225E-3</v>
      </c>
      <c r="X15" s="16">
        <f t="shared" si="14"/>
        <v>1.2196203654426113E-2</v>
      </c>
      <c r="Y15" s="16">
        <f t="shared" si="15"/>
        <v>3.853602342476648E-3</v>
      </c>
      <c r="Z15" s="16">
        <f t="shared" si="16"/>
        <v>5.8084246035830879E-2</v>
      </c>
      <c r="AA15" s="16">
        <f t="shared" si="17"/>
        <v>0.11284980253938597</v>
      </c>
      <c r="AB15" s="16">
        <f t="shared" si="18"/>
        <v>2.9015185377009454</v>
      </c>
      <c r="AC15" s="15">
        <f t="shared" si="19"/>
        <v>5.8902447374748963</v>
      </c>
      <c r="AD15" s="15">
        <f t="shared" si="20"/>
        <v>1.5851676097063776</v>
      </c>
      <c r="AE15" s="15">
        <f t="shared" si="21"/>
        <v>5.3574377498222794E-3</v>
      </c>
      <c r="AF15" s="15">
        <f t="shared" si="22"/>
        <v>3.6826432921501849E-3</v>
      </c>
      <c r="AG15" s="15">
        <f t="shared" si="23"/>
        <v>3.3627091458364219E-2</v>
      </c>
      <c r="AH15" s="15">
        <f t="shared" si="24"/>
        <v>1.0625063510447459E-2</v>
      </c>
      <c r="AI15" s="15">
        <f t="shared" si="25"/>
        <v>0.16014854368458983</v>
      </c>
      <c r="AJ15" s="15">
        <f t="shared" si="26"/>
        <v>0.31114687312335126</v>
      </c>
      <c r="AK15" s="15">
        <f t="shared" si="27"/>
        <v>8</v>
      </c>
      <c r="AL15" s="15">
        <f t="shared" si="28"/>
        <v>2.9451223687374481</v>
      </c>
      <c r="AM15" s="15">
        <f t="shared" si="29"/>
        <v>1.0567784064709185</v>
      </c>
      <c r="AN15" s="15">
        <f t="shared" si="30"/>
        <v>5.3574377498222794E-3</v>
      </c>
      <c r="AO15" s="15">
        <f t="shared" si="31"/>
        <v>3.6826432921501849E-3</v>
      </c>
      <c r="AP15" s="15">
        <f t="shared" si="32"/>
        <v>3.3627091458364219E-2</v>
      </c>
      <c r="AQ15" s="15">
        <f t="shared" si="33"/>
        <v>1.0625063510447459E-2</v>
      </c>
      <c r="AR15" s="15">
        <f t="shared" si="34"/>
        <v>0.32029708736917967</v>
      </c>
      <c r="AS15" s="15">
        <f t="shared" si="35"/>
        <v>0.62229374624670253</v>
      </c>
      <c r="AT15" s="15">
        <f t="shared" si="36"/>
        <v>4.997783844835034</v>
      </c>
      <c r="AU15" s="15"/>
      <c r="AV15" s="20">
        <v>187</v>
      </c>
      <c r="AW15" s="22">
        <f t="shared" si="37"/>
        <v>1.1146544599685081E-2</v>
      </c>
      <c r="AX15" s="22">
        <f t="shared" si="38"/>
        <v>0.33601735801383803</v>
      </c>
      <c r="AY15" s="37">
        <f t="shared" si="0"/>
        <v>0.33601735801383803</v>
      </c>
    </row>
    <row r="16" spans="1:51">
      <c r="A16" s="33">
        <v>189</v>
      </c>
      <c r="B16" s="34" t="s">
        <v>91</v>
      </c>
      <c r="C16" s="35">
        <v>63.98</v>
      </c>
      <c r="D16" s="35">
        <v>19.559999999999999</v>
      </c>
      <c r="E16" s="35">
        <v>0.12280000000000001</v>
      </c>
      <c r="F16" s="35">
        <v>0.18920000000000001</v>
      </c>
      <c r="G16" s="35">
        <v>1.89</v>
      </c>
      <c r="H16" s="35">
        <v>0.25609999999999999</v>
      </c>
      <c r="I16" s="35">
        <v>3.07</v>
      </c>
      <c r="J16" s="35">
        <v>11.45</v>
      </c>
      <c r="K16" s="15">
        <f t="shared" si="1"/>
        <v>100.51809999999999</v>
      </c>
      <c r="L16" s="16">
        <f t="shared" si="2"/>
        <v>1.0648372370153267</v>
      </c>
      <c r="M16" s="16">
        <f t="shared" si="3"/>
        <v>0.19183753643883389</v>
      </c>
      <c r="N16" s="16">
        <f t="shared" si="4"/>
        <v>1.7092494334979486E-3</v>
      </c>
      <c r="O16" s="16">
        <f t="shared" si="5"/>
        <v>1.8259129082005879E-3</v>
      </c>
      <c r="P16" s="16">
        <f t="shared" si="6"/>
        <v>1.2326644335222113E-2</v>
      </c>
      <c r="Q16" s="16">
        <f t="shared" si="7"/>
        <v>4.5669021744945372E-3</v>
      </c>
      <c r="R16" s="16">
        <f t="shared" si="8"/>
        <v>4.9532954258333553E-2</v>
      </c>
      <c r="S16" s="16">
        <f t="shared" si="9"/>
        <v>0.12155505541636587</v>
      </c>
      <c r="T16" s="16">
        <f t="shared" si="10"/>
        <v>2.1296744740306535</v>
      </c>
      <c r="U16" s="16">
        <f t="shared" si="11"/>
        <v>0.57551260931650172</v>
      </c>
      <c r="V16" s="16">
        <f t="shared" si="12"/>
        <v>1.7092494334979486E-3</v>
      </c>
      <c r="W16" s="16">
        <f t="shared" si="13"/>
        <v>1.8259129082005879E-3</v>
      </c>
      <c r="X16" s="16">
        <f t="shared" si="14"/>
        <v>1.2326644335222113E-2</v>
      </c>
      <c r="Y16" s="16">
        <f t="shared" si="15"/>
        <v>4.5669021744945372E-3</v>
      </c>
      <c r="Z16" s="16">
        <f t="shared" si="16"/>
        <v>4.9532954258333553E-2</v>
      </c>
      <c r="AA16" s="16">
        <f t="shared" si="17"/>
        <v>0.12155505541636587</v>
      </c>
      <c r="AB16" s="16">
        <f t="shared" si="18"/>
        <v>2.89670380187327</v>
      </c>
      <c r="AC16" s="15">
        <f t="shared" si="19"/>
        <v>5.8816492667380453</v>
      </c>
      <c r="AD16" s="15">
        <f t="shared" si="20"/>
        <v>1.5894275664479698</v>
      </c>
      <c r="AE16" s="15">
        <f t="shared" si="21"/>
        <v>4.7205363072126147E-3</v>
      </c>
      <c r="AF16" s="15">
        <f t="shared" si="22"/>
        <v>5.0427327972429568E-3</v>
      </c>
      <c r="AG16" s="15">
        <f t="shared" si="23"/>
        <v>3.4043230315092883E-2</v>
      </c>
      <c r="AH16" s="15">
        <f t="shared" si="24"/>
        <v>1.2612686658652958E-2</v>
      </c>
      <c r="AI16" s="15">
        <f t="shared" si="25"/>
        <v>0.13679811992182583</v>
      </c>
      <c r="AJ16" s="15">
        <f t="shared" si="26"/>
        <v>0.33570586081395659</v>
      </c>
      <c r="AK16" s="15">
        <f t="shared" si="27"/>
        <v>8</v>
      </c>
      <c r="AL16" s="15">
        <f t="shared" si="28"/>
        <v>2.9408246333690227</v>
      </c>
      <c r="AM16" s="15">
        <f t="shared" si="29"/>
        <v>1.0596183776319799</v>
      </c>
      <c r="AN16" s="15">
        <f t="shared" si="30"/>
        <v>4.7205363072126147E-3</v>
      </c>
      <c r="AO16" s="15">
        <f t="shared" si="31"/>
        <v>5.0427327972429568E-3</v>
      </c>
      <c r="AP16" s="15">
        <f t="shared" si="32"/>
        <v>3.4043230315092883E-2</v>
      </c>
      <c r="AQ16" s="15">
        <f t="shared" si="33"/>
        <v>1.2612686658652958E-2</v>
      </c>
      <c r="AR16" s="15">
        <f t="shared" si="34"/>
        <v>0.27359623984365167</v>
      </c>
      <c r="AS16" s="15">
        <f t="shared" si="35"/>
        <v>0.67141172162791318</v>
      </c>
      <c r="AT16" s="15">
        <f t="shared" si="36"/>
        <v>5.0018701585507692</v>
      </c>
      <c r="AU16" s="15"/>
      <c r="AV16" s="20">
        <v>189</v>
      </c>
      <c r="AW16" s="22">
        <f t="shared" si="37"/>
        <v>1.3170859132245733E-2</v>
      </c>
      <c r="AX16" s="22">
        <f t="shared" si="38"/>
        <v>0.28570419860709589</v>
      </c>
      <c r="AY16" s="37">
        <f t="shared" si="0"/>
        <v>0.28570419860709589</v>
      </c>
    </row>
    <row r="17" spans="1:51">
      <c r="A17" s="33">
        <v>192</v>
      </c>
      <c r="B17" s="34" t="s">
        <v>92</v>
      </c>
      <c r="C17" s="35">
        <v>64.11</v>
      </c>
      <c r="D17" s="35">
        <v>19.510000000000002</v>
      </c>
      <c r="E17" s="35">
        <v>8.9300000000000004E-2</v>
      </c>
      <c r="F17" s="35">
        <v>0.13639999999999999</v>
      </c>
      <c r="G17" s="35">
        <v>1.86</v>
      </c>
      <c r="H17" s="35">
        <v>0.1797</v>
      </c>
      <c r="I17" s="35">
        <v>3.06</v>
      </c>
      <c r="J17" s="35">
        <v>11.39</v>
      </c>
      <c r="K17" s="15">
        <f t="shared" si="1"/>
        <v>100.33539999999999</v>
      </c>
      <c r="L17" s="16">
        <f t="shared" si="2"/>
        <v>1.0670008637863801</v>
      </c>
      <c r="M17" s="16">
        <f t="shared" si="3"/>
        <v>0.1913471541882234</v>
      </c>
      <c r="N17" s="16">
        <f t="shared" si="4"/>
        <v>1.2429639610046157E-3</v>
      </c>
      <c r="O17" s="16">
        <f t="shared" si="5"/>
        <v>1.3163558175399586E-3</v>
      </c>
      <c r="P17" s="16">
        <f t="shared" si="6"/>
        <v>1.2130983314028112E-2</v>
      </c>
      <c r="Q17" s="16">
        <f t="shared" si="7"/>
        <v>3.2044994953403685E-3</v>
      </c>
      <c r="R17" s="16">
        <f t="shared" si="8"/>
        <v>4.9371609130456247E-2</v>
      </c>
      <c r="S17" s="16">
        <f t="shared" si="9"/>
        <v>0.12091808569366004</v>
      </c>
      <c r="T17" s="16">
        <f t="shared" si="10"/>
        <v>2.1340017275727603</v>
      </c>
      <c r="U17" s="16">
        <f t="shared" si="11"/>
        <v>0.57404146256467015</v>
      </c>
      <c r="V17" s="16">
        <f t="shared" si="12"/>
        <v>1.2429639610046157E-3</v>
      </c>
      <c r="W17" s="16">
        <f t="shared" si="13"/>
        <v>1.3163558175399586E-3</v>
      </c>
      <c r="X17" s="16">
        <f t="shared" si="14"/>
        <v>1.2130983314028112E-2</v>
      </c>
      <c r="Y17" s="16">
        <f t="shared" si="15"/>
        <v>3.2044994953403685E-3</v>
      </c>
      <c r="Z17" s="16">
        <f t="shared" si="16"/>
        <v>4.9371609130456247E-2</v>
      </c>
      <c r="AA17" s="16">
        <f t="shared" si="17"/>
        <v>0.12091808569366004</v>
      </c>
      <c r="AB17" s="16">
        <f t="shared" si="18"/>
        <v>2.8962276875494597</v>
      </c>
      <c r="AC17" s="15">
        <f t="shared" si="19"/>
        <v>5.8945689573967721</v>
      </c>
      <c r="AD17" s="15">
        <f t="shared" si="20"/>
        <v>1.5856252325254856</v>
      </c>
      <c r="AE17" s="15">
        <f t="shared" si="21"/>
        <v>3.4333321688704813E-3</v>
      </c>
      <c r="AF17" s="15">
        <f t="shared" si="22"/>
        <v>3.6360561656082957E-3</v>
      </c>
      <c r="AG17" s="15">
        <f t="shared" si="23"/>
        <v>3.3508369155305778E-2</v>
      </c>
      <c r="AH17" s="15">
        <f t="shared" si="24"/>
        <v>8.8515126324249516E-3</v>
      </c>
      <c r="AI17" s="15">
        <f t="shared" si="25"/>
        <v>0.13637493859394814</v>
      </c>
      <c r="AJ17" s="15">
        <f t="shared" si="26"/>
        <v>0.33400160136158519</v>
      </c>
      <c r="AK17" s="15">
        <f t="shared" si="27"/>
        <v>8</v>
      </c>
      <c r="AL17" s="15">
        <f t="shared" si="28"/>
        <v>2.9472844786983861</v>
      </c>
      <c r="AM17" s="15">
        <f t="shared" si="29"/>
        <v>1.0570834883503237</v>
      </c>
      <c r="AN17" s="15">
        <f t="shared" si="30"/>
        <v>3.4333321688704813E-3</v>
      </c>
      <c r="AO17" s="15">
        <f t="shared" si="31"/>
        <v>3.6360561656082957E-3</v>
      </c>
      <c r="AP17" s="15">
        <f t="shared" si="32"/>
        <v>3.3508369155305778E-2</v>
      </c>
      <c r="AQ17" s="15">
        <f t="shared" si="33"/>
        <v>8.8515126324249516E-3</v>
      </c>
      <c r="AR17" s="15">
        <f t="shared" si="34"/>
        <v>0.27274987718789628</v>
      </c>
      <c r="AS17" s="15">
        <f t="shared" si="35"/>
        <v>0.66800320272317038</v>
      </c>
      <c r="AT17" s="15">
        <f t="shared" si="36"/>
        <v>4.9945503170819867</v>
      </c>
      <c r="AU17" s="15"/>
      <c r="AV17" s="20">
        <v>192</v>
      </c>
      <c r="AW17" s="22">
        <f t="shared" si="37"/>
        <v>9.3212613986168712E-3</v>
      </c>
      <c r="AX17" s="22">
        <f t="shared" si="38"/>
        <v>0.28722468207250634</v>
      </c>
      <c r="AY17" s="37">
        <f t="shared" si="0"/>
        <v>0.28722468207250634</v>
      </c>
    </row>
    <row r="18" spans="1:51">
      <c r="A18" s="33">
        <v>193</v>
      </c>
      <c r="B18" s="34" t="s">
        <v>93</v>
      </c>
      <c r="C18" s="35">
        <v>63.99</v>
      </c>
      <c r="D18" s="35">
        <v>19.46</v>
      </c>
      <c r="E18" s="35">
        <v>0.1275</v>
      </c>
      <c r="F18" s="35">
        <v>0.19589999999999999</v>
      </c>
      <c r="G18" s="35">
        <v>1.73</v>
      </c>
      <c r="H18" s="35">
        <v>0.17399999999999999</v>
      </c>
      <c r="I18" s="35">
        <v>3.24</v>
      </c>
      <c r="J18" s="35">
        <v>11.35</v>
      </c>
      <c r="K18" s="15">
        <f t="shared" si="1"/>
        <v>100.26739999999999</v>
      </c>
      <c r="L18" s="16">
        <f t="shared" si="2"/>
        <v>1.0650036698438694</v>
      </c>
      <c r="M18" s="16">
        <f t="shared" si="3"/>
        <v>0.19085677193761288</v>
      </c>
      <c r="N18" s="16">
        <f t="shared" si="4"/>
        <v>1.7746685893402967E-3</v>
      </c>
      <c r="O18" s="16">
        <f t="shared" si="5"/>
        <v>1.8905726147806299E-3</v>
      </c>
      <c r="P18" s="16">
        <f t="shared" si="6"/>
        <v>1.1283118888854105E-2</v>
      </c>
      <c r="Q18" s="16">
        <f t="shared" si="7"/>
        <v>3.1028542692778192E-3</v>
      </c>
      <c r="R18" s="16">
        <f t="shared" si="8"/>
        <v>5.2275821432247793E-2</v>
      </c>
      <c r="S18" s="16">
        <f t="shared" si="9"/>
        <v>0.12049343921185612</v>
      </c>
      <c r="T18" s="16">
        <f t="shared" si="10"/>
        <v>2.1300073396877388</v>
      </c>
      <c r="U18" s="16">
        <f t="shared" si="11"/>
        <v>0.57257031581283868</v>
      </c>
      <c r="V18" s="16">
        <f t="shared" si="12"/>
        <v>1.7746685893402967E-3</v>
      </c>
      <c r="W18" s="16">
        <f t="shared" si="13"/>
        <v>1.8905726147806299E-3</v>
      </c>
      <c r="X18" s="16">
        <f t="shared" si="14"/>
        <v>1.1283118888854105E-2</v>
      </c>
      <c r="Y18" s="16">
        <f t="shared" si="15"/>
        <v>3.1028542692778192E-3</v>
      </c>
      <c r="Z18" s="16">
        <f t="shared" si="16"/>
        <v>5.2275821432247793E-2</v>
      </c>
      <c r="AA18" s="16">
        <f t="shared" si="17"/>
        <v>0.12049343921185612</v>
      </c>
      <c r="AB18" s="16">
        <f t="shared" si="18"/>
        <v>2.8933981305069341</v>
      </c>
      <c r="AC18" s="15">
        <f t="shared" si="19"/>
        <v>5.8892893231103418</v>
      </c>
      <c r="AD18" s="15">
        <f t="shared" si="20"/>
        <v>1.5831082761155231</v>
      </c>
      <c r="AE18" s="15">
        <f t="shared" si="21"/>
        <v>4.9068078689312438E-3</v>
      </c>
      <c r="AF18" s="15">
        <f t="shared" si="22"/>
        <v>5.2272726517574534E-3</v>
      </c>
      <c r="AG18" s="15">
        <f t="shared" si="23"/>
        <v>3.119686508369247E-2</v>
      </c>
      <c r="AH18" s="15">
        <f t="shared" si="24"/>
        <v>8.5791284277471694E-3</v>
      </c>
      <c r="AI18" s="15">
        <f t="shared" si="25"/>
        <v>0.14453820476641802</v>
      </c>
      <c r="AJ18" s="15">
        <f t="shared" si="26"/>
        <v>0.33315412197558925</v>
      </c>
      <c r="AK18" s="15">
        <f t="shared" si="27"/>
        <v>7.9999999999999991</v>
      </c>
      <c r="AL18" s="15">
        <f t="shared" si="28"/>
        <v>2.9446446615551709</v>
      </c>
      <c r="AM18" s="15">
        <f t="shared" si="29"/>
        <v>1.0554055174103487</v>
      </c>
      <c r="AN18" s="15">
        <f t="shared" si="30"/>
        <v>4.9068078689312438E-3</v>
      </c>
      <c r="AO18" s="15">
        <f t="shared" si="31"/>
        <v>5.2272726517574534E-3</v>
      </c>
      <c r="AP18" s="15">
        <f t="shared" si="32"/>
        <v>3.119686508369247E-2</v>
      </c>
      <c r="AQ18" s="15">
        <f t="shared" si="33"/>
        <v>8.5791284277471694E-3</v>
      </c>
      <c r="AR18" s="15">
        <f t="shared" si="34"/>
        <v>0.28907640953283603</v>
      </c>
      <c r="AS18" s="15">
        <f t="shared" si="35"/>
        <v>0.66630824395117849</v>
      </c>
      <c r="AT18" s="15">
        <f t="shared" si="36"/>
        <v>5.0053449064816613</v>
      </c>
      <c r="AU18" s="15"/>
      <c r="AV18" s="20">
        <v>193</v>
      </c>
      <c r="AW18" s="22">
        <f t="shared" si="37"/>
        <v>8.8998451899642804E-3</v>
      </c>
      <c r="AX18" s="22">
        <f t="shared" si="38"/>
        <v>0.29988306091700984</v>
      </c>
      <c r="AY18" s="37">
        <f t="shared" si="0"/>
        <v>0.29988306091700984</v>
      </c>
    </row>
    <row r="19" spans="1:51">
      <c r="A19" s="33">
        <v>195</v>
      </c>
      <c r="B19" s="34" t="s">
        <v>94</v>
      </c>
      <c r="C19" s="35">
        <v>63.88</v>
      </c>
      <c r="D19" s="35">
        <v>19.57</v>
      </c>
      <c r="E19" s="35">
        <v>0.1153</v>
      </c>
      <c r="F19" s="35">
        <v>0.2213</v>
      </c>
      <c r="G19" s="35">
        <v>2.04</v>
      </c>
      <c r="H19" s="35">
        <v>0.20150000000000001</v>
      </c>
      <c r="I19" s="35">
        <v>3.05</v>
      </c>
      <c r="J19" s="35">
        <v>11.13</v>
      </c>
      <c r="K19" s="15">
        <f t="shared" si="1"/>
        <v>100.2081</v>
      </c>
      <c r="L19" s="16">
        <f t="shared" si="2"/>
        <v>1.0631729087299011</v>
      </c>
      <c r="M19" s="16">
        <f t="shared" si="3"/>
        <v>0.191935612888956</v>
      </c>
      <c r="N19" s="16">
        <f t="shared" si="4"/>
        <v>1.6048571635367546E-3</v>
      </c>
      <c r="O19" s="16">
        <f t="shared" si="5"/>
        <v>2.1357004576363111E-3</v>
      </c>
      <c r="P19" s="16">
        <f t="shared" si="6"/>
        <v>1.3304949441192123E-2</v>
      </c>
      <c r="Q19" s="16">
        <f t="shared" si="7"/>
        <v>3.5932479037901186E-3</v>
      </c>
      <c r="R19" s="16">
        <f t="shared" si="8"/>
        <v>4.9210264002578934E-2</v>
      </c>
      <c r="S19" s="16">
        <f t="shared" si="9"/>
        <v>0.1181578835619347</v>
      </c>
      <c r="T19" s="16">
        <f t="shared" si="10"/>
        <v>2.1263458174598022</v>
      </c>
      <c r="U19" s="16">
        <f t="shared" si="11"/>
        <v>0.57580683866686799</v>
      </c>
      <c r="V19" s="16">
        <f t="shared" si="12"/>
        <v>1.6048571635367546E-3</v>
      </c>
      <c r="W19" s="16">
        <f t="shared" si="13"/>
        <v>2.1357004576363111E-3</v>
      </c>
      <c r="X19" s="16">
        <f t="shared" si="14"/>
        <v>1.3304949441192123E-2</v>
      </c>
      <c r="Y19" s="16">
        <f t="shared" si="15"/>
        <v>3.5932479037901186E-3</v>
      </c>
      <c r="Z19" s="16">
        <f t="shared" si="16"/>
        <v>4.9210264002578934E-2</v>
      </c>
      <c r="AA19" s="16">
        <f t="shared" si="17"/>
        <v>0.1181578835619347</v>
      </c>
      <c r="AB19" s="16">
        <f t="shared" si="18"/>
        <v>2.8901595586573388</v>
      </c>
      <c r="AC19" s="15">
        <f t="shared" si="19"/>
        <v>5.8857534314060471</v>
      </c>
      <c r="AD19" s="15">
        <f t="shared" si="20"/>
        <v>1.5938409682387682</v>
      </c>
      <c r="AE19" s="15">
        <f t="shared" si="21"/>
        <v>4.4422659191378673E-3</v>
      </c>
      <c r="AF19" s="15">
        <f t="shared" si="22"/>
        <v>5.911647199515804E-3</v>
      </c>
      <c r="AG19" s="15">
        <f t="shared" si="23"/>
        <v>3.6828276560268831E-2</v>
      </c>
      <c r="AH19" s="15">
        <f t="shared" si="24"/>
        <v>9.9461578666872191E-3</v>
      </c>
      <c r="AI19" s="15">
        <f t="shared" si="25"/>
        <v>0.13621466359577794</v>
      </c>
      <c r="AJ19" s="15">
        <f t="shared" si="26"/>
        <v>0.32706258921379822</v>
      </c>
      <c r="AK19" s="15">
        <f t="shared" si="27"/>
        <v>8</v>
      </c>
      <c r="AL19" s="15">
        <f t="shared" si="28"/>
        <v>2.9428767157030236</v>
      </c>
      <c r="AM19" s="15">
        <f t="shared" si="29"/>
        <v>1.0625606454925121</v>
      </c>
      <c r="AN19" s="15">
        <f t="shared" si="30"/>
        <v>4.4422659191378673E-3</v>
      </c>
      <c r="AO19" s="15">
        <f t="shared" si="31"/>
        <v>5.911647199515804E-3</v>
      </c>
      <c r="AP19" s="15">
        <f t="shared" si="32"/>
        <v>3.6828276560268831E-2</v>
      </c>
      <c r="AQ19" s="15">
        <f t="shared" si="33"/>
        <v>9.9461578666872191E-3</v>
      </c>
      <c r="AR19" s="15">
        <f t="shared" si="34"/>
        <v>0.27242932719155588</v>
      </c>
      <c r="AS19" s="15">
        <f t="shared" si="35"/>
        <v>0.65412517842759643</v>
      </c>
      <c r="AT19" s="15">
        <f t="shared" si="36"/>
        <v>4.9891202143602964</v>
      </c>
      <c r="AU19" s="15"/>
      <c r="AV19" s="20">
        <v>195</v>
      </c>
      <c r="AW19" s="22">
        <f t="shared" si="37"/>
        <v>1.0620556134648816E-2</v>
      </c>
      <c r="AX19" s="22">
        <f t="shared" si="38"/>
        <v>0.29090137125746435</v>
      </c>
      <c r="AY19" s="37">
        <f t="shared" si="0"/>
        <v>0.29090137125746435</v>
      </c>
    </row>
    <row r="20" spans="1:51">
      <c r="A20" s="33">
        <v>258</v>
      </c>
      <c r="B20" s="34" t="s">
        <v>60</v>
      </c>
      <c r="C20" s="35">
        <v>64.290000000000006</v>
      </c>
      <c r="D20" s="35">
        <v>19.41</v>
      </c>
      <c r="E20" s="35">
        <v>9.8500000000000004E-2</v>
      </c>
      <c r="F20" s="35">
        <v>0.13469999999999999</v>
      </c>
      <c r="G20" s="35">
        <v>1.83</v>
      </c>
      <c r="H20" s="35">
        <v>0.14760000000000001</v>
      </c>
      <c r="I20" s="35">
        <v>3.2</v>
      </c>
      <c r="J20" s="35">
        <v>11.36</v>
      </c>
      <c r="K20" s="15">
        <f t="shared" si="1"/>
        <v>100.4708</v>
      </c>
      <c r="L20" s="16">
        <f t="shared" si="2"/>
        <v>1.0699966547001465</v>
      </c>
      <c r="M20" s="16">
        <f t="shared" si="3"/>
        <v>0.19036638968700234</v>
      </c>
      <c r="N20" s="16">
        <f t="shared" si="4"/>
        <v>1.3710184788236802E-3</v>
      </c>
      <c r="O20" s="16">
        <f t="shared" si="5"/>
        <v>1.2999496233330823E-3</v>
      </c>
      <c r="P20" s="16">
        <f t="shared" si="6"/>
        <v>1.1935322292834111E-2</v>
      </c>
      <c r="Q20" s="16">
        <f t="shared" si="7"/>
        <v>2.6320763801460124E-3</v>
      </c>
      <c r="R20" s="16">
        <f t="shared" si="8"/>
        <v>5.1630440920738561E-2</v>
      </c>
      <c r="S20" s="16">
        <f t="shared" si="9"/>
        <v>0.1205996008323071</v>
      </c>
      <c r="T20" s="16">
        <f t="shared" si="10"/>
        <v>2.139993309400293</v>
      </c>
      <c r="U20" s="16">
        <f t="shared" si="11"/>
        <v>0.57109916906100699</v>
      </c>
      <c r="V20" s="16">
        <f t="shared" si="12"/>
        <v>1.3710184788236802E-3</v>
      </c>
      <c r="W20" s="16">
        <f t="shared" si="13"/>
        <v>1.2999496233330823E-3</v>
      </c>
      <c r="X20" s="16">
        <f t="shared" si="14"/>
        <v>1.1935322292834111E-2</v>
      </c>
      <c r="Y20" s="16">
        <f t="shared" si="15"/>
        <v>2.6320763801460124E-3</v>
      </c>
      <c r="Z20" s="16">
        <f t="shared" si="16"/>
        <v>5.1630440920738561E-2</v>
      </c>
      <c r="AA20" s="16">
        <f t="shared" si="17"/>
        <v>0.1205996008323071</v>
      </c>
      <c r="AB20" s="16">
        <f t="shared" si="18"/>
        <v>2.9005608869894819</v>
      </c>
      <c r="AC20" s="15">
        <f t="shared" si="19"/>
        <v>5.9022882615545749</v>
      </c>
      <c r="AD20" s="15">
        <f t="shared" si="20"/>
        <v>1.5751413366226721</v>
      </c>
      <c r="AE20" s="15">
        <f t="shared" si="21"/>
        <v>3.7813885858377482E-3</v>
      </c>
      <c r="AF20" s="15">
        <f t="shared" si="22"/>
        <v>3.5853744816432705E-3</v>
      </c>
      <c r="AG20" s="15">
        <f t="shared" si="23"/>
        <v>3.2918660239459795E-2</v>
      </c>
      <c r="AH20" s="15">
        <f t="shared" si="24"/>
        <v>7.2594963048760357E-3</v>
      </c>
      <c r="AI20" s="15">
        <f t="shared" si="25"/>
        <v>0.14240126081083926</v>
      </c>
      <c r="AJ20" s="15">
        <f t="shared" si="26"/>
        <v>0.33262422140009895</v>
      </c>
      <c r="AK20" s="15">
        <f t="shared" si="27"/>
        <v>8.0000000000000018</v>
      </c>
      <c r="AL20" s="15">
        <f t="shared" si="28"/>
        <v>2.9511441307772874</v>
      </c>
      <c r="AM20" s="15">
        <f t="shared" si="29"/>
        <v>1.0500942244151148</v>
      </c>
      <c r="AN20" s="15">
        <f t="shared" si="30"/>
        <v>3.7813885858377482E-3</v>
      </c>
      <c r="AO20" s="15">
        <f t="shared" si="31"/>
        <v>3.5853744816432705E-3</v>
      </c>
      <c r="AP20" s="15">
        <f t="shared" si="32"/>
        <v>3.2918660239459795E-2</v>
      </c>
      <c r="AQ20" s="15">
        <f t="shared" si="33"/>
        <v>7.2594963048760357E-3</v>
      </c>
      <c r="AR20" s="15">
        <f t="shared" si="34"/>
        <v>0.28480252162167852</v>
      </c>
      <c r="AS20" s="15">
        <f t="shared" si="35"/>
        <v>0.6652484428001979</v>
      </c>
      <c r="AT20" s="15">
        <f t="shared" si="36"/>
        <v>4.9988342392260954</v>
      </c>
      <c r="AU20" s="15"/>
      <c r="AV20" s="20">
        <v>258</v>
      </c>
      <c r="AW20" s="22">
        <f t="shared" si="37"/>
        <v>7.5832204939711113E-3</v>
      </c>
      <c r="AX20" s="22">
        <f t="shared" si="38"/>
        <v>0.29750277815356541</v>
      </c>
      <c r="AY20" s="37">
        <f t="shared" si="0"/>
        <v>0.29750277815356541</v>
      </c>
    </row>
    <row r="21" spans="1:51">
      <c r="A21" s="33">
        <v>260</v>
      </c>
      <c r="B21" s="34" t="s">
        <v>61</v>
      </c>
      <c r="C21" s="35">
        <v>63.93</v>
      </c>
      <c r="D21" s="35">
        <v>19.489999999999998</v>
      </c>
      <c r="E21" s="35">
        <v>0.11799999999999999</v>
      </c>
      <c r="F21" s="35">
        <v>0.22819999999999999</v>
      </c>
      <c r="G21" s="35">
        <v>2.02</v>
      </c>
      <c r="H21" s="35">
        <v>0.19059999999999999</v>
      </c>
      <c r="I21" s="35">
        <v>3.13</v>
      </c>
      <c r="J21" s="35">
        <v>11.17</v>
      </c>
      <c r="K21" s="15">
        <f t="shared" si="1"/>
        <v>100.27679999999999</v>
      </c>
      <c r="L21" s="16">
        <f t="shared" si="2"/>
        <v>1.064005072872614</v>
      </c>
      <c r="M21" s="16">
        <f t="shared" si="3"/>
        <v>0.19115100128797916</v>
      </c>
      <c r="N21" s="16">
        <f t="shared" si="4"/>
        <v>1.6424383807227842E-3</v>
      </c>
      <c r="O21" s="16">
        <f t="shared" si="5"/>
        <v>2.2022903047112796E-3</v>
      </c>
      <c r="P21" s="16">
        <f t="shared" si="6"/>
        <v>1.3174508760396123E-2</v>
      </c>
      <c r="Q21" s="16">
        <f t="shared" si="7"/>
        <v>3.3988736995652431E-3</v>
      </c>
      <c r="R21" s="16">
        <f t="shared" si="8"/>
        <v>5.0501025025597404E-2</v>
      </c>
      <c r="S21" s="16">
        <f t="shared" si="9"/>
        <v>0.11858253004373859</v>
      </c>
      <c r="T21" s="16">
        <f t="shared" si="10"/>
        <v>2.1280101457452281</v>
      </c>
      <c r="U21" s="16">
        <f t="shared" si="11"/>
        <v>0.57345300386393749</v>
      </c>
      <c r="V21" s="16">
        <f t="shared" si="12"/>
        <v>1.6424383807227842E-3</v>
      </c>
      <c r="W21" s="16">
        <f t="shared" si="13"/>
        <v>2.2022903047112796E-3</v>
      </c>
      <c r="X21" s="16">
        <f t="shared" si="14"/>
        <v>1.3174508760396123E-2</v>
      </c>
      <c r="Y21" s="16">
        <f t="shared" si="15"/>
        <v>3.3988736995652431E-3</v>
      </c>
      <c r="Z21" s="16">
        <f t="shared" si="16"/>
        <v>5.0501025025597404E-2</v>
      </c>
      <c r="AA21" s="16">
        <f t="shared" si="17"/>
        <v>0.11858253004373859</v>
      </c>
      <c r="AB21" s="16">
        <f t="shared" si="18"/>
        <v>2.8909648158238972</v>
      </c>
      <c r="AC21" s="15">
        <f t="shared" si="19"/>
        <v>5.8887195972705486</v>
      </c>
      <c r="AD21" s="15">
        <f t="shared" si="20"/>
        <v>1.5868833843292802</v>
      </c>
      <c r="AE21" s="15">
        <f t="shared" si="21"/>
        <v>4.5450248906047791E-3</v>
      </c>
      <c r="AF21" s="15">
        <f t="shared" si="22"/>
        <v>6.0942707919705982E-3</v>
      </c>
      <c r="AG21" s="15">
        <f t="shared" si="23"/>
        <v>3.6457057348562756E-2</v>
      </c>
      <c r="AH21" s="15">
        <f t="shared" si="24"/>
        <v>9.4055069254700609E-3</v>
      </c>
      <c r="AI21" s="15">
        <f t="shared" si="25"/>
        <v>0.13974857044036379</v>
      </c>
      <c r="AJ21" s="15">
        <f t="shared" si="26"/>
        <v>0.32814658800319907</v>
      </c>
      <c r="AK21" s="15">
        <f t="shared" si="27"/>
        <v>7.9999999999999991</v>
      </c>
      <c r="AL21" s="15">
        <f t="shared" si="28"/>
        <v>2.9443597986352743</v>
      </c>
      <c r="AM21" s="15">
        <f t="shared" si="29"/>
        <v>1.0579222562195201</v>
      </c>
      <c r="AN21" s="15">
        <f t="shared" si="30"/>
        <v>4.5450248906047791E-3</v>
      </c>
      <c r="AO21" s="15">
        <f t="shared" si="31"/>
        <v>6.0942707919705982E-3</v>
      </c>
      <c r="AP21" s="15">
        <f t="shared" si="32"/>
        <v>3.6457057348562756E-2</v>
      </c>
      <c r="AQ21" s="15">
        <f t="shared" si="33"/>
        <v>9.4055069254700609E-3</v>
      </c>
      <c r="AR21" s="15">
        <f t="shared" si="34"/>
        <v>0.27949714088072758</v>
      </c>
      <c r="AS21" s="15">
        <f t="shared" si="35"/>
        <v>0.65629317600639814</v>
      </c>
      <c r="AT21" s="15">
        <f t="shared" si="36"/>
        <v>4.9945742316985271</v>
      </c>
      <c r="AU21" s="15"/>
      <c r="AV21" s="20">
        <v>260</v>
      </c>
      <c r="AW21" s="22">
        <f t="shared" si="37"/>
        <v>9.9508553555933757E-3</v>
      </c>
      <c r="AX21" s="22">
        <f t="shared" si="38"/>
        <v>0.29570289440481445</v>
      </c>
      <c r="AY21" s="37">
        <f t="shared" si="0"/>
        <v>0.29570289440481445</v>
      </c>
    </row>
    <row r="22" spans="1:51">
      <c r="A22" s="33">
        <v>262</v>
      </c>
      <c r="B22" s="34" t="s">
        <v>62</v>
      </c>
      <c r="C22" s="35">
        <v>63.54</v>
      </c>
      <c r="D22" s="35">
        <v>19.29</v>
      </c>
      <c r="E22" s="35">
        <v>0.12959999999999999</v>
      </c>
      <c r="F22" s="35">
        <v>0.21210000000000001</v>
      </c>
      <c r="G22" s="35">
        <v>2.36</v>
      </c>
      <c r="H22" s="35">
        <v>0.20100000000000001</v>
      </c>
      <c r="I22" s="35">
        <v>3.11</v>
      </c>
      <c r="J22" s="35">
        <v>11.35</v>
      </c>
      <c r="K22" s="15">
        <f t="shared" si="1"/>
        <v>100.19269999999999</v>
      </c>
      <c r="L22" s="16">
        <f t="shared" si="2"/>
        <v>1.057514192559454</v>
      </c>
      <c r="M22" s="16">
        <f t="shared" si="3"/>
        <v>0.18918947228553709</v>
      </c>
      <c r="N22" s="16">
        <f t="shared" si="4"/>
        <v>1.8038984249294308E-3</v>
      </c>
      <c r="O22" s="16">
        <f t="shared" si="5"/>
        <v>2.0469139948696867E-3</v>
      </c>
      <c r="P22" s="16">
        <f t="shared" si="6"/>
        <v>1.5392000333928142E-2</v>
      </c>
      <c r="Q22" s="16">
        <f t="shared" si="7"/>
        <v>3.584331655889895E-3</v>
      </c>
      <c r="R22" s="16">
        <f t="shared" si="8"/>
        <v>5.0178334769842785E-2</v>
      </c>
      <c r="S22" s="16">
        <f t="shared" si="9"/>
        <v>0.12049343921185612</v>
      </c>
      <c r="T22" s="16">
        <f t="shared" si="10"/>
        <v>2.115028385118908</v>
      </c>
      <c r="U22" s="16">
        <f t="shared" si="11"/>
        <v>0.5675684168566113</v>
      </c>
      <c r="V22" s="16">
        <f t="shared" si="12"/>
        <v>1.8038984249294308E-3</v>
      </c>
      <c r="W22" s="16">
        <f t="shared" si="13"/>
        <v>2.0469139948696867E-3</v>
      </c>
      <c r="X22" s="16">
        <f t="shared" si="14"/>
        <v>1.5392000333928142E-2</v>
      </c>
      <c r="Y22" s="16">
        <f t="shared" si="15"/>
        <v>3.584331655889895E-3</v>
      </c>
      <c r="Z22" s="16">
        <f t="shared" si="16"/>
        <v>5.0178334769842785E-2</v>
      </c>
      <c r="AA22" s="16">
        <f t="shared" si="17"/>
        <v>0.12049343921185612</v>
      </c>
      <c r="AB22" s="16">
        <f t="shared" si="18"/>
        <v>2.8760957203668349</v>
      </c>
      <c r="AC22" s="15">
        <f t="shared" si="19"/>
        <v>5.8830542256059388</v>
      </c>
      <c r="AD22" s="15">
        <f t="shared" si="20"/>
        <v>1.5787191304862973</v>
      </c>
      <c r="AE22" s="15">
        <f t="shared" si="21"/>
        <v>5.0176311230680469E-3</v>
      </c>
      <c r="AF22" s="15">
        <f t="shared" si="22"/>
        <v>5.693590739347467E-3</v>
      </c>
      <c r="AG22" s="15">
        <f t="shared" si="23"/>
        <v>4.2813596849175663E-2</v>
      </c>
      <c r="AH22" s="15">
        <f t="shared" si="24"/>
        <v>9.9699926689024859E-3</v>
      </c>
      <c r="AI22" s="15">
        <f t="shared" si="25"/>
        <v>0.1395734764027749</v>
      </c>
      <c r="AJ22" s="15">
        <f t="shared" si="26"/>
        <v>0.33515835612449685</v>
      </c>
      <c r="AK22" s="15">
        <f t="shared" si="27"/>
        <v>8</v>
      </c>
      <c r="AL22" s="15">
        <f t="shared" si="28"/>
        <v>2.9415271128029694</v>
      </c>
      <c r="AM22" s="15">
        <f t="shared" si="29"/>
        <v>1.0524794203241983</v>
      </c>
      <c r="AN22" s="15">
        <f t="shared" si="30"/>
        <v>5.0176311230680469E-3</v>
      </c>
      <c r="AO22" s="15">
        <f t="shared" si="31"/>
        <v>5.693590739347467E-3</v>
      </c>
      <c r="AP22" s="15">
        <f t="shared" si="32"/>
        <v>4.2813596849175663E-2</v>
      </c>
      <c r="AQ22" s="15">
        <f t="shared" si="33"/>
        <v>9.9699926689024859E-3</v>
      </c>
      <c r="AR22" s="15">
        <f t="shared" si="34"/>
        <v>0.2791469528055498</v>
      </c>
      <c r="AS22" s="15">
        <f t="shared" si="35"/>
        <v>0.6703167122489937</v>
      </c>
      <c r="AT22" s="15">
        <f t="shared" si="36"/>
        <v>5.0069650095622054</v>
      </c>
      <c r="AU22" s="15"/>
      <c r="AV22" s="20">
        <v>262</v>
      </c>
      <c r="AW22" s="22">
        <f t="shared" si="37"/>
        <v>1.0391539413532132E-2</v>
      </c>
      <c r="AX22" s="22">
        <f t="shared" si="38"/>
        <v>0.29094971867873864</v>
      </c>
      <c r="AY22" s="37">
        <f t="shared" si="0"/>
        <v>0.29094971867873864</v>
      </c>
    </row>
    <row r="23" spans="1:51">
      <c r="A23" s="33">
        <v>264</v>
      </c>
      <c r="B23" s="34" t="s">
        <v>63</v>
      </c>
      <c r="C23" s="35">
        <v>63.96</v>
      </c>
      <c r="D23" s="35">
        <v>19.36</v>
      </c>
      <c r="E23" s="35">
        <v>9.7100000000000006E-2</v>
      </c>
      <c r="F23" s="35">
        <v>9.4899999999999998E-2</v>
      </c>
      <c r="G23" s="35">
        <v>2.12</v>
      </c>
      <c r="H23" s="35">
        <v>0.17100000000000001</v>
      </c>
      <c r="I23" s="35">
        <v>3.17</v>
      </c>
      <c r="J23" s="35">
        <v>11.48</v>
      </c>
      <c r="K23" s="15">
        <f t="shared" si="1"/>
        <v>100.453</v>
      </c>
      <c r="L23" s="16">
        <f t="shared" si="2"/>
        <v>1.0645043713582416</v>
      </c>
      <c r="M23" s="16">
        <f t="shared" si="3"/>
        <v>0.18987600743639182</v>
      </c>
      <c r="N23" s="16">
        <f t="shared" si="4"/>
        <v>1.3515319217642574E-3</v>
      </c>
      <c r="O23" s="16">
        <f t="shared" si="5"/>
        <v>9.1585166484268391E-4</v>
      </c>
      <c r="P23" s="16">
        <f t="shared" si="6"/>
        <v>1.3826712164376129E-2</v>
      </c>
      <c r="Q23" s="16">
        <f t="shared" si="7"/>
        <v>3.0493567818764777E-3</v>
      </c>
      <c r="R23" s="16">
        <f t="shared" si="8"/>
        <v>5.1146405537106636E-2</v>
      </c>
      <c r="S23" s="16">
        <f t="shared" si="9"/>
        <v>0.12187354027771881</v>
      </c>
      <c r="T23" s="16">
        <f t="shared" si="10"/>
        <v>2.1290087427164832</v>
      </c>
      <c r="U23" s="16">
        <f t="shared" si="11"/>
        <v>0.56962802230917542</v>
      </c>
      <c r="V23" s="16">
        <f t="shared" si="12"/>
        <v>1.3515319217642574E-3</v>
      </c>
      <c r="W23" s="16">
        <f t="shared" si="13"/>
        <v>9.1585166484268391E-4</v>
      </c>
      <c r="X23" s="16">
        <f t="shared" si="14"/>
        <v>1.3826712164376129E-2</v>
      </c>
      <c r="Y23" s="16">
        <f t="shared" si="15"/>
        <v>3.0493567818764777E-3</v>
      </c>
      <c r="Z23" s="16">
        <f t="shared" si="16"/>
        <v>5.1146405537106636E-2</v>
      </c>
      <c r="AA23" s="16">
        <f t="shared" si="17"/>
        <v>0.12187354027771881</v>
      </c>
      <c r="AB23" s="16">
        <f t="shared" si="18"/>
        <v>2.8908001633733433</v>
      </c>
      <c r="AC23" s="15">
        <f t="shared" si="19"/>
        <v>5.8918185205361064</v>
      </c>
      <c r="AD23" s="15">
        <f t="shared" si="20"/>
        <v>1.5763885156128203</v>
      </c>
      <c r="AE23" s="15">
        <f t="shared" si="21"/>
        <v>3.7402292663139265E-3</v>
      </c>
      <c r="AF23" s="15">
        <f t="shared" si="22"/>
        <v>2.5345277793922768E-3</v>
      </c>
      <c r="AG23" s="15">
        <f t="shared" si="23"/>
        <v>3.8264041463845523E-2</v>
      </c>
      <c r="AH23" s="15">
        <f t="shared" si="24"/>
        <v>8.4387895656353115E-3</v>
      </c>
      <c r="AI23" s="15">
        <f t="shared" si="25"/>
        <v>0.14154255609954769</v>
      </c>
      <c r="AJ23" s="15">
        <f t="shared" si="26"/>
        <v>0.33727281967633954</v>
      </c>
      <c r="AK23" s="15">
        <f t="shared" si="27"/>
        <v>8.0000000000000018</v>
      </c>
      <c r="AL23" s="15">
        <f t="shared" si="28"/>
        <v>2.9459092602680532</v>
      </c>
      <c r="AM23" s="15">
        <f t="shared" si="29"/>
        <v>1.0509256770752136</v>
      </c>
      <c r="AN23" s="15">
        <f t="shared" si="30"/>
        <v>3.7402292663139265E-3</v>
      </c>
      <c r="AO23" s="15">
        <f t="shared" si="31"/>
        <v>2.5345277793922768E-3</v>
      </c>
      <c r="AP23" s="15">
        <f t="shared" si="32"/>
        <v>3.8264041463845523E-2</v>
      </c>
      <c r="AQ23" s="15">
        <f t="shared" si="33"/>
        <v>8.4387895656353115E-3</v>
      </c>
      <c r="AR23" s="15">
        <f t="shared" si="34"/>
        <v>0.28308511219909538</v>
      </c>
      <c r="AS23" s="15">
        <f t="shared" si="35"/>
        <v>0.67454563935267908</v>
      </c>
      <c r="AT23" s="15">
        <f t="shared" si="36"/>
        <v>5.0074432769702284</v>
      </c>
      <c r="AU23" s="15"/>
      <c r="AV23" s="20">
        <v>264</v>
      </c>
      <c r="AW23" s="22">
        <f t="shared" si="37"/>
        <v>8.7351781693422795E-3</v>
      </c>
      <c r="AX23" s="22">
        <f t="shared" si="38"/>
        <v>0.29302767570092664</v>
      </c>
      <c r="AY23" s="37">
        <f t="shared" si="0"/>
        <v>0.29302767570092664</v>
      </c>
    </row>
    <row r="24" spans="1:51">
      <c r="A24" s="33">
        <v>267</v>
      </c>
      <c r="B24" s="34" t="s">
        <v>65</v>
      </c>
      <c r="C24" s="35">
        <v>64.209999999999994</v>
      </c>
      <c r="D24" s="35">
        <v>19.3</v>
      </c>
      <c r="E24" s="35">
        <v>7.0000000000000007E-2</v>
      </c>
      <c r="F24" s="35">
        <v>9.69E-2</v>
      </c>
      <c r="G24" s="35">
        <v>1.75</v>
      </c>
      <c r="H24" s="35">
        <v>0.14499999999999999</v>
      </c>
      <c r="I24" s="35">
        <v>3.12</v>
      </c>
      <c r="J24" s="35">
        <v>11.53</v>
      </c>
      <c r="K24" s="15">
        <f t="shared" si="1"/>
        <v>100.22189999999999</v>
      </c>
      <c r="L24" s="16">
        <f t="shared" si="2"/>
        <v>1.0686651920718058</v>
      </c>
      <c r="M24" s="16">
        <f t="shared" si="3"/>
        <v>0.18928754873565923</v>
      </c>
      <c r="N24" s="16">
        <f t="shared" si="4"/>
        <v>9.7432785297114335E-4</v>
      </c>
      <c r="O24" s="16">
        <f t="shared" si="5"/>
        <v>9.351530697919502E-4</v>
      </c>
      <c r="P24" s="16">
        <f t="shared" si="6"/>
        <v>1.1413559569650105E-2</v>
      </c>
      <c r="Q24" s="16">
        <f t="shared" si="7"/>
        <v>2.5857118910648492E-3</v>
      </c>
      <c r="R24" s="16">
        <f t="shared" si="8"/>
        <v>5.0339679897720098E-2</v>
      </c>
      <c r="S24" s="16">
        <f t="shared" si="9"/>
        <v>0.12240434837997367</v>
      </c>
      <c r="T24" s="16">
        <f t="shared" si="10"/>
        <v>2.1373303841436115</v>
      </c>
      <c r="U24" s="16">
        <f t="shared" si="11"/>
        <v>0.56786264620697768</v>
      </c>
      <c r="V24" s="16">
        <f t="shared" si="12"/>
        <v>9.7432785297114335E-4</v>
      </c>
      <c r="W24" s="16">
        <f t="shared" si="13"/>
        <v>9.351530697919502E-4</v>
      </c>
      <c r="X24" s="16">
        <f t="shared" si="14"/>
        <v>1.1413559569650105E-2</v>
      </c>
      <c r="Y24" s="16">
        <f t="shared" si="15"/>
        <v>2.5857118910648492E-3</v>
      </c>
      <c r="Z24" s="16">
        <f t="shared" si="16"/>
        <v>5.0339679897720098E-2</v>
      </c>
      <c r="AA24" s="16">
        <f t="shared" si="17"/>
        <v>0.12240434837997367</v>
      </c>
      <c r="AB24" s="16">
        <f t="shared" si="18"/>
        <v>2.8938458110117615</v>
      </c>
      <c r="AC24" s="15">
        <f t="shared" si="19"/>
        <v>5.9086227082605953</v>
      </c>
      <c r="AD24" s="15">
        <f t="shared" si="20"/>
        <v>1.5698490750160281</v>
      </c>
      <c r="AE24" s="15">
        <f t="shared" si="21"/>
        <v>2.693516978032755E-3</v>
      </c>
      <c r="AF24" s="15">
        <f t="shared" si="22"/>
        <v>2.5852187873548027E-3</v>
      </c>
      <c r="AG24" s="15">
        <f t="shared" si="23"/>
        <v>3.1552640506882119E-2</v>
      </c>
      <c r="AH24" s="15">
        <f t="shared" si="24"/>
        <v>7.1481676908302701E-3</v>
      </c>
      <c r="AI24" s="15">
        <f t="shared" si="25"/>
        <v>0.13916340589029538</v>
      </c>
      <c r="AJ24" s="15">
        <f t="shared" si="26"/>
        <v>0.33838526686998027</v>
      </c>
      <c r="AK24" s="15">
        <f t="shared" si="27"/>
        <v>7.9999999999999982</v>
      </c>
      <c r="AL24" s="15">
        <f t="shared" si="28"/>
        <v>2.9543113541302977</v>
      </c>
      <c r="AM24" s="15">
        <f t="shared" si="29"/>
        <v>1.0465660500106855</v>
      </c>
      <c r="AN24" s="15">
        <f t="shared" si="30"/>
        <v>2.693516978032755E-3</v>
      </c>
      <c r="AO24" s="15">
        <f t="shared" si="31"/>
        <v>2.5852187873548027E-3</v>
      </c>
      <c r="AP24" s="15">
        <f t="shared" si="32"/>
        <v>3.1552640506882119E-2</v>
      </c>
      <c r="AQ24" s="15">
        <f t="shared" si="33"/>
        <v>7.1481676908302701E-3</v>
      </c>
      <c r="AR24" s="15">
        <f t="shared" si="34"/>
        <v>0.27832681178059077</v>
      </c>
      <c r="AS24" s="15">
        <f t="shared" si="35"/>
        <v>0.67677053373996054</v>
      </c>
      <c r="AT24" s="15">
        <f t="shared" si="36"/>
        <v>4.9999542936246346</v>
      </c>
      <c r="AU24" s="15"/>
      <c r="AV24" s="20">
        <v>267</v>
      </c>
      <c r="AW24" s="22">
        <f t="shared" si="37"/>
        <v>7.4286318748051092E-3</v>
      </c>
      <c r="AX24" s="22">
        <f t="shared" si="38"/>
        <v>0.28924719103309471</v>
      </c>
      <c r="AY24" s="37">
        <f t="shared" si="0"/>
        <v>0.28924719103309471</v>
      </c>
    </row>
    <row r="25" spans="1:51">
      <c r="A25" s="33">
        <v>269</v>
      </c>
      <c r="B25" s="34" t="s">
        <v>66</v>
      </c>
      <c r="C25" s="35">
        <v>65.319999999999993</v>
      </c>
      <c r="D25" s="35">
        <v>18.82</v>
      </c>
      <c r="E25" s="35">
        <v>0.11</v>
      </c>
      <c r="F25" s="35">
        <v>0.1575</v>
      </c>
      <c r="G25" s="35">
        <v>0.39729999999999999</v>
      </c>
      <c r="H25" s="35">
        <v>0.1037</v>
      </c>
      <c r="I25" s="35">
        <v>3.31</v>
      </c>
      <c r="J25" s="35">
        <v>12.08</v>
      </c>
      <c r="K25" s="15">
        <f t="shared" si="1"/>
        <v>100.29849999999999</v>
      </c>
      <c r="L25" s="16">
        <f t="shared" si="2"/>
        <v>1.0871392360400303</v>
      </c>
      <c r="M25" s="16">
        <f t="shared" si="3"/>
        <v>0.18457987912979826</v>
      </c>
      <c r="N25" s="16">
        <f t="shared" si="4"/>
        <v>1.5310866260975109E-3</v>
      </c>
      <c r="O25" s="16">
        <f t="shared" si="5"/>
        <v>1.5199856397547177E-3</v>
      </c>
      <c r="P25" s="16">
        <f t="shared" si="6"/>
        <v>2.5912041240125638E-3</v>
      </c>
      <c r="Q25" s="16">
        <f t="shared" si="7"/>
        <v>1.8492298145063786E-3</v>
      </c>
      <c r="R25" s="16">
        <f t="shared" si="8"/>
        <v>5.3405237327388951E-2</v>
      </c>
      <c r="S25" s="16">
        <f t="shared" si="9"/>
        <v>0.12824323750477729</v>
      </c>
      <c r="T25" s="16">
        <f t="shared" si="10"/>
        <v>2.1742784720800605</v>
      </c>
      <c r="U25" s="16">
        <f t="shared" si="11"/>
        <v>0.5537396373893948</v>
      </c>
      <c r="V25" s="16">
        <f t="shared" si="12"/>
        <v>1.5310866260975109E-3</v>
      </c>
      <c r="W25" s="16">
        <f t="shared" si="13"/>
        <v>1.5199856397547177E-3</v>
      </c>
      <c r="X25" s="16">
        <f t="shared" si="14"/>
        <v>2.5912041240125638E-3</v>
      </c>
      <c r="Y25" s="16">
        <f t="shared" si="15"/>
        <v>1.8492298145063786E-3</v>
      </c>
      <c r="Z25" s="16">
        <f t="shared" si="16"/>
        <v>5.3405237327388951E-2</v>
      </c>
      <c r="AA25" s="16">
        <f t="shared" si="17"/>
        <v>0.12824323750477729</v>
      </c>
      <c r="AB25" s="16">
        <f t="shared" si="18"/>
        <v>2.9171580905059926</v>
      </c>
      <c r="AC25" s="15">
        <f t="shared" si="19"/>
        <v>5.9627305881195447</v>
      </c>
      <c r="AD25" s="15">
        <f t="shared" si="20"/>
        <v>1.5185728581294584</v>
      </c>
      <c r="AE25" s="15">
        <f t="shared" si="21"/>
        <v>4.1988444330953289E-3</v>
      </c>
      <c r="AF25" s="15">
        <f t="shared" si="22"/>
        <v>4.1684011427466248E-3</v>
      </c>
      <c r="AG25" s="15">
        <f t="shared" si="23"/>
        <v>7.1061054454216689E-3</v>
      </c>
      <c r="AH25" s="15">
        <f t="shared" si="24"/>
        <v>5.0713187482701629E-3</v>
      </c>
      <c r="AI25" s="15">
        <f t="shared" si="25"/>
        <v>0.14645826018465966</v>
      </c>
      <c r="AJ25" s="15">
        <f t="shared" si="26"/>
        <v>0.35169362379680419</v>
      </c>
      <c r="AK25" s="15">
        <f t="shared" si="27"/>
        <v>8</v>
      </c>
      <c r="AL25" s="15">
        <f t="shared" si="28"/>
        <v>2.9813652940597724</v>
      </c>
      <c r="AM25" s="15">
        <f t="shared" si="29"/>
        <v>1.012381905419639</v>
      </c>
      <c r="AN25" s="15">
        <f t="shared" si="30"/>
        <v>4.1988444330953289E-3</v>
      </c>
      <c r="AO25" s="15">
        <f t="shared" si="31"/>
        <v>4.1684011427466248E-3</v>
      </c>
      <c r="AP25" s="15">
        <f t="shared" si="32"/>
        <v>7.1061054454216689E-3</v>
      </c>
      <c r="AQ25" s="15">
        <f t="shared" si="33"/>
        <v>5.0713187482701629E-3</v>
      </c>
      <c r="AR25" s="15">
        <f t="shared" si="34"/>
        <v>0.29291652036931931</v>
      </c>
      <c r="AS25" s="15">
        <f t="shared" si="35"/>
        <v>0.70338724759360838</v>
      </c>
      <c r="AT25" s="15">
        <f t="shared" si="36"/>
        <v>5.010595637211873</v>
      </c>
      <c r="AU25" s="15"/>
      <c r="AV25" s="20">
        <v>269</v>
      </c>
      <c r="AW25" s="22">
        <f t="shared" si="37"/>
        <v>5.0643548212546642E-3</v>
      </c>
      <c r="AX25" s="22">
        <f t="shared" si="38"/>
        <v>0.29251428785924855</v>
      </c>
      <c r="AY25" s="37">
        <f t="shared" si="0"/>
        <v>0.29251428785924855</v>
      </c>
    </row>
    <row r="26" spans="1:51">
      <c r="A26" s="33">
        <v>270</v>
      </c>
      <c r="B26" s="34" t="s">
        <v>67</v>
      </c>
      <c r="C26" s="35">
        <v>64.319999999999993</v>
      </c>
      <c r="D26" s="35">
        <v>19.36</v>
      </c>
      <c r="E26" s="35">
        <v>9.9599999999999994E-2</v>
      </c>
      <c r="F26" s="35">
        <v>0.13800000000000001</v>
      </c>
      <c r="G26" s="35">
        <v>1.53</v>
      </c>
      <c r="H26" s="35">
        <v>0.1832</v>
      </c>
      <c r="I26" s="35">
        <v>3.11</v>
      </c>
      <c r="J26" s="35">
        <v>11.6</v>
      </c>
      <c r="K26" s="15">
        <f t="shared" si="1"/>
        <v>100.34079999999999</v>
      </c>
      <c r="L26" s="16">
        <f t="shared" si="2"/>
        <v>1.0704959531857738</v>
      </c>
      <c r="M26" s="16">
        <f t="shared" si="3"/>
        <v>0.18987600743639182</v>
      </c>
      <c r="N26" s="16">
        <f t="shared" si="4"/>
        <v>1.3863293450846552E-3</v>
      </c>
      <c r="O26" s="16">
        <f t="shared" si="5"/>
        <v>1.3317969414993718E-3</v>
      </c>
      <c r="P26" s="16">
        <f t="shared" si="6"/>
        <v>9.9787120808940925E-3</v>
      </c>
      <c r="Q26" s="16">
        <f t="shared" si="7"/>
        <v>3.2669132306419341E-3</v>
      </c>
      <c r="R26" s="16">
        <f t="shared" si="8"/>
        <v>5.0178334769842785E-2</v>
      </c>
      <c r="S26" s="16">
        <f t="shared" si="9"/>
        <v>0.12314747972313049</v>
      </c>
      <c r="T26" s="16">
        <f t="shared" si="10"/>
        <v>2.1409919063715477</v>
      </c>
      <c r="U26" s="16">
        <f t="shared" si="11"/>
        <v>0.56962802230917542</v>
      </c>
      <c r="V26" s="16">
        <f t="shared" si="12"/>
        <v>1.3863293450846552E-3</v>
      </c>
      <c r="W26" s="16">
        <f t="shared" si="13"/>
        <v>1.3317969414993718E-3</v>
      </c>
      <c r="X26" s="16">
        <f t="shared" si="14"/>
        <v>9.9787120808940925E-3</v>
      </c>
      <c r="Y26" s="16">
        <f t="shared" si="15"/>
        <v>3.2669132306419341E-3</v>
      </c>
      <c r="Z26" s="16">
        <f t="shared" si="16"/>
        <v>5.0178334769842785E-2</v>
      </c>
      <c r="AA26" s="16">
        <f t="shared" si="17"/>
        <v>0.12314747972313049</v>
      </c>
      <c r="AB26" s="16">
        <f t="shared" si="18"/>
        <v>2.899909494771816</v>
      </c>
      <c r="AC26" s="15">
        <f t="shared" si="19"/>
        <v>5.9063688993921932</v>
      </c>
      <c r="AD26" s="15">
        <f t="shared" si="20"/>
        <v>1.5714366902447001</v>
      </c>
      <c r="AE26" s="15">
        <f t="shared" si="21"/>
        <v>3.8244761709537167E-3</v>
      </c>
      <c r="AF26" s="15">
        <f t="shared" si="22"/>
        <v>3.6740372591639557E-3</v>
      </c>
      <c r="AG26" s="15">
        <f t="shared" si="23"/>
        <v>2.7528340726176444E-2</v>
      </c>
      <c r="AH26" s="15">
        <f t="shared" si="24"/>
        <v>9.0124556963775068E-3</v>
      </c>
      <c r="AI26" s="15">
        <f t="shared" si="25"/>
        <v>0.13842731260491603</v>
      </c>
      <c r="AJ26" s="15">
        <f t="shared" si="26"/>
        <v>0.33972778790552027</v>
      </c>
      <c r="AK26" s="15">
        <f t="shared" si="27"/>
        <v>8.0000000000000018</v>
      </c>
      <c r="AL26" s="15">
        <f t="shared" si="28"/>
        <v>2.9531844496960966</v>
      </c>
      <c r="AM26" s="15">
        <f t="shared" si="29"/>
        <v>1.0476244601631335</v>
      </c>
      <c r="AN26" s="15">
        <f t="shared" si="30"/>
        <v>3.8244761709537167E-3</v>
      </c>
      <c r="AO26" s="15">
        <f t="shared" si="31"/>
        <v>3.6740372591639557E-3</v>
      </c>
      <c r="AP26" s="15">
        <f t="shared" si="32"/>
        <v>2.7528340726176444E-2</v>
      </c>
      <c r="AQ26" s="15">
        <f t="shared" si="33"/>
        <v>9.0124556963775068E-3</v>
      </c>
      <c r="AR26" s="15">
        <f t="shared" si="34"/>
        <v>0.27685462520983206</v>
      </c>
      <c r="AS26" s="15">
        <f t="shared" si="35"/>
        <v>0.67945557581104055</v>
      </c>
      <c r="AT26" s="15">
        <f t="shared" si="36"/>
        <v>5.0011584207327751</v>
      </c>
      <c r="AU26" s="15"/>
      <c r="AV26" s="20">
        <v>270</v>
      </c>
      <c r="AW26" s="22">
        <f t="shared" si="37"/>
        <v>9.3362106790551777E-3</v>
      </c>
      <c r="AX26" s="22">
        <f t="shared" si="38"/>
        <v>0.28680009039809035</v>
      </c>
      <c r="AY26" s="37">
        <f t="shared" si="0"/>
        <v>0.28680009039809035</v>
      </c>
    </row>
    <row r="27" spans="1:51">
      <c r="A27" s="33">
        <v>273</v>
      </c>
      <c r="B27" s="34" t="s">
        <v>69</v>
      </c>
      <c r="C27" s="35">
        <v>63.55</v>
      </c>
      <c r="D27" s="35">
        <v>19.37</v>
      </c>
      <c r="E27" s="35">
        <v>8.2900000000000001E-2</v>
      </c>
      <c r="F27" s="35">
        <v>0.13539999999999999</v>
      </c>
      <c r="G27" s="35">
        <v>1.74</v>
      </c>
      <c r="H27" s="35">
        <v>0.3145</v>
      </c>
      <c r="I27" s="35">
        <v>3.25</v>
      </c>
      <c r="J27" s="35">
        <v>11.22</v>
      </c>
      <c r="K27" s="15">
        <f t="shared" si="1"/>
        <v>99.66279999999999</v>
      </c>
      <c r="L27" s="16">
        <f t="shared" si="2"/>
        <v>1.0576806253879965</v>
      </c>
      <c r="M27" s="16">
        <f t="shared" si="3"/>
        <v>0.18997408388651396</v>
      </c>
      <c r="N27" s="16">
        <f t="shared" si="4"/>
        <v>1.1538825573043968E-3</v>
      </c>
      <c r="O27" s="16">
        <f t="shared" si="5"/>
        <v>1.3067051150653256E-3</v>
      </c>
      <c r="P27" s="16">
        <f t="shared" si="6"/>
        <v>1.1348339229252104E-2</v>
      </c>
      <c r="Q27" s="16">
        <f t="shared" si="7"/>
        <v>5.6083199292406563E-3</v>
      </c>
      <c r="R27" s="16">
        <f t="shared" si="8"/>
        <v>5.2437166560125099E-2</v>
      </c>
      <c r="S27" s="16">
        <f t="shared" si="9"/>
        <v>0.11911333814599347</v>
      </c>
      <c r="T27" s="16">
        <f t="shared" si="10"/>
        <v>2.1153612507759929</v>
      </c>
      <c r="U27" s="16">
        <f t="shared" si="11"/>
        <v>0.56992225165954191</v>
      </c>
      <c r="V27" s="16">
        <f t="shared" si="12"/>
        <v>1.1538825573043968E-3</v>
      </c>
      <c r="W27" s="16">
        <f t="shared" si="13"/>
        <v>1.3067051150653256E-3</v>
      </c>
      <c r="X27" s="16">
        <f t="shared" si="14"/>
        <v>1.1348339229252104E-2</v>
      </c>
      <c r="Y27" s="16">
        <f t="shared" si="15"/>
        <v>5.6083199292406563E-3</v>
      </c>
      <c r="Z27" s="16">
        <f t="shared" si="16"/>
        <v>5.2437166560125099E-2</v>
      </c>
      <c r="AA27" s="16">
        <f t="shared" si="17"/>
        <v>0.11911333814599347</v>
      </c>
      <c r="AB27" s="16">
        <f t="shared" si="18"/>
        <v>2.8762512539725162</v>
      </c>
      <c r="AC27" s="15">
        <f t="shared" si="19"/>
        <v>5.883661930728409</v>
      </c>
      <c r="AD27" s="15">
        <f t="shared" si="20"/>
        <v>1.5851807129085747</v>
      </c>
      <c r="AE27" s="15">
        <f t="shared" si="21"/>
        <v>3.209406843607892E-3</v>
      </c>
      <c r="AF27" s="15">
        <f t="shared" si="22"/>
        <v>3.6344672274665241E-3</v>
      </c>
      <c r="AG27" s="15">
        <f t="shared" si="23"/>
        <v>3.1564250066341504E-2</v>
      </c>
      <c r="AH27" s="15">
        <f t="shared" si="24"/>
        <v>1.5598970838155424E-2</v>
      </c>
      <c r="AI27" s="15">
        <f t="shared" si="25"/>
        <v>0.14584863957959679</v>
      </c>
      <c r="AJ27" s="15">
        <f t="shared" si="26"/>
        <v>0.33130162180784684</v>
      </c>
      <c r="AK27" s="15">
        <f t="shared" si="27"/>
        <v>7.9999999999999982</v>
      </c>
      <c r="AL27" s="15">
        <f t="shared" si="28"/>
        <v>2.9418309653642045</v>
      </c>
      <c r="AM27" s="15">
        <f t="shared" si="29"/>
        <v>1.0567871419390498</v>
      </c>
      <c r="AN27" s="15">
        <f t="shared" si="30"/>
        <v>3.209406843607892E-3</v>
      </c>
      <c r="AO27" s="15">
        <f t="shared" si="31"/>
        <v>3.6344672274665241E-3</v>
      </c>
      <c r="AP27" s="15">
        <f t="shared" si="32"/>
        <v>3.1564250066341504E-2</v>
      </c>
      <c r="AQ27" s="15">
        <f t="shared" si="33"/>
        <v>1.5598970838155424E-2</v>
      </c>
      <c r="AR27" s="15">
        <f t="shared" si="34"/>
        <v>0.29169727915919358</v>
      </c>
      <c r="AS27" s="15">
        <f t="shared" si="35"/>
        <v>0.66260324361569367</v>
      </c>
      <c r="AT27" s="15">
        <f t="shared" si="36"/>
        <v>5.0069257250537129</v>
      </c>
      <c r="AU27" s="15"/>
      <c r="AV27" s="20">
        <v>273</v>
      </c>
      <c r="AW27" s="22">
        <f t="shared" si="37"/>
        <v>1.6083079680809576E-2</v>
      </c>
      <c r="AX27" s="22">
        <f t="shared" si="38"/>
        <v>0.30075000665540197</v>
      </c>
      <c r="AY27" s="37">
        <f t="shared" si="0"/>
        <v>0.30075000665540197</v>
      </c>
    </row>
    <row r="28" spans="1:51">
      <c r="A28" s="33">
        <v>275</v>
      </c>
      <c r="B28" s="34" t="s">
        <v>70</v>
      </c>
      <c r="C28" s="35">
        <v>63.92</v>
      </c>
      <c r="D28" s="35">
        <v>19.48</v>
      </c>
      <c r="E28" s="35">
        <v>0.12859999999999999</v>
      </c>
      <c r="F28" s="35">
        <v>0.18629999999999999</v>
      </c>
      <c r="G28" s="35">
        <v>2</v>
      </c>
      <c r="H28" s="35">
        <v>0.18210000000000001</v>
      </c>
      <c r="I28" s="35">
        <v>3.08</v>
      </c>
      <c r="J28" s="35">
        <v>11.44</v>
      </c>
      <c r="K28" s="15">
        <f t="shared" si="1"/>
        <v>100.41700000000002</v>
      </c>
      <c r="L28" s="16">
        <f t="shared" si="2"/>
        <v>1.0638386400440714</v>
      </c>
      <c r="M28" s="16">
        <f t="shared" si="3"/>
        <v>0.19105292483785707</v>
      </c>
      <c r="N28" s="16">
        <f t="shared" si="4"/>
        <v>1.7899794556012717E-3</v>
      </c>
      <c r="O28" s="16">
        <f t="shared" si="5"/>
        <v>1.7979258710241518E-3</v>
      </c>
      <c r="P28" s="16">
        <f t="shared" si="6"/>
        <v>1.3044068079600121E-2</v>
      </c>
      <c r="Q28" s="16">
        <f t="shared" si="7"/>
        <v>3.2472974852614423E-3</v>
      </c>
      <c r="R28" s="16">
        <f t="shared" si="8"/>
        <v>4.9694299386210866E-2</v>
      </c>
      <c r="S28" s="16">
        <f t="shared" si="9"/>
        <v>0.12144889379591489</v>
      </c>
      <c r="T28" s="16">
        <f t="shared" si="10"/>
        <v>2.1276772800881427</v>
      </c>
      <c r="U28" s="16">
        <f t="shared" si="11"/>
        <v>0.57315877451357122</v>
      </c>
      <c r="V28" s="16">
        <f t="shared" si="12"/>
        <v>1.7899794556012717E-3</v>
      </c>
      <c r="W28" s="16">
        <f t="shared" si="13"/>
        <v>1.7979258710241518E-3</v>
      </c>
      <c r="X28" s="16">
        <f t="shared" si="14"/>
        <v>1.3044068079600121E-2</v>
      </c>
      <c r="Y28" s="16">
        <f t="shared" si="15"/>
        <v>3.2472974852614423E-3</v>
      </c>
      <c r="Z28" s="16">
        <f t="shared" si="16"/>
        <v>4.9694299386210866E-2</v>
      </c>
      <c r="AA28" s="16">
        <f t="shared" si="17"/>
        <v>0.12144889379591489</v>
      </c>
      <c r="AB28" s="16">
        <f t="shared" si="18"/>
        <v>2.8918585186753267</v>
      </c>
      <c r="AC28" s="15">
        <f t="shared" si="19"/>
        <v>5.8859789062233032</v>
      </c>
      <c r="AD28" s="15">
        <f t="shared" si="20"/>
        <v>1.5855790200306701</v>
      </c>
      <c r="AE28" s="15">
        <f t="shared" si="21"/>
        <v>4.9517760126694095E-3</v>
      </c>
      <c r="AF28" s="15">
        <f t="shared" si="22"/>
        <v>4.9737588735087289E-3</v>
      </c>
      <c r="AG28" s="15">
        <f t="shared" si="23"/>
        <v>3.6084941210955825E-2</v>
      </c>
      <c r="AH28" s="15">
        <f t="shared" si="24"/>
        <v>8.9832817595763472E-3</v>
      </c>
      <c r="AI28" s="15">
        <f t="shared" si="25"/>
        <v>0.13747366702842526</v>
      </c>
      <c r="AJ28" s="15">
        <f t="shared" si="26"/>
        <v>0.33597464886089096</v>
      </c>
      <c r="AK28" s="15">
        <f t="shared" si="27"/>
        <v>8</v>
      </c>
      <c r="AL28" s="15">
        <f t="shared" si="28"/>
        <v>2.9429894531116516</v>
      </c>
      <c r="AM28" s="15">
        <f t="shared" si="29"/>
        <v>1.0570526800204467</v>
      </c>
      <c r="AN28" s="15">
        <f t="shared" si="30"/>
        <v>4.9517760126694095E-3</v>
      </c>
      <c r="AO28" s="15">
        <f t="shared" si="31"/>
        <v>4.9737588735087289E-3</v>
      </c>
      <c r="AP28" s="15">
        <f t="shared" si="32"/>
        <v>3.6084941210955825E-2</v>
      </c>
      <c r="AQ28" s="15">
        <f t="shared" si="33"/>
        <v>8.9832817595763472E-3</v>
      </c>
      <c r="AR28" s="15">
        <f t="shared" si="34"/>
        <v>0.27494733405685051</v>
      </c>
      <c r="AS28" s="15">
        <f t="shared" si="35"/>
        <v>0.67194929772178191</v>
      </c>
      <c r="AT28" s="15">
        <f t="shared" si="36"/>
        <v>5.0019325227674409</v>
      </c>
      <c r="AU28" s="15"/>
      <c r="AV28" s="20">
        <v>275</v>
      </c>
      <c r="AW28" s="22">
        <f t="shared" si="37"/>
        <v>9.3979187472666408E-3</v>
      </c>
      <c r="AX28" s="22">
        <f t="shared" si="38"/>
        <v>0.28763794506270918</v>
      </c>
      <c r="AY28" s="37">
        <f t="shared" si="0"/>
        <v>0.28763794506270918</v>
      </c>
    </row>
    <row r="29" spans="1:51">
      <c r="A29" s="33">
        <v>277</v>
      </c>
      <c r="B29" s="34" t="s">
        <v>71</v>
      </c>
      <c r="C29" s="35">
        <v>63.4</v>
      </c>
      <c r="D29" s="35">
        <v>19.5</v>
      </c>
      <c r="E29" s="35">
        <v>0.1103</v>
      </c>
      <c r="F29" s="35">
        <v>0.29399999999999998</v>
      </c>
      <c r="G29" s="35">
        <v>2.0499999999999998</v>
      </c>
      <c r="H29" s="35">
        <v>0.25879999999999997</v>
      </c>
      <c r="I29" s="35">
        <v>3.1</v>
      </c>
      <c r="J29" s="35">
        <v>11.26</v>
      </c>
      <c r="K29" s="15">
        <f t="shared" si="1"/>
        <v>99.973099999999988</v>
      </c>
      <c r="L29" s="16">
        <f t="shared" si="2"/>
        <v>1.0551841329598581</v>
      </c>
      <c r="M29" s="16">
        <f t="shared" si="3"/>
        <v>0.19124907773810129</v>
      </c>
      <c r="N29" s="16">
        <f t="shared" si="4"/>
        <v>1.5352623168959586E-3</v>
      </c>
      <c r="O29" s="16">
        <f t="shared" si="5"/>
        <v>2.8373065275421397E-3</v>
      </c>
      <c r="P29" s="16">
        <f t="shared" si="6"/>
        <v>1.3370169781590122E-2</v>
      </c>
      <c r="Q29" s="16">
        <f t="shared" si="7"/>
        <v>4.615049913155745E-3</v>
      </c>
      <c r="R29" s="16">
        <f t="shared" si="8"/>
        <v>5.0016989641965479E-2</v>
      </c>
      <c r="S29" s="16">
        <f t="shared" si="9"/>
        <v>0.11953798462779736</v>
      </c>
      <c r="T29" s="16">
        <f t="shared" si="10"/>
        <v>2.1103682659197163</v>
      </c>
      <c r="U29" s="16">
        <f t="shared" si="11"/>
        <v>0.57374723321430388</v>
      </c>
      <c r="V29" s="16">
        <f t="shared" si="12"/>
        <v>1.5352623168959586E-3</v>
      </c>
      <c r="W29" s="16">
        <f t="shared" si="13"/>
        <v>2.8373065275421397E-3</v>
      </c>
      <c r="X29" s="16">
        <f t="shared" si="14"/>
        <v>1.3370169781590122E-2</v>
      </c>
      <c r="Y29" s="16">
        <f t="shared" si="15"/>
        <v>4.615049913155745E-3</v>
      </c>
      <c r="Z29" s="16">
        <f t="shared" si="16"/>
        <v>5.0016989641965479E-2</v>
      </c>
      <c r="AA29" s="16">
        <f t="shared" si="17"/>
        <v>0.11953798462779736</v>
      </c>
      <c r="AB29" s="16">
        <f t="shared" si="18"/>
        <v>2.8760282619429667</v>
      </c>
      <c r="AC29" s="15">
        <f t="shared" si="19"/>
        <v>5.8702295630266406</v>
      </c>
      <c r="AD29" s="15">
        <f t="shared" si="20"/>
        <v>1.5959432410492262</v>
      </c>
      <c r="AE29" s="15">
        <f t="shared" si="21"/>
        <v>4.27050689928555E-3</v>
      </c>
      <c r="AF29" s="15">
        <f t="shared" si="22"/>
        <v>7.8922910879195111E-3</v>
      </c>
      <c r="AG29" s="15">
        <f t="shared" si="23"/>
        <v>3.7190649225561083E-2</v>
      </c>
      <c r="AH29" s="15">
        <f t="shared" si="24"/>
        <v>1.2837286682399824E-2</v>
      </c>
      <c r="AI29" s="15">
        <f t="shared" si="25"/>
        <v>0.1391279503162472</v>
      </c>
      <c r="AJ29" s="15">
        <f t="shared" si="26"/>
        <v>0.33250851171272078</v>
      </c>
      <c r="AK29" s="15">
        <f t="shared" si="27"/>
        <v>8</v>
      </c>
      <c r="AL29" s="15">
        <f t="shared" si="28"/>
        <v>2.9351147815133203</v>
      </c>
      <c r="AM29" s="15">
        <f t="shared" si="29"/>
        <v>1.0639621606994842</v>
      </c>
      <c r="AN29" s="15">
        <f t="shared" si="30"/>
        <v>4.27050689928555E-3</v>
      </c>
      <c r="AO29" s="15">
        <f t="shared" si="31"/>
        <v>7.8922910879195111E-3</v>
      </c>
      <c r="AP29" s="15">
        <f t="shared" si="32"/>
        <v>3.7190649225561083E-2</v>
      </c>
      <c r="AQ29" s="15">
        <f t="shared" si="33"/>
        <v>1.2837286682399824E-2</v>
      </c>
      <c r="AR29" s="15">
        <f t="shared" si="34"/>
        <v>0.27825590063249439</v>
      </c>
      <c r="AS29" s="15">
        <f t="shared" si="35"/>
        <v>0.66501702342544156</v>
      </c>
      <c r="AT29" s="15">
        <f t="shared" si="36"/>
        <v>5.0045406001659059</v>
      </c>
      <c r="AU29" s="15"/>
      <c r="AV29" s="20">
        <v>277</v>
      </c>
      <c r="AW29" s="22">
        <f t="shared" si="37"/>
        <v>1.3426576286074436E-2</v>
      </c>
      <c r="AX29" s="22">
        <f t="shared" si="38"/>
        <v>0.29102910679830007</v>
      </c>
      <c r="AY29" s="37">
        <f t="shared" si="0"/>
        <v>0.29102910679830007</v>
      </c>
    </row>
    <row r="30" spans="1:51">
      <c r="A30" s="33">
        <v>279</v>
      </c>
      <c r="B30" s="34" t="s">
        <v>72</v>
      </c>
      <c r="C30" s="35">
        <v>63.25</v>
      </c>
      <c r="D30" s="35">
        <v>19.39</v>
      </c>
      <c r="E30" s="35">
        <v>9.8100000000000007E-2</v>
      </c>
      <c r="F30" s="35">
        <v>0.22559999999999999</v>
      </c>
      <c r="G30" s="35">
        <v>2</v>
      </c>
      <c r="H30" s="35">
        <v>0.2361</v>
      </c>
      <c r="I30" s="35">
        <v>3.16</v>
      </c>
      <c r="J30" s="35">
        <v>11.32</v>
      </c>
      <c r="K30" s="15">
        <f t="shared" si="1"/>
        <v>99.6798</v>
      </c>
      <c r="L30" s="16">
        <f t="shared" si="2"/>
        <v>1.0526876405317196</v>
      </c>
      <c r="M30" s="16">
        <f t="shared" si="3"/>
        <v>0.19017023678675815</v>
      </c>
      <c r="N30" s="16">
        <f t="shared" si="4"/>
        <v>1.3654508910924167E-3</v>
      </c>
      <c r="O30" s="16">
        <f t="shared" si="5"/>
        <v>2.1771984782772338E-3</v>
      </c>
      <c r="P30" s="16">
        <f t="shared" si="6"/>
        <v>1.3044068079600121E-2</v>
      </c>
      <c r="Q30" s="16">
        <f t="shared" si="7"/>
        <v>4.2102522584855926E-3</v>
      </c>
      <c r="R30" s="16">
        <f t="shared" si="8"/>
        <v>5.098506040922933E-2</v>
      </c>
      <c r="S30" s="16">
        <f t="shared" si="9"/>
        <v>0.12017495435050321</v>
      </c>
      <c r="T30" s="16">
        <f t="shared" si="10"/>
        <v>2.1053752810634392</v>
      </c>
      <c r="U30" s="16">
        <f t="shared" si="11"/>
        <v>0.57051071036027445</v>
      </c>
      <c r="V30" s="16">
        <f t="shared" si="12"/>
        <v>1.3654508910924167E-3</v>
      </c>
      <c r="W30" s="16">
        <f t="shared" si="13"/>
        <v>2.1771984782772338E-3</v>
      </c>
      <c r="X30" s="16">
        <f t="shared" si="14"/>
        <v>1.3044068079600121E-2</v>
      </c>
      <c r="Y30" s="16">
        <f t="shared" si="15"/>
        <v>4.2102522584855926E-3</v>
      </c>
      <c r="Z30" s="16">
        <f t="shared" si="16"/>
        <v>5.098506040922933E-2</v>
      </c>
      <c r="AA30" s="16">
        <f t="shared" si="17"/>
        <v>0.12017495435050321</v>
      </c>
      <c r="AB30" s="16">
        <f t="shared" si="18"/>
        <v>2.8678429758909014</v>
      </c>
      <c r="AC30" s="15">
        <f t="shared" si="19"/>
        <v>5.8730559483561677</v>
      </c>
      <c r="AD30" s="15">
        <f t="shared" si="20"/>
        <v>1.5914698682079527</v>
      </c>
      <c r="AE30" s="15">
        <f t="shared" si="21"/>
        <v>3.8089976405859152E-3</v>
      </c>
      <c r="AF30" s="15">
        <f t="shared" si="22"/>
        <v>6.0734105641913885E-3</v>
      </c>
      <c r="AG30" s="15">
        <f t="shared" si="23"/>
        <v>3.6387119348605071E-2</v>
      </c>
      <c r="AH30" s="15">
        <f t="shared" si="24"/>
        <v>1.1744721852290868E-2</v>
      </c>
      <c r="AI30" s="15">
        <f t="shared" si="25"/>
        <v>0.1422255286299717</v>
      </c>
      <c r="AJ30" s="15">
        <f t="shared" si="26"/>
        <v>0.33523440540023458</v>
      </c>
      <c r="AK30" s="15">
        <f t="shared" si="27"/>
        <v>8</v>
      </c>
      <c r="AL30" s="15">
        <f t="shared" si="28"/>
        <v>2.9365279741780839</v>
      </c>
      <c r="AM30" s="15">
        <f t="shared" si="29"/>
        <v>1.0609799121386352</v>
      </c>
      <c r="AN30" s="15">
        <f t="shared" si="30"/>
        <v>3.8089976405859152E-3</v>
      </c>
      <c r="AO30" s="15">
        <f t="shared" si="31"/>
        <v>6.0734105641913885E-3</v>
      </c>
      <c r="AP30" s="15">
        <f t="shared" si="32"/>
        <v>3.6387119348605071E-2</v>
      </c>
      <c r="AQ30" s="15">
        <f t="shared" si="33"/>
        <v>1.1744721852290868E-2</v>
      </c>
      <c r="AR30" s="15">
        <f t="shared" si="34"/>
        <v>0.28445105725994341</v>
      </c>
      <c r="AS30" s="15">
        <f t="shared" si="35"/>
        <v>0.67046881080046916</v>
      </c>
      <c r="AT30" s="15">
        <f t="shared" si="36"/>
        <v>5.0104420037828046</v>
      </c>
      <c r="AU30" s="15"/>
      <c r="AV30" s="20">
        <v>279</v>
      </c>
      <c r="AW30" s="22">
        <f t="shared" si="37"/>
        <v>1.2149738363077412E-2</v>
      </c>
      <c r="AX30" s="22">
        <f t="shared" si="38"/>
        <v>0.29426034658581146</v>
      </c>
      <c r="AY30" s="37">
        <f t="shared" si="0"/>
        <v>0.29426034658581146</v>
      </c>
    </row>
    <row r="31" spans="1:51">
      <c r="A31" s="33">
        <v>282</v>
      </c>
      <c r="B31" s="34" t="s">
        <v>73</v>
      </c>
      <c r="C31" s="35">
        <v>64.94</v>
      </c>
      <c r="D31" s="35">
        <v>18.989999999999998</v>
      </c>
      <c r="E31" s="35">
        <v>9.0300000000000005E-2</v>
      </c>
      <c r="F31" s="35">
        <v>0.11210000000000001</v>
      </c>
      <c r="G31" s="35">
        <v>1.0589</v>
      </c>
      <c r="H31" s="35">
        <v>0.1555</v>
      </c>
      <c r="I31" s="35">
        <v>3.16</v>
      </c>
      <c r="J31" s="35">
        <v>11.75</v>
      </c>
      <c r="K31" s="15">
        <f t="shared" si="1"/>
        <v>100.25679999999998</v>
      </c>
      <c r="L31" s="16">
        <f t="shared" si="2"/>
        <v>1.0808147885554129</v>
      </c>
      <c r="M31" s="16">
        <f t="shared" si="3"/>
        <v>0.186247178781874</v>
      </c>
      <c r="N31" s="16">
        <f t="shared" si="4"/>
        <v>1.256882930332775E-3</v>
      </c>
      <c r="O31" s="16">
        <f t="shared" si="5"/>
        <v>1.0818437474063739E-3</v>
      </c>
      <c r="P31" s="16">
        <f t="shared" si="6"/>
        <v>6.9061818447442832E-3</v>
      </c>
      <c r="Q31" s="16">
        <f t="shared" si="7"/>
        <v>2.7729530969695456E-3</v>
      </c>
      <c r="R31" s="16">
        <f t="shared" si="8"/>
        <v>5.098506040922933E-2</v>
      </c>
      <c r="S31" s="16">
        <f t="shared" si="9"/>
        <v>0.12473990402989511</v>
      </c>
      <c r="T31" s="16">
        <f t="shared" si="10"/>
        <v>2.1616295771108258</v>
      </c>
      <c r="U31" s="16">
        <f t="shared" si="11"/>
        <v>0.55874153634562196</v>
      </c>
      <c r="V31" s="16">
        <f t="shared" si="12"/>
        <v>1.256882930332775E-3</v>
      </c>
      <c r="W31" s="16">
        <f t="shared" si="13"/>
        <v>1.0818437474063739E-3</v>
      </c>
      <c r="X31" s="16">
        <f t="shared" si="14"/>
        <v>6.9061818447442832E-3</v>
      </c>
      <c r="Y31" s="16">
        <f t="shared" si="15"/>
        <v>2.7729530969695456E-3</v>
      </c>
      <c r="Z31" s="16">
        <f t="shared" si="16"/>
        <v>5.098506040922933E-2</v>
      </c>
      <c r="AA31" s="16">
        <f t="shared" si="17"/>
        <v>0.12473990402989511</v>
      </c>
      <c r="AB31" s="16">
        <f t="shared" si="18"/>
        <v>2.9081139395150259</v>
      </c>
      <c r="AC31" s="15">
        <f t="shared" si="19"/>
        <v>5.9464783624573165</v>
      </c>
      <c r="AD31" s="15">
        <f t="shared" si="20"/>
        <v>1.5370554193314749</v>
      </c>
      <c r="AE31" s="15">
        <f t="shared" si="21"/>
        <v>3.4575892319882902E-3</v>
      </c>
      <c r="AF31" s="15">
        <f t="shared" si="22"/>
        <v>2.9760697686743E-3</v>
      </c>
      <c r="AG31" s="15">
        <f t="shared" si="23"/>
        <v>1.899838036166079E-2</v>
      </c>
      <c r="AH31" s="15">
        <f t="shared" si="24"/>
        <v>7.6281828144105779E-3</v>
      </c>
      <c r="AI31" s="15">
        <f t="shared" si="25"/>
        <v>0.1402560187658449</v>
      </c>
      <c r="AJ31" s="15">
        <f t="shared" si="26"/>
        <v>0.34314997726862784</v>
      </c>
      <c r="AK31" s="15">
        <f t="shared" si="27"/>
        <v>7.9999999999999991</v>
      </c>
      <c r="AL31" s="15">
        <f t="shared" si="28"/>
        <v>2.9732391812286583</v>
      </c>
      <c r="AM31" s="15">
        <f t="shared" si="29"/>
        <v>1.0247036128876499</v>
      </c>
      <c r="AN31" s="15">
        <f t="shared" si="30"/>
        <v>3.4575892319882902E-3</v>
      </c>
      <c r="AO31" s="15">
        <f t="shared" si="31"/>
        <v>2.9760697686743E-3</v>
      </c>
      <c r="AP31" s="15">
        <f t="shared" si="32"/>
        <v>1.899838036166079E-2</v>
      </c>
      <c r="AQ31" s="15">
        <f t="shared" si="33"/>
        <v>7.6281828144105779E-3</v>
      </c>
      <c r="AR31" s="15">
        <f t="shared" si="34"/>
        <v>0.2805120375316898</v>
      </c>
      <c r="AS31" s="15">
        <f t="shared" si="35"/>
        <v>0.68629995453725567</v>
      </c>
      <c r="AT31" s="15">
        <f t="shared" si="36"/>
        <v>4.9978150083619877</v>
      </c>
      <c r="AU31" s="15"/>
      <c r="AV31" s="20">
        <v>282</v>
      </c>
      <c r="AW31" s="22">
        <f t="shared" si="37"/>
        <v>7.8282720797340881E-3</v>
      </c>
      <c r="AX31" s="22">
        <f t="shared" si="38"/>
        <v>0.28786994292930101</v>
      </c>
      <c r="AY31" s="37">
        <f t="shared" si="0"/>
        <v>0.28786994292930101</v>
      </c>
    </row>
    <row r="32" spans="1:51">
      <c r="A32" s="33">
        <v>283</v>
      </c>
      <c r="B32" s="34" t="s">
        <v>74</v>
      </c>
      <c r="C32" s="35">
        <v>64.92</v>
      </c>
      <c r="D32" s="35">
        <v>19.010000000000002</v>
      </c>
      <c r="E32" s="35">
        <v>0.12659999999999999</v>
      </c>
      <c r="F32" s="35">
        <v>0.1424</v>
      </c>
      <c r="G32" s="35">
        <v>0.90090000000000003</v>
      </c>
      <c r="H32" s="35">
        <v>0.18479999999999999</v>
      </c>
      <c r="I32" s="35">
        <v>3.13</v>
      </c>
      <c r="J32" s="35">
        <v>11.76</v>
      </c>
      <c r="K32" s="15">
        <f t="shared" si="1"/>
        <v>100.17469999999999</v>
      </c>
      <c r="L32" s="16">
        <f t="shared" si="2"/>
        <v>1.080481922898328</v>
      </c>
      <c r="M32" s="16">
        <f t="shared" si="3"/>
        <v>0.18644333168211824</v>
      </c>
      <c r="N32" s="16">
        <f t="shared" si="4"/>
        <v>1.7621415169449533E-3</v>
      </c>
      <c r="O32" s="16">
        <f t="shared" si="5"/>
        <v>1.3742600323877576E-3</v>
      </c>
      <c r="P32" s="16">
        <f t="shared" si="6"/>
        <v>5.8757004664558741E-3</v>
      </c>
      <c r="Q32" s="16">
        <f t="shared" si="7"/>
        <v>3.2954452239226492E-3</v>
      </c>
      <c r="R32" s="16">
        <f t="shared" si="8"/>
        <v>5.0501025025597404E-2</v>
      </c>
      <c r="S32" s="16">
        <f t="shared" si="9"/>
        <v>0.12484606565034609</v>
      </c>
      <c r="T32" s="16">
        <f t="shared" si="10"/>
        <v>2.160963845796656</v>
      </c>
      <c r="U32" s="16">
        <f t="shared" si="11"/>
        <v>0.55932999504635472</v>
      </c>
      <c r="V32" s="16">
        <f t="shared" si="12"/>
        <v>1.7621415169449533E-3</v>
      </c>
      <c r="W32" s="16">
        <f t="shared" si="13"/>
        <v>1.3742600323877576E-3</v>
      </c>
      <c r="X32" s="16">
        <f t="shared" si="14"/>
        <v>5.8757004664558741E-3</v>
      </c>
      <c r="Y32" s="16">
        <f t="shared" si="15"/>
        <v>3.2954452239226492E-3</v>
      </c>
      <c r="Z32" s="16">
        <f t="shared" si="16"/>
        <v>5.0501025025597404E-2</v>
      </c>
      <c r="AA32" s="16">
        <f t="shared" si="17"/>
        <v>0.12484606565034609</v>
      </c>
      <c r="AB32" s="16">
        <f t="shared" si="18"/>
        <v>2.9079484787586658</v>
      </c>
      <c r="AC32" s="15">
        <f t="shared" si="19"/>
        <v>5.944985233628679</v>
      </c>
      <c r="AD32" s="15">
        <f t="shared" si="20"/>
        <v>1.5387617741704129</v>
      </c>
      <c r="AE32" s="15">
        <f t="shared" si="21"/>
        <v>4.8477929504367823E-3</v>
      </c>
      <c r="AF32" s="15">
        <f t="shared" si="22"/>
        <v>3.7806998093017014E-3</v>
      </c>
      <c r="AG32" s="15">
        <f t="shared" si="23"/>
        <v>1.6164524259973331E-2</v>
      </c>
      <c r="AH32" s="15">
        <f t="shared" si="24"/>
        <v>9.0660346921397905E-3</v>
      </c>
      <c r="AI32" s="15">
        <f t="shared" si="25"/>
        <v>0.13893237901423919</v>
      </c>
      <c r="AJ32" s="15">
        <f t="shared" si="26"/>
        <v>0.34346156147481655</v>
      </c>
      <c r="AK32" s="15">
        <f t="shared" si="27"/>
        <v>7.9999999999999991</v>
      </c>
      <c r="AL32" s="15">
        <f t="shared" si="28"/>
        <v>2.9724926168143395</v>
      </c>
      <c r="AM32" s="15">
        <f t="shared" si="29"/>
        <v>1.0258411827802754</v>
      </c>
      <c r="AN32" s="15">
        <f t="shared" si="30"/>
        <v>4.8477929504367823E-3</v>
      </c>
      <c r="AO32" s="15">
        <f t="shared" si="31"/>
        <v>3.7806998093017014E-3</v>
      </c>
      <c r="AP32" s="15">
        <f t="shared" si="32"/>
        <v>1.6164524259973331E-2</v>
      </c>
      <c r="AQ32" s="15">
        <f t="shared" si="33"/>
        <v>9.0660346921397905E-3</v>
      </c>
      <c r="AR32" s="15">
        <f t="shared" si="34"/>
        <v>0.27786475802847838</v>
      </c>
      <c r="AS32" s="15">
        <f t="shared" si="35"/>
        <v>0.68692312294963309</v>
      </c>
      <c r="AT32" s="15">
        <f t="shared" si="36"/>
        <v>4.9969807322845776</v>
      </c>
      <c r="AU32" s="15"/>
      <c r="AV32" s="20">
        <v>283</v>
      </c>
      <c r="AW32" s="22">
        <f t="shared" si="37"/>
        <v>9.3094400980049726E-3</v>
      </c>
      <c r="AX32" s="22">
        <f t="shared" si="38"/>
        <v>0.28532488657422406</v>
      </c>
      <c r="AY32" s="37">
        <f t="shared" si="0"/>
        <v>0.28532488657422406</v>
      </c>
    </row>
    <row r="33" spans="1:51">
      <c r="A33" s="33">
        <v>285</v>
      </c>
      <c r="B33" s="34" t="s">
        <v>75</v>
      </c>
      <c r="C33" s="35">
        <v>63.97</v>
      </c>
      <c r="D33" s="35">
        <v>19.45</v>
      </c>
      <c r="E33" s="35">
        <v>9.7699999999999995E-2</v>
      </c>
      <c r="F33" s="35">
        <v>0.18210000000000001</v>
      </c>
      <c r="G33" s="35">
        <v>1.88</v>
      </c>
      <c r="H33" s="35">
        <v>0.14530000000000001</v>
      </c>
      <c r="I33" s="35">
        <v>3.14</v>
      </c>
      <c r="J33" s="35">
        <v>11.2</v>
      </c>
      <c r="K33" s="15">
        <f t="shared" si="1"/>
        <v>100.06510000000002</v>
      </c>
      <c r="L33" s="16">
        <f t="shared" si="2"/>
        <v>1.0646708041867843</v>
      </c>
      <c r="M33" s="16">
        <f t="shared" si="3"/>
        <v>0.19075869548749075</v>
      </c>
      <c r="N33" s="16">
        <f t="shared" si="4"/>
        <v>1.3598833033611527E-3</v>
      </c>
      <c r="O33" s="16">
        <f t="shared" si="5"/>
        <v>1.7573929206306928E-3</v>
      </c>
      <c r="P33" s="16">
        <f t="shared" si="6"/>
        <v>1.2261423994824112E-2</v>
      </c>
      <c r="Q33" s="16">
        <f t="shared" si="7"/>
        <v>2.5910616398049837E-3</v>
      </c>
      <c r="R33" s="16">
        <f t="shared" si="8"/>
        <v>5.066237015347471E-2</v>
      </c>
      <c r="S33" s="16">
        <f t="shared" si="9"/>
        <v>0.1189010149050915</v>
      </c>
      <c r="T33" s="16">
        <f t="shared" si="10"/>
        <v>2.1293416083735686</v>
      </c>
      <c r="U33" s="16">
        <f t="shared" si="11"/>
        <v>0.5722760864624723</v>
      </c>
      <c r="V33" s="16">
        <f t="shared" si="12"/>
        <v>1.3598833033611527E-3</v>
      </c>
      <c r="W33" s="16">
        <f t="shared" si="13"/>
        <v>1.7573929206306928E-3</v>
      </c>
      <c r="X33" s="16">
        <f t="shared" si="14"/>
        <v>1.2261423994824112E-2</v>
      </c>
      <c r="Y33" s="16">
        <f t="shared" si="15"/>
        <v>2.5910616398049837E-3</v>
      </c>
      <c r="Z33" s="16">
        <f t="shared" si="16"/>
        <v>5.066237015347471E-2</v>
      </c>
      <c r="AA33" s="16">
        <f t="shared" si="17"/>
        <v>0.1189010149050915</v>
      </c>
      <c r="AB33" s="16">
        <f t="shared" si="18"/>
        <v>2.8891508417532279</v>
      </c>
      <c r="AC33" s="15">
        <f t="shared" si="19"/>
        <v>5.896103665065592</v>
      </c>
      <c r="AD33" s="15">
        <f t="shared" si="20"/>
        <v>1.5846208600592058</v>
      </c>
      <c r="AE33" s="15">
        <f t="shared" si="21"/>
        <v>3.7654892467599444E-3</v>
      </c>
      <c r="AF33" s="15">
        <f t="shared" si="22"/>
        <v>4.8661853032616357E-3</v>
      </c>
      <c r="AG33" s="15">
        <f t="shared" si="23"/>
        <v>3.3951634002975059E-2</v>
      </c>
      <c r="AH33" s="15">
        <f t="shared" si="24"/>
        <v>7.1745970542199753E-3</v>
      </c>
      <c r="AI33" s="15">
        <f t="shared" si="25"/>
        <v>0.14028307396433809</v>
      </c>
      <c r="AJ33" s="15">
        <f t="shared" si="26"/>
        <v>0.3292344953036474</v>
      </c>
      <c r="AK33" s="15">
        <f t="shared" si="27"/>
        <v>7.9999999999999991</v>
      </c>
      <c r="AL33" s="15">
        <f t="shared" si="28"/>
        <v>2.948051832532796</v>
      </c>
      <c r="AM33" s="15">
        <f t="shared" si="29"/>
        <v>1.0564139067061371</v>
      </c>
      <c r="AN33" s="15">
        <f t="shared" si="30"/>
        <v>3.7654892467599444E-3</v>
      </c>
      <c r="AO33" s="15">
        <f t="shared" si="31"/>
        <v>4.8661853032616357E-3</v>
      </c>
      <c r="AP33" s="15">
        <f t="shared" si="32"/>
        <v>3.3951634002975059E-2</v>
      </c>
      <c r="AQ33" s="15">
        <f t="shared" si="33"/>
        <v>7.1745970542199753E-3</v>
      </c>
      <c r="AR33" s="15">
        <f t="shared" si="34"/>
        <v>0.28056614792867618</v>
      </c>
      <c r="AS33" s="15">
        <f t="shared" si="35"/>
        <v>0.6584689906072948</v>
      </c>
      <c r="AT33" s="15">
        <f t="shared" si="36"/>
        <v>4.99325878338212</v>
      </c>
      <c r="AU33" s="15"/>
      <c r="AV33" s="20">
        <v>285</v>
      </c>
      <c r="AW33" s="22">
        <f t="shared" si="37"/>
        <v>7.5824595587624943E-3</v>
      </c>
      <c r="AX33" s="22">
        <f t="shared" si="38"/>
        <v>0.29651581184976417</v>
      </c>
      <c r="AY33" s="37">
        <f t="shared" si="0"/>
        <v>0.29651581184976417</v>
      </c>
    </row>
    <row r="34" spans="1:51">
      <c r="A34" s="33">
        <v>286</v>
      </c>
      <c r="B34" s="34" t="s">
        <v>76</v>
      </c>
      <c r="C34" s="35">
        <v>64.430000000000007</v>
      </c>
      <c r="D34" s="35">
        <v>19.23</v>
      </c>
      <c r="E34" s="35">
        <v>7.17E-2</v>
      </c>
      <c r="F34" s="35">
        <v>0.17460000000000001</v>
      </c>
      <c r="G34" s="35">
        <v>1.68</v>
      </c>
      <c r="H34" s="35">
        <v>0.16170000000000001</v>
      </c>
      <c r="I34" s="35">
        <v>3.19</v>
      </c>
      <c r="J34" s="35">
        <v>11.47</v>
      </c>
      <c r="K34" s="15">
        <f t="shared" si="1"/>
        <v>100.40800000000002</v>
      </c>
      <c r="L34" s="16">
        <f t="shared" si="2"/>
        <v>1.0723267142997424</v>
      </c>
      <c r="M34" s="16">
        <f t="shared" si="3"/>
        <v>0.18860101358480449</v>
      </c>
      <c r="N34" s="16">
        <f t="shared" si="4"/>
        <v>9.9799010082901401E-4</v>
      </c>
      <c r="O34" s="16">
        <f t="shared" si="5"/>
        <v>1.6850126520709444E-3</v>
      </c>
      <c r="P34" s="16">
        <f t="shared" si="6"/>
        <v>1.09570171868641E-2</v>
      </c>
      <c r="Q34" s="16">
        <f t="shared" si="7"/>
        <v>2.8835145709323186E-3</v>
      </c>
      <c r="R34" s="16">
        <f t="shared" si="8"/>
        <v>5.1469095792861248E-2</v>
      </c>
      <c r="S34" s="16">
        <f t="shared" si="9"/>
        <v>0.12176737865726783</v>
      </c>
      <c r="T34" s="16">
        <f t="shared" si="10"/>
        <v>2.1446534285994847</v>
      </c>
      <c r="U34" s="16">
        <f t="shared" si="11"/>
        <v>0.56580304075441346</v>
      </c>
      <c r="V34" s="16">
        <f t="shared" si="12"/>
        <v>9.9799010082901401E-4</v>
      </c>
      <c r="W34" s="16">
        <f t="shared" si="13"/>
        <v>1.6850126520709444E-3</v>
      </c>
      <c r="X34" s="16">
        <f t="shared" si="14"/>
        <v>1.09570171868641E-2</v>
      </c>
      <c r="Y34" s="16">
        <f t="shared" si="15"/>
        <v>2.8835145709323186E-3</v>
      </c>
      <c r="Z34" s="16">
        <f t="shared" si="16"/>
        <v>5.1469095792861248E-2</v>
      </c>
      <c r="AA34" s="16">
        <f t="shared" si="17"/>
        <v>0.12176737865726783</v>
      </c>
      <c r="AB34" s="16">
        <f t="shared" si="18"/>
        <v>2.9002164783147237</v>
      </c>
      <c r="AC34" s="15">
        <f t="shared" si="19"/>
        <v>5.9158437161786308</v>
      </c>
      <c r="AD34" s="15">
        <f t="shared" si="20"/>
        <v>1.5607194703843457</v>
      </c>
      <c r="AE34" s="15">
        <f t="shared" si="21"/>
        <v>2.7528706447704412E-3</v>
      </c>
      <c r="AF34" s="15">
        <f t="shared" si="22"/>
        <v>4.6479638045504304E-3</v>
      </c>
      <c r="AG34" s="15">
        <f t="shared" si="23"/>
        <v>3.0223998156802621E-2</v>
      </c>
      <c r="AH34" s="15">
        <f t="shared" si="24"/>
        <v>7.9539292118163251E-3</v>
      </c>
      <c r="AI34" s="15">
        <f t="shared" si="25"/>
        <v>0.14197311456631467</v>
      </c>
      <c r="AJ34" s="15">
        <f t="shared" si="26"/>
        <v>0.3358849370527684</v>
      </c>
      <c r="AK34" s="15">
        <f t="shared" si="27"/>
        <v>8</v>
      </c>
      <c r="AL34" s="15">
        <f t="shared" si="28"/>
        <v>2.9579218580893154</v>
      </c>
      <c r="AM34" s="15">
        <f t="shared" si="29"/>
        <v>1.0404796469228972</v>
      </c>
      <c r="AN34" s="15">
        <f t="shared" si="30"/>
        <v>2.7528706447704412E-3</v>
      </c>
      <c r="AO34" s="15">
        <f t="shared" si="31"/>
        <v>4.6479638045504304E-3</v>
      </c>
      <c r="AP34" s="15">
        <f t="shared" si="32"/>
        <v>3.0223998156802621E-2</v>
      </c>
      <c r="AQ34" s="15">
        <f t="shared" si="33"/>
        <v>7.9539292118163251E-3</v>
      </c>
      <c r="AR34" s="15">
        <f t="shared" si="34"/>
        <v>0.28394622913262935</v>
      </c>
      <c r="AS34" s="15">
        <f t="shared" si="35"/>
        <v>0.67176987410553679</v>
      </c>
      <c r="AT34" s="15">
        <f t="shared" si="36"/>
        <v>4.9996963700683192</v>
      </c>
      <c r="AU34" s="15"/>
      <c r="AV34" s="20">
        <v>286</v>
      </c>
      <c r="AW34" s="22">
        <f t="shared" si="37"/>
        <v>8.2537891020588103E-3</v>
      </c>
      <c r="AX34" s="22">
        <f t="shared" si="38"/>
        <v>0.2946508862693798</v>
      </c>
      <c r="AY34" s="37">
        <f t="shared" si="0"/>
        <v>0.2946508862693798</v>
      </c>
    </row>
    <row r="35" spans="1:51">
      <c r="A35" s="33">
        <v>289</v>
      </c>
      <c r="B35" s="34" t="s">
        <v>77</v>
      </c>
      <c r="C35" s="35">
        <v>64.400000000000006</v>
      </c>
      <c r="D35" s="35">
        <v>19.39</v>
      </c>
      <c r="E35" s="35">
        <v>0.1391</v>
      </c>
      <c r="F35" s="35">
        <v>6.88E-2</v>
      </c>
      <c r="G35" s="35">
        <v>1.7</v>
      </c>
      <c r="H35" s="35">
        <v>0.14960000000000001</v>
      </c>
      <c r="I35" s="35">
        <v>3.06</v>
      </c>
      <c r="J35" s="35">
        <v>11.53</v>
      </c>
      <c r="K35" s="15">
        <f t="shared" si="1"/>
        <v>100.43750000000001</v>
      </c>
      <c r="L35" s="16">
        <f t="shared" si="2"/>
        <v>1.0718274158141146</v>
      </c>
      <c r="M35" s="16">
        <f t="shared" si="3"/>
        <v>0.19017023678675815</v>
      </c>
      <c r="N35" s="16">
        <f t="shared" si="4"/>
        <v>1.9361286335469433E-3</v>
      </c>
      <c r="O35" s="16">
        <f t="shared" si="5"/>
        <v>6.6396833025475922E-4</v>
      </c>
      <c r="P35" s="16">
        <f t="shared" si="6"/>
        <v>1.1087457867660102E-2</v>
      </c>
      <c r="Q35" s="16">
        <f t="shared" si="7"/>
        <v>2.6677413717469071E-3</v>
      </c>
      <c r="R35" s="16">
        <f t="shared" si="8"/>
        <v>4.9371609130456247E-2</v>
      </c>
      <c r="S35" s="16">
        <f t="shared" si="9"/>
        <v>0.12240434837997367</v>
      </c>
      <c r="T35" s="16">
        <f t="shared" si="10"/>
        <v>2.1436548316282291</v>
      </c>
      <c r="U35" s="16">
        <f t="shared" si="11"/>
        <v>0.57051071036027445</v>
      </c>
      <c r="V35" s="16">
        <f t="shared" si="12"/>
        <v>1.9361286335469433E-3</v>
      </c>
      <c r="W35" s="16">
        <f t="shared" si="13"/>
        <v>6.6396833025475922E-4</v>
      </c>
      <c r="X35" s="16">
        <f t="shared" si="14"/>
        <v>1.1087457867660102E-2</v>
      </c>
      <c r="Y35" s="16">
        <f t="shared" si="15"/>
        <v>2.6677413717469071E-3</v>
      </c>
      <c r="Z35" s="16">
        <f t="shared" si="16"/>
        <v>4.9371609130456247E-2</v>
      </c>
      <c r="AA35" s="16">
        <f t="shared" si="17"/>
        <v>0.12240434837997367</v>
      </c>
      <c r="AB35" s="16">
        <f t="shared" si="18"/>
        <v>2.9022967957021422</v>
      </c>
      <c r="AC35" s="15">
        <f t="shared" si="19"/>
        <v>5.9088507689569285</v>
      </c>
      <c r="AD35" s="15">
        <f t="shared" si="20"/>
        <v>1.5725771704812921</v>
      </c>
      <c r="AE35" s="15">
        <f t="shared" si="21"/>
        <v>5.3368177545840348E-3</v>
      </c>
      <c r="AF35" s="15">
        <f t="shared" si="22"/>
        <v>1.8301872675130807E-3</v>
      </c>
      <c r="AG35" s="15">
        <f t="shared" si="23"/>
        <v>3.056188570122513E-2</v>
      </c>
      <c r="AH35" s="15">
        <f t="shared" si="24"/>
        <v>7.3534626112599488E-3</v>
      </c>
      <c r="AI35" s="15">
        <f t="shared" si="25"/>
        <v>0.1360897595409761</v>
      </c>
      <c r="AJ35" s="15">
        <f t="shared" si="26"/>
        <v>0.33739994768622095</v>
      </c>
      <c r="AK35" s="15">
        <f t="shared" si="27"/>
        <v>7.9999999999999991</v>
      </c>
      <c r="AL35" s="15">
        <f t="shared" si="28"/>
        <v>2.9544253844784643</v>
      </c>
      <c r="AM35" s="15">
        <f t="shared" si="29"/>
        <v>1.0483847803208615</v>
      </c>
      <c r="AN35" s="15">
        <f t="shared" si="30"/>
        <v>5.3368177545840348E-3</v>
      </c>
      <c r="AO35" s="15">
        <f t="shared" si="31"/>
        <v>1.8301872675130807E-3</v>
      </c>
      <c r="AP35" s="15">
        <f t="shared" si="32"/>
        <v>3.056188570122513E-2</v>
      </c>
      <c r="AQ35" s="15">
        <f t="shared" si="33"/>
        <v>7.3534626112599488E-3</v>
      </c>
      <c r="AR35" s="15">
        <f t="shared" si="34"/>
        <v>0.2721795190819522</v>
      </c>
      <c r="AS35" s="15">
        <f t="shared" si="35"/>
        <v>0.67479989537244189</v>
      </c>
      <c r="AT35" s="15">
        <f t="shared" si="36"/>
        <v>4.9948719325883015</v>
      </c>
      <c r="AU35" s="15"/>
      <c r="AV35" s="20">
        <v>289</v>
      </c>
      <c r="AW35" s="22">
        <f t="shared" si="37"/>
        <v>7.7053434791747848E-3</v>
      </c>
      <c r="AX35" s="22">
        <f t="shared" si="38"/>
        <v>0.28520396354659738</v>
      </c>
      <c r="AY35" s="37">
        <f t="shared" si="0"/>
        <v>0.28520396354659738</v>
      </c>
    </row>
    <row r="36" spans="1:51">
      <c r="A36" s="33">
        <v>290</v>
      </c>
      <c r="B36" s="34" t="s">
        <v>78</v>
      </c>
      <c r="C36" s="35">
        <v>64.569999999999993</v>
      </c>
      <c r="D36" s="35">
        <v>19.239999999999998</v>
      </c>
      <c r="E36" s="35">
        <v>6.1499999999999999E-2</v>
      </c>
      <c r="F36" s="35">
        <v>0.26329999999999998</v>
      </c>
      <c r="G36" s="35">
        <v>1.54</v>
      </c>
      <c r="H36" s="35">
        <v>0.17530000000000001</v>
      </c>
      <c r="I36" s="35">
        <v>3.16</v>
      </c>
      <c r="J36" s="35">
        <v>11.34</v>
      </c>
      <c r="K36" s="15">
        <f t="shared" si="1"/>
        <v>100.3501</v>
      </c>
      <c r="L36" s="16">
        <f t="shared" si="2"/>
        <v>1.074656773899338</v>
      </c>
      <c r="M36" s="16">
        <f t="shared" si="3"/>
        <v>0.18869909003492658</v>
      </c>
      <c r="N36" s="16">
        <f t="shared" si="4"/>
        <v>8.560166136817902E-4</v>
      </c>
      <c r="O36" s="16">
        <f t="shared" si="5"/>
        <v>2.5410299615709025E-3</v>
      </c>
      <c r="P36" s="16">
        <f t="shared" si="6"/>
        <v>1.0043932421292093E-2</v>
      </c>
      <c r="Q36" s="16">
        <f t="shared" si="7"/>
        <v>3.126036513818401E-3</v>
      </c>
      <c r="R36" s="16">
        <f t="shared" si="8"/>
        <v>5.098506040922933E-2</v>
      </c>
      <c r="S36" s="16">
        <f t="shared" si="9"/>
        <v>0.12038727759140516</v>
      </c>
      <c r="T36" s="16">
        <f t="shared" si="10"/>
        <v>2.149313547798676</v>
      </c>
      <c r="U36" s="16">
        <f t="shared" si="11"/>
        <v>0.56609727010477973</v>
      </c>
      <c r="V36" s="16">
        <f t="shared" si="12"/>
        <v>8.560166136817902E-4</v>
      </c>
      <c r="W36" s="16">
        <f t="shared" si="13"/>
        <v>2.5410299615709025E-3</v>
      </c>
      <c r="X36" s="16">
        <f t="shared" si="14"/>
        <v>1.0043932421292093E-2</v>
      </c>
      <c r="Y36" s="16">
        <f t="shared" si="15"/>
        <v>3.126036513818401E-3</v>
      </c>
      <c r="Z36" s="16">
        <f t="shared" si="16"/>
        <v>5.098506040922933E-2</v>
      </c>
      <c r="AA36" s="16">
        <f t="shared" si="17"/>
        <v>0.12038727759140516</v>
      </c>
      <c r="AB36" s="16">
        <f t="shared" si="18"/>
        <v>2.9033501714144534</v>
      </c>
      <c r="AC36" s="15">
        <f t="shared" si="19"/>
        <v>5.9222991947997068</v>
      </c>
      <c r="AD36" s="15">
        <f t="shared" si="20"/>
        <v>1.5598456587935132</v>
      </c>
      <c r="AE36" s="15">
        <f t="shared" si="21"/>
        <v>2.3587002962574266E-3</v>
      </c>
      <c r="AF36" s="15">
        <f t="shared" si="22"/>
        <v>7.0016492990453557E-3</v>
      </c>
      <c r="AG36" s="15">
        <f t="shared" si="23"/>
        <v>2.7675428255762597E-2</v>
      </c>
      <c r="AH36" s="15">
        <f t="shared" si="24"/>
        <v>8.6135983033571433E-3</v>
      </c>
      <c r="AI36" s="15">
        <f t="shared" si="25"/>
        <v>0.1404861484810575</v>
      </c>
      <c r="AJ36" s="15">
        <f t="shared" si="26"/>
        <v>0.33171962177129993</v>
      </c>
      <c r="AK36" s="15">
        <f t="shared" si="27"/>
        <v>8.0000000000000018</v>
      </c>
      <c r="AL36" s="15">
        <f t="shared" si="28"/>
        <v>2.9611495973998534</v>
      </c>
      <c r="AM36" s="15">
        <f t="shared" si="29"/>
        <v>1.0398971058623421</v>
      </c>
      <c r="AN36" s="15">
        <f t="shared" si="30"/>
        <v>2.3587002962574266E-3</v>
      </c>
      <c r="AO36" s="15">
        <f t="shared" si="31"/>
        <v>7.0016492990453557E-3</v>
      </c>
      <c r="AP36" s="15">
        <f t="shared" si="32"/>
        <v>2.7675428255762597E-2</v>
      </c>
      <c r="AQ36" s="15">
        <f t="shared" si="33"/>
        <v>8.6135983033571433E-3</v>
      </c>
      <c r="AR36" s="15">
        <f t="shared" si="34"/>
        <v>0.28097229696211501</v>
      </c>
      <c r="AS36" s="15">
        <f t="shared" si="35"/>
        <v>0.66343924354259987</v>
      </c>
      <c r="AT36" s="15">
        <f t="shared" si="36"/>
        <v>4.9911076199213333</v>
      </c>
      <c r="AU36" s="15"/>
      <c r="AV36" s="20">
        <v>290</v>
      </c>
      <c r="AW36" s="22">
        <f t="shared" si="37"/>
        <v>9.0381648422516812E-3</v>
      </c>
      <c r="AX36" s="22">
        <f t="shared" si="38"/>
        <v>0.29482149580389982</v>
      </c>
      <c r="AY36" s="37">
        <f t="shared" si="0"/>
        <v>0.29482149580389982</v>
      </c>
    </row>
    <row r="37" spans="1:51">
      <c r="A37" s="33">
        <v>292</v>
      </c>
      <c r="B37" s="34" t="s">
        <v>80</v>
      </c>
      <c r="C37" s="35">
        <v>64.28</v>
      </c>
      <c r="D37" s="35">
        <v>19.16</v>
      </c>
      <c r="E37" s="35">
        <v>0.10970000000000001</v>
      </c>
      <c r="F37" s="35">
        <v>9.2799999999999994E-2</v>
      </c>
      <c r="G37" s="35">
        <v>1.63</v>
      </c>
      <c r="H37" s="35">
        <v>0.16139999999999999</v>
      </c>
      <c r="I37" s="35">
        <v>3.12</v>
      </c>
      <c r="J37" s="35">
        <v>11.59</v>
      </c>
      <c r="K37" s="15">
        <f t="shared" si="1"/>
        <v>100.1439</v>
      </c>
      <c r="L37" s="16">
        <f t="shared" si="2"/>
        <v>1.0698302218716038</v>
      </c>
      <c r="M37" s="16">
        <f t="shared" si="3"/>
        <v>0.18791447843394976</v>
      </c>
      <c r="N37" s="16">
        <f t="shared" si="4"/>
        <v>1.5269109352990633E-3</v>
      </c>
      <c r="O37" s="16">
        <f t="shared" si="5"/>
        <v>8.9558518964595428E-4</v>
      </c>
      <c r="P37" s="16">
        <f t="shared" si="6"/>
        <v>1.0630915484874097E-2</v>
      </c>
      <c r="Q37" s="16">
        <f t="shared" si="7"/>
        <v>2.878164822192184E-3</v>
      </c>
      <c r="R37" s="16">
        <f t="shared" si="8"/>
        <v>5.0339679897720098E-2</v>
      </c>
      <c r="S37" s="16">
        <f t="shared" si="9"/>
        <v>0.12304131810267951</v>
      </c>
      <c r="T37" s="16">
        <f t="shared" si="10"/>
        <v>2.1396604437432076</v>
      </c>
      <c r="U37" s="16">
        <f t="shared" si="11"/>
        <v>0.56374343530184934</v>
      </c>
      <c r="V37" s="16">
        <f t="shared" si="12"/>
        <v>1.5269109352990633E-3</v>
      </c>
      <c r="W37" s="16">
        <f t="shared" si="13"/>
        <v>8.9558518964595428E-4</v>
      </c>
      <c r="X37" s="16">
        <f t="shared" si="14"/>
        <v>1.0630915484874097E-2</v>
      </c>
      <c r="Y37" s="16">
        <f t="shared" si="15"/>
        <v>2.878164822192184E-3</v>
      </c>
      <c r="Z37" s="16">
        <f t="shared" si="16"/>
        <v>5.0339679897720098E-2</v>
      </c>
      <c r="AA37" s="16">
        <f t="shared" si="17"/>
        <v>0.12304131810267951</v>
      </c>
      <c r="AB37" s="16">
        <f t="shared" si="18"/>
        <v>2.8927164534774676</v>
      </c>
      <c r="AC37" s="15">
        <f t="shared" si="19"/>
        <v>5.9173734533739681</v>
      </c>
      <c r="AD37" s="15">
        <f t="shared" si="20"/>
        <v>1.5590700142743612</v>
      </c>
      <c r="AE37" s="15">
        <f t="shared" si="21"/>
        <v>4.2227738801388385E-3</v>
      </c>
      <c r="AF37" s="15">
        <f t="shared" si="22"/>
        <v>2.4768004857699207E-3</v>
      </c>
      <c r="AG37" s="15">
        <f t="shared" si="23"/>
        <v>2.9400504766636727E-2</v>
      </c>
      <c r="AH37" s="15">
        <f t="shared" si="24"/>
        <v>7.9597564945771571E-3</v>
      </c>
      <c r="AI37" s="15">
        <f t="shared" si="25"/>
        <v>0.13921773725787592</v>
      </c>
      <c r="AJ37" s="15">
        <f t="shared" si="26"/>
        <v>0.34027895946667258</v>
      </c>
      <c r="AK37" s="15">
        <f t="shared" si="27"/>
        <v>8</v>
      </c>
      <c r="AL37" s="15">
        <f t="shared" si="28"/>
        <v>2.9586867266869841</v>
      </c>
      <c r="AM37" s="15">
        <f t="shared" si="29"/>
        <v>1.0393800095162409</v>
      </c>
      <c r="AN37" s="15">
        <f t="shared" si="30"/>
        <v>4.2227738801388385E-3</v>
      </c>
      <c r="AO37" s="15">
        <f t="shared" si="31"/>
        <v>2.4768004857699207E-3</v>
      </c>
      <c r="AP37" s="15">
        <f t="shared" si="32"/>
        <v>2.9400504766636727E-2</v>
      </c>
      <c r="AQ37" s="15">
        <f t="shared" si="33"/>
        <v>7.9597564945771571E-3</v>
      </c>
      <c r="AR37" s="15">
        <f t="shared" si="34"/>
        <v>0.27843547451575185</v>
      </c>
      <c r="AS37" s="15">
        <f t="shared" si="35"/>
        <v>0.68055791893334516</v>
      </c>
      <c r="AT37" s="15">
        <f t="shared" si="36"/>
        <v>5.001119965279444</v>
      </c>
      <c r="AU37" s="15"/>
      <c r="AV37" s="20">
        <v>292</v>
      </c>
      <c r="AW37" s="22">
        <f t="shared" si="37"/>
        <v>8.2317912662478229E-3</v>
      </c>
      <c r="AX37" s="22">
        <f t="shared" si="38"/>
        <v>0.28795135993090354</v>
      </c>
      <c r="AY37" s="37">
        <f t="shared" si="0"/>
        <v>0.28795135993090354</v>
      </c>
    </row>
  </sheetData>
  <sheetProtection formatCells="0" formatColumns="0" formatRows="0" insertColumns="0" insertRows="0" insertHyperlinks="0" deleteColumns="0" deleteRows="0" sort="0" autoFilter="0" pivotTables="0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J36"/>
  <sheetViews>
    <sheetView workbookViewId="0">
      <pane xSplit="5" ySplit="5" topLeftCell="F6" activePane="bottomRight" state="frozen"/>
      <selection pane="topRight" activeCell="J1" sqref="J1"/>
      <selection pane="bottomLeft" activeCell="A6" sqref="A6"/>
      <selection pane="bottomRight" activeCell="AB44" sqref="AB44"/>
    </sheetView>
  </sheetViews>
  <sheetFormatPr baseColWidth="10" defaultRowHeight="12" x14ac:dyDescent="0"/>
  <cols>
    <col min="1" max="1" width="3.33203125" style="1" customWidth="1"/>
    <col min="2" max="2" width="7.5" style="23" bestFit="1" customWidth="1"/>
    <col min="3" max="4" width="7.1640625" style="23" bestFit="1" customWidth="1"/>
    <col min="5" max="5" width="10" style="23" bestFit="1" customWidth="1"/>
    <col min="6" max="6" width="5.5" style="1" customWidth="1"/>
    <col min="7" max="36" width="5.5" style="1" bestFit="1" customWidth="1"/>
    <col min="37" max="16384" width="10.83203125" style="1"/>
  </cols>
  <sheetData>
    <row r="1" spans="1:36" ht="15">
      <c r="A1" s="3" t="s">
        <v>96</v>
      </c>
      <c r="F1" s="18" t="s">
        <v>58</v>
      </c>
    </row>
    <row r="2" spans="1:36">
      <c r="A2" s="3" t="s">
        <v>97</v>
      </c>
      <c r="C2" s="24"/>
      <c r="E2" s="23" t="s">
        <v>2</v>
      </c>
      <c r="F2" s="31">
        <v>188</v>
      </c>
      <c r="G2" s="31">
        <v>266</v>
      </c>
      <c r="H2" s="31">
        <v>272</v>
      </c>
      <c r="I2" s="31">
        <v>291</v>
      </c>
      <c r="J2" s="31">
        <v>265</v>
      </c>
      <c r="K2" s="31">
        <v>274</v>
      </c>
      <c r="L2" s="31">
        <v>263</v>
      </c>
      <c r="M2" s="31">
        <v>172</v>
      </c>
      <c r="N2" s="31">
        <v>278</v>
      </c>
      <c r="O2" s="31">
        <v>196</v>
      </c>
      <c r="P2" s="31">
        <v>261</v>
      </c>
      <c r="Q2" s="31">
        <v>293</v>
      </c>
      <c r="R2" s="31">
        <v>284</v>
      </c>
      <c r="S2" s="31">
        <v>271</v>
      </c>
      <c r="T2" s="31">
        <v>183</v>
      </c>
      <c r="U2" s="31">
        <v>182</v>
      </c>
      <c r="V2" s="31">
        <v>175</v>
      </c>
      <c r="W2" s="31">
        <v>171</v>
      </c>
      <c r="X2" s="31">
        <v>268</v>
      </c>
      <c r="Y2" s="31">
        <v>174</v>
      </c>
      <c r="Z2" s="31">
        <v>177</v>
      </c>
      <c r="AA2" s="31">
        <v>276</v>
      </c>
      <c r="AB2" s="31">
        <v>191</v>
      </c>
      <c r="AC2" s="31">
        <v>194</v>
      </c>
      <c r="AD2" s="31">
        <v>281</v>
      </c>
      <c r="AE2" s="31">
        <v>186</v>
      </c>
      <c r="AF2" s="31">
        <v>288</v>
      </c>
      <c r="AG2" s="31">
        <v>287</v>
      </c>
      <c r="AH2" s="31">
        <v>190</v>
      </c>
      <c r="AI2" s="31">
        <v>179</v>
      </c>
      <c r="AJ2" s="31">
        <v>280</v>
      </c>
    </row>
    <row r="3" spans="1:36">
      <c r="B3" s="24" t="s">
        <v>59</v>
      </c>
      <c r="C3" s="25">
        <v>3</v>
      </c>
      <c r="E3" s="23" t="s">
        <v>101</v>
      </c>
      <c r="F3" s="2">
        <f>VLOOKUP(F$2,Plagioclase!$AV$7:$AY$104,2,FALSE)</f>
        <v>4.8281012876855822E-2</v>
      </c>
      <c r="G3" s="2">
        <f>VLOOKUP(G$2,Plagioclase!$AV$7:$AY$104,2,FALSE)</f>
        <v>5.4279981582212443E-2</v>
      </c>
      <c r="H3" s="2">
        <f>VLOOKUP(H$2,Plagioclase!$AV$7:$AY$104,2,FALSE)</f>
        <v>5.5526900387658423E-2</v>
      </c>
      <c r="I3" s="2">
        <f>VLOOKUP(I$2,Plagioclase!$AV$7:$AY$104,2,FALSE)</f>
        <v>0.10414759242954441</v>
      </c>
      <c r="J3" s="2">
        <f>VLOOKUP(J$2,Plagioclase!$AV$7:$AY$104,2,FALSE)</f>
        <v>0.22119271638885937</v>
      </c>
      <c r="K3" s="2">
        <f>VLOOKUP(K$2,Plagioclase!$AV$7:$AY$104,2,FALSE)</f>
        <v>0.22455492552072875</v>
      </c>
      <c r="L3" s="2">
        <f>VLOOKUP(L$2,Plagioclase!$AV$7:$AY$104,2,FALSE)</f>
        <v>0.22874734636390975</v>
      </c>
      <c r="M3" s="2">
        <f>VLOOKUP(M$2,Plagioclase!$AV$7:$AY$104,2,FALSE)</f>
        <v>0.23164536708752523</v>
      </c>
      <c r="N3" s="2">
        <f>VLOOKUP(N$2,Plagioclase!$AV$7:$AY$104,2,FALSE)</f>
        <v>0.23273331443106646</v>
      </c>
      <c r="O3" s="2">
        <f>VLOOKUP(O$2,Plagioclase!$AV$7:$AY$104,2,FALSE)</f>
        <v>0.23366440065487951</v>
      </c>
      <c r="P3" s="2">
        <f>VLOOKUP(P$2,Plagioclase!$AV$7:$AY$104,2,FALSE)</f>
        <v>0.23590118925054832</v>
      </c>
      <c r="Q3" s="2">
        <f>VLOOKUP(Q$2,Plagioclase!$AV$7:$AY$104,2,FALSE)</f>
        <v>0.23955816565004079</v>
      </c>
      <c r="R3" s="2">
        <f>VLOOKUP(R$2,Plagioclase!$AV$7:$AY$104,2,FALSE)</f>
        <v>0.24225748739750108</v>
      </c>
      <c r="S3" s="2">
        <f>VLOOKUP(S$2,Plagioclase!$AV$7:$AY$104,2,FALSE)</f>
        <v>0.24252499732995481</v>
      </c>
      <c r="T3" s="2">
        <f>VLOOKUP(T$2,Plagioclase!$AV$7:$AY$104,2,FALSE)</f>
        <v>0.24271020626123077</v>
      </c>
      <c r="U3" s="2">
        <f>VLOOKUP(U$2,Plagioclase!$AV$7:$AY$104,2,FALSE)</f>
        <v>0.24380698278847002</v>
      </c>
      <c r="V3" s="2">
        <f>VLOOKUP(V$2,Plagioclase!$AV$7:$AY$104,2,FALSE)</f>
        <v>0.2443908975982173</v>
      </c>
      <c r="W3" s="2">
        <f>VLOOKUP(W$2,Plagioclase!$AV$7:$AY$104,2,FALSE)</f>
        <v>0.24471284815369601</v>
      </c>
      <c r="X3" s="2">
        <f>VLOOKUP(X$2,Plagioclase!$AV$7:$AY$104,2,FALSE)</f>
        <v>0.24481196595538618</v>
      </c>
      <c r="Y3" s="2">
        <f>VLOOKUP(Y$2,Plagioclase!$AV$7:$AY$104,2,FALSE)</f>
        <v>0.24602150973360526</v>
      </c>
      <c r="Z3" s="2">
        <f>VLOOKUP(Z$2,Plagioclase!$AV$7:$AY$104,2,FALSE)</f>
        <v>0.24652476609908897</v>
      </c>
      <c r="AA3" s="2">
        <f>VLOOKUP(AA$2,Plagioclase!$AV$7:$AY$104,2,FALSE)</f>
        <v>0.24827432204258229</v>
      </c>
      <c r="AB3" s="2">
        <f>VLOOKUP(AB$2,Plagioclase!$AV$7:$AY$104,2,FALSE)</f>
        <v>0.24912586492568456</v>
      </c>
      <c r="AC3" s="2">
        <f>VLOOKUP(AC$2,Plagioclase!$AV$7:$AY$104,2,FALSE)</f>
        <v>0.24913179689668338</v>
      </c>
      <c r="AD3" s="2">
        <f>VLOOKUP(AD$2,Plagioclase!$AV$7:$AY$104,2,FALSE)</f>
        <v>0.25004171000819464</v>
      </c>
      <c r="AE3" s="2">
        <f>VLOOKUP(AE$2,Plagioclase!$AV$7:$AY$104,2,FALSE)</f>
        <v>0.25065994242606904</v>
      </c>
      <c r="AF3" s="2">
        <f>VLOOKUP(AF$2,Plagioclase!$AV$7:$AY$104,2,FALSE)</f>
        <v>0.25290771340821927</v>
      </c>
      <c r="AG3" s="2">
        <f>VLOOKUP(AG$2,Plagioclase!$AV$7:$AY$104,2,FALSE)</f>
        <v>0.25291863700381884</v>
      </c>
      <c r="AH3" s="2">
        <f>VLOOKUP(AH$2,Plagioclase!$AV$7:$AY$104,2,FALSE)</f>
        <v>0.26456184053261095</v>
      </c>
      <c r="AI3" s="2">
        <f>VLOOKUP(AI$2,Plagioclase!$AV$7:$AY$104,2,FALSE)</f>
        <v>0.26944727302088006</v>
      </c>
      <c r="AJ3" s="2">
        <f>VLOOKUP(AJ$2,Plagioclase!$AV$7:$AY$104,2,FALSE)</f>
        <v>0.27239887607176544</v>
      </c>
    </row>
    <row r="4" spans="1:36">
      <c r="E4" s="23" t="s">
        <v>102</v>
      </c>
      <c r="F4" s="2">
        <f>VLOOKUP(F$2,Plagioclase!$AV$7:$AY$104,3,FALSE)</f>
        <v>0.49960292748267426</v>
      </c>
      <c r="G4" s="2">
        <f>VLOOKUP(G$2,Plagioclase!$AV$7:$AY$104,3,FALSE)</f>
        <v>0.44934159368700616</v>
      </c>
      <c r="H4" s="2">
        <f>VLOOKUP(H$2,Plagioclase!$AV$7:$AY$104,3,FALSE)</f>
        <v>0.43662212674100637</v>
      </c>
      <c r="I4" s="2">
        <f>VLOOKUP(I$2,Plagioclase!$AV$7:$AY$104,3,FALSE)</f>
        <v>0.54934561839400731</v>
      </c>
      <c r="J4" s="2">
        <f>VLOOKUP(J$2,Plagioclase!$AV$7:$AY$104,3,FALSE)</f>
        <v>0.71826706765088932</v>
      </c>
      <c r="K4" s="2">
        <f>VLOOKUP(K$2,Plagioclase!$AV$7:$AY$104,3,FALSE)</f>
        <v>0.71457906501802959</v>
      </c>
      <c r="L4" s="2">
        <f>VLOOKUP(L$2,Plagioclase!$AV$7:$AY$104,3,FALSE)</f>
        <v>0.71109288724581288</v>
      </c>
      <c r="M4" s="2">
        <f>VLOOKUP(M$2,Plagioclase!$AV$7:$AY$104,3,FALSE)</f>
        <v>0.70784717431464839</v>
      </c>
      <c r="N4" s="2">
        <f>VLOOKUP(N$2,Plagioclase!$AV$7:$AY$104,3,FALSE)</f>
        <v>0.71203999604500734</v>
      </c>
      <c r="O4" s="2">
        <f>VLOOKUP(O$2,Plagioclase!$AV$7:$AY$104,3,FALSE)</f>
        <v>0.70881123869675944</v>
      </c>
      <c r="P4" s="2">
        <f>VLOOKUP(P$2,Plagioclase!$AV$7:$AY$104,3,FALSE)</f>
        <v>0.70858304221661195</v>
      </c>
      <c r="Q4" s="2">
        <f>VLOOKUP(Q$2,Plagioclase!$AV$7:$AY$104,3,FALSE)</f>
        <v>0.7089639293956046</v>
      </c>
      <c r="R4" s="2">
        <f>VLOOKUP(R$2,Plagioclase!$AV$7:$AY$104,3,FALSE)</f>
        <v>0.70466192135024186</v>
      </c>
      <c r="S4" s="2">
        <f>VLOOKUP(S$2,Plagioclase!$AV$7:$AY$104,3,FALSE)</f>
        <v>0.70393829715623979</v>
      </c>
      <c r="T4" s="2">
        <f>VLOOKUP(T$2,Plagioclase!$AV$7:$AY$104,3,FALSE)</f>
        <v>0.70631486038299873</v>
      </c>
      <c r="U4" s="2">
        <f>VLOOKUP(U$2,Plagioclase!$AV$7:$AY$104,3,FALSE)</f>
        <v>0.7025615724744112</v>
      </c>
      <c r="V4" s="2">
        <f>VLOOKUP(V$2,Plagioclase!$AV$7:$AY$104,3,FALSE)</f>
        <v>0.70258518999597686</v>
      </c>
      <c r="W4" s="2">
        <f>VLOOKUP(W$2,Plagioclase!$AV$7:$AY$104,3,FALSE)</f>
        <v>0.70092113682800261</v>
      </c>
      <c r="X4" s="2">
        <f>VLOOKUP(X$2,Plagioclase!$AV$7:$AY$104,3,FALSE)</f>
        <v>0.69884532716909586</v>
      </c>
      <c r="Y4" s="2">
        <f>VLOOKUP(Y$2,Plagioclase!$AV$7:$AY$104,3,FALSE)</f>
        <v>0.70343724740901137</v>
      </c>
      <c r="Z4" s="2">
        <f>VLOOKUP(Z$2,Plagioclase!$AV$7:$AY$104,3,FALSE)</f>
        <v>0.70027656618262779</v>
      </c>
      <c r="AA4" s="2">
        <f>VLOOKUP(AA$2,Plagioclase!$AV$7:$AY$104,3,FALSE)</f>
        <v>0.69684156590214941</v>
      </c>
      <c r="AB4" s="2">
        <f>VLOOKUP(AB$2,Plagioclase!$AV$7:$AY$104,3,FALSE)</f>
        <v>0.69813994764222109</v>
      </c>
      <c r="AC4" s="2">
        <f>VLOOKUP(AC$2,Plagioclase!$AV$7:$AY$104,3,FALSE)</f>
        <v>0.69742931770799221</v>
      </c>
      <c r="AD4" s="2">
        <f>VLOOKUP(AD$2,Plagioclase!$AV$7:$AY$104,3,FALSE)</f>
        <v>0.695765302263052</v>
      </c>
      <c r="AE4" s="2">
        <f>VLOOKUP(AE$2,Plagioclase!$AV$7:$AY$104,3,FALSE)</f>
        <v>0.69695075372298987</v>
      </c>
      <c r="AF4" s="2">
        <f>VLOOKUP(AF$2,Plagioclase!$AV$7:$AY$104,3,FALSE)</f>
        <v>0.69256911359167961</v>
      </c>
      <c r="AG4" s="2">
        <f>VLOOKUP(AG$2,Plagioclase!$AV$7:$AY$104,3,FALSE)</f>
        <v>0.69124881649315362</v>
      </c>
      <c r="AH4" s="2">
        <f>VLOOKUP(AH$2,Plagioclase!$AV$7:$AY$104,3,FALSE)</f>
        <v>0.68692793007192321</v>
      </c>
      <c r="AI4" s="2">
        <f>VLOOKUP(AI$2,Plagioclase!$AV$7:$AY$104,3,FALSE)</f>
        <v>0.68364648188524402</v>
      </c>
      <c r="AJ4" s="2">
        <f>VLOOKUP(AJ$2,Plagioclase!$AV$7:$AY$104,3,FALSE)</f>
        <v>0.68049538938368748</v>
      </c>
    </row>
    <row r="5" spans="1:36" ht="14" customHeight="1">
      <c r="B5" s="26" t="s">
        <v>2</v>
      </c>
      <c r="C5" s="26" t="s">
        <v>101</v>
      </c>
      <c r="D5" s="26" t="s">
        <v>102</v>
      </c>
      <c r="E5" s="27" t="s">
        <v>100</v>
      </c>
      <c r="F5" s="32">
        <f>VLOOKUP(F$2,Plagioclase!$AV$7:$AY$104,4,FALSE)</f>
        <v>0.49960292748267426</v>
      </c>
      <c r="G5" s="32">
        <f>VLOOKUP(G$2,Plagioclase!$AV$7:$AY$104,4,FALSE)</f>
        <v>0.44934159368700616</v>
      </c>
      <c r="H5" s="32">
        <f>VLOOKUP(H$2,Plagioclase!$AV$7:$AY$104,4,FALSE)</f>
        <v>0.43662212674100637</v>
      </c>
      <c r="I5" s="32">
        <f>VLOOKUP(I$2,Plagioclase!$AV$7:$AY$104,4,FALSE)</f>
        <v>0.54934561839400731</v>
      </c>
      <c r="J5" s="32">
        <f>VLOOKUP(J$2,Plagioclase!$AV$7:$AY$104,4,FALSE)</f>
        <v>0.22119271638885937</v>
      </c>
      <c r="K5" s="32">
        <f>VLOOKUP(K$2,Plagioclase!$AV$7:$AY$104,4,FALSE)</f>
        <v>0.22455492552072875</v>
      </c>
      <c r="L5" s="32">
        <f>VLOOKUP(L$2,Plagioclase!$AV$7:$AY$104,4,FALSE)</f>
        <v>0.22874734636390975</v>
      </c>
      <c r="M5" s="32">
        <f>VLOOKUP(M$2,Plagioclase!$AV$7:$AY$104,4,FALSE)</f>
        <v>0.23164536708752523</v>
      </c>
      <c r="N5" s="32">
        <f>VLOOKUP(N$2,Plagioclase!$AV$7:$AY$104,4,FALSE)</f>
        <v>0.23273331443106646</v>
      </c>
      <c r="O5" s="32">
        <f>VLOOKUP(O$2,Plagioclase!$AV$7:$AY$104,4,FALSE)</f>
        <v>0.23366440065487951</v>
      </c>
      <c r="P5" s="32">
        <f>VLOOKUP(P$2,Plagioclase!$AV$7:$AY$104,4,FALSE)</f>
        <v>0.23590118925054832</v>
      </c>
      <c r="Q5" s="32">
        <f>VLOOKUP(Q$2,Plagioclase!$AV$7:$AY$104,4,FALSE)</f>
        <v>0.23955816565004079</v>
      </c>
      <c r="R5" s="32">
        <f>VLOOKUP(R$2,Plagioclase!$AV$7:$AY$104,4,FALSE)</f>
        <v>0.24225748739750108</v>
      </c>
      <c r="S5" s="32">
        <f>VLOOKUP(S$2,Plagioclase!$AV$7:$AY$104,4,FALSE)</f>
        <v>0.24252499732995481</v>
      </c>
      <c r="T5" s="32">
        <f>VLOOKUP(T$2,Plagioclase!$AV$7:$AY$104,4,FALSE)</f>
        <v>0.24271020626123077</v>
      </c>
      <c r="U5" s="32">
        <f>VLOOKUP(U$2,Plagioclase!$AV$7:$AY$104,4,FALSE)</f>
        <v>0.24380698278847002</v>
      </c>
      <c r="V5" s="32">
        <f>VLOOKUP(V$2,Plagioclase!$AV$7:$AY$104,4,FALSE)</f>
        <v>0.2443908975982173</v>
      </c>
      <c r="W5" s="32">
        <f>VLOOKUP(W$2,Plagioclase!$AV$7:$AY$104,4,FALSE)</f>
        <v>0.24471284815369601</v>
      </c>
      <c r="X5" s="32">
        <f>VLOOKUP(X$2,Plagioclase!$AV$7:$AY$104,4,FALSE)</f>
        <v>0.24481196595538618</v>
      </c>
      <c r="Y5" s="32">
        <f>VLOOKUP(Y$2,Plagioclase!$AV$7:$AY$104,4,FALSE)</f>
        <v>0.24602150973360526</v>
      </c>
      <c r="Z5" s="32">
        <f>VLOOKUP(Z$2,Plagioclase!$AV$7:$AY$104,4,FALSE)</f>
        <v>0.24652476609908897</v>
      </c>
      <c r="AA5" s="32">
        <f>VLOOKUP(AA$2,Plagioclase!$AV$7:$AY$104,4,FALSE)</f>
        <v>0.24827432204258229</v>
      </c>
      <c r="AB5" s="32">
        <f>VLOOKUP(AB$2,Plagioclase!$AV$7:$AY$104,4,FALSE)</f>
        <v>0.24912586492568456</v>
      </c>
      <c r="AC5" s="32">
        <f>VLOOKUP(AC$2,Plagioclase!$AV$7:$AY$104,4,FALSE)</f>
        <v>0.24913179689668338</v>
      </c>
      <c r="AD5" s="32">
        <f>VLOOKUP(AD$2,Plagioclase!$AV$7:$AY$104,4,FALSE)</f>
        <v>0.25004171000819464</v>
      </c>
      <c r="AE5" s="32">
        <f>VLOOKUP(AE$2,Plagioclase!$AV$7:$AY$104,4,FALSE)</f>
        <v>0.25065994242606904</v>
      </c>
      <c r="AF5" s="32">
        <f>VLOOKUP(AF$2,Plagioclase!$AV$7:$AY$104,4,FALSE)</f>
        <v>0.25290771340821927</v>
      </c>
      <c r="AG5" s="32">
        <f>VLOOKUP(AG$2,Plagioclase!$AV$7:$AY$104,4,FALSE)</f>
        <v>0.25291863700381884</v>
      </c>
      <c r="AH5" s="32">
        <f>VLOOKUP(AH$2,Plagioclase!$AV$7:$AY$104,4,FALSE)</f>
        <v>0.26456184053261095</v>
      </c>
      <c r="AI5" s="32">
        <f>VLOOKUP(AI$2,Plagioclase!$AV$7:$AY$104,4,FALSE)</f>
        <v>0.26944727302088006</v>
      </c>
      <c r="AJ5" s="32">
        <f>VLOOKUP(AJ$2,Plagioclase!$AV$7:$AY$104,4,FALSE)</f>
        <v>0.27239887607176544</v>
      </c>
    </row>
    <row r="6" spans="1:36" ht="15" customHeight="1">
      <c r="A6" s="36" t="s">
        <v>95</v>
      </c>
      <c r="B6" s="25">
        <v>180</v>
      </c>
      <c r="C6" s="2">
        <f>VLOOKUP($B6,'Alkali Feldspar'!$AV$7:$AY$37,2,FALSE)</f>
        <v>9.4245526247796942E-3</v>
      </c>
      <c r="D6" s="2">
        <f>VLOOKUP($B6,'Alkali Feldspar'!$AV$7:$AY$37,3,FALSE)</f>
        <v>0.28377043591843837</v>
      </c>
      <c r="E6" s="32">
        <f>VLOOKUP($B6,'Alkali Feldspar'!$AV$7:$AY$37,4,FALSE)</f>
        <v>0.28377043591843837</v>
      </c>
      <c r="F6" s="19">
        <f t="shared" ref="F6:O15" si="0">(-442-3.72*$C$3)/(-0.11+0.1*LN($D6/F$4)-3.27*$C6+0.098*LN($C6)+0.52*(F$3*F$4))</f>
        <v>705.90636953943419</v>
      </c>
      <c r="G6" s="19">
        <f t="shared" si="0"/>
        <v>717.92048770442136</v>
      </c>
      <c r="H6" s="19">
        <f t="shared" si="0"/>
        <v>721.11427878823451</v>
      </c>
      <c r="I6" s="19">
        <f t="shared" si="0"/>
        <v>714.49455641891575</v>
      </c>
      <c r="J6" s="19">
        <f t="shared" si="0"/>
        <v>745.10165339160358</v>
      </c>
      <c r="K6" s="19">
        <f t="shared" si="0"/>
        <v>746.74684364147095</v>
      </c>
      <c r="L6" s="19">
        <f t="shared" si="0"/>
        <v>748.760753807387</v>
      </c>
      <c r="M6" s="19">
        <f t="shared" si="0"/>
        <v>750.17146759370598</v>
      </c>
      <c r="N6" s="19">
        <f t="shared" si="0"/>
        <v>750.56569681158453</v>
      </c>
      <c r="O6" s="19">
        <f t="shared" si="0"/>
        <v>751.07189816207483</v>
      </c>
      <c r="P6" s="19">
        <f t="shared" ref="P6:Y15" si="1">(-442-3.72*$C$3)/(-0.11+0.1*LN($D6/P$4)-3.27*$C6+0.098*LN($C6)+0.52*(P$3*P$4))</f>
        <v>752.10484426059702</v>
      </c>
      <c r="Q6" s="19">
        <f t="shared" si="1"/>
        <v>753.7827078189556</v>
      </c>
      <c r="R6" s="19">
        <f t="shared" si="1"/>
        <v>755.11644345056357</v>
      </c>
      <c r="S6" s="19">
        <f t="shared" si="1"/>
        <v>755.25425929282017</v>
      </c>
      <c r="T6" s="19">
        <f t="shared" si="1"/>
        <v>755.29290292897031</v>
      </c>
      <c r="U6" s="19">
        <f t="shared" si="1"/>
        <v>755.87216654730412</v>
      </c>
      <c r="V6" s="19">
        <f t="shared" si="1"/>
        <v>756.14076454151257</v>
      </c>
      <c r="W6" s="19">
        <f t="shared" si="1"/>
        <v>756.32122845863898</v>
      </c>
      <c r="X6" s="19">
        <f t="shared" si="1"/>
        <v>756.40766152277138</v>
      </c>
      <c r="Y6" s="19">
        <f t="shared" si="1"/>
        <v>756.87772854664422</v>
      </c>
      <c r="Z6" s="19">
        <f t="shared" ref="Z6:AJ15" si="2">(-442-3.72*$C$3)/(-0.11+0.1*LN($D6/Z$4)-3.27*$C6+0.098*LN($C6)+0.52*(Z$3*Z$4))</f>
        <v>757.16763419819267</v>
      </c>
      <c r="AA6" s="19">
        <f t="shared" si="2"/>
        <v>758.03567962829402</v>
      </c>
      <c r="AB6" s="19">
        <f t="shared" si="2"/>
        <v>758.40436212974043</v>
      </c>
      <c r="AC6" s="19">
        <f t="shared" si="2"/>
        <v>758.41950888889323</v>
      </c>
      <c r="AD6" s="19">
        <f t="shared" si="2"/>
        <v>758.86721940268649</v>
      </c>
      <c r="AE6" s="19">
        <f t="shared" si="2"/>
        <v>759.13158209947198</v>
      </c>
      <c r="AF6" s="19">
        <f t="shared" si="2"/>
        <v>760.23836907272187</v>
      </c>
      <c r="AG6" s="19">
        <f t="shared" si="2"/>
        <v>760.26529521215866</v>
      </c>
      <c r="AH6" s="19">
        <f t="shared" si="2"/>
        <v>765.68335901179807</v>
      </c>
      <c r="AI6" s="19">
        <f t="shared" si="2"/>
        <v>767.97254660455587</v>
      </c>
      <c r="AJ6" s="19">
        <f t="shared" si="2"/>
        <v>769.36104403948684</v>
      </c>
    </row>
    <row r="7" spans="1:36">
      <c r="A7" s="36"/>
      <c r="B7" s="25">
        <v>184</v>
      </c>
      <c r="C7" s="2">
        <f>VLOOKUP($B7,'Alkali Feldspar'!$AV$7:$AY$37,2,FALSE)</f>
        <v>7.978258706182885E-3</v>
      </c>
      <c r="D7" s="2">
        <f>VLOOKUP($B7,'Alkali Feldspar'!$AV$7:$AY$37,3,FALSE)</f>
        <v>0.2846370051647279</v>
      </c>
      <c r="E7" s="32">
        <f>VLOOKUP($B7,'Alkali Feldspar'!$AV$7:$AY$37,4,FALSE)</f>
        <v>0.2846370051647279</v>
      </c>
      <c r="F7" s="19">
        <f t="shared" si="0"/>
        <v>693.70375916260946</v>
      </c>
      <c r="G7" s="19">
        <f t="shared" si="0"/>
        <v>705.30269218961826</v>
      </c>
      <c r="H7" s="19">
        <f t="shared" si="0"/>
        <v>708.3849640242538</v>
      </c>
      <c r="I7" s="19">
        <f t="shared" si="0"/>
        <v>701.99585005390736</v>
      </c>
      <c r="J7" s="19">
        <f t="shared" si="0"/>
        <v>731.5193649067977</v>
      </c>
      <c r="K7" s="19">
        <f t="shared" si="0"/>
        <v>733.10505841349993</v>
      </c>
      <c r="L7" s="19">
        <f t="shared" si="0"/>
        <v>735.04596368231194</v>
      </c>
      <c r="M7" s="19">
        <f t="shared" si="0"/>
        <v>736.40542474119945</v>
      </c>
      <c r="N7" s="19">
        <f t="shared" si="0"/>
        <v>736.78531442013673</v>
      </c>
      <c r="O7" s="19">
        <f t="shared" si="0"/>
        <v>737.27309265738438</v>
      </c>
      <c r="P7" s="19">
        <f t="shared" si="1"/>
        <v>738.26840738239287</v>
      </c>
      <c r="Q7" s="19">
        <f t="shared" si="1"/>
        <v>739.88503730960792</v>
      </c>
      <c r="R7" s="19">
        <f t="shared" si="1"/>
        <v>741.17000360107943</v>
      </c>
      <c r="S7" s="19">
        <f t="shared" si="1"/>
        <v>741.30277529413866</v>
      </c>
      <c r="T7" s="19">
        <f t="shared" si="1"/>
        <v>741.34000438746568</v>
      </c>
      <c r="U7" s="19">
        <f t="shared" si="1"/>
        <v>741.89805573918761</v>
      </c>
      <c r="V7" s="19">
        <f t="shared" si="1"/>
        <v>742.156812479069</v>
      </c>
      <c r="W7" s="19">
        <f t="shared" si="1"/>
        <v>742.33066240719359</v>
      </c>
      <c r="X7" s="19">
        <f t="shared" si="1"/>
        <v>742.41392716248299</v>
      </c>
      <c r="Y7" s="19">
        <f t="shared" si="1"/>
        <v>742.86675714578109</v>
      </c>
      <c r="Z7" s="19">
        <f t="shared" si="2"/>
        <v>743.14602696179577</v>
      </c>
      <c r="AA7" s="19">
        <f t="shared" si="2"/>
        <v>743.98220252766032</v>
      </c>
      <c r="AB7" s="19">
        <f t="shared" si="2"/>
        <v>744.33733828910647</v>
      </c>
      <c r="AC7" s="19">
        <f t="shared" si="2"/>
        <v>744.35192836411272</v>
      </c>
      <c r="AD7" s="19">
        <f t="shared" si="2"/>
        <v>744.78317943032732</v>
      </c>
      <c r="AE7" s="19">
        <f t="shared" si="2"/>
        <v>745.03781876968731</v>
      </c>
      <c r="AF7" s="19">
        <f t="shared" si="2"/>
        <v>746.10386196183117</v>
      </c>
      <c r="AG7" s="19">
        <f t="shared" si="2"/>
        <v>746.12979615917732</v>
      </c>
      <c r="AH7" s="19">
        <f t="shared" si="2"/>
        <v>751.34756708084183</v>
      </c>
      <c r="AI7" s="19">
        <f t="shared" si="2"/>
        <v>753.55171342395897</v>
      </c>
      <c r="AJ7" s="19">
        <f t="shared" si="2"/>
        <v>754.88850921822029</v>
      </c>
    </row>
    <row r="8" spans="1:36">
      <c r="A8" s="36"/>
      <c r="B8" s="25">
        <v>170</v>
      </c>
      <c r="C8" s="2">
        <f>VLOOKUP($B8,'Alkali Feldspar'!$AV$7:$AY$37,2,FALSE)</f>
        <v>8.3801478108955201E-3</v>
      </c>
      <c r="D8" s="2">
        <f>VLOOKUP($B8,'Alkali Feldspar'!$AV$7:$AY$37,3,FALSE)</f>
        <v>0.28473059616452928</v>
      </c>
      <c r="E8" s="32">
        <f>VLOOKUP($B8,'Alkali Feldspar'!$AV$7:$AY$37,4,FALSE)</f>
        <v>0.28473059616452928</v>
      </c>
      <c r="F8" s="19">
        <f t="shared" si="0"/>
        <v>697.47805233825409</v>
      </c>
      <c r="G8" s="19">
        <f t="shared" si="0"/>
        <v>709.20461010893086</v>
      </c>
      <c r="H8" s="19">
        <f t="shared" si="0"/>
        <v>712.32115548599825</v>
      </c>
      <c r="I8" s="19">
        <f t="shared" si="0"/>
        <v>705.86116486602941</v>
      </c>
      <c r="J8" s="19">
        <f t="shared" si="0"/>
        <v>735.71761221053464</v>
      </c>
      <c r="K8" s="19">
        <f t="shared" si="0"/>
        <v>737.32157873939104</v>
      </c>
      <c r="L8" s="19">
        <f t="shared" si="0"/>
        <v>739.28490469713267</v>
      </c>
      <c r="M8" s="19">
        <f t="shared" si="0"/>
        <v>740.66010540397951</v>
      </c>
      <c r="N8" s="19">
        <f t="shared" si="0"/>
        <v>741.04439863610446</v>
      </c>
      <c r="O8" s="19">
        <f t="shared" si="0"/>
        <v>741.53783439341976</v>
      </c>
      <c r="P8" s="19">
        <f t="shared" si="1"/>
        <v>742.54470504153073</v>
      </c>
      <c r="Q8" s="19">
        <f t="shared" si="1"/>
        <v>744.18013807506577</v>
      </c>
      <c r="R8" s="19">
        <f t="shared" si="1"/>
        <v>745.48007946970858</v>
      </c>
      <c r="S8" s="19">
        <f t="shared" si="1"/>
        <v>745.61439998914466</v>
      </c>
      <c r="T8" s="19">
        <f t="shared" si="1"/>
        <v>745.65206342258136</v>
      </c>
      <c r="U8" s="19">
        <f t="shared" si="1"/>
        <v>746.21662802055982</v>
      </c>
      <c r="V8" s="19">
        <f t="shared" si="1"/>
        <v>746.4784064941623</v>
      </c>
      <c r="W8" s="19">
        <f t="shared" si="1"/>
        <v>746.65428722026422</v>
      </c>
      <c r="X8" s="19">
        <f t="shared" si="1"/>
        <v>746.73852478838023</v>
      </c>
      <c r="Y8" s="19">
        <f t="shared" si="1"/>
        <v>747.19664727825818</v>
      </c>
      <c r="Z8" s="19">
        <f t="shared" si="2"/>
        <v>747.47918271779497</v>
      </c>
      <c r="AA8" s="19">
        <f t="shared" si="2"/>
        <v>748.32514345231095</v>
      </c>
      <c r="AB8" s="19">
        <f t="shared" si="2"/>
        <v>748.68443847369463</v>
      </c>
      <c r="AC8" s="19">
        <f t="shared" si="2"/>
        <v>748.69919946677874</v>
      </c>
      <c r="AD8" s="19">
        <f t="shared" si="2"/>
        <v>749.13550402802286</v>
      </c>
      <c r="AE8" s="19">
        <f t="shared" si="2"/>
        <v>749.39312867372075</v>
      </c>
      <c r="AF8" s="19">
        <f t="shared" si="2"/>
        <v>750.47168097562042</v>
      </c>
      <c r="AG8" s="19">
        <f t="shared" si="2"/>
        <v>750.49791971351635</v>
      </c>
      <c r="AH8" s="19">
        <f t="shared" si="2"/>
        <v>755.77717917634368</v>
      </c>
      <c r="AI8" s="19">
        <f t="shared" si="2"/>
        <v>758.00743004176275</v>
      </c>
      <c r="AJ8" s="19">
        <f t="shared" si="2"/>
        <v>759.36009558736703</v>
      </c>
    </row>
    <row r="9" spans="1:36">
      <c r="A9" s="36"/>
      <c r="B9" s="25">
        <v>289</v>
      </c>
      <c r="C9" s="2">
        <f>VLOOKUP($B9,'Alkali Feldspar'!$AV$7:$AY$37,2,FALSE)</f>
        <v>7.7053434791747848E-3</v>
      </c>
      <c r="D9" s="2">
        <f>VLOOKUP($B9,'Alkali Feldspar'!$AV$7:$AY$37,3,FALSE)</f>
        <v>0.28520396354659738</v>
      </c>
      <c r="E9" s="32">
        <f>VLOOKUP($B9,'Alkali Feldspar'!$AV$7:$AY$37,4,FALSE)</f>
        <v>0.28520396354659738</v>
      </c>
      <c r="F9" s="19">
        <f t="shared" si="0"/>
        <v>691.24923959864373</v>
      </c>
      <c r="G9" s="19">
        <f t="shared" si="0"/>
        <v>702.76555592631678</v>
      </c>
      <c r="H9" s="19">
        <f t="shared" si="0"/>
        <v>705.82564425624082</v>
      </c>
      <c r="I9" s="19">
        <f t="shared" si="0"/>
        <v>699.48240657291615</v>
      </c>
      <c r="J9" s="19">
        <f t="shared" si="0"/>
        <v>728.79047322354552</v>
      </c>
      <c r="K9" s="19">
        <f t="shared" si="0"/>
        <v>730.36434538999765</v>
      </c>
      <c r="L9" s="19">
        <f t="shared" si="0"/>
        <v>732.29074657120805</v>
      </c>
      <c r="M9" s="19">
        <f t="shared" si="0"/>
        <v>733.64002587711002</v>
      </c>
      <c r="N9" s="19">
        <f t="shared" si="0"/>
        <v>734.0170670086269</v>
      </c>
      <c r="O9" s="19">
        <f t="shared" si="0"/>
        <v>734.50118556976815</v>
      </c>
      <c r="P9" s="19">
        <f t="shared" si="1"/>
        <v>735.48902523044944</v>
      </c>
      <c r="Q9" s="19">
        <f t="shared" si="1"/>
        <v>737.09349248904414</v>
      </c>
      <c r="R9" s="19">
        <f t="shared" si="1"/>
        <v>738.36877250411135</v>
      </c>
      <c r="S9" s="19">
        <f t="shared" si="1"/>
        <v>738.50054239079259</v>
      </c>
      <c r="T9" s="19">
        <f t="shared" si="1"/>
        <v>738.53749054625575</v>
      </c>
      <c r="U9" s="19">
        <f t="shared" si="1"/>
        <v>739.09132905447427</v>
      </c>
      <c r="V9" s="19">
        <f t="shared" si="1"/>
        <v>739.3481313173113</v>
      </c>
      <c r="W9" s="19">
        <f t="shared" si="1"/>
        <v>739.52066771760076</v>
      </c>
      <c r="X9" s="19">
        <f t="shared" si="1"/>
        <v>739.60330325543509</v>
      </c>
      <c r="Y9" s="19">
        <f t="shared" si="1"/>
        <v>740.05271005177519</v>
      </c>
      <c r="Z9" s="19">
        <f t="shared" si="2"/>
        <v>740.32986768139983</v>
      </c>
      <c r="AA9" s="19">
        <f t="shared" si="2"/>
        <v>741.15971432539868</v>
      </c>
      <c r="AB9" s="19">
        <f t="shared" si="2"/>
        <v>741.51215996186443</v>
      </c>
      <c r="AC9" s="19">
        <f t="shared" si="2"/>
        <v>741.5266394909213</v>
      </c>
      <c r="AD9" s="19">
        <f t="shared" si="2"/>
        <v>741.95462208492302</v>
      </c>
      <c r="AE9" s="19">
        <f t="shared" si="2"/>
        <v>742.20733061684064</v>
      </c>
      <c r="AF9" s="19">
        <f t="shared" si="2"/>
        <v>743.26528339224978</v>
      </c>
      <c r="AG9" s="19">
        <f t="shared" si="2"/>
        <v>743.29102062643165</v>
      </c>
      <c r="AH9" s="19">
        <f t="shared" si="2"/>
        <v>748.46902554610392</v>
      </c>
      <c r="AI9" s="19">
        <f t="shared" si="2"/>
        <v>750.65629073236016</v>
      </c>
      <c r="AJ9" s="19">
        <f t="shared" si="2"/>
        <v>751.98282429898904</v>
      </c>
    </row>
    <row r="10" spans="1:36" ht="12" customHeight="1">
      <c r="A10" s="36"/>
      <c r="B10" s="25">
        <v>283</v>
      </c>
      <c r="C10" s="2">
        <f>VLOOKUP($B10,'Alkali Feldspar'!$AV$7:$AY$37,2,FALSE)</f>
        <v>9.3094400980049726E-3</v>
      </c>
      <c r="D10" s="2">
        <f>VLOOKUP($B10,'Alkali Feldspar'!$AV$7:$AY$37,3,FALSE)</f>
        <v>0.28532488657422406</v>
      </c>
      <c r="E10" s="32">
        <f>VLOOKUP($B10,'Alkali Feldspar'!$AV$7:$AY$37,4,FALSE)</f>
        <v>0.28532488657422406</v>
      </c>
      <c r="F10" s="19">
        <f t="shared" si="0"/>
        <v>705.59680255768808</v>
      </c>
      <c r="G10" s="19">
        <f t="shared" si="0"/>
        <v>717.60029614108896</v>
      </c>
      <c r="H10" s="19">
        <f t="shared" si="0"/>
        <v>720.79123267607622</v>
      </c>
      <c r="I10" s="19">
        <f t="shared" si="0"/>
        <v>714.17741281055123</v>
      </c>
      <c r="J10" s="19">
        <f t="shared" si="0"/>
        <v>744.75676314648103</v>
      </c>
      <c r="K10" s="19">
        <f t="shared" si="0"/>
        <v>746.40042902826258</v>
      </c>
      <c r="L10" s="19">
        <f t="shared" si="0"/>
        <v>748.4124686112043</v>
      </c>
      <c r="M10" s="19">
        <f t="shared" si="0"/>
        <v>749.82186908383028</v>
      </c>
      <c r="N10" s="19">
        <f t="shared" si="0"/>
        <v>750.2157308496819</v>
      </c>
      <c r="O10" s="19">
        <f t="shared" si="0"/>
        <v>750.72146009859478</v>
      </c>
      <c r="P10" s="19">
        <f t="shared" si="1"/>
        <v>751.75344184771609</v>
      </c>
      <c r="Q10" s="19">
        <f t="shared" si="1"/>
        <v>753.42973614448726</v>
      </c>
      <c r="R10" s="19">
        <f t="shared" si="1"/>
        <v>754.76222187537599</v>
      </c>
      <c r="S10" s="19">
        <f t="shared" si="1"/>
        <v>754.89990843864325</v>
      </c>
      <c r="T10" s="19">
        <f t="shared" si="1"/>
        <v>754.93851582066316</v>
      </c>
      <c r="U10" s="19">
        <f t="shared" si="1"/>
        <v>755.5172357716491</v>
      </c>
      <c r="V10" s="19">
        <f t="shared" si="1"/>
        <v>755.785581532111</v>
      </c>
      <c r="W10" s="19">
        <f t="shared" si="1"/>
        <v>755.96587592973106</v>
      </c>
      <c r="X10" s="19">
        <f t="shared" si="1"/>
        <v>756.05222778829966</v>
      </c>
      <c r="Y10" s="19">
        <f t="shared" si="1"/>
        <v>756.5218530126042</v>
      </c>
      <c r="Z10" s="19">
        <f t="shared" si="2"/>
        <v>756.81148605522264</v>
      </c>
      <c r="AA10" s="19">
        <f t="shared" si="2"/>
        <v>757.6787146064944</v>
      </c>
      <c r="AB10" s="19">
        <f t="shared" si="2"/>
        <v>758.0470498743008</v>
      </c>
      <c r="AC10" s="19">
        <f t="shared" si="2"/>
        <v>758.06218236427992</v>
      </c>
      <c r="AD10" s="19">
        <f t="shared" si="2"/>
        <v>758.50947097877281</v>
      </c>
      <c r="AE10" s="19">
        <f t="shared" si="2"/>
        <v>758.77358443695391</v>
      </c>
      <c r="AF10" s="19">
        <f t="shared" si="2"/>
        <v>759.87932700024714</v>
      </c>
      <c r="AG10" s="19">
        <f t="shared" si="2"/>
        <v>759.90622771211963</v>
      </c>
      <c r="AH10" s="19">
        <f t="shared" si="2"/>
        <v>765.31915668099748</v>
      </c>
      <c r="AI10" s="19">
        <f t="shared" si="2"/>
        <v>767.60616380506247</v>
      </c>
      <c r="AJ10" s="19">
        <f t="shared" si="2"/>
        <v>768.99333551637005</v>
      </c>
    </row>
    <row r="11" spans="1:36">
      <c r="A11" s="36"/>
      <c r="B11" s="25">
        <v>189</v>
      </c>
      <c r="C11" s="2">
        <f>VLOOKUP($B11,'Alkali Feldspar'!$AV$7:$AY$37,2,FALSE)</f>
        <v>1.3170859132245733E-2</v>
      </c>
      <c r="D11" s="2">
        <f>VLOOKUP($B11,'Alkali Feldspar'!$AV$7:$AY$37,3,FALSE)</f>
        <v>0.28570419860709589</v>
      </c>
      <c r="E11" s="32">
        <f>VLOOKUP($B11,'Alkali Feldspar'!$AV$7:$AY$37,4,FALSE)</f>
        <v>0.28570419860709589</v>
      </c>
      <c r="F11" s="19">
        <f t="shared" si="0"/>
        <v>730.04761668014635</v>
      </c>
      <c r="G11" s="19">
        <f t="shared" si="0"/>
        <v>742.90500988987367</v>
      </c>
      <c r="H11" s="19">
        <f t="shared" si="0"/>
        <v>746.32549438555782</v>
      </c>
      <c r="I11" s="19">
        <f t="shared" si="0"/>
        <v>739.23708520545233</v>
      </c>
      <c r="J11" s="19">
        <f t="shared" si="0"/>
        <v>772.04937272804261</v>
      </c>
      <c r="K11" s="19">
        <f t="shared" si="0"/>
        <v>773.81585752500609</v>
      </c>
      <c r="L11" s="19">
        <f t="shared" si="0"/>
        <v>775.97863089116095</v>
      </c>
      <c r="M11" s="19">
        <f t="shared" si="0"/>
        <v>777.49387300625403</v>
      </c>
      <c r="N11" s="19">
        <f t="shared" si="0"/>
        <v>777.91735016212488</v>
      </c>
      <c r="O11" s="19">
        <f t="shared" si="0"/>
        <v>778.46113045598463</v>
      </c>
      <c r="P11" s="19">
        <f t="shared" si="1"/>
        <v>779.57084245157671</v>
      </c>
      <c r="Q11" s="19">
        <f t="shared" si="1"/>
        <v>781.37363779437521</v>
      </c>
      <c r="R11" s="19">
        <f t="shared" si="1"/>
        <v>782.80689142643632</v>
      </c>
      <c r="S11" s="19">
        <f t="shared" si="1"/>
        <v>782.95500111736544</v>
      </c>
      <c r="T11" s="19">
        <f t="shared" si="1"/>
        <v>782.99653151009704</v>
      </c>
      <c r="U11" s="19">
        <f t="shared" si="1"/>
        <v>783.61908595559635</v>
      </c>
      <c r="V11" s="19">
        <f t="shared" si="1"/>
        <v>783.90776930364041</v>
      </c>
      <c r="W11" s="19">
        <f t="shared" si="1"/>
        <v>784.10173227096413</v>
      </c>
      <c r="X11" s="19">
        <f t="shared" si="1"/>
        <v>784.19463189969315</v>
      </c>
      <c r="Y11" s="19">
        <f t="shared" si="1"/>
        <v>784.69988105053039</v>
      </c>
      <c r="Z11" s="19">
        <f t="shared" si="2"/>
        <v>785.01149616751786</v>
      </c>
      <c r="AA11" s="19">
        <f t="shared" si="2"/>
        <v>785.94459729820449</v>
      </c>
      <c r="AB11" s="19">
        <f t="shared" si="2"/>
        <v>786.34093453082892</v>
      </c>
      <c r="AC11" s="19">
        <f t="shared" si="2"/>
        <v>786.35721774605827</v>
      </c>
      <c r="AD11" s="19">
        <f t="shared" si="2"/>
        <v>786.83853064462187</v>
      </c>
      <c r="AE11" s="19">
        <f t="shared" si="2"/>
        <v>787.12274460167168</v>
      </c>
      <c r="AF11" s="19">
        <f t="shared" si="2"/>
        <v>788.31272057063279</v>
      </c>
      <c r="AG11" s="19">
        <f t="shared" si="2"/>
        <v>788.34167214321144</v>
      </c>
      <c r="AH11" s="19">
        <f t="shared" si="2"/>
        <v>794.16883376704027</v>
      </c>
      <c r="AI11" s="19">
        <f t="shared" si="2"/>
        <v>796.63179146853622</v>
      </c>
      <c r="AJ11" s="19">
        <f t="shared" si="2"/>
        <v>798.12595544875762</v>
      </c>
    </row>
    <row r="12" spans="1:36">
      <c r="A12" s="36"/>
      <c r="B12" s="25">
        <v>176</v>
      </c>
      <c r="C12" s="2">
        <f>VLOOKUP($B12,'Alkali Feldspar'!$AV$7:$AY$37,2,FALSE)</f>
        <v>8.6218697667985542E-3</v>
      </c>
      <c r="D12" s="2">
        <f>VLOOKUP($B12,'Alkali Feldspar'!$AV$7:$AY$37,3,FALSE)</f>
        <v>0.28652625994882058</v>
      </c>
      <c r="E12" s="32">
        <f>VLOOKUP($B12,'Alkali Feldspar'!$AV$7:$AY$37,4,FALSE)</f>
        <v>0.28652625994882058</v>
      </c>
      <c r="F12" s="19">
        <f t="shared" si="0"/>
        <v>700.30748238494266</v>
      </c>
      <c r="G12" s="19">
        <f t="shared" si="0"/>
        <v>712.1301807591143</v>
      </c>
      <c r="H12" s="19">
        <f t="shared" si="0"/>
        <v>715.27254852610508</v>
      </c>
      <c r="I12" s="19">
        <f t="shared" si="0"/>
        <v>708.75915979753916</v>
      </c>
      <c r="J12" s="19">
        <f t="shared" si="0"/>
        <v>738.86649703257478</v>
      </c>
      <c r="K12" s="19">
        <f t="shared" si="0"/>
        <v>740.48423805107575</v>
      </c>
      <c r="L12" s="19">
        <f t="shared" si="0"/>
        <v>742.46446568817794</v>
      </c>
      <c r="M12" s="19">
        <f t="shared" si="0"/>
        <v>743.85153202154561</v>
      </c>
      <c r="N12" s="19">
        <f t="shared" si="0"/>
        <v>744.23914501362424</v>
      </c>
      <c r="O12" s="19">
        <f t="shared" si="0"/>
        <v>744.73684591218796</v>
      </c>
      <c r="P12" s="19">
        <f t="shared" si="1"/>
        <v>745.75242857482021</v>
      </c>
      <c r="Q12" s="19">
        <f t="shared" si="1"/>
        <v>747.40203765814704</v>
      </c>
      <c r="R12" s="19">
        <f t="shared" si="1"/>
        <v>748.7132694293</v>
      </c>
      <c r="S12" s="19">
        <f t="shared" si="1"/>
        <v>748.8487576928203</v>
      </c>
      <c r="T12" s="19">
        <f t="shared" si="1"/>
        <v>748.88674859936134</v>
      </c>
      <c r="U12" s="19">
        <f t="shared" si="1"/>
        <v>749.4562239251236</v>
      </c>
      <c r="V12" s="19">
        <f t="shared" si="1"/>
        <v>749.72028068453665</v>
      </c>
      <c r="W12" s="19">
        <f t="shared" si="1"/>
        <v>749.89769257097635</v>
      </c>
      <c r="X12" s="19">
        <f t="shared" si="1"/>
        <v>749.98266361252308</v>
      </c>
      <c r="Y12" s="19">
        <f t="shared" si="1"/>
        <v>750.44477652510227</v>
      </c>
      <c r="Z12" s="19">
        <f t="shared" si="2"/>
        <v>750.72977418481116</v>
      </c>
      <c r="AA12" s="19">
        <f t="shared" si="2"/>
        <v>751.58311284156241</v>
      </c>
      <c r="AB12" s="19">
        <f t="shared" si="2"/>
        <v>751.94554394305362</v>
      </c>
      <c r="AC12" s="19">
        <f t="shared" si="2"/>
        <v>751.96043380878132</v>
      </c>
      <c r="AD12" s="19">
        <f t="shared" si="2"/>
        <v>752.40054873498582</v>
      </c>
      <c r="AE12" s="19">
        <f t="shared" si="2"/>
        <v>752.66042433510825</v>
      </c>
      <c r="AF12" s="19">
        <f t="shared" si="2"/>
        <v>753.74840877419899</v>
      </c>
      <c r="AG12" s="19">
        <f t="shared" si="2"/>
        <v>753.77487714478661</v>
      </c>
      <c r="AH12" s="19">
        <f t="shared" si="2"/>
        <v>759.10050331479772</v>
      </c>
      <c r="AI12" s="19">
        <f t="shared" si="2"/>
        <v>761.35044033906047</v>
      </c>
      <c r="AJ12" s="19">
        <f t="shared" si="2"/>
        <v>762.71507414947735</v>
      </c>
    </row>
    <row r="13" spans="1:36">
      <c r="A13" s="36"/>
      <c r="B13" s="25">
        <v>270</v>
      </c>
      <c r="C13" s="2">
        <f>VLOOKUP($B13,'Alkali Feldspar'!$AV$7:$AY$37,2,FALSE)</f>
        <v>9.3362106790551777E-3</v>
      </c>
      <c r="D13" s="2">
        <f>VLOOKUP($B13,'Alkali Feldspar'!$AV$7:$AY$37,3,FALSE)</f>
        <v>0.28680009039809035</v>
      </c>
      <c r="E13" s="32">
        <f>VLOOKUP($B13,'Alkali Feldspar'!$AV$7:$AY$37,4,FALSE)</f>
        <v>0.28680009039809035</v>
      </c>
      <c r="F13" s="19">
        <f t="shared" si="0"/>
        <v>706.3772295316694</v>
      </c>
      <c r="G13" s="19">
        <f t="shared" si="0"/>
        <v>718.4075171447879</v>
      </c>
      <c r="H13" s="19">
        <f t="shared" si="0"/>
        <v>721.60565261634611</v>
      </c>
      <c r="I13" s="19">
        <f t="shared" si="0"/>
        <v>714.97694715941884</v>
      </c>
      <c r="J13" s="19">
        <f t="shared" si="0"/>
        <v>745.62627325394396</v>
      </c>
      <c r="K13" s="19">
        <f t="shared" si="0"/>
        <v>747.27378361016986</v>
      </c>
      <c r="L13" s="19">
        <f t="shared" si="0"/>
        <v>749.29054083786116</v>
      </c>
      <c r="M13" s="19">
        <f t="shared" si="0"/>
        <v>750.70325351987537</v>
      </c>
      <c r="N13" s="19">
        <f t="shared" si="0"/>
        <v>751.09804200994881</v>
      </c>
      <c r="O13" s="19">
        <f t="shared" si="0"/>
        <v>751.60496191291747</v>
      </c>
      <c r="P13" s="19">
        <f t="shared" si="1"/>
        <v>752.63937578222942</v>
      </c>
      <c r="Q13" s="19">
        <f t="shared" si="1"/>
        <v>754.31962781477955</v>
      </c>
      <c r="R13" s="19">
        <f t="shared" si="1"/>
        <v>755.65526584825204</v>
      </c>
      <c r="S13" s="19">
        <f t="shared" si="1"/>
        <v>755.79327845894943</v>
      </c>
      <c r="T13" s="19">
        <f t="shared" si="1"/>
        <v>755.83197727552897</v>
      </c>
      <c r="U13" s="19">
        <f t="shared" si="1"/>
        <v>756.41206838080893</v>
      </c>
      <c r="V13" s="19">
        <f t="shared" si="1"/>
        <v>756.68105028687307</v>
      </c>
      <c r="W13" s="19">
        <f t="shared" si="1"/>
        <v>756.86177222095182</v>
      </c>
      <c r="X13" s="19">
        <f t="shared" si="1"/>
        <v>756.94832888394956</v>
      </c>
      <c r="Y13" s="19">
        <f t="shared" si="1"/>
        <v>757.41906834895349</v>
      </c>
      <c r="Z13" s="19">
        <f t="shared" si="2"/>
        <v>757.70938892535423</v>
      </c>
      <c r="AA13" s="19">
        <f t="shared" si="2"/>
        <v>758.57867768886013</v>
      </c>
      <c r="AB13" s="19">
        <f t="shared" si="2"/>
        <v>758.9478886993038</v>
      </c>
      <c r="AC13" s="19">
        <f t="shared" si="2"/>
        <v>758.96305717694577</v>
      </c>
      <c r="AD13" s="19">
        <f t="shared" si="2"/>
        <v>759.41140984568062</v>
      </c>
      <c r="AE13" s="19">
        <f t="shared" si="2"/>
        <v>759.67615189823982</v>
      </c>
      <c r="AF13" s="19">
        <f t="shared" si="2"/>
        <v>760.78452852725695</v>
      </c>
      <c r="AG13" s="19">
        <f t="shared" si="2"/>
        <v>760.81149336905196</v>
      </c>
      <c r="AH13" s="19">
        <f t="shared" si="2"/>
        <v>766.23737275530539</v>
      </c>
      <c r="AI13" s="19">
        <f t="shared" si="2"/>
        <v>768.52987921033969</v>
      </c>
      <c r="AJ13" s="19">
        <f t="shared" si="2"/>
        <v>769.92039452020833</v>
      </c>
    </row>
    <row r="14" spans="1:36" ht="12" customHeight="1">
      <c r="A14" s="17"/>
      <c r="B14" s="25">
        <v>192</v>
      </c>
      <c r="C14" s="2">
        <f>VLOOKUP($B14,'Alkali Feldspar'!$AV$7:$AY$37,2,FALSE)</f>
        <v>9.3212613986168712E-3</v>
      </c>
      <c r="D14" s="2">
        <f>VLOOKUP($B14,'Alkali Feldspar'!$AV$7:$AY$37,3,FALSE)</f>
        <v>0.28722468207250634</v>
      </c>
      <c r="E14" s="32">
        <f>VLOOKUP($B14,'Alkali Feldspar'!$AV$7:$AY$37,4,FALSE)</f>
        <v>0.28722468207250634</v>
      </c>
      <c r="F14" s="19">
        <f t="shared" si="0"/>
        <v>706.42102723654648</v>
      </c>
      <c r="G14" s="19">
        <f t="shared" si="0"/>
        <v>718.45281943576936</v>
      </c>
      <c r="H14" s="19">
        <f t="shared" si="0"/>
        <v>721.65135916245231</v>
      </c>
      <c r="I14" s="19">
        <f t="shared" si="0"/>
        <v>715.02181781107936</v>
      </c>
      <c r="J14" s="19">
        <f t="shared" si="0"/>
        <v>745.67507348431479</v>
      </c>
      <c r="K14" s="19">
        <f t="shared" si="0"/>
        <v>747.32279974052653</v>
      </c>
      <c r="L14" s="19">
        <f t="shared" si="0"/>
        <v>749.33982190535596</v>
      </c>
      <c r="M14" s="19">
        <f t="shared" si="0"/>
        <v>750.75272059777365</v>
      </c>
      <c r="N14" s="19">
        <f t="shared" si="0"/>
        <v>751.14756113187946</v>
      </c>
      <c r="O14" s="19">
        <f t="shared" si="0"/>
        <v>751.65454790102649</v>
      </c>
      <c r="P14" s="19">
        <f t="shared" si="1"/>
        <v>752.68909835652221</v>
      </c>
      <c r="Q14" s="19">
        <f t="shared" si="1"/>
        <v>754.36957265351703</v>
      </c>
      <c r="R14" s="19">
        <f t="shared" si="1"/>
        <v>755.70538771937345</v>
      </c>
      <c r="S14" s="19">
        <f t="shared" si="1"/>
        <v>755.84341864083183</v>
      </c>
      <c r="T14" s="19">
        <f t="shared" si="1"/>
        <v>755.88212259235991</v>
      </c>
      <c r="U14" s="19">
        <f t="shared" si="1"/>
        <v>756.46229070147717</v>
      </c>
      <c r="V14" s="19">
        <f t="shared" si="1"/>
        <v>756.73130833342861</v>
      </c>
      <c r="W14" s="19">
        <f t="shared" si="1"/>
        <v>756.91205427793511</v>
      </c>
      <c r="X14" s="19">
        <f t="shared" si="1"/>
        <v>756.99862244274402</v>
      </c>
      <c r="Y14" s="19">
        <f t="shared" si="1"/>
        <v>757.46942448351763</v>
      </c>
      <c r="Z14" s="19">
        <f t="shared" si="2"/>
        <v>757.75978367185928</v>
      </c>
      <c r="AA14" s="19">
        <f t="shared" si="2"/>
        <v>758.6291881371817</v>
      </c>
      <c r="AB14" s="19">
        <f t="shared" si="2"/>
        <v>758.99844832953374</v>
      </c>
      <c r="AC14" s="19">
        <f t="shared" si="2"/>
        <v>759.01361882825199</v>
      </c>
      <c r="AD14" s="19">
        <f t="shared" si="2"/>
        <v>759.46203125458123</v>
      </c>
      <c r="AE14" s="19">
        <f t="shared" si="2"/>
        <v>759.72680860921378</v>
      </c>
      <c r="AF14" s="19">
        <f t="shared" si="2"/>
        <v>760.83533316850674</v>
      </c>
      <c r="AG14" s="19">
        <f t="shared" si="2"/>
        <v>760.8623016118712</v>
      </c>
      <c r="AH14" s="19">
        <f t="shared" si="2"/>
        <v>766.2889083051333</v>
      </c>
      <c r="AI14" s="19">
        <f t="shared" si="2"/>
        <v>768.58172361045797</v>
      </c>
      <c r="AJ14" s="19">
        <f t="shared" si="2"/>
        <v>769.97242670245885</v>
      </c>
    </row>
    <row r="15" spans="1:36">
      <c r="A15" s="17"/>
      <c r="B15" s="25">
        <v>275</v>
      </c>
      <c r="C15" s="2">
        <f>VLOOKUP($B15,'Alkali Feldspar'!$AV$7:$AY$37,2,FALSE)</f>
        <v>9.3979187472666408E-3</v>
      </c>
      <c r="D15" s="2">
        <f>VLOOKUP($B15,'Alkali Feldspar'!$AV$7:$AY$37,3,FALSE)</f>
        <v>0.28763794506270918</v>
      </c>
      <c r="E15" s="32">
        <f>VLOOKUP($B15,'Alkali Feldspar'!$AV$7:$AY$37,4,FALSE)</f>
        <v>0.28763794506270918</v>
      </c>
      <c r="F15" s="19">
        <f t="shared" si="0"/>
        <v>707.18804358647606</v>
      </c>
      <c r="G15" s="19">
        <f t="shared" si="0"/>
        <v>719.24620067030742</v>
      </c>
      <c r="H15" s="19">
        <f t="shared" si="0"/>
        <v>722.45182429675458</v>
      </c>
      <c r="I15" s="19">
        <f t="shared" si="0"/>
        <v>715.80763534439484</v>
      </c>
      <c r="J15" s="19">
        <f t="shared" si="0"/>
        <v>746.52975210532566</v>
      </c>
      <c r="K15" s="19">
        <f t="shared" si="0"/>
        <v>748.18126189417524</v>
      </c>
      <c r="L15" s="19">
        <f t="shared" si="0"/>
        <v>750.20292696244815</v>
      </c>
      <c r="M15" s="19">
        <f t="shared" si="0"/>
        <v>751.61908541663024</v>
      </c>
      <c r="N15" s="19">
        <f t="shared" si="0"/>
        <v>752.0148380046694</v>
      </c>
      <c r="O15" s="19">
        <f t="shared" si="0"/>
        <v>752.52299658210188</v>
      </c>
      <c r="P15" s="19">
        <f t="shared" si="1"/>
        <v>753.55994067105757</v>
      </c>
      <c r="Q15" s="19">
        <f t="shared" si="1"/>
        <v>755.24431010121089</v>
      </c>
      <c r="R15" s="19">
        <f t="shared" si="1"/>
        <v>756.5832276301943</v>
      </c>
      <c r="S15" s="19">
        <f t="shared" si="1"/>
        <v>756.72157944527419</v>
      </c>
      <c r="T15" s="19">
        <f t="shared" si="1"/>
        <v>756.76037338610126</v>
      </c>
      <c r="U15" s="19">
        <f t="shared" si="1"/>
        <v>757.34189097841249</v>
      </c>
      <c r="V15" s="19">
        <f t="shared" si="1"/>
        <v>757.61153470298825</v>
      </c>
      <c r="W15" s="19">
        <f t="shared" si="1"/>
        <v>757.7927014280807</v>
      </c>
      <c r="X15" s="19">
        <f t="shared" si="1"/>
        <v>757.87947116115936</v>
      </c>
      <c r="Y15" s="19">
        <f t="shared" si="1"/>
        <v>758.35136983777522</v>
      </c>
      <c r="Z15" s="19">
        <f t="shared" si="2"/>
        <v>758.64240569822095</v>
      </c>
      <c r="AA15" s="19">
        <f t="shared" si="2"/>
        <v>759.51383783426616</v>
      </c>
      <c r="AB15" s="19">
        <f t="shared" si="2"/>
        <v>759.88395993932852</v>
      </c>
      <c r="AC15" s="19">
        <f t="shared" si="2"/>
        <v>759.89916585741753</v>
      </c>
      <c r="AD15" s="19">
        <f t="shared" si="2"/>
        <v>760.34862553638447</v>
      </c>
      <c r="AE15" s="19">
        <f t="shared" si="2"/>
        <v>760.61402156086297</v>
      </c>
      <c r="AF15" s="19">
        <f t="shared" si="2"/>
        <v>761.72513860681033</v>
      </c>
      <c r="AG15" s="19">
        <f t="shared" si="2"/>
        <v>761.75217016797433</v>
      </c>
      <c r="AH15" s="19">
        <f t="shared" si="2"/>
        <v>767.19152306116007</v>
      </c>
      <c r="AI15" s="19">
        <f t="shared" si="2"/>
        <v>769.48975108012053</v>
      </c>
      <c r="AJ15" s="19">
        <f t="shared" si="2"/>
        <v>770.88374513704252</v>
      </c>
    </row>
    <row r="16" spans="1:36">
      <c r="A16" s="17"/>
      <c r="B16" s="25">
        <v>282</v>
      </c>
      <c r="C16" s="2">
        <f>VLOOKUP($B16,'Alkali Feldspar'!$AV$7:$AY$37,2,FALSE)</f>
        <v>7.8282720797340881E-3</v>
      </c>
      <c r="D16" s="2">
        <f>VLOOKUP($B16,'Alkali Feldspar'!$AV$7:$AY$37,3,FALSE)</f>
        <v>0.28786994292930101</v>
      </c>
      <c r="E16" s="32">
        <f>VLOOKUP($B16,'Alkali Feldspar'!$AV$7:$AY$37,4,FALSE)</f>
        <v>0.28786994292930101</v>
      </c>
      <c r="F16" s="19">
        <f t="shared" ref="F16:O25" si="3">(-442-3.72*$C$3)/(-0.11+0.1*LN($D16/F$4)-3.27*$C16+0.098*LN($C16)+0.52*(F$3*F$4))</f>
        <v>693.44897270486808</v>
      </c>
      <c r="G16" s="19">
        <f t="shared" si="3"/>
        <v>705.03931590847503</v>
      </c>
      <c r="H16" s="19">
        <f t="shared" si="3"/>
        <v>708.11928116400054</v>
      </c>
      <c r="I16" s="19">
        <f t="shared" si="3"/>
        <v>701.7349372284425</v>
      </c>
      <c r="J16" s="19">
        <f t="shared" si="3"/>
        <v>731.23604883964856</v>
      </c>
      <c r="K16" s="19">
        <f t="shared" si="3"/>
        <v>732.82051298179613</v>
      </c>
      <c r="L16" s="19">
        <f t="shared" si="3"/>
        <v>734.75990987455134</v>
      </c>
      <c r="M16" s="19">
        <f t="shared" si="3"/>
        <v>736.11831205359545</v>
      </c>
      <c r="N16" s="19">
        <f t="shared" si="3"/>
        <v>736.497905488122</v>
      </c>
      <c r="O16" s="19">
        <f t="shared" si="3"/>
        <v>736.98530312373191</v>
      </c>
      <c r="P16" s="19">
        <f t="shared" ref="P16:Y25" si="4">(-442-3.72*$C$3)/(-0.11+0.1*LN($D16/P$4)-3.27*$C16+0.098*LN($C16)+0.52*(P$3*P$4))</f>
        <v>737.97984044765462</v>
      </c>
      <c r="Q16" s="19">
        <f t="shared" si="4"/>
        <v>739.59520545513408</v>
      </c>
      <c r="R16" s="19">
        <f t="shared" si="4"/>
        <v>740.87916436209764</v>
      </c>
      <c r="S16" s="19">
        <f t="shared" si="4"/>
        <v>741.01183186557137</v>
      </c>
      <c r="T16" s="19">
        <f t="shared" si="4"/>
        <v>741.04903174086053</v>
      </c>
      <c r="U16" s="19">
        <f t="shared" si="4"/>
        <v>741.60664494846696</v>
      </c>
      <c r="V16" s="19">
        <f t="shared" si="4"/>
        <v>741.8651984182743</v>
      </c>
      <c r="W16" s="19">
        <f t="shared" si="4"/>
        <v>742.03891173630313</v>
      </c>
      <c r="X16" s="19">
        <f t="shared" si="4"/>
        <v>742.12211105138624</v>
      </c>
      <c r="Y16" s="19">
        <f t="shared" si="4"/>
        <v>742.57458501393182</v>
      </c>
      <c r="Z16" s="19">
        <f t="shared" ref="Z16:AJ25" si="5">(-442-3.72*$C$3)/(-0.11+0.1*LN($D16/Z$4)-3.27*$C16+0.098*LN($C16)+0.52*(Z$3*Z$4))</f>
        <v>742.85363515626716</v>
      </c>
      <c r="AA16" s="19">
        <f t="shared" si="5"/>
        <v>743.68915249288159</v>
      </c>
      <c r="AB16" s="19">
        <f t="shared" si="5"/>
        <v>744.04400847110207</v>
      </c>
      <c r="AC16" s="19">
        <f t="shared" si="5"/>
        <v>744.05858704889511</v>
      </c>
      <c r="AD16" s="19">
        <f t="shared" si="5"/>
        <v>744.48949818062363</v>
      </c>
      <c r="AE16" s="19">
        <f t="shared" si="5"/>
        <v>744.74393670763629</v>
      </c>
      <c r="AF16" s="19">
        <f t="shared" si="5"/>
        <v>745.80913845754742</v>
      </c>
      <c r="AG16" s="19">
        <f t="shared" si="5"/>
        <v>745.83505216970104</v>
      </c>
      <c r="AH16" s="19">
        <f t="shared" si="5"/>
        <v>751.04868714616828</v>
      </c>
      <c r="AI16" s="19">
        <f t="shared" si="5"/>
        <v>753.25107768508815</v>
      </c>
      <c r="AJ16" s="19">
        <f t="shared" si="5"/>
        <v>754.58680609510782</v>
      </c>
    </row>
    <row r="17" spans="1:36">
      <c r="A17" s="17"/>
      <c r="B17" s="25">
        <v>292</v>
      </c>
      <c r="C17" s="2">
        <f>VLOOKUP($B17,'Alkali Feldspar'!$AV$7:$AY$37,2,FALSE)</f>
        <v>8.2317912662478229E-3</v>
      </c>
      <c r="D17" s="2">
        <f>VLOOKUP($B17,'Alkali Feldspar'!$AV$7:$AY$37,3,FALSE)</f>
        <v>0.28795135993090354</v>
      </c>
      <c r="E17" s="32">
        <f>VLOOKUP($B17,'Alkali Feldspar'!$AV$7:$AY$37,4,FALSE)</f>
        <v>0.28795135993090354</v>
      </c>
      <c r="F17" s="19">
        <f t="shared" si="3"/>
        <v>697.32722408982897</v>
      </c>
      <c r="G17" s="19">
        <f t="shared" si="3"/>
        <v>709.04866810300132</v>
      </c>
      <c r="H17" s="19">
        <f t="shared" si="3"/>
        <v>712.16384007026795</v>
      </c>
      <c r="I17" s="19">
        <f t="shared" si="3"/>
        <v>705.70668956737529</v>
      </c>
      <c r="J17" s="19">
        <f t="shared" si="3"/>
        <v>735.54979412911177</v>
      </c>
      <c r="K17" s="19">
        <f t="shared" si="3"/>
        <v>737.15302821071793</v>
      </c>
      <c r="L17" s="19">
        <f t="shared" si="3"/>
        <v>739.11545545019237</v>
      </c>
      <c r="M17" s="19">
        <f t="shared" si="3"/>
        <v>740.49002523206536</v>
      </c>
      <c r="N17" s="19">
        <f t="shared" si="3"/>
        <v>740.87414194569681</v>
      </c>
      <c r="O17" s="19">
        <f t="shared" si="3"/>
        <v>741.36735091755816</v>
      </c>
      <c r="P17" s="19">
        <f t="shared" si="4"/>
        <v>742.37375833492968</v>
      </c>
      <c r="Q17" s="19">
        <f t="shared" si="4"/>
        <v>744.00843761602255</v>
      </c>
      <c r="R17" s="19">
        <f t="shared" si="4"/>
        <v>745.30777869999247</v>
      </c>
      <c r="S17" s="19">
        <f t="shared" si="4"/>
        <v>745.44203713074501</v>
      </c>
      <c r="T17" s="19">
        <f t="shared" si="4"/>
        <v>745.47968315252604</v>
      </c>
      <c r="U17" s="19">
        <f t="shared" si="4"/>
        <v>746.04398664917096</v>
      </c>
      <c r="V17" s="19">
        <f t="shared" si="4"/>
        <v>746.30564398773424</v>
      </c>
      <c r="W17" s="19">
        <f t="shared" si="4"/>
        <v>746.48144330315733</v>
      </c>
      <c r="X17" s="19">
        <f t="shared" si="4"/>
        <v>746.56564187307242</v>
      </c>
      <c r="Y17" s="19">
        <f t="shared" si="4"/>
        <v>747.02355219586798</v>
      </c>
      <c r="Z17" s="19">
        <f t="shared" si="5"/>
        <v>747.30595672188247</v>
      </c>
      <c r="AA17" s="19">
        <f t="shared" si="5"/>
        <v>748.15152518247271</v>
      </c>
      <c r="AB17" s="19">
        <f t="shared" si="5"/>
        <v>748.51065346373673</v>
      </c>
      <c r="AC17" s="19">
        <f t="shared" si="5"/>
        <v>748.52540760489023</v>
      </c>
      <c r="AD17" s="19">
        <f t="shared" si="5"/>
        <v>748.96150957618875</v>
      </c>
      <c r="AE17" s="19">
        <f t="shared" si="5"/>
        <v>749.21901454325109</v>
      </c>
      <c r="AF17" s="19">
        <f t="shared" si="5"/>
        <v>750.29706536082097</v>
      </c>
      <c r="AG17" s="19">
        <f t="shared" si="5"/>
        <v>750.32329188975427</v>
      </c>
      <c r="AH17" s="19">
        <f t="shared" si="5"/>
        <v>755.60008621764416</v>
      </c>
      <c r="AI17" s="19">
        <f t="shared" si="5"/>
        <v>757.82929048376957</v>
      </c>
      <c r="AJ17" s="19">
        <f t="shared" si="5"/>
        <v>759.18131975638505</v>
      </c>
    </row>
    <row r="18" spans="1:36">
      <c r="A18" s="17"/>
      <c r="B18" s="25">
        <v>173</v>
      </c>
      <c r="C18" s="2">
        <f>VLOOKUP($B18,'Alkali Feldspar'!$AV$7:$AY$37,2,FALSE)</f>
        <v>9.9434479789902424E-3</v>
      </c>
      <c r="D18" s="2">
        <f>VLOOKUP($B18,'Alkali Feldspar'!$AV$7:$AY$37,3,FALSE)</f>
        <v>0.28840709420368871</v>
      </c>
      <c r="E18" s="32">
        <f>VLOOKUP($B18,'Alkali Feldspar'!$AV$7:$AY$37,4,FALSE)</f>
        <v>0.28840709420368871</v>
      </c>
      <c r="F18" s="19">
        <f t="shared" si="3"/>
        <v>711.64462440091779</v>
      </c>
      <c r="G18" s="19">
        <f t="shared" si="3"/>
        <v>723.85654952228299</v>
      </c>
      <c r="H18" s="19">
        <f t="shared" si="3"/>
        <v>727.1034935446329</v>
      </c>
      <c r="I18" s="19">
        <f t="shared" si="3"/>
        <v>720.3738674163244</v>
      </c>
      <c r="J18" s="19">
        <f t="shared" si="3"/>
        <v>751.49771667403297</v>
      </c>
      <c r="K18" s="19">
        <f t="shared" si="3"/>
        <v>753.17130499001928</v>
      </c>
      <c r="L18" s="19">
        <f t="shared" si="3"/>
        <v>755.22006416133547</v>
      </c>
      <c r="M18" s="19">
        <f t="shared" si="3"/>
        <v>756.6552457770739</v>
      </c>
      <c r="N18" s="19">
        <f t="shared" si="3"/>
        <v>757.05632096139277</v>
      </c>
      <c r="O18" s="19">
        <f t="shared" si="3"/>
        <v>757.57131806713107</v>
      </c>
      <c r="P18" s="19">
        <f t="shared" si="4"/>
        <v>758.62223127439529</v>
      </c>
      <c r="Q18" s="19">
        <f t="shared" si="4"/>
        <v>760.32933298097987</v>
      </c>
      <c r="R18" s="19">
        <f t="shared" si="4"/>
        <v>761.68635713658193</v>
      </c>
      <c r="S18" s="19">
        <f t="shared" si="4"/>
        <v>761.82658177595067</v>
      </c>
      <c r="T18" s="19">
        <f t="shared" si="4"/>
        <v>761.86590092004724</v>
      </c>
      <c r="U18" s="19">
        <f t="shared" si="4"/>
        <v>762.45529452030155</v>
      </c>
      <c r="V18" s="19">
        <f t="shared" si="4"/>
        <v>762.72859234255168</v>
      </c>
      <c r="W18" s="19">
        <f t="shared" si="4"/>
        <v>762.91221490043711</v>
      </c>
      <c r="X18" s="19">
        <f t="shared" si="4"/>
        <v>763.00016106376017</v>
      </c>
      <c r="Y18" s="19">
        <f t="shared" si="4"/>
        <v>763.47846015858818</v>
      </c>
      <c r="Z18" s="19">
        <f t="shared" si="5"/>
        <v>763.77344537962222</v>
      </c>
      <c r="AA18" s="19">
        <f t="shared" si="5"/>
        <v>764.65671201544717</v>
      </c>
      <c r="AB18" s="19">
        <f t="shared" si="5"/>
        <v>765.03186472286188</v>
      </c>
      <c r="AC18" s="19">
        <f t="shared" si="5"/>
        <v>765.04727736873929</v>
      </c>
      <c r="AD18" s="19">
        <f t="shared" si="5"/>
        <v>765.50284943779639</v>
      </c>
      <c r="AE18" s="19">
        <f t="shared" si="5"/>
        <v>765.77185640819459</v>
      </c>
      <c r="AF18" s="19">
        <f t="shared" si="5"/>
        <v>766.89810499847692</v>
      </c>
      <c r="AG18" s="19">
        <f t="shared" si="5"/>
        <v>766.92550496204183</v>
      </c>
      <c r="AH18" s="19">
        <f t="shared" si="5"/>
        <v>772.4392573475435</v>
      </c>
      <c r="AI18" s="19">
        <f t="shared" si="5"/>
        <v>774.76908125983084</v>
      </c>
      <c r="AJ18" s="19">
        <f t="shared" si="5"/>
        <v>776.18228638068786</v>
      </c>
    </row>
    <row r="19" spans="1:36">
      <c r="B19" s="25">
        <v>267</v>
      </c>
      <c r="C19" s="2">
        <f>VLOOKUP($B19,'Alkali Feldspar'!$AV$7:$AY$37,2,FALSE)</f>
        <v>7.4286318748051092E-3</v>
      </c>
      <c r="D19" s="2">
        <f>VLOOKUP($B19,'Alkali Feldspar'!$AV$7:$AY$37,3,FALSE)</f>
        <v>0.28924719103309471</v>
      </c>
      <c r="E19" s="32">
        <f>VLOOKUP($B19,'Alkali Feldspar'!$AV$7:$AY$37,4,FALSE)</f>
        <v>0.28924719103309471</v>
      </c>
      <c r="F19" s="19">
        <f t="shared" si="3"/>
        <v>689.91108987707401</v>
      </c>
      <c r="G19" s="19">
        <f t="shared" si="3"/>
        <v>701.38249184152073</v>
      </c>
      <c r="H19" s="19">
        <f t="shared" si="3"/>
        <v>704.43052120888103</v>
      </c>
      <c r="I19" s="19">
        <f t="shared" si="3"/>
        <v>698.11222238109895</v>
      </c>
      <c r="J19" s="19">
        <f t="shared" si="3"/>
        <v>727.30318516190562</v>
      </c>
      <c r="K19" s="19">
        <f t="shared" si="3"/>
        <v>728.87063317737739</v>
      </c>
      <c r="L19" s="19">
        <f t="shared" si="3"/>
        <v>730.7891524683605</v>
      </c>
      <c r="M19" s="19">
        <f t="shared" si="3"/>
        <v>732.13289885855863</v>
      </c>
      <c r="N19" s="19">
        <f t="shared" si="3"/>
        <v>732.50839206303567</v>
      </c>
      <c r="O19" s="19">
        <f t="shared" si="3"/>
        <v>732.99052193249906</v>
      </c>
      <c r="P19" s="19">
        <f t="shared" si="4"/>
        <v>733.97429963046466</v>
      </c>
      <c r="Q19" s="19">
        <f t="shared" si="4"/>
        <v>735.5721577762165</v>
      </c>
      <c r="R19" s="19">
        <f t="shared" si="4"/>
        <v>736.84217442368094</v>
      </c>
      <c r="S19" s="19">
        <f t="shared" si="4"/>
        <v>736.97339994936704</v>
      </c>
      <c r="T19" s="19">
        <f t="shared" si="4"/>
        <v>737.01019544912276</v>
      </c>
      <c r="U19" s="19">
        <f t="shared" si="4"/>
        <v>737.56174479512583</v>
      </c>
      <c r="V19" s="19">
        <f t="shared" si="4"/>
        <v>737.81748504523944</v>
      </c>
      <c r="W19" s="19">
        <f t="shared" si="4"/>
        <v>737.98930771000028</v>
      </c>
      <c r="X19" s="19">
        <f t="shared" si="4"/>
        <v>738.07160134859294</v>
      </c>
      <c r="Y19" s="19">
        <f t="shared" si="4"/>
        <v>738.519148086369</v>
      </c>
      <c r="Z19" s="19">
        <f t="shared" si="5"/>
        <v>738.79515802133551</v>
      </c>
      <c r="AA19" s="19">
        <f t="shared" si="5"/>
        <v>739.62156575390281</v>
      </c>
      <c r="AB19" s="19">
        <f t="shared" si="5"/>
        <v>739.972549682259</v>
      </c>
      <c r="AC19" s="19">
        <f t="shared" si="5"/>
        <v>739.98696914512595</v>
      </c>
      <c r="AD19" s="19">
        <f t="shared" si="5"/>
        <v>740.4131757884395</v>
      </c>
      <c r="AE19" s="19">
        <f t="shared" si="5"/>
        <v>740.66483520484269</v>
      </c>
      <c r="AF19" s="19">
        <f t="shared" si="5"/>
        <v>741.71839203932916</v>
      </c>
      <c r="AG19" s="19">
        <f t="shared" si="5"/>
        <v>741.74402225395033</v>
      </c>
      <c r="AH19" s="19">
        <f t="shared" si="5"/>
        <v>746.90042106238093</v>
      </c>
      <c r="AI19" s="19">
        <f t="shared" si="5"/>
        <v>749.07851459076323</v>
      </c>
      <c r="AJ19" s="19">
        <f t="shared" si="5"/>
        <v>750.39947272957147</v>
      </c>
    </row>
    <row r="20" spans="1:36">
      <c r="B20" s="25">
        <v>195</v>
      </c>
      <c r="C20" s="2">
        <f>VLOOKUP($B20,'Alkali Feldspar'!$AV$7:$AY$37,2,FALSE)</f>
        <v>1.0620556134648816E-2</v>
      </c>
      <c r="D20" s="2">
        <f>VLOOKUP($B20,'Alkali Feldspar'!$AV$7:$AY$37,3,FALSE)</f>
        <v>0.29090137125746435</v>
      </c>
      <c r="E20" s="32">
        <f>VLOOKUP($B20,'Alkali Feldspar'!$AV$7:$AY$37,4,FALSE)</f>
        <v>0.29090137125746435</v>
      </c>
      <c r="F20" s="19">
        <f t="shared" si="3"/>
        <v>717.3936367850439</v>
      </c>
      <c r="G20" s="19">
        <f t="shared" si="3"/>
        <v>729.80538727218277</v>
      </c>
      <c r="H20" s="19">
        <f t="shared" si="3"/>
        <v>733.10604069561884</v>
      </c>
      <c r="I20" s="19">
        <f t="shared" si="3"/>
        <v>726.26536678098137</v>
      </c>
      <c r="J20" s="19">
        <f t="shared" si="3"/>
        <v>757.91156596328176</v>
      </c>
      <c r="K20" s="19">
        <f t="shared" si="3"/>
        <v>759.61387587681861</v>
      </c>
      <c r="L20" s="19">
        <f t="shared" si="3"/>
        <v>761.69788331093355</v>
      </c>
      <c r="M20" s="19">
        <f t="shared" si="3"/>
        <v>763.1578145452612</v>
      </c>
      <c r="N20" s="19">
        <f t="shared" si="3"/>
        <v>763.56581475537905</v>
      </c>
      <c r="O20" s="19">
        <f t="shared" si="3"/>
        <v>764.08970933115575</v>
      </c>
      <c r="P20" s="19">
        <f t="shared" si="4"/>
        <v>765.15879790441409</v>
      </c>
      <c r="Q20" s="19">
        <f t="shared" si="4"/>
        <v>766.89547804736094</v>
      </c>
      <c r="R20" s="19">
        <f t="shared" si="4"/>
        <v>768.27606299841557</v>
      </c>
      <c r="S20" s="19">
        <f t="shared" si="4"/>
        <v>768.41872465875008</v>
      </c>
      <c r="T20" s="19">
        <f t="shared" si="4"/>
        <v>768.45872722780086</v>
      </c>
      <c r="U20" s="19">
        <f t="shared" si="4"/>
        <v>769.05836964381308</v>
      </c>
      <c r="V20" s="19">
        <f t="shared" si="4"/>
        <v>769.33642249711215</v>
      </c>
      <c r="W20" s="19">
        <f t="shared" si="4"/>
        <v>769.5232408212031</v>
      </c>
      <c r="X20" s="19">
        <f t="shared" si="4"/>
        <v>769.6127178751741</v>
      </c>
      <c r="Y20" s="19">
        <f t="shared" si="4"/>
        <v>770.09934591626268</v>
      </c>
      <c r="Z20" s="19">
        <f t="shared" si="5"/>
        <v>770.39947055094387</v>
      </c>
      <c r="AA20" s="19">
        <f t="shared" si="5"/>
        <v>771.29813802750527</v>
      </c>
      <c r="AB20" s="19">
        <f t="shared" si="5"/>
        <v>771.67983743998968</v>
      </c>
      <c r="AC20" s="19">
        <f t="shared" si="5"/>
        <v>771.69551911803399</v>
      </c>
      <c r="AD20" s="19">
        <f t="shared" si="5"/>
        <v>772.15904580836639</v>
      </c>
      <c r="AE20" s="19">
        <f t="shared" si="5"/>
        <v>772.43275208975501</v>
      </c>
      <c r="AF20" s="19">
        <f t="shared" si="5"/>
        <v>773.57869339619992</v>
      </c>
      <c r="AG20" s="19">
        <f t="shared" si="5"/>
        <v>773.6065728197774</v>
      </c>
      <c r="AH20" s="19">
        <f t="shared" si="5"/>
        <v>779.21716109436159</v>
      </c>
      <c r="AI20" s="19">
        <f t="shared" si="5"/>
        <v>781.58811403825632</v>
      </c>
      <c r="AJ20" s="19">
        <f t="shared" si="5"/>
        <v>783.0263280158224</v>
      </c>
    </row>
    <row r="21" spans="1:36">
      <c r="B21" s="25">
        <v>262</v>
      </c>
      <c r="C21" s="2">
        <f>VLOOKUP($B21,'Alkali Feldspar'!$AV$7:$AY$37,2,FALSE)</f>
        <v>1.0391539413532132E-2</v>
      </c>
      <c r="D21" s="2">
        <f>VLOOKUP($B21,'Alkali Feldspar'!$AV$7:$AY$37,3,FALSE)</f>
        <v>0.29094971867873864</v>
      </c>
      <c r="E21" s="32">
        <f>VLOOKUP($B21,'Alkali Feldspar'!$AV$7:$AY$37,4,FALSE)</f>
        <v>0.29094971867873864</v>
      </c>
      <c r="F21" s="19">
        <f t="shared" si="3"/>
        <v>715.84014523632663</v>
      </c>
      <c r="G21" s="19">
        <f t="shared" si="3"/>
        <v>728.19773649875378</v>
      </c>
      <c r="H21" s="19">
        <f t="shared" si="3"/>
        <v>731.48383152080964</v>
      </c>
      <c r="I21" s="19">
        <f t="shared" si="3"/>
        <v>724.67325742797402</v>
      </c>
      <c r="J21" s="19">
        <f t="shared" si="3"/>
        <v>756.17785054706837</v>
      </c>
      <c r="K21" s="19">
        <f t="shared" si="3"/>
        <v>757.87237262687063</v>
      </c>
      <c r="L21" s="19">
        <f t="shared" si="3"/>
        <v>759.94682230746014</v>
      </c>
      <c r="M21" s="19">
        <f t="shared" si="3"/>
        <v>761.40004240631583</v>
      </c>
      <c r="N21" s="19">
        <f t="shared" si="3"/>
        <v>761.80616479696459</v>
      </c>
      <c r="O21" s="19">
        <f t="shared" si="3"/>
        <v>762.32764668318441</v>
      </c>
      <c r="P21" s="19">
        <f t="shared" si="4"/>
        <v>763.3918066709424</v>
      </c>
      <c r="Q21" s="19">
        <f t="shared" si="4"/>
        <v>765.12046593840432</v>
      </c>
      <c r="R21" s="19">
        <f t="shared" si="4"/>
        <v>766.4946617146968</v>
      </c>
      <c r="S21" s="19">
        <f t="shared" si="4"/>
        <v>766.63666250186645</v>
      </c>
      <c r="T21" s="19">
        <f t="shared" si="4"/>
        <v>766.67647973902137</v>
      </c>
      <c r="U21" s="19">
        <f t="shared" si="4"/>
        <v>767.27334285958636</v>
      </c>
      <c r="V21" s="19">
        <f t="shared" si="4"/>
        <v>767.55010622664713</v>
      </c>
      <c r="W21" s="19">
        <f t="shared" si="4"/>
        <v>767.73605790903105</v>
      </c>
      <c r="X21" s="19">
        <f t="shared" si="4"/>
        <v>767.82511980875256</v>
      </c>
      <c r="Y21" s="19">
        <f t="shared" si="4"/>
        <v>768.30948915841452</v>
      </c>
      <c r="Z21" s="19">
        <f t="shared" si="5"/>
        <v>768.60822005073373</v>
      </c>
      <c r="AA21" s="19">
        <f t="shared" si="5"/>
        <v>769.50271098838164</v>
      </c>
      <c r="AB21" s="19">
        <f t="shared" si="5"/>
        <v>769.88263499247012</v>
      </c>
      <c r="AC21" s="19">
        <f t="shared" si="5"/>
        <v>769.89824371119823</v>
      </c>
      <c r="AD21" s="19">
        <f t="shared" si="5"/>
        <v>770.35961316720534</v>
      </c>
      <c r="AE21" s="19">
        <f t="shared" si="5"/>
        <v>770.63204502455858</v>
      </c>
      <c r="AF21" s="19">
        <f t="shared" si="5"/>
        <v>771.77264574210324</v>
      </c>
      <c r="AG21" s="19">
        <f t="shared" si="5"/>
        <v>771.80039513703821</v>
      </c>
      <c r="AH21" s="19">
        <f t="shared" si="5"/>
        <v>777.38472079889834</v>
      </c>
      <c r="AI21" s="19">
        <f t="shared" si="5"/>
        <v>779.74451870128053</v>
      </c>
      <c r="AJ21" s="19">
        <f t="shared" si="5"/>
        <v>781.17594960368217</v>
      </c>
    </row>
    <row r="22" spans="1:36">
      <c r="B22" s="25">
        <v>277</v>
      </c>
      <c r="C22" s="2">
        <f>VLOOKUP($B22,'Alkali Feldspar'!$AV$7:$AY$37,2,FALSE)</f>
        <v>1.3426576286074436E-2</v>
      </c>
      <c r="D22" s="2">
        <f>VLOOKUP($B22,'Alkali Feldspar'!$AV$7:$AY$37,3,FALSE)</f>
        <v>0.29102910679830007</v>
      </c>
      <c r="E22" s="32">
        <f>VLOOKUP($B22,'Alkali Feldspar'!$AV$7:$AY$37,4,FALSE)</f>
        <v>0.29102910679830007</v>
      </c>
      <c r="F22" s="19">
        <f t="shared" si="3"/>
        <v>733.46831835692683</v>
      </c>
      <c r="G22" s="19">
        <f t="shared" si="3"/>
        <v>746.44755378069965</v>
      </c>
      <c r="H22" s="19">
        <f t="shared" si="3"/>
        <v>749.90081304332739</v>
      </c>
      <c r="I22" s="19">
        <f t="shared" si="3"/>
        <v>742.74465186059319</v>
      </c>
      <c r="J22" s="19">
        <f t="shared" si="3"/>
        <v>775.87603438981921</v>
      </c>
      <c r="K22" s="19">
        <f t="shared" si="3"/>
        <v>777.66009397525113</v>
      </c>
      <c r="L22" s="19">
        <f t="shared" si="3"/>
        <v>779.8444399131613</v>
      </c>
      <c r="M22" s="19">
        <f t="shared" si="3"/>
        <v>781.3748319398112</v>
      </c>
      <c r="N22" s="19">
        <f t="shared" si="3"/>
        <v>781.80254848954269</v>
      </c>
      <c r="O22" s="19">
        <f t="shared" si="3"/>
        <v>782.35177593243327</v>
      </c>
      <c r="P22" s="19">
        <f t="shared" si="4"/>
        <v>783.47261601938499</v>
      </c>
      <c r="Q22" s="19">
        <f t="shared" si="4"/>
        <v>785.29352367943352</v>
      </c>
      <c r="R22" s="19">
        <f t="shared" si="4"/>
        <v>786.74120699586842</v>
      </c>
      <c r="S22" s="19">
        <f t="shared" si="4"/>
        <v>786.89080934168953</v>
      </c>
      <c r="T22" s="19">
        <f t="shared" si="4"/>
        <v>786.93275833031635</v>
      </c>
      <c r="U22" s="19">
        <f t="shared" si="4"/>
        <v>787.5615903490999</v>
      </c>
      <c r="V22" s="19">
        <f t="shared" si="4"/>
        <v>787.85318636277736</v>
      </c>
      <c r="W22" s="19">
        <f t="shared" si="4"/>
        <v>788.04910692321118</v>
      </c>
      <c r="X22" s="19">
        <f t="shared" si="4"/>
        <v>788.14294432474185</v>
      </c>
      <c r="Y22" s="19">
        <f t="shared" si="4"/>
        <v>788.65329565946865</v>
      </c>
      <c r="Z22" s="19">
        <f t="shared" si="5"/>
        <v>788.96805922648207</v>
      </c>
      <c r="AA22" s="19">
        <f t="shared" si="5"/>
        <v>789.91059561666066</v>
      </c>
      <c r="AB22" s="19">
        <f t="shared" si="5"/>
        <v>790.31094391852457</v>
      </c>
      <c r="AC22" s="19">
        <f t="shared" si="5"/>
        <v>790.32739196907278</v>
      </c>
      <c r="AD22" s="19">
        <f t="shared" si="5"/>
        <v>790.8135787611659</v>
      </c>
      <c r="AE22" s="19">
        <f t="shared" si="5"/>
        <v>791.10067215017011</v>
      </c>
      <c r="AF22" s="19">
        <f t="shared" si="5"/>
        <v>792.30271539581815</v>
      </c>
      <c r="AG22" s="19">
        <f t="shared" si="5"/>
        <v>792.33196078861431</v>
      </c>
      <c r="AH22" s="19">
        <f t="shared" si="5"/>
        <v>798.21848173704291</v>
      </c>
      <c r="AI22" s="19">
        <f t="shared" si="5"/>
        <v>800.70666119521218</v>
      </c>
      <c r="AJ22" s="19">
        <f t="shared" si="5"/>
        <v>802.21616441709944</v>
      </c>
    </row>
    <row r="23" spans="1:36">
      <c r="B23" s="25">
        <v>269</v>
      </c>
      <c r="C23" s="2">
        <f>VLOOKUP($B23,'Alkali Feldspar'!$AV$7:$AY$37,2,FALSE)</f>
        <v>5.0643548212546642E-3</v>
      </c>
      <c r="D23" s="2">
        <f>VLOOKUP($B23,'Alkali Feldspar'!$AV$7:$AY$37,3,FALSE)</f>
        <v>0.29251428785924855</v>
      </c>
      <c r="E23" s="32">
        <f>VLOOKUP($B23,'Alkali Feldspar'!$AV$7:$AY$37,4,FALSE)</f>
        <v>0.29251428785924855</v>
      </c>
      <c r="F23" s="19">
        <f t="shared" si="3"/>
        <v>661.03680230125394</v>
      </c>
      <c r="G23" s="19">
        <f t="shared" si="3"/>
        <v>671.56076759076132</v>
      </c>
      <c r="H23" s="19">
        <f t="shared" si="3"/>
        <v>674.35459581384259</v>
      </c>
      <c r="I23" s="19">
        <f t="shared" si="3"/>
        <v>668.56208542257014</v>
      </c>
      <c r="J23" s="19">
        <f t="shared" si="3"/>
        <v>695.28682180351529</v>
      </c>
      <c r="K23" s="19">
        <f t="shared" si="3"/>
        <v>696.71917117964961</v>
      </c>
      <c r="L23" s="19">
        <f t="shared" si="3"/>
        <v>698.4719631083492</v>
      </c>
      <c r="M23" s="19">
        <f t="shared" si="3"/>
        <v>699.6993903825836</v>
      </c>
      <c r="N23" s="19">
        <f t="shared" si="3"/>
        <v>700.04234397811456</v>
      </c>
      <c r="O23" s="19">
        <f t="shared" si="3"/>
        <v>700.48267043481644</v>
      </c>
      <c r="P23" s="19">
        <f t="shared" si="4"/>
        <v>701.38106930312972</v>
      </c>
      <c r="Q23" s="19">
        <f t="shared" si="4"/>
        <v>702.84002670553571</v>
      </c>
      <c r="R23" s="19">
        <f t="shared" si="4"/>
        <v>703.99944048201223</v>
      </c>
      <c r="S23" s="19">
        <f t="shared" si="4"/>
        <v>704.11922771988384</v>
      </c>
      <c r="T23" s="19">
        <f t="shared" si="4"/>
        <v>704.1528155943555</v>
      </c>
      <c r="U23" s="19">
        <f t="shared" si="4"/>
        <v>704.65626604457123</v>
      </c>
      <c r="V23" s="19">
        <f t="shared" si="4"/>
        <v>704.889692587269</v>
      </c>
      <c r="W23" s="19">
        <f t="shared" si="4"/>
        <v>705.04651941959787</v>
      </c>
      <c r="X23" s="19">
        <f t="shared" si="4"/>
        <v>705.12162972188958</v>
      </c>
      <c r="Y23" s="19">
        <f t="shared" si="4"/>
        <v>705.53009742434222</v>
      </c>
      <c r="Z23" s="19">
        <f t="shared" si="5"/>
        <v>705.78199560732992</v>
      </c>
      <c r="AA23" s="19">
        <f t="shared" si="5"/>
        <v>706.5361594981166</v>
      </c>
      <c r="AB23" s="19">
        <f t="shared" si="5"/>
        <v>706.85643791015764</v>
      </c>
      <c r="AC23" s="19">
        <f t="shared" si="5"/>
        <v>706.86959560837704</v>
      </c>
      <c r="AD23" s="19">
        <f t="shared" si="5"/>
        <v>707.25849698449156</v>
      </c>
      <c r="AE23" s="19">
        <f t="shared" si="5"/>
        <v>707.48811959279794</v>
      </c>
      <c r="AF23" s="19">
        <f t="shared" si="5"/>
        <v>708.4493447950681</v>
      </c>
      <c r="AG23" s="19">
        <f t="shared" si="5"/>
        <v>708.47272730241207</v>
      </c>
      <c r="AH23" s="19">
        <f t="shared" si="5"/>
        <v>713.1754488107058</v>
      </c>
      <c r="AI23" s="19">
        <f t="shared" si="5"/>
        <v>715.1610256684603</v>
      </c>
      <c r="AJ23" s="19">
        <f t="shared" si="5"/>
        <v>716.36497268606763</v>
      </c>
    </row>
    <row r="24" spans="1:36">
      <c r="B24" s="25">
        <v>264</v>
      </c>
      <c r="C24" s="2">
        <f>VLOOKUP($B24,'Alkali Feldspar'!$AV$7:$AY$37,2,FALSE)</f>
        <v>8.7351781693422795E-3</v>
      </c>
      <c r="D24" s="2">
        <f>VLOOKUP($B24,'Alkali Feldspar'!$AV$7:$AY$37,3,FALSE)</f>
        <v>0.29302767570092664</v>
      </c>
      <c r="E24" s="32">
        <f>VLOOKUP($B24,'Alkali Feldspar'!$AV$7:$AY$37,4,FALSE)</f>
        <v>0.29302767570092664</v>
      </c>
      <c r="F24" s="19">
        <f t="shared" si="3"/>
        <v>703.73617642046713</v>
      </c>
      <c r="G24" s="19">
        <f t="shared" si="3"/>
        <v>715.67591254599483</v>
      </c>
      <c r="H24" s="19">
        <f t="shared" si="3"/>
        <v>718.8497199585903</v>
      </c>
      <c r="I24" s="19">
        <f t="shared" si="3"/>
        <v>712.27131929393317</v>
      </c>
      <c r="J24" s="19">
        <f t="shared" si="3"/>
        <v>742.68418331806754</v>
      </c>
      <c r="K24" s="19">
        <f t="shared" si="3"/>
        <v>744.31870359139043</v>
      </c>
      <c r="L24" s="19">
        <f t="shared" si="3"/>
        <v>746.31952054689748</v>
      </c>
      <c r="M24" s="19">
        <f t="shared" si="3"/>
        <v>747.72104183654415</v>
      </c>
      <c r="N24" s="19">
        <f t="shared" si="3"/>
        <v>748.11269909884425</v>
      </c>
      <c r="O24" s="19">
        <f t="shared" si="3"/>
        <v>748.61559601464069</v>
      </c>
      <c r="P24" s="19">
        <f t="shared" si="4"/>
        <v>749.64179226091676</v>
      </c>
      <c r="Q24" s="19">
        <f t="shared" si="4"/>
        <v>751.30867203737114</v>
      </c>
      <c r="R24" s="19">
        <f t="shared" si="4"/>
        <v>752.63365927334235</v>
      </c>
      <c r="S24" s="19">
        <f t="shared" si="4"/>
        <v>752.77057026045759</v>
      </c>
      <c r="T24" s="19">
        <f t="shared" si="4"/>
        <v>752.80896014524365</v>
      </c>
      <c r="U24" s="19">
        <f t="shared" si="4"/>
        <v>753.38441851182301</v>
      </c>
      <c r="V24" s="19">
        <f t="shared" si="4"/>
        <v>753.65125106870482</v>
      </c>
      <c r="W24" s="19">
        <f t="shared" si="4"/>
        <v>753.83052848445186</v>
      </c>
      <c r="X24" s="19">
        <f t="shared" si="4"/>
        <v>753.91639317481111</v>
      </c>
      <c r="Y24" s="19">
        <f t="shared" si="4"/>
        <v>754.38336796109445</v>
      </c>
      <c r="Z24" s="19">
        <f t="shared" si="5"/>
        <v>754.67136557594972</v>
      </c>
      <c r="AA24" s="19">
        <f t="shared" si="5"/>
        <v>755.53369354943186</v>
      </c>
      <c r="AB24" s="19">
        <f t="shared" si="5"/>
        <v>755.89994571931254</v>
      </c>
      <c r="AC24" s="19">
        <f t="shared" si="5"/>
        <v>755.91499260684645</v>
      </c>
      <c r="AD24" s="19">
        <f t="shared" si="5"/>
        <v>756.35975020179831</v>
      </c>
      <c r="AE24" s="19">
        <f t="shared" si="5"/>
        <v>756.6223684541053</v>
      </c>
      <c r="AF24" s="19">
        <f t="shared" si="5"/>
        <v>757.72184553170564</v>
      </c>
      <c r="AG24" s="19">
        <f t="shared" si="5"/>
        <v>757.74859370247032</v>
      </c>
      <c r="AH24" s="19">
        <f t="shared" si="5"/>
        <v>763.1307191377831</v>
      </c>
      <c r="AI24" s="19">
        <f t="shared" si="5"/>
        <v>765.40464609327648</v>
      </c>
      <c r="AJ24" s="19">
        <f t="shared" si="5"/>
        <v>766.78386516559169</v>
      </c>
    </row>
    <row r="25" spans="1:36">
      <c r="B25" s="25">
        <v>178</v>
      </c>
      <c r="C25" s="2">
        <f>VLOOKUP($B25,'Alkali Feldspar'!$AV$7:$AY$37,2,FALSE)</f>
        <v>7.9338660258177537E-3</v>
      </c>
      <c r="D25" s="2">
        <f>VLOOKUP($B25,'Alkali Feldspar'!$AV$7:$AY$37,3,FALSE)</f>
        <v>0.2933509039027784</v>
      </c>
      <c r="E25" s="32">
        <f>VLOOKUP($B25,'Alkali Feldspar'!$AV$7:$AY$37,4,FALSE)</f>
        <v>0.2933509039027784</v>
      </c>
      <c r="F25" s="19">
        <f t="shared" si="3"/>
        <v>696.49061932604229</v>
      </c>
      <c r="G25" s="19">
        <f t="shared" si="3"/>
        <v>708.18371925427596</v>
      </c>
      <c r="H25" s="19">
        <f t="shared" si="3"/>
        <v>711.29127897822457</v>
      </c>
      <c r="I25" s="19">
        <f t="shared" si="3"/>
        <v>704.84987015126524</v>
      </c>
      <c r="J25" s="19">
        <f t="shared" si="3"/>
        <v>734.61902345856925</v>
      </c>
      <c r="K25" s="19">
        <f t="shared" si="3"/>
        <v>736.21819820582721</v>
      </c>
      <c r="L25" s="19">
        <f t="shared" si="3"/>
        <v>738.17564463866665</v>
      </c>
      <c r="M25" s="19">
        <f t="shared" si="3"/>
        <v>739.54671777487874</v>
      </c>
      <c r="N25" s="19">
        <f t="shared" si="3"/>
        <v>739.92985620900413</v>
      </c>
      <c r="O25" s="19">
        <f t="shared" si="3"/>
        <v>740.42180831955159</v>
      </c>
      <c r="P25" s="19">
        <f t="shared" si="4"/>
        <v>741.42564848467578</v>
      </c>
      <c r="Q25" s="19">
        <f t="shared" si="4"/>
        <v>743.05615044180809</v>
      </c>
      <c r="R25" s="19">
        <f t="shared" si="4"/>
        <v>744.35216459664809</v>
      </c>
      <c r="S25" s="19">
        <f t="shared" si="4"/>
        <v>744.48607893190399</v>
      </c>
      <c r="T25" s="19">
        <f t="shared" si="4"/>
        <v>744.52362845831135</v>
      </c>
      <c r="U25" s="19">
        <f t="shared" si="4"/>
        <v>745.08648493301871</v>
      </c>
      <c r="V25" s="19">
        <f t="shared" si="4"/>
        <v>745.34747094280544</v>
      </c>
      <c r="W25" s="19">
        <f t="shared" si="4"/>
        <v>745.52281908163013</v>
      </c>
      <c r="X25" s="19">
        <f t="shared" si="4"/>
        <v>745.60680152426414</v>
      </c>
      <c r="Y25" s="19">
        <f t="shared" si="4"/>
        <v>746.06353602212948</v>
      </c>
      <c r="Z25" s="19">
        <f t="shared" si="5"/>
        <v>746.34521502933205</v>
      </c>
      <c r="AA25" s="19">
        <f t="shared" si="5"/>
        <v>747.1886095233308</v>
      </c>
      <c r="AB25" s="19">
        <f t="shared" si="5"/>
        <v>747.54681373913672</v>
      </c>
      <c r="AC25" s="19">
        <f t="shared" si="5"/>
        <v>747.56152990725332</v>
      </c>
      <c r="AD25" s="19">
        <f t="shared" si="5"/>
        <v>747.99650913654955</v>
      </c>
      <c r="AE25" s="19">
        <f t="shared" si="5"/>
        <v>748.25335085209406</v>
      </c>
      <c r="AF25" s="19">
        <f t="shared" si="5"/>
        <v>749.32862248050481</v>
      </c>
      <c r="AG25" s="19">
        <f t="shared" si="5"/>
        <v>749.35478134838138</v>
      </c>
      <c r="AH25" s="19">
        <f t="shared" si="5"/>
        <v>754.61791421371174</v>
      </c>
      <c r="AI25" s="19">
        <f t="shared" si="5"/>
        <v>756.84131842664124</v>
      </c>
      <c r="AJ25" s="19">
        <f t="shared" si="5"/>
        <v>758.18982161522001</v>
      </c>
    </row>
    <row r="26" spans="1:36">
      <c r="B26" s="25">
        <v>279</v>
      </c>
      <c r="C26" s="2">
        <f>VLOOKUP($B26,'Alkali Feldspar'!$AV$7:$AY$37,2,FALSE)</f>
        <v>1.2149738363077412E-2</v>
      </c>
      <c r="D26" s="2">
        <f>VLOOKUP($B26,'Alkali Feldspar'!$AV$7:$AY$37,3,FALSE)</f>
        <v>0.29426034658581146</v>
      </c>
      <c r="E26" s="32">
        <f>VLOOKUP($B26,'Alkali Feldspar'!$AV$7:$AY$37,4,FALSE)</f>
        <v>0.29426034658581146</v>
      </c>
      <c r="F26" s="19">
        <f t="shared" ref="F26:O36" si="6">(-442-3.72*$C$3)/(-0.11+0.1*LN($D26/F$4)-3.27*$C26+0.098*LN($C26)+0.52*(F$3*F$4))</f>
        <v>728.14883597290952</v>
      </c>
      <c r="G26" s="19">
        <f t="shared" si="6"/>
        <v>740.93884871232194</v>
      </c>
      <c r="H26" s="19">
        <f t="shared" si="6"/>
        <v>744.34121050211263</v>
      </c>
      <c r="I26" s="19">
        <f t="shared" si="6"/>
        <v>737.29026560866498</v>
      </c>
      <c r="J26" s="19">
        <f t="shared" si="6"/>
        <v>769.92613998735544</v>
      </c>
      <c r="K26" s="19">
        <f t="shared" si="6"/>
        <v>771.68291098014106</v>
      </c>
      <c r="L26" s="19">
        <f t="shared" si="6"/>
        <v>773.83376126847293</v>
      </c>
      <c r="M26" s="19">
        <f t="shared" si="6"/>
        <v>775.34063031606217</v>
      </c>
      <c r="N26" s="19">
        <f t="shared" si="6"/>
        <v>775.76176447372109</v>
      </c>
      <c r="O26" s="19">
        <f t="shared" si="6"/>
        <v>776.30253429759341</v>
      </c>
      <c r="P26" s="19">
        <f t="shared" ref="P26:Y36" si="7">(-442-3.72*$C$3)/(-0.11+0.1*LN($D26/P$4)-3.27*$C26+0.098*LN($C26)+0.52*(P$3*P$4))</f>
        <v>777.40609621909107</v>
      </c>
      <c r="Q26" s="19">
        <f t="shared" si="7"/>
        <v>779.19888178938072</v>
      </c>
      <c r="R26" s="19">
        <f t="shared" si="7"/>
        <v>780.62416104932652</v>
      </c>
      <c r="S26" s="19">
        <f t="shared" si="7"/>
        <v>780.77144585425617</v>
      </c>
      <c r="T26" s="19">
        <f t="shared" si="7"/>
        <v>780.81274491863144</v>
      </c>
      <c r="U26" s="19">
        <f t="shared" si="7"/>
        <v>781.43183021045945</v>
      </c>
      <c r="V26" s="19">
        <f t="shared" si="7"/>
        <v>781.71890395312539</v>
      </c>
      <c r="W26" s="19">
        <f t="shared" si="7"/>
        <v>781.91178511381395</v>
      </c>
      <c r="X26" s="19">
        <f t="shared" si="7"/>
        <v>782.00416651091757</v>
      </c>
      <c r="Y26" s="19">
        <f t="shared" si="7"/>
        <v>782.50659610759431</v>
      </c>
      <c r="Z26" s="19">
        <f t="shared" ref="Z26:AJ36" si="8">(-442-3.72*$C$3)/(-0.11+0.1*LN($D26/Z$4)-3.27*$C26+0.098*LN($C26)+0.52*(Z$3*Z$4))</f>
        <v>782.81647134784396</v>
      </c>
      <c r="AA26" s="19">
        <f t="shared" si="8"/>
        <v>783.74435847312748</v>
      </c>
      <c r="AB26" s="19">
        <f t="shared" si="8"/>
        <v>784.13847917651981</v>
      </c>
      <c r="AC26" s="19">
        <f t="shared" si="8"/>
        <v>784.15467130352533</v>
      </c>
      <c r="AD26" s="19">
        <f t="shared" si="8"/>
        <v>784.63329089185447</v>
      </c>
      <c r="AE26" s="19">
        <f t="shared" si="8"/>
        <v>784.91591368589627</v>
      </c>
      <c r="AF26" s="19">
        <f t="shared" si="8"/>
        <v>786.09922139787636</v>
      </c>
      <c r="AG26" s="19">
        <f t="shared" si="8"/>
        <v>786.12801060980928</v>
      </c>
      <c r="AH26" s="19">
        <f t="shared" si="8"/>
        <v>791.9223726015058</v>
      </c>
      <c r="AI26" s="19">
        <f t="shared" si="8"/>
        <v>794.37139461524976</v>
      </c>
      <c r="AJ26" s="19">
        <f t="shared" si="8"/>
        <v>795.85708350982236</v>
      </c>
    </row>
    <row r="27" spans="1:36">
      <c r="B27" s="25">
        <v>286</v>
      </c>
      <c r="C27" s="2">
        <f>VLOOKUP($B27,'Alkali Feldspar'!$AV$7:$AY$37,2,FALSE)</f>
        <v>8.2537891020588103E-3</v>
      </c>
      <c r="D27" s="2">
        <f>VLOOKUP($B27,'Alkali Feldspar'!$AV$7:$AY$37,3,FALSE)</f>
        <v>0.2946508862693798</v>
      </c>
      <c r="E27" s="32">
        <f>VLOOKUP($B27,'Alkali Feldspar'!$AV$7:$AY$37,4,FALSE)</f>
        <v>0.2946508862693798</v>
      </c>
      <c r="F27" s="19">
        <f t="shared" si="6"/>
        <v>700.00893878572288</v>
      </c>
      <c r="G27" s="19">
        <f t="shared" si="6"/>
        <v>711.82147417688282</v>
      </c>
      <c r="H27" s="19">
        <f t="shared" si="6"/>
        <v>714.9611121121693</v>
      </c>
      <c r="I27" s="19">
        <f t="shared" si="6"/>
        <v>708.45336832794226</v>
      </c>
      <c r="J27" s="19">
        <f t="shared" si="6"/>
        <v>738.5341804704392</v>
      </c>
      <c r="K27" s="19">
        <f t="shared" si="6"/>
        <v>740.15046501677386</v>
      </c>
      <c r="L27" s="19">
        <f t="shared" si="6"/>
        <v>742.12890549742519</v>
      </c>
      <c r="M27" s="19">
        <f t="shared" si="6"/>
        <v>743.51471716215485</v>
      </c>
      <c r="N27" s="19">
        <f t="shared" si="6"/>
        <v>743.90197912116628</v>
      </c>
      <c r="O27" s="19">
        <f t="shared" si="6"/>
        <v>744.39922902003127</v>
      </c>
      <c r="P27" s="19">
        <f t="shared" si="7"/>
        <v>745.41389046137476</v>
      </c>
      <c r="Q27" s="19">
        <f t="shared" si="7"/>
        <v>747.06200053280156</v>
      </c>
      <c r="R27" s="19">
        <f t="shared" si="7"/>
        <v>748.37203841689063</v>
      </c>
      <c r="S27" s="19">
        <f t="shared" si="7"/>
        <v>748.50740319804947</v>
      </c>
      <c r="T27" s="19">
        <f t="shared" si="7"/>
        <v>748.54535947613044</v>
      </c>
      <c r="U27" s="19">
        <f t="shared" si="7"/>
        <v>749.11431551851388</v>
      </c>
      <c r="V27" s="19">
        <f t="shared" si="7"/>
        <v>749.37813136052762</v>
      </c>
      <c r="W27" s="19">
        <f t="shared" si="7"/>
        <v>749.55538133409664</v>
      </c>
      <c r="X27" s="19">
        <f t="shared" si="7"/>
        <v>749.64027481426297</v>
      </c>
      <c r="Y27" s="19">
        <f t="shared" si="7"/>
        <v>750.10196575743691</v>
      </c>
      <c r="Z27" s="19">
        <f t="shared" si="8"/>
        <v>750.38670304759091</v>
      </c>
      <c r="AA27" s="19">
        <f t="shared" si="8"/>
        <v>751.23926151628052</v>
      </c>
      <c r="AB27" s="19">
        <f t="shared" si="8"/>
        <v>751.60136098730982</v>
      </c>
      <c r="AC27" s="19">
        <f t="shared" si="8"/>
        <v>751.61623722514685</v>
      </c>
      <c r="AD27" s="19">
        <f t="shared" si="8"/>
        <v>752.05594921612169</v>
      </c>
      <c r="AE27" s="19">
        <f t="shared" si="8"/>
        <v>752.31558678358806</v>
      </c>
      <c r="AF27" s="19">
        <f t="shared" si="8"/>
        <v>753.40257379316847</v>
      </c>
      <c r="AG27" s="19">
        <f t="shared" si="8"/>
        <v>753.42901788045663</v>
      </c>
      <c r="AH27" s="19">
        <f t="shared" si="8"/>
        <v>758.74974074188037</v>
      </c>
      <c r="AI27" s="19">
        <f t="shared" si="8"/>
        <v>760.99759588147617</v>
      </c>
      <c r="AJ27" s="19">
        <f t="shared" si="8"/>
        <v>762.36096398560187</v>
      </c>
    </row>
    <row r="28" spans="1:36">
      <c r="B28" s="25">
        <v>290</v>
      </c>
      <c r="C28" s="2">
        <f>VLOOKUP($B28,'Alkali Feldspar'!$AV$7:$AY$37,2,FALSE)</f>
        <v>9.0381648422516812E-3</v>
      </c>
      <c r="D28" s="2">
        <f>VLOOKUP($B28,'Alkali Feldspar'!$AV$7:$AY$37,3,FALSE)</f>
        <v>0.29482149580389982</v>
      </c>
      <c r="E28" s="32">
        <f>VLOOKUP($B28,'Alkali Feldspar'!$AV$7:$AY$37,4,FALSE)</f>
        <v>0.29482149580389982</v>
      </c>
      <c r="F28" s="19">
        <f t="shared" si="6"/>
        <v>706.98724345168762</v>
      </c>
      <c r="G28" s="19">
        <f t="shared" si="6"/>
        <v>719.03849553633188</v>
      </c>
      <c r="H28" s="19">
        <f t="shared" si="6"/>
        <v>722.24226385579209</v>
      </c>
      <c r="I28" s="19">
        <f t="shared" si="6"/>
        <v>715.60191116851388</v>
      </c>
      <c r="J28" s="19">
        <f t="shared" si="6"/>
        <v>746.30599256434118</v>
      </c>
      <c r="K28" s="19">
        <f t="shared" si="6"/>
        <v>747.95651138343339</v>
      </c>
      <c r="L28" s="19">
        <f t="shared" si="6"/>
        <v>749.97696039473351</v>
      </c>
      <c r="M28" s="19">
        <f t="shared" si="6"/>
        <v>751.39226505825695</v>
      </c>
      <c r="N28" s="19">
        <f t="shared" si="6"/>
        <v>751.78777876248114</v>
      </c>
      <c r="O28" s="19">
        <f t="shared" si="6"/>
        <v>752.29563042138807</v>
      </c>
      <c r="P28" s="19">
        <f t="shared" si="7"/>
        <v>753.33194757211106</v>
      </c>
      <c r="Q28" s="19">
        <f t="shared" si="7"/>
        <v>755.01529679028056</v>
      </c>
      <c r="R28" s="19">
        <f t="shared" si="7"/>
        <v>756.35340172106635</v>
      </c>
      <c r="S28" s="19">
        <f t="shared" si="7"/>
        <v>756.4916694874745</v>
      </c>
      <c r="T28" s="19">
        <f t="shared" si="7"/>
        <v>756.53043985824058</v>
      </c>
      <c r="U28" s="19">
        <f t="shared" si="7"/>
        <v>757.1116039927723</v>
      </c>
      <c r="V28" s="19">
        <f t="shared" si="7"/>
        <v>757.38108373051978</v>
      </c>
      <c r="W28" s="19">
        <f t="shared" si="7"/>
        <v>757.56214024428357</v>
      </c>
      <c r="X28" s="19">
        <f t="shared" si="7"/>
        <v>757.64885718236008</v>
      </c>
      <c r="Y28" s="19">
        <f t="shared" si="7"/>
        <v>758.12046862666966</v>
      </c>
      <c r="Z28" s="19">
        <f t="shared" si="8"/>
        <v>758.41132725215073</v>
      </c>
      <c r="AA28" s="19">
        <f t="shared" si="8"/>
        <v>759.28222829713741</v>
      </c>
      <c r="AB28" s="19">
        <f t="shared" si="8"/>
        <v>759.65212464827891</v>
      </c>
      <c r="AC28" s="19">
        <f t="shared" si="8"/>
        <v>759.66732128925162</v>
      </c>
      <c r="AD28" s="19">
        <f t="shared" si="8"/>
        <v>760.11650666949095</v>
      </c>
      <c r="AE28" s="19">
        <f t="shared" si="8"/>
        <v>760.38174065049657</v>
      </c>
      <c r="AF28" s="19">
        <f t="shared" si="8"/>
        <v>761.4921786653988</v>
      </c>
      <c r="AG28" s="19">
        <f t="shared" si="8"/>
        <v>761.5191936945638</v>
      </c>
      <c r="AH28" s="19">
        <f t="shared" si="8"/>
        <v>766.95520805020851</v>
      </c>
      <c r="AI28" s="19">
        <f t="shared" si="8"/>
        <v>769.25201833946244</v>
      </c>
      <c r="AJ28" s="19">
        <f t="shared" si="8"/>
        <v>770.6451504048465</v>
      </c>
    </row>
    <row r="29" spans="1:36">
      <c r="B29" s="25">
        <v>185</v>
      </c>
      <c r="C29" s="2">
        <f>VLOOKUP($B29,'Alkali Feldspar'!$AV$7:$AY$37,2,FALSE)</f>
        <v>9.9245040027727098E-3</v>
      </c>
      <c r="D29" s="2">
        <f>VLOOKUP($B29,'Alkali Feldspar'!$AV$7:$AY$37,3,FALSE)</f>
        <v>0.29519158148957625</v>
      </c>
      <c r="E29" s="32">
        <f>VLOOKUP($B29,'Alkali Feldspar'!$AV$7:$AY$37,4,FALSE)</f>
        <v>0.29519158148957625</v>
      </c>
      <c r="F29" s="19">
        <f t="shared" si="6"/>
        <v>714.11204888161831</v>
      </c>
      <c r="G29" s="19">
        <f t="shared" si="6"/>
        <v>726.40953520917378</v>
      </c>
      <c r="H29" s="19">
        <f t="shared" si="6"/>
        <v>729.67947479016539</v>
      </c>
      <c r="I29" s="19">
        <f t="shared" si="6"/>
        <v>722.90230299864413</v>
      </c>
      <c r="J29" s="19">
        <f t="shared" si="6"/>
        <v>754.24977217693049</v>
      </c>
      <c r="K29" s="19">
        <f t="shared" si="6"/>
        <v>755.93565436296637</v>
      </c>
      <c r="L29" s="19">
        <f t="shared" si="6"/>
        <v>757.99950077658309</v>
      </c>
      <c r="M29" s="19">
        <f t="shared" si="6"/>
        <v>759.44527574144786</v>
      </c>
      <c r="N29" s="19">
        <f t="shared" si="6"/>
        <v>759.84931495365367</v>
      </c>
      <c r="O29" s="19">
        <f t="shared" si="6"/>
        <v>760.36812030969293</v>
      </c>
      <c r="P29" s="19">
        <f t="shared" si="7"/>
        <v>761.42681278617044</v>
      </c>
      <c r="Q29" s="19">
        <f t="shared" si="7"/>
        <v>763.14657423926246</v>
      </c>
      <c r="R29" s="19">
        <f t="shared" si="7"/>
        <v>764.51368240473118</v>
      </c>
      <c r="S29" s="19">
        <f t="shared" si="7"/>
        <v>764.65495008036896</v>
      </c>
      <c r="T29" s="19">
        <f t="shared" si="7"/>
        <v>764.6945617276491</v>
      </c>
      <c r="U29" s="19">
        <f t="shared" si="7"/>
        <v>765.28834176716168</v>
      </c>
      <c r="V29" s="19">
        <f t="shared" si="7"/>
        <v>765.56367470914347</v>
      </c>
      <c r="W29" s="19">
        <f t="shared" si="7"/>
        <v>765.74866502936584</v>
      </c>
      <c r="X29" s="19">
        <f t="shared" si="7"/>
        <v>765.83726640075611</v>
      </c>
      <c r="Y29" s="19">
        <f t="shared" si="7"/>
        <v>766.31913020330933</v>
      </c>
      <c r="Z29" s="19">
        <f t="shared" si="8"/>
        <v>766.61631503494402</v>
      </c>
      <c r="AA29" s="19">
        <f t="shared" si="8"/>
        <v>767.5061730176235</v>
      </c>
      <c r="AB29" s="19">
        <f t="shared" si="8"/>
        <v>767.88412760708889</v>
      </c>
      <c r="AC29" s="19">
        <f t="shared" si="8"/>
        <v>767.89965539408809</v>
      </c>
      <c r="AD29" s="19">
        <f t="shared" si="8"/>
        <v>768.35863189586996</v>
      </c>
      <c r="AE29" s="19">
        <f t="shared" si="8"/>
        <v>768.62965007850175</v>
      </c>
      <c r="AF29" s="19">
        <f t="shared" si="8"/>
        <v>769.76432670479562</v>
      </c>
      <c r="AG29" s="19">
        <f t="shared" si="8"/>
        <v>769.79193186522116</v>
      </c>
      <c r="AH29" s="19">
        <f t="shared" si="8"/>
        <v>775.34712646194498</v>
      </c>
      <c r="AI29" s="19">
        <f t="shared" si="8"/>
        <v>777.69455141975573</v>
      </c>
      <c r="AJ29" s="19">
        <f t="shared" si="8"/>
        <v>779.11845881046804</v>
      </c>
    </row>
    <row r="30" spans="1:36">
      <c r="B30" s="25">
        <v>260</v>
      </c>
      <c r="C30" s="2">
        <f>VLOOKUP($B30,'Alkali Feldspar'!$AV$7:$AY$37,2,FALSE)</f>
        <v>9.9508553555933757E-3</v>
      </c>
      <c r="D30" s="2">
        <f>VLOOKUP($B30,'Alkali Feldspar'!$AV$7:$AY$37,3,FALSE)</f>
        <v>0.29570289440481445</v>
      </c>
      <c r="E30" s="32">
        <f>VLOOKUP($B30,'Alkali Feldspar'!$AV$7:$AY$37,4,FALSE)</f>
        <v>0.29570289440481445</v>
      </c>
      <c r="F30" s="19">
        <f t="shared" si="6"/>
        <v>714.50248058121338</v>
      </c>
      <c r="G30" s="19">
        <f t="shared" si="6"/>
        <v>726.81353348470498</v>
      </c>
      <c r="H30" s="19">
        <f t="shared" si="6"/>
        <v>730.08711947703625</v>
      </c>
      <c r="I30" s="19">
        <f t="shared" si="6"/>
        <v>723.30240846893071</v>
      </c>
      <c r="J30" s="19">
        <f t="shared" si="6"/>
        <v>754.68534028262695</v>
      </c>
      <c r="K30" s="19">
        <f t="shared" si="6"/>
        <v>756.37317235364492</v>
      </c>
      <c r="L30" s="19">
        <f t="shared" si="6"/>
        <v>758.43941173631322</v>
      </c>
      <c r="M30" s="19">
        <f t="shared" si="6"/>
        <v>759.8868669240934</v>
      </c>
      <c r="N30" s="19">
        <f t="shared" si="6"/>
        <v>760.29137626771887</v>
      </c>
      <c r="O30" s="19">
        <f t="shared" si="6"/>
        <v>760.81078566161739</v>
      </c>
      <c r="P30" s="19">
        <f t="shared" si="7"/>
        <v>761.87071203920152</v>
      </c>
      <c r="Q30" s="19">
        <f t="shared" si="7"/>
        <v>763.59248152892496</v>
      </c>
      <c r="R30" s="19">
        <f t="shared" si="7"/>
        <v>764.96118919906792</v>
      </c>
      <c r="S30" s="19">
        <f t="shared" si="7"/>
        <v>765.10262231999764</v>
      </c>
      <c r="T30" s="19">
        <f t="shared" si="7"/>
        <v>765.14228036385339</v>
      </c>
      <c r="U30" s="19">
        <f t="shared" si="7"/>
        <v>765.73675617802542</v>
      </c>
      <c r="V30" s="19">
        <f t="shared" si="7"/>
        <v>766.01241193079375</v>
      </c>
      <c r="W30" s="19">
        <f t="shared" si="7"/>
        <v>766.19761920596113</v>
      </c>
      <c r="X30" s="19">
        <f t="shared" si="7"/>
        <v>766.28632450680573</v>
      </c>
      <c r="Y30" s="19">
        <f t="shared" si="7"/>
        <v>766.76875374656197</v>
      </c>
      <c r="Z30" s="19">
        <f t="shared" si="8"/>
        <v>767.06628748358548</v>
      </c>
      <c r="AA30" s="19">
        <f t="shared" si="8"/>
        <v>767.95719100037149</v>
      </c>
      <c r="AB30" s="19">
        <f t="shared" si="8"/>
        <v>768.33559003296989</v>
      </c>
      <c r="AC30" s="19">
        <f t="shared" si="8"/>
        <v>768.35113608403731</v>
      </c>
      <c r="AD30" s="19">
        <f t="shared" si="8"/>
        <v>768.81065260935816</v>
      </c>
      <c r="AE30" s="19">
        <f t="shared" si="8"/>
        <v>769.08198981878991</v>
      </c>
      <c r="AF30" s="19">
        <f t="shared" si="8"/>
        <v>770.21800334289662</v>
      </c>
      <c r="AG30" s="19">
        <f t="shared" si="8"/>
        <v>770.24564105284765</v>
      </c>
      <c r="AH30" s="19">
        <f t="shared" si="8"/>
        <v>775.80740960968376</v>
      </c>
      <c r="AI30" s="19">
        <f t="shared" si="8"/>
        <v>778.15762670636832</v>
      </c>
      <c r="AJ30" s="19">
        <f t="shared" si="8"/>
        <v>779.58323187673068</v>
      </c>
    </row>
    <row r="31" spans="1:36">
      <c r="B31" s="25">
        <v>285</v>
      </c>
      <c r="C31" s="2">
        <f>VLOOKUP($B31,'Alkali Feldspar'!$AV$7:$AY$37,2,FALSE)</f>
        <v>7.5824595587624943E-3</v>
      </c>
      <c r="D31" s="2">
        <f>VLOOKUP($B31,'Alkali Feldspar'!$AV$7:$AY$37,3,FALSE)</f>
        <v>0.29651581184976417</v>
      </c>
      <c r="E31" s="32">
        <f>VLOOKUP($B31,'Alkali Feldspar'!$AV$7:$AY$37,4,FALSE)</f>
        <v>0.29651581184976417</v>
      </c>
      <c r="F31" s="19">
        <f t="shared" si="6"/>
        <v>694.12491900754344</v>
      </c>
      <c r="G31" s="19">
        <f t="shared" si="6"/>
        <v>705.73805803254936</v>
      </c>
      <c r="H31" s="19">
        <f t="shared" si="6"/>
        <v>708.8241445863556</v>
      </c>
      <c r="I31" s="19">
        <f t="shared" si="6"/>
        <v>702.42714175591254</v>
      </c>
      <c r="J31" s="19">
        <f t="shared" si="6"/>
        <v>731.98770882974952</v>
      </c>
      <c r="K31" s="19">
        <f t="shared" si="6"/>
        <v>733.57543562123055</v>
      </c>
      <c r="L31" s="19">
        <f t="shared" si="6"/>
        <v>735.51883565000844</v>
      </c>
      <c r="M31" s="19">
        <f t="shared" si="6"/>
        <v>736.88004803623517</v>
      </c>
      <c r="N31" s="19">
        <f t="shared" si="6"/>
        <v>737.26042768756065</v>
      </c>
      <c r="O31" s="19">
        <f t="shared" si="6"/>
        <v>737.74883542010753</v>
      </c>
      <c r="P31" s="19">
        <f t="shared" si="7"/>
        <v>738.74543592805901</v>
      </c>
      <c r="Q31" s="19">
        <f t="shared" si="7"/>
        <v>740.36415797570703</v>
      </c>
      <c r="R31" s="19">
        <f t="shared" si="7"/>
        <v>741.6507904410048</v>
      </c>
      <c r="S31" s="19">
        <f t="shared" si="7"/>
        <v>741.78373445974341</v>
      </c>
      <c r="T31" s="19">
        <f t="shared" si="7"/>
        <v>741.82101187862122</v>
      </c>
      <c r="U31" s="19">
        <f t="shared" si="7"/>
        <v>742.37978790491411</v>
      </c>
      <c r="V31" s="19">
        <f t="shared" si="7"/>
        <v>742.63888084645919</v>
      </c>
      <c r="W31" s="19">
        <f t="shared" si="7"/>
        <v>742.81295672305419</v>
      </c>
      <c r="X31" s="19">
        <f t="shared" si="7"/>
        <v>742.89632971425726</v>
      </c>
      <c r="Y31" s="19">
        <f t="shared" si="7"/>
        <v>743.34974854431209</v>
      </c>
      <c r="Z31" s="19">
        <f t="shared" si="8"/>
        <v>743.62938169373444</v>
      </c>
      <c r="AA31" s="19">
        <f t="shared" si="8"/>
        <v>744.46664595151037</v>
      </c>
      <c r="AB31" s="19">
        <f t="shared" si="8"/>
        <v>744.82224446680164</v>
      </c>
      <c r="AC31" s="19">
        <f t="shared" si="8"/>
        <v>744.83685355789396</v>
      </c>
      <c r="AD31" s="19">
        <f t="shared" si="8"/>
        <v>745.26866686698588</v>
      </c>
      <c r="AE31" s="19">
        <f t="shared" si="8"/>
        <v>745.52363834503217</v>
      </c>
      <c r="AF31" s="19">
        <f t="shared" si="8"/>
        <v>746.59107326388175</v>
      </c>
      <c r="AG31" s="19">
        <f t="shared" si="8"/>
        <v>746.61704134331876</v>
      </c>
      <c r="AH31" s="19">
        <f t="shared" si="8"/>
        <v>751.84165307189562</v>
      </c>
      <c r="AI31" s="19">
        <f t="shared" si="8"/>
        <v>754.04870351813111</v>
      </c>
      <c r="AJ31" s="19">
        <f t="shared" si="8"/>
        <v>755.3872647743226</v>
      </c>
    </row>
    <row r="32" spans="1:36">
      <c r="B32" s="25">
        <v>258</v>
      </c>
      <c r="C32" s="2">
        <f>VLOOKUP($B32,'Alkali Feldspar'!$AV$7:$AY$37,2,FALSE)</f>
        <v>7.5832204939711113E-3</v>
      </c>
      <c r="D32" s="2">
        <f>VLOOKUP($B32,'Alkali Feldspar'!$AV$7:$AY$37,3,FALSE)</f>
        <v>0.29750277815356541</v>
      </c>
      <c r="E32" s="32">
        <f>VLOOKUP($B32,'Alkali Feldspar'!$AV$7:$AY$37,4,FALSE)</f>
        <v>0.29750277815356541</v>
      </c>
      <c r="F32" s="19">
        <f t="shared" si="6"/>
        <v>694.48622778277274</v>
      </c>
      <c r="G32" s="19">
        <f t="shared" si="6"/>
        <v>706.11156103409996</v>
      </c>
      <c r="H32" s="19">
        <f t="shared" si="6"/>
        <v>709.20092214700981</v>
      </c>
      <c r="I32" s="19">
        <f t="shared" si="6"/>
        <v>702.79714753768894</v>
      </c>
      <c r="J32" s="19">
        <f t="shared" si="6"/>
        <v>732.38952105532735</v>
      </c>
      <c r="K32" s="19">
        <f t="shared" si="6"/>
        <v>733.97899332910458</v>
      </c>
      <c r="L32" s="19">
        <f t="shared" si="6"/>
        <v>735.92453500480178</v>
      </c>
      <c r="M32" s="19">
        <f t="shared" si="6"/>
        <v>737.28725083823235</v>
      </c>
      <c r="N32" s="19">
        <f t="shared" si="6"/>
        <v>737.66805111291194</v>
      </c>
      <c r="O32" s="19">
        <f t="shared" si="6"/>
        <v>738.15699924469482</v>
      </c>
      <c r="P32" s="19">
        <f t="shared" si="7"/>
        <v>739.1547035533863</v>
      </c>
      <c r="Q32" s="19">
        <f t="shared" si="7"/>
        <v>740.77522162069044</v>
      </c>
      <c r="R32" s="19">
        <f t="shared" si="7"/>
        <v>742.06328444892699</v>
      </c>
      <c r="S32" s="19">
        <f t="shared" si="7"/>
        <v>742.19637640462588</v>
      </c>
      <c r="T32" s="19">
        <f t="shared" si="7"/>
        <v>742.23369530969796</v>
      </c>
      <c r="U32" s="19">
        <f t="shared" si="7"/>
        <v>742.7930934501976</v>
      </c>
      <c r="V32" s="19">
        <f t="shared" si="7"/>
        <v>743.05247501238432</v>
      </c>
      <c r="W32" s="19">
        <f t="shared" si="7"/>
        <v>743.22674486014012</v>
      </c>
      <c r="X32" s="19">
        <f t="shared" si="7"/>
        <v>743.31021076922104</v>
      </c>
      <c r="Y32" s="19">
        <f t="shared" si="7"/>
        <v>743.7641351101081</v>
      </c>
      <c r="Z32" s="19">
        <f t="shared" si="8"/>
        <v>744.04408017283436</v>
      </c>
      <c r="AA32" s="19">
        <f t="shared" si="8"/>
        <v>744.88227904863788</v>
      </c>
      <c r="AB32" s="19">
        <f t="shared" si="8"/>
        <v>745.23827482849049</v>
      </c>
      <c r="AC32" s="19">
        <f t="shared" si="8"/>
        <v>745.25290024450499</v>
      </c>
      <c r="AD32" s="19">
        <f t="shared" si="8"/>
        <v>745.68519622790495</v>
      </c>
      <c r="AE32" s="19">
        <f t="shared" si="8"/>
        <v>745.94045284063429</v>
      </c>
      <c r="AF32" s="19">
        <f t="shared" si="8"/>
        <v>747.0090825320566</v>
      </c>
      <c r="AG32" s="19">
        <f t="shared" si="8"/>
        <v>747.03507969870384</v>
      </c>
      <c r="AH32" s="19">
        <f t="shared" si="8"/>
        <v>752.26556418351333</v>
      </c>
      <c r="AI32" s="19">
        <f t="shared" si="8"/>
        <v>754.47510779235108</v>
      </c>
      <c r="AJ32" s="19">
        <f t="shared" si="8"/>
        <v>755.81518469811988</v>
      </c>
    </row>
    <row r="33" spans="2:36">
      <c r="B33" s="25">
        <v>193</v>
      </c>
      <c r="C33" s="2">
        <f>VLOOKUP($B33,'Alkali Feldspar'!$AV$7:$AY$37,2,FALSE)</f>
        <v>8.8998451899642804E-3</v>
      </c>
      <c r="D33" s="2">
        <f>VLOOKUP($B33,'Alkali Feldspar'!$AV$7:$AY$37,3,FALSE)</f>
        <v>0.29988306091700984</v>
      </c>
      <c r="E33" s="32">
        <f>VLOOKUP($B33,'Alkali Feldspar'!$AV$7:$AY$37,4,FALSE)</f>
        <v>0.29988306091700984</v>
      </c>
      <c r="F33" s="19">
        <f t="shared" si="6"/>
        <v>707.69737252265156</v>
      </c>
      <c r="G33" s="19">
        <f t="shared" si="6"/>
        <v>719.77305313668978</v>
      </c>
      <c r="H33" s="19">
        <f t="shared" si="6"/>
        <v>722.98338524384474</v>
      </c>
      <c r="I33" s="19">
        <f t="shared" si="6"/>
        <v>716.3294604826649</v>
      </c>
      <c r="J33" s="19">
        <f t="shared" si="6"/>
        <v>747.09734921297581</v>
      </c>
      <c r="K33" s="19">
        <f t="shared" si="6"/>
        <v>748.75137407100942</v>
      </c>
      <c r="L33" s="19">
        <f t="shared" si="6"/>
        <v>750.77612548915511</v>
      </c>
      <c r="M33" s="19">
        <f t="shared" si="6"/>
        <v>752.1944508700492</v>
      </c>
      <c r="N33" s="19">
        <f t="shared" si="6"/>
        <v>752.59080974806488</v>
      </c>
      <c r="O33" s="19">
        <f t="shared" si="6"/>
        <v>753.09974728913164</v>
      </c>
      <c r="P33" s="19">
        <f t="shared" si="7"/>
        <v>754.13828255896397</v>
      </c>
      <c r="Q33" s="19">
        <f t="shared" si="7"/>
        <v>755.82524131358184</v>
      </c>
      <c r="R33" s="19">
        <f t="shared" si="7"/>
        <v>757.16622124449805</v>
      </c>
      <c r="S33" s="19">
        <f t="shared" si="7"/>
        <v>757.30478637830856</v>
      </c>
      <c r="T33" s="19">
        <f t="shared" si="7"/>
        <v>757.34364014085941</v>
      </c>
      <c r="U33" s="19">
        <f t="shared" si="7"/>
        <v>757.92605482324007</v>
      </c>
      <c r="V33" s="19">
        <f t="shared" si="7"/>
        <v>758.19611475336274</v>
      </c>
      <c r="W33" s="19">
        <f t="shared" si="7"/>
        <v>758.37756119963103</v>
      </c>
      <c r="X33" s="19">
        <f t="shared" si="7"/>
        <v>758.46446492877396</v>
      </c>
      <c r="Y33" s="19">
        <f t="shared" si="7"/>
        <v>758.93709261419599</v>
      </c>
      <c r="Z33" s="19">
        <f t="shared" si="8"/>
        <v>759.22857830550072</v>
      </c>
      <c r="AA33" s="19">
        <f t="shared" si="8"/>
        <v>760.10135837784594</v>
      </c>
      <c r="AB33" s="19">
        <f t="shared" si="8"/>
        <v>760.47205345867667</v>
      </c>
      <c r="AC33" s="19">
        <f t="shared" si="8"/>
        <v>760.48728292260262</v>
      </c>
      <c r="AD33" s="19">
        <f t="shared" si="8"/>
        <v>760.9374387873363</v>
      </c>
      <c r="AE33" s="19">
        <f t="shared" si="8"/>
        <v>761.20324608767567</v>
      </c>
      <c r="AF33" s="19">
        <f t="shared" si="8"/>
        <v>762.31608655686284</v>
      </c>
      <c r="AG33" s="19">
        <f t="shared" si="8"/>
        <v>762.34316007732457</v>
      </c>
      <c r="AH33" s="19">
        <f t="shared" si="8"/>
        <v>767.79098644714952</v>
      </c>
      <c r="AI33" s="19">
        <f t="shared" si="8"/>
        <v>770.09281280769937</v>
      </c>
      <c r="AJ33" s="19">
        <f t="shared" si="8"/>
        <v>771.48899469505261</v>
      </c>
    </row>
    <row r="34" spans="2:36">
      <c r="B34" s="25">
        <v>273</v>
      </c>
      <c r="C34" s="2">
        <f>VLOOKUP($B34,'Alkali Feldspar'!$AV$7:$AY$37,2,FALSE)</f>
        <v>1.6083079680809576E-2</v>
      </c>
      <c r="D34" s="2">
        <f>VLOOKUP($B34,'Alkali Feldspar'!$AV$7:$AY$37,3,FALSE)</f>
        <v>0.30075000665540197</v>
      </c>
      <c r="E34" s="32">
        <f>VLOOKUP($B34,'Alkali Feldspar'!$AV$7:$AY$37,4,FALSE)</f>
        <v>0.30075000665540197</v>
      </c>
      <c r="F34" s="19">
        <f t="shared" si="6"/>
        <v>748.35587661084287</v>
      </c>
      <c r="G34" s="19">
        <f t="shared" si="6"/>
        <v>761.87220562260495</v>
      </c>
      <c r="H34" s="19">
        <f t="shared" si="6"/>
        <v>765.4700002313067</v>
      </c>
      <c r="I34" s="19">
        <f t="shared" si="6"/>
        <v>758.01508381302142</v>
      </c>
      <c r="J34" s="19">
        <f t="shared" si="6"/>
        <v>792.55447335097972</v>
      </c>
      <c r="K34" s="19">
        <f t="shared" si="6"/>
        <v>794.41615059712808</v>
      </c>
      <c r="L34" s="19">
        <f t="shared" si="6"/>
        <v>796.69577977590734</v>
      </c>
      <c r="M34" s="19">
        <f t="shared" si="6"/>
        <v>798.29309335709104</v>
      </c>
      <c r="N34" s="19">
        <f t="shared" si="6"/>
        <v>798.73953747865994</v>
      </c>
      <c r="O34" s="19">
        <f t="shared" si="6"/>
        <v>799.31282836825244</v>
      </c>
      <c r="P34" s="19">
        <f t="shared" si="7"/>
        <v>800.48283026285992</v>
      </c>
      <c r="Q34" s="19">
        <f t="shared" si="7"/>
        <v>802.38376075475617</v>
      </c>
      <c r="R34" s="19">
        <f t="shared" si="7"/>
        <v>803.8952018385005</v>
      </c>
      <c r="S34" s="19">
        <f t="shared" si="7"/>
        <v>804.05139977122758</v>
      </c>
      <c r="T34" s="19">
        <f t="shared" si="7"/>
        <v>804.09519841657641</v>
      </c>
      <c r="U34" s="19">
        <f t="shared" si="7"/>
        <v>804.75176973085524</v>
      </c>
      <c r="V34" s="19">
        <f t="shared" si="7"/>
        <v>805.05623651393194</v>
      </c>
      <c r="W34" s="19">
        <f t="shared" si="7"/>
        <v>805.26080758472892</v>
      </c>
      <c r="X34" s="19">
        <f t="shared" si="7"/>
        <v>805.35878899020361</v>
      </c>
      <c r="Y34" s="19">
        <f t="shared" si="7"/>
        <v>805.89168714810864</v>
      </c>
      <c r="Z34" s="19">
        <f t="shared" si="8"/>
        <v>806.22036417814547</v>
      </c>
      <c r="AA34" s="19">
        <f t="shared" si="8"/>
        <v>807.20459770919172</v>
      </c>
      <c r="AB34" s="19">
        <f t="shared" si="8"/>
        <v>807.62267269616939</v>
      </c>
      <c r="AC34" s="19">
        <f t="shared" si="8"/>
        <v>807.63984923451449</v>
      </c>
      <c r="AD34" s="19">
        <f t="shared" si="8"/>
        <v>808.14757642055656</v>
      </c>
      <c r="AE34" s="19">
        <f t="shared" si="8"/>
        <v>808.44739584210674</v>
      </c>
      <c r="AF34" s="19">
        <f t="shared" si="8"/>
        <v>809.70277405796969</v>
      </c>
      <c r="AG34" s="19">
        <f t="shared" si="8"/>
        <v>809.73331811883577</v>
      </c>
      <c r="AH34" s="19">
        <f t="shared" si="8"/>
        <v>815.88224361851962</v>
      </c>
      <c r="AI34" s="19">
        <f t="shared" si="8"/>
        <v>818.48194259783929</v>
      </c>
      <c r="AJ34" s="19">
        <f t="shared" si="8"/>
        <v>820.05927615238829</v>
      </c>
    </row>
    <row r="35" spans="2:36">
      <c r="B35" s="25">
        <v>181</v>
      </c>
      <c r="C35" s="2">
        <f>VLOOKUP($B35,'Alkali Feldspar'!$AV$7:$AY$37,2,FALSE)</f>
        <v>1.0495860860806129E-2</v>
      </c>
      <c r="D35" s="2">
        <f>VLOOKUP($B35,'Alkali Feldspar'!$AV$7:$AY$37,3,FALSE)</f>
        <v>0.30281255522985401</v>
      </c>
      <c r="E35" s="32">
        <f>VLOOKUP($B35,'Alkali Feldspar'!$AV$7:$AY$37,4,FALSE)</f>
        <v>0.30281255522985401</v>
      </c>
      <c r="F35" s="19">
        <f t="shared" si="6"/>
        <v>721.1190159094956</v>
      </c>
      <c r="G35" s="19">
        <f t="shared" si="6"/>
        <v>733.6611347794493</v>
      </c>
      <c r="H35" s="19">
        <f t="shared" si="6"/>
        <v>736.99683642085404</v>
      </c>
      <c r="I35" s="19">
        <f t="shared" si="6"/>
        <v>730.08370149833308</v>
      </c>
      <c r="J35" s="19">
        <f t="shared" si="6"/>
        <v>762.07086264768907</v>
      </c>
      <c r="K35" s="19">
        <f t="shared" si="6"/>
        <v>763.79192904808406</v>
      </c>
      <c r="L35" s="19">
        <f t="shared" si="6"/>
        <v>765.89895637584857</v>
      </c>
      <c r="M35" s="19">
        <f t="shared" si="6"/>
        <v>767.37505185199109</v>
      </c>
      <c r="N35" s="19">
        <f t="shared" si="6"/>
        <v>767.78757498740208</v>
      </c>
      <c r="O35" s="19">
        <f t="shared" si="6"/>
        <v>768.31728082091263</v>
      </c>
      <c r="P35" s="19">
        <f t="shared" si="7"/>
        <v>769.3982406404366</v>
      </c>
      <c r="Q35" s="19">
        <f t="shared" si="7"/>
        <v>771.15424069681376</v>
      </c>
      <c r="R35" s="19">
        <f t="shared" si="7"/>
        <v>772.55021564683796</v>
      </c>
      <c r="S35" s="19">
        <f t="shared" si="7"/>
        <v>772.69446921175245</v>
      </c>
      <c r="T35" s="19">
        <f t="shared" si="7"/>
        <v>772.73491820702282</v>
      </c>
      <c r="U35" s="19">
        <f t="shared" si="7"/>
        <v>773.3412554041206</v>
      </c>
      <c r="V35" s="19">
        <f t="shared" si="7"/>
        <v>773.62241439945137</v>
      </c>
      <c r="W35" s="19">
        <f t="shared" si="7"/>
        <v>773.811320316094</v>
      </c>
      <c r="X35" s="19">
        <f t="shared" si="7"/>
        <v>773.90179740820645</v>
      </c>
      <c r="Y35" s="19">
        <f t="shared" si="7"/>
        <v>774.39386628869272</v>
      </c>
      <c r="Z35" s="19">
        <f t="shared" si="8"/>
        <v>774.69734825416924</v>
      </c>
      <c r="AA35" s="19">
        <f t="shared" si="8"/>
        <v>775.60607652282636</v>
      </c>
      <c r="AB35" s="19">
        <f t="shared" si="8"/>
        <v>775.99205272793165</v>
      </c>
      <c r="AC35" s="19">
        <f t="shared" si="8"/>
        <v>776.00791015867651</v>
      </c>
      <c r="AD35" s="19">
        <f t="shared" si="8"/>
        <v>776.47663345961996</v>
      </c>
      <c r="AE35" s="19">
        <f t="shared" si="8"/>
        <v>776.75340974734831</v>
      </c>
      <c r="AF35" s="19">
        <f t="shared" si="8"/>
        <v>777.91221633297323</v>
      </c>
      <c r="AG35" s="19">
        <f t="shared" si="8"/>
        <v>777.94040899352308</v>
      </c>
      <c r="AH35" s="19">
        <f t="shared" si="8"/>
        <v>783.61426624256092</v>
      </c>
      <c r="AI35" s="19">
        <f t="shared" si="8"/>
        <v>786.01209432581913</v>
      </c>
      <c r="AJ35" s="19">
        <f t="shared" si="8"/>
        <v>787.46665081859976</v>
      </c>
    </row>
    <row r="36" spans="2:36">
      <c r="B36" s="25">
        <v>187</v>
      </c>
      <c r="C36" s="2">
        <f>VLOOKUP($B36,'Alkali Feldspar'!$AV$7:$AY$37,2,FALSE)</f>
        <v>1.1146544599685081E-2</v>
      </c>
      <c r="D36" s="2">
        <f>VLOOKUP($B36,'Alkali Feldspar'!$AV$7:$AY$37,3,FALSE)</f>
        <v>0.33601735801383803</v>
      </c>
      <c r="E36" s="32">
        <f>VLOOKUP($B36,'Alkali Feldspar'!$AV$7:$AY$37,4,FALSE)</f>
        <v>0.33601735801383803</v>
      </c>
      <c r="F36" s="19">
        <f t="shared" si="6"/>
        <v>737.75661603010735</v>
      </c>
      <c r="G36" s="19">
        <f t="shared" si="6"/>
        <v>750.88942269599636</v>
      </c>
      <c r="H36" s="19">
        <f t="shared" si="6"/>
        <v>754.38399891070901</v>
      </c>
      <c r="I36" s="19">
        <f t="shared" si="6"/>
        <v>747.14243071067153</v>
      </c>
      <c r="J36" s="19">
        <f t="shared" si="6"/>
        <v>780.67617228264328</v>
      </c>
      <c r="K36" s="19">
        <f t="shared" si="6"/>
        <v>782.48240085003658</v>
      </c>
      <c r="L36" s="19">
        <f t="shared" si="6"/>
        <v>784.69395976746694</v>
      </c>
      <c r="M36" s="19">
        <f t="shared" si="6"/>
        <v>786.24346359495075</v>
      </c>
      <c r="N36" s="19">
        <f t="shared" si="6"/>
        <v>786.67652830503152</v>
      </c>
      <c r="O36" s="19">
        <f t="shared" si="6"/>
        <v>787.2326276105963</v>
      </c>
      <c r="P36" s="19">
        <f t="shared" si="7"/>
        <v>788.36750661741803</v>
      </c>
      <c r="Q36" s="19">
        <f t="shared" si="7"/>
        <v>790.21126504361416</v>
      </c>
      <c r="R36" s="19">
        <f t="shared" si="7"/>
        <v>791.67715370198039</v>
      </c>
      <c r="S36" s="19">
        <f t="shared" si="7"/>
        <v>791.82863930168969</v>
      </c>
      <c r="T36" s="19">
        <f t="shared" si="7"/>
        <v>791.87111642577099</v>
      </c>
      <c r="U36" s="19">
        <f t="shared" si="7"/>
        <v>792.50786881111958</v>
      </c>
      <c r="V36" s="19">
        <f t="shared" si="7"/>
        <v>792.80313974927958</v>
      </c>
      <c r="W36" s="19">
        <f t="shared" si="7"/>
        <v>793.00153022746451</v>
      </c>
      <c r="X36" s="19">
        <f t="shared" si="7"/>
        <v>793.09655083141445</v>
      </c>
      <c r="Y36" s="19">
        <f t="shared" si="7"/>
        <v>793.61333971213003</v>
      </c>
      <c r="Z36" s="19">
        <f t="shared" si="8"/>
        <v>793.93207578818135</v>
      </c>
      <c r="AA36" s="19">
        <f t="shared" si="8"/>
        <v>794.88651713476452</v>
      </c>
      <c r="AB36" s="19">
        <f t="shared" si="8"/>
        <v>795.29192648383946</v>
      </c>
      <c r="AC36" s="19">
        <f t="shared" si="8"/>
        <v>795.30858251959478</v>
      </c>
      <c r="AD36" s="19">
        <f t="shared" si="8"/>
        <v>795.80091910557132</v>
      </c>
      <c r="AE36" s="19">
        <f t="shared" si="8"/>
        <v>796.09164574181693</v>
      </c>
      <c r="AF36" s="19">
        <f t="shared" si="8"/>
        <v>797.30891563718683</v>
      </c>
      <c r="AG36" s="19">
        <f t="shared" si="8"/>
        <v>797.338531781136</v>
      </c>
      <c r="AH36" s="19">
        <f t="shared" si="8"/>
        <v>803.29995887316397</v>
      </c>
      <c r="AI36" s="19">
        <f t="shared" si="8"/>
        <v>805.8199687896938</v>
      </c>
      <c r="AJ36" s="19">
        <f t="shared" si="8"/>
        <v>807.3488313321767</v>
      </c>
    </row>
  </sheetData>
  <sortState columnSort="1" ref="F2:AJ36">
    <sortCondition ref="F3:AJ3"/>
  </sortState>
  <mergeCells count="1">
    <mergeCell ref="A6:A13"/>
  </mergeCells>
  <phoneticPr fontId="10" type="noConversion"/>
  <conditionalFormatting sqref="F6:AJ36">
    <cfRule type="colorScale" priority="1">
      <colorScale>
        <cfvo type="num" val="600"/>
        <cfvo type="num" val="900"/>
        <cfvo type="num" val="1200"/>
        <color rgb="FF0000FF"/>
        <color rgb="FFFF0000"/>
        <color rgb="FFFFFF00"/>
      </colorScale>
    </cfRule>
  </conditionalFormatting>
  <printOptions horizontalCentered="1" verticalCentered="1"/>
  <pageMargins left="0.25" right="0.25" top="0.25" bottom="0.25" header="0.5" footer="0.5"/>
  <pageSetup scale="5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Plagioclase</vt:lpstr>
      <vt:lpstr>Alkali Feldspar</vt:lpstr>
      <vt:lpstr>Putirka (2008) 27b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Hora</dc:creator>
  <cp:lastModifiedBy>John Hora</cp:lastModifiedBy>
  <cp:lastPrinted>2012-08-31T17:09:27Z</cp:lastPrinted>
  <dcterms:created xsi:type="dcterms:W3CDTF">2012-08-20T08:59:14Z</dcterms:created>
  <dcterms:modified xsi:type="dcterms:W3CDTF">2013-02-11T08:56:40Z</dcterms:modified>
</cp:coreProperties>
</file>