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1600" windowHeight="9630" tabRatio="771"/>
  </bookViews>
  <sheets>
    <sheet name="Anx16AMN" sheetId="10" r:id="rId1"/>
    <sheet name="Anx16AME" sheetId="9" r:id="rId2"/>
    <sheet name="Anx16Atotal" sheetId="11" r:id="rId3"/>
    <sheet name="Anx16AInd" sheetId="12" r:id="rId4"/>
    <sheet name="Disponible" sheetId="6" r:id="rId5"/>
    <sheet name="DisponibleDolares" sheetId="7" r:id="rId6"/>
    <sheet name="Ahorro2102" sheetId="1" r:id="rId7"/>
    <sheet name="CTS210305" sheetId="2" r:id="rId8"/>
    <sheet name="DepInmov210701" sheetId="3" r:id="rId9"/>
    <sheet name="ObligVista2101" sheetId="4" r:id="rId10"/>
    <sheet name="Anx16BReg" sheetId="13" r:id="rId11"/>
    <sheet name="CreditosVIg_SinReactiva" sheetId="15" r:id="rId12"/>
    <sheet name="CreditosVIg_Reactiva" sheetId="16" r:id="rId13"/>
    <sheet name="Anx16BEspecifico" sheetId="18" r:id="rId14"/>
    <sheet name="Créditos-Esc Especifico" sheetId="17" r:id="rId15"/>
  </sheets>
  <externalReferences>
    <externalReference r:id="rId16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/>
  <c r="B27" i="6"/>
  <c r="C13" i="12" l="1"/>
  <c r="C9"/>
  <c r="C8"/>
  <c r="C7"/>
  <c r="C6"/>
  <c r="C5"/>
  <c r="C4"/>
  <c r="B9"/>
  <c r="B8"/>
  <c r="B7"/>
  <c r="B6"/>
  <c r="B5"/>
  <c r="B4"/>
  <c r="X27" i="13" l="1"/>
  <c r="W27"/>
  <c r="C13" i="16"/>
  <c r="D13"/>
  <c r="E13"/>
  <c r="F13"/>
  <c r="G13"/>
  <c r="H13"/>
  <c r="I13"/>
  <c r="J13"/>
  <c r="K13"/>
  <c r="L13"/>
  <c r="C12"/>
  <c r="D12"/>
  <c r="E12"/>
  <c r="F12"/>
  <c r="G12"/>
  <c r="H12"/>
  <c r="I12"/>
  <c r="J12"/>
  <c r="K12"/>
  <c r="L12"/>
  <c r="C11"/>
  <c r="D11"/>
  <c r="E11"/>
  <c r="F11"/>
  <c r="G11"/>
  <c r="H11"/>
  <c r="I11"/>
  <c r="J11"/>
  <c r="K11"/>
  <c r="L11"/>
  <c r="B13"/>
  <c r="B12"/>
  <c r="B11"/>
  <c r="C6"/>
  <c r="D6"/>
  <c r="E6"/>
  <c r="F6"/>
  <c r="G6"/>
  <c r="H6"/>
  <c r="I6"/>
  <c r="J6"/>
  <c r="K6"/>
  <c r="L6"/>
  <c r="C5"/>
  <c r="D5"/>
  <c r="E5"/>
  <c r="F5"/>
  <c r="G5"/>
  <c r="H5"/>
  <c r="I5"/>
  <c r="J5"/>
  <c r="K5"/>
  <c r="L5"/>
  <c r="C4"/>
  <c r="D4"/>
  <c r="E4"/>
  <c r="F4"/>
  <c r="G4"/>
  <c r="H4"/>
  <c r="I4"/>
  <c r="J4"/>
  <c r="K4"/>
  <c r="L4"/>
  <c r="B6"/>
  <c r="B5"/>
  <c r="B4"/>
  <c r="P100" i="11" l="1"/>
  <c r="P101"/>
  <c r="P84"/>
  <c r="P70"/>
  <c r="P54"/>
  <c r="D64"/>
  <c r="X69" i="9"/>
  <c r="X69" i="10"/>
  <c r="P160" i="17" l="1"/>
  <c r="P161"/>
  <c r="P159"/>
  <c r="P160" i="15"/>
  <c r="Q35" i="13" s="1"/>
  <c r="P161" i="15"/>
  <c r="Q36" i="13" s="1"/>
  <c r="P159" i="15"/>
  <c r="Q34" i="13" s="1"/>
  <c r="K96" i="9" l="1"/>
  <c r="H96"/>
  <c r="G96"/>
  <c r="F96"/>
  <c r="E96"/>
  <c r="D96"/>
  <c r="C96"/>
  <c r="K96" i="10"/>
  <c r="H96"/>
  <c r="G96"/>
  <c r="F96"/>
  <c r="E96"/>
  <c r="D96"/>
  <c r="C96"/>
  <c r="X4" i="18" l="1"/>
  <c r="X3"/>
  <c r="X2"/>
  <c r="X1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T44" i="13"/>
  <c r="R44"/>
  <c r="P44"/>
  <c r="N44"/>
  <c r="L44"/>
  <c r="J44"/>
  <c r="H44"/>
  <c r="F44"/>
  <c r="D44"/>
  <c r="T41" i="18"/>
  <c r="S41"/>
  <c r="R41"/>
  <c r="Q41"/>
  <c r="P41"/>
  <c r="O41"/>
  <c r="N41"/>
  <c r="M41"/>
  <c r="L41"/>
  <c r="K41"/>
  <c r="J41"/>
  <c r="I41"/>
  <c r="H41"/>
  <c r="G41"/>
  <c r="F41"/>
  <c r="E41"/>
  <c r="D41"/>
  <c r="C41"/>
  <c r="T40"/>
  <c r="S40"/>
  <c r="R40"/>
  <c r="Q40"/>
  <c r="P40"/>
  <c r="O40"/>
  <c r="N40"/>
  <c r="M40"/>
  <c r="L40"/>
  <c r="K40"/>
  <c r="J40"/>
  <c r="I40"/>
  <c r="H40"/>
  <c r="G40"/>
  <c r="F40"/>
  <c r="E40"/>
  <c r="D40"/>
  <c r="V40" s="1"/>
  <c r="C40"/>
  <c r="U40" s="1"/>
  <c r="C39"/>
  <c r="U39" s="1"/>
  <c r="Q36"/>
  <c r="Q35"/>
  <c r="Q34"/>
  <c r="E33"/>
  <c r="I33"/>
  <c r="M33"/>
  <c r="Q33"/>
  <c r="G32"/>
  <c r="K32"/>
  <c r="O32"/>
  <c r="S32"/>
  <c r="C32"/>
  <c r="G30"/>
  <c r="K30"/>
  <c r="O30"/>
  <c r="S30"/>
  <c r="C30"/>
  <c r="A3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V57"/>
  <c r="U57"/>
  <c r="V56"/>
  <c r="U56"/>
  <c r="U58" s="1"/>
  <c r="V48"/>
  <c r="U48"/>
  <c r="V47"/>
  <c r="U47"/>
  <c r="V46"/>
  <c r="U46"/>
  <c r="V45"/>
  <c r="V44"/>
  <c r="V43"/>
  <c r="U43"/>
  <c r="V42"/>
  <c r="U42"/>
  <c r="U41"/>
  <c r="V38"/>
  <c r="U38"/>
  <c r="V25"/>
  <c r="U25"/>
  <c r="V24"/>
  <c r="U24"/>
  <c r="V22"/>
  <c r="U22"/>
  <c r="V21"/>
  <c r="U21"/>
  <c r="V12"/>
  <c r="X12" s="1"/>
  <c r="U12"/>
  <c r="W12" s="1"/>
  <c r="C12" i="17"/>
  <c r="E20" s="1"/>
  <c r="D12"/>
  <c r="G20" s="1"/>
  <c r="E12"/>
  <c r="I20" s="1"/>
  <c r="F12"/>
  <c r="K20" s="1"/>
  <c r="G12"/>
  <c r="M20" s="1"/>
  <c r="H12"/>
  <c r="O20" s="1"/>
  <c r="I12"/>
  <c r="Q20" s="1"/>
  <c r="J12"/>
  <c r="K12"/>
  <c r="L12"/>
  <c r="C13"/>
  <c r="D13"/>
  <c r="G21" s="1"/>
  <c r="E13"/>
  <c r="F13"/>
  <c r="K21" s="1"/>
  <c r="G13"/>
  <c r="H13"/>
  <c r="I13"/>
  <c r="J13"/>
  <c r="K13"/>
  <c r="L13"/>
  <c r="D14"/>
  <c r="E14"/>
  <c r="F14"/>
  <c r="G14"/>
  <c r="M22" s="1"/>
  <c r="H14"/>
  <c r="I14"/>
  <c r="J14"/>
  <c r="K14"/>
  <c r="S22" s="1"/>
  <c r="L14"/>
  <c r="S175"/>
  <c r="T30" i="18" s="1"/>
  <c r="R175" i="17"/>
  <c r="Q175"/>
  <c r="R30" i="18" s="1"/>
  <c r="P175" i="17"/>
  <c r="Q30" i="18" s="1"/>
  <c r="O175" i="17"/>
  <c r="P30" i="18" s="1"/>
  <c r="N175" i="17"/>
  <c r="M175"/>
  <c r="N30" i="18" s="1"/>
  <c r="L175" i="17"/>
  <c r="M30" i="18" s="1"/>
  <c r="K175" i="17"/>
  <c r="L30" i="18" s="1"/>
  <c r="J175" i="17"/>
  <c r="I175"/>
  <c r="J30" i="18" s="1"/>
  <c r="H175" i="17"/>
  <c r="I30" i="18" s="1"/>
  <c r="G175" i="17"/>
  <c r="H30" i="18" s="1"/>
  <c r="F175" i="17"/>
  <c r="E175"/>
  <c r="F30" i="18" s="1"/>
  <c r="D175" i="17"/>
  <c r="C175"/>
  <c r="U175" s="1"/>
  <c r="B175"/>
  <c r="S174"/>
  <c r="T29" i="18" s="1"/>
  <c r="R174" i="17"/>
  <c r="S29" i="18" s="1"/>
  <c r="Q174" i="17"/>
  <c r="R29" i="18" s="1"/>
  <c r="P174" i="17"/>
  <c r="Q29" i="18" s="1"/>
  <c r="O174" i="17"/>
  <c r="P29" i="18" s="1"/>
  <c r="N174" i="17"/>
  <c r="O29" i="18" s="1"/>
  <c r="M174" i="17"/>
  <c r="N29" i="18" s="1"/>
  <c r="L174" i="17"/>
  <c r="M29" i="18" s="1"/>
  <c r="K174" i="17"/>
  <c r="L29" i="18" s="1"/>
  <c r="J174" i="17"/>
  <c r="K29" i="18" s="1"/>
  <c r="I174" i="17"/>
  <c r="J29" i="18" s="1"/>
  <c r="H174" i="17"/>
  <c r="I29" i="18" s="1"/>
  <c r="G174" i="17"/>
  <c r="H29" i="18" s="1"/>
  <c r="F174" i="17"/>
  <c r="G29" i="18" s="1"/>
  <c r="E174" i="17"/>
  <c r="F29" i="18" s="1"/>
  <c r="D174" i="17"/>
  <c r="E29" i="18" s="1"/>
  <c r="C174" i="17"/>
  <c r="D29" i="18" s="1"/>
  <c r="V29" s="1"/>
  <c r="B174" i="17"/>
  <c r="T174" s="1"/>
  <c r="S173"/>
  <c r="T28" i="18" s="1"/>
  <c r="T49" s="1"/>
  <c r="R173" i="17"/>
  <c r="S28" i="18" s="1"/>
  <c r="S49" s="1"/>
  <c r="Q173" i="17"/>
  <c r="R28" i="18" s="1"/>
  <c r="R49" s="1"/>
  <c r="P173" i="17"/>
  <c r="Q28" i="18" s="1"/>
  <c r="Q49" s="1"/>
  <c r="O173" i="17"/>
  <c r="P28" i="18" s="1"/>
  <c r="P49" s="1"/>
  <c r="N173" i="17"/>
  <c r="O28" i="18" s="1"/>
  <c r="O49" s="1"/>
  <c r="M173" i="17"/>
  <c r="N28" i="18" s="1"/>
  <c r="N49" s="1"/>
  <c r="L173" i="17"/>
  <c r="M28" i="18" s="1"/>
  <c r="M49" s="1"/>
  <c r="K173" i="17"/>
  <c r="L28" i="18" s="1"/>
  <c r="L49" s="1"/>
  <c r="J173" i="17"/>
  <c r="K28" i="18" s="1"/>
  <c r="K49" s="1"/>
  <c r="I173" i="17"/>
  <c r="J28" i="18" s="1"/>
  <c r="J49" s="1"/>
  <c r="H173" i="17"/>
  <c r="I28" i="18" s="1"/>
  <c r="I49" s="1"/>
  <c r="G173" i="17"/>
  <c r="H28" i="18" s="1"/>
  <c r="H49" s="1"/>
  <c r="F173" i="17"/>
  <c r="G28" i="18" s="1"/>
  <c r="G49" s="1"/>
  <c r="E173" i="17"/>
  <c r="F28" i="18" s="1"/>
  <c r="F49" s="1"/>
  <c r="D173" i="17"/>
  <c r="C173"/>
  <c r="D28" i="18" s="1"/>
  <c r="D49" s="1"/>
  <c r="B173" i="17"/>
  <c r="C28" i="18" s="1"/>
  <c r="C49" s="1"/>
  <c r="S168" i="17"/>
  <c r="T33" i="18" s="1"/>
  <c r="R168" i="17"/>
  <c r="S33" i="18" s="1"/>
  <c r="Q168" i="17"/>
  <c r="R33" i="18" s="1"/>
  <c r="P168" i="17"/>
  <c r="O168"/>
  <c r="P33" i="18" s="1"/>
  <c r="N168" i="17"/>
  <c r="O33" i="18" s="1"/>
  <c r="M168" i="17"/>
  <c r="N33" i="18" s="1"/>
  <c r="L168" i="17"/>
  <c r="K168"/>
  <c r="L33" i="18" s="1"/>
  <c r="J168" i="17"/>
  <c r="K33" i="18" s="1"/>
  <c r="I168" i="17"/>
  <c r="J33" i="18" s="1"/>
  <c r="H168" i="17"/>
  <c r="G168"/>
  <c r="H33" i="18" s="1"/>
  <c r="F168" i="17"/>
  <c r="G33" i="18" s="1"/>
  <c r="E168" i="17"/>
  <c r="F33" i="18" s="1"/>
  <c r="D168" i="17"/>
  <c r="C168"/>
  <c r="D33" i="18" s="1"/>
  <c r="B168" i="17"/>
  <c r="C33" i="18" s="1"/>
  <c r="S167" i="17"/>
  <c r="T32" i="18" s="1"/>
  <c r="R167" i="17"/>
  <c r="Q167"/>
  <c r="R32" i="18" s="1"/>
  <c r="P167" i="17"/>
  <c r="Q32" i="18" s="1"/>
  <c r="O167" i="17"/>
  <c r="P32" i="18" s="1"/>
  <c r="N167" i="17"/>
  <c r="M167"/>
  <c r="N32" i="18" s="1"/>
  <c r="L167" i="17"/>
  <c r="M32" i="18" s="1"/>
  <c r="K167" i="17"/>
  <c r="L32" i="18" s="1"/>
  <c r="J167" i="17"/>
  <c r="I167"/>
  <c r="J32" i="18" s="1"/>
  <c r="H167" i="17"/>
  <c r="I32" i="18" s="1"/>
  <c r="G167" i="17"/>
  <c r="H32" i="18" s="1"/>
  <c r="F167" i="17"/>
  <c r="E167"/>
  <c r="F32" i="18" s="1"/>
  <c r="D167" i="17"/>
  <c r="E32" i="18" s="1"/>
  <c r="C167" i="17"/>
  <c r="B167"/>
  <c r="S166"/>
  <c r="T31" i="18" s="1"/>
  <c r="R166" i="17"/>
  <c r="S31" i="18" s="1"/>
  <c r="Q166" i="17"/>
  <c r="R31" i="18" s="1"/>
  <c r="P166" i="17"/>
  <c r="Q31" i="18" s="1"/>
  <c r="O166" i="17"/>
  <c r="P31" i="18" s="1"/>
  <c r="N166" i="17"/>
  <c r="O31" i="18" s="1"/>
  <c r="M166" i="17"/>
  <c r="N31" i="18" s="1"/>
  <c r="L166" i="17"/>
  <c r="M31" i="18" s="1"/>
  <c r="K166" i="17"/>
  <c r="L31" i="18" s="1"/>
  <c r="J166" i="17"/>
  <c r="K31" i="18" s="1"/>
  <c r="I166" i="17"/>
  <c r="J31" i="18" s="1"/>
  <c r="H166" i="17"/>
  <c r="I31" i="18" s="1"/>
  <c r="G166" i="17"/>
  <c r="H31" i="18" s="1"/>
  <c r="F166" i="17"/>
  <c r="G31" i="18" s="1"/>
  <c r="E166" i="17"/>
  <c r="F31" i="18" s="1"/>
  <c r="D166" i="17"/>
  <c r="E31" i="18" s="1"/>
  <c r="C166" i="17"/>
  <c r="D31" i="18" s="1"/>
  <c r="B166" i="17"/>
  <c r="T166" s="1"/>
  <c r="S161"/>
  <c r="T36" i="18" s="1"/>
  <c r="R161" i="17"/>
  <c r="S36" i="18" s="1"/>
  <c r="Q161" i="17"/>
  <c r="R36" i="18" s="1"/>
  <c r="O161" i="17"/>
  <c r="P36" i="18" s="1"/>
  <c r="N161" i="17"/>
  <c r="O36" i="18" s="1"/>
  <c r="M161" i="17"/>
  <c r="N36" i="18" s="1"/>
  <c r="L161" i="17"/>
  <c r="M36" i="18" s="1"/>
  <c r="K161" i="17"/>
  <c r="L36" i="18" s="1"/>
  <c r="J161" i="17"/>
  <c r="K36" i="18" s="1"/>
  <c r="I161" i="17"/>
  <c r="J36" i="18" s="1"/>
  <c r="H161" i="17"/>
  <c r="I36" i="18" s="1"/>
  <c r="G161" i="17"/>
  <c r="H36" i="18" s="1"/>
  <c r="F161" i="17"/>
  <c r="G36" i="18" s="1"/>
  <c r="E161" i="17"/>
  <c r="F36" i="18" s="1"/>
  <c r="D161" i="17"/>
  <c r="E36" i="18" s="1"/>
  <c r="C161" i="17"/>
  <c r="B161"/>
  <c r="C36" i="18" s="1"/>
  <c r="S160" i="17"/>
  <c r="T35" i="18" s="1"/>
  <c r="R160" i="17"/>
  <c r="S35" i="18" s="1"/>
  <c r="Q160" i="17"/>
  <c r="R35" i="18" s="1"/>
  <c r="O160" i="17"/>
  <c r="P35" i="18" s="1"/>
  <c r="N160" i="17"/>
  <c r="O35" i="18" s="1"/>
  <c r="M160" i="17"/>
  <c r="N35" i="18" s="1"/>
  <c r="L160" i="17"/>
  <c r="M35" i="18" s="1"/>
  <c r="K160" i="17"/>
  <c r="L35" i="18" s="1"/>
  <c r="J160" i="17"/>
  <c r="K35" i="18" s="1"/>
  <c r="I160" i="17"/>
  <c r="J35" i="18" s="1"/>
  <c r="H160" i="17"/>
  <c r="I35" i="18" s="1"/>
  <c r="G160" i="17"/>
  <c r="H35" i="18" s="1"/>
  <c r="F160" i="17"/>
  <c r="G35" i="18" s="1"/>
  <c r="E160" i="17"/>
  <c r="F35" i="18" s="1"/>
  <c r="D160" i="17"/>
  <c r="E35" i="18" s="1"/>
  <c r="C160" i="17"/>
  <c r="U160" s="1"/>
  <c r="B160"/>
  <c r="C35" i="18" s="1"/>
  <c r="S159" i="17"/>
  <c r="T34" i="18" s="1"/>
  <c r="R159" i="17"/>
  <c r="S34" i="18" s="1"/>
  <c r="Q159" i="17"/>
  <c r="U159" s="1"/>
  <c r="O159"/>
  <c r="P34" i="18" s="1"/>
  <c r="N159" i="17"/>
  <c r="O34" i="18" s="1"/>
  <c r="M159" i="17"/>
  <c r="N34" i="18" s="1"/>
  <c r="L159" i="17"/>
  <c r="M34" i="18" s="1"/>
  <c r="K159" i="17"/>
  <c r="L34" i="18" s="1"/>
  <c r="J159" i="17"/>
  <c r="K34" i="18" s="1"/>
  <c r="I159" i="17"/>
  <c r="J34" i="18" s="1"/>
  <c r="H159" i="17"/>
  <c r="I34" i="18" s="1"/>
  <c r="G159" i="17"/>
  <c r="H34" i="18" s="1"/>
  <c r="F159" i="17"/>
  <c r="G34" i="18" s="1"/>
  <c r="E159" i="17"/>
  <c r="F34" i="18" s="1"/>
  <c r="D159" i="17"/>
  <c r="C159"/>
  <c r="D34" i="18" s="1"/>
  <c r="B159" i="17"/>
  <c r="C34" i="18" s="1"/>
  <c r="I144" i="17"/>
  <c r="H144"/>
  <c r="G144"/>
  <c r="G149" s="1"/>
  <c r="F144"/>
  <c r="E144"/>
  <c r="I143"/>
  <c r="H143"/>
  <c r="G143"/>
  <c r="F143"/>
  <c r="E143"/>
  <c r="I142"/>
  <c r="H142"/>
  <c r="G142"/>
  <c r="G152" s="1"/>
  <c r="F142"/>
  <c r="E142"/>
  <c r="I128"/>
  <c r="H128"/>
  <c r="G128"/>
  <c r="F128"/>
  <c r="E128"/>
  <c r="I127"/>
  <c r="H127"/>
  <c r="G127"/>
  <c r="F127"/>
  <c r="E127"/>
  <c r="E132" s="1"/>
  <c r="I126"/>
  <c r="H126"/>
  <c r="G126"/>
  <c r="F126"/>
  <c r="E126"/>
  <c r="E138"/>
  <c r="I112"/>
  <c r="H112"/>
  <c r="G112"/>
  <c r="G117" s="1"/>
  <c r="F112"/>
  <c r="E112"/>
  <c r="I111"/>
  <c r="H111"/>
  <c r="G111"/>
  <c r="F111"/>
  <c r="E111"/>
  <c r="I110"/>
  <c r="H110"/>
  <c r="G110"/>
  <c r="F110"/>
  <c r="E110"/>
  <c r="I96"/>
  <c r="H96"/>
  <c r="H101" s="1"/>
  <c r="G96"/>
  <c r="F96"/>
  <c r="E101" s="1"/>
  <c r="E96"/>
  <c r="I95"/>
  <c r="H100" s="1"/>
  <c r="H95"/>
  <c r="G95"/>
  <c r="F95"/>
  <c r="E95"/>
  <c r="I94"/>
  <c r="H94"/>
  <c r="G94"/>
  <c r="F94"/>
  <c r="E94"/>
  <c r="I80"/>
  <c r="H80"/>
  <c r="G80"/>
  <c r="G90" s="1"/>
  <c r="F80"/>
  <c r="E80"/>
  <c r="I79"/>
  <c r="H79"/>
  <c r="G79"/>
  <c r="F79"/>
  <c r="F84" s="1"/>
  <c r="E79"/>
  <c r="I78"/>
  <c r="H78"/>
  <c r="G78"/>
  <c r="G83" s="1"/>
  <c r="F78"/>
  <c r="E78"/>
  <c r="I64"/>
  <c r="H64"/>
  <c r="H74" s="1"/>
  <c r="G64"/>
  <c r="F64"/>
  <c r="E64"/>
  <c r="I63"/>
  <c r="H63"/>
  <c r="G63"/>
  <c r="F68" s="1"/>
  <c r="F63"/>
  <c r="E63"/>
  <c r="I62"/>
  <c r="H62"/>
  <c r="G72" s="1"/>
  <c r="G62"/>
  <c r="F62"/>
  <c r="E62"/>
  <c r="E54"/>
  <c r="C54"/>
  <c r="I44"/>
  <c r="I43"/>
  <c r="I42"/>
  <c r="I41"/>
  <c r="I40"/>
  <c r="I39"/>
  <c r="I38"/>
  <c r="I36"/>
  <c r="C14"/>
  <c r="K22"/>
  <c r="B14"/>
  <c r="B13"/>
  <c r="B12"/>
  <c r="C11"/>
  <c r="E19" s="1"/>
  <c r="D11"/>
  <c r="G19" s="1"/>
  <c r="E11"/>
  <c r="F11"/>
  <c r="K19" s="1"/>
  <c r="G11"/>
  <c r="M19" s="1"/>
  <c r="H11"/>
  <c r="O19" s="1"/>
  <c r="I11"/>
  <c r="Q19" s="1"/>
  <c r="J11"/>
  <c r="K11"/>
  <c r="L11"/>
  <c r="B11"/>
  <c r="C7"/>
  <c r="D22" s="1"/>
  <c r="D7"/>
  <c r="E7"/>
  <c r="H22" s="1"/>
  <c r="F7"/>
  <c r="J22" s="1"/>
  <c r="G7"/>
  <c r="H7"/>
  <c r="I7"/>
  <c r="J7"/>
  <c r="K7"/>
  <c r="L7"/>
  <c r="B7"/>
  <c r="C6"/>
  <c r="D6"/>
  <c r="F21" s="1"/>
  <c r="E6"/>
  <c r="F6"/>
  <c r="J21" s="1"/>
  <c r="G6"/>
  <c r="H6"/>
  <c r="I6"/>
  <c r="J6"/>
  <c r="R21" s="1"/>
  <c r="K6"/>
  <c r="L6"/>
  <c r="B6"/>
  <c r="B21" s="1"/>
  <c r="C5"/>
  <c r="D20" s="1"/>
  <c r="D5"/>
  <c r="F20" s="1"/>
  <c r="E5"/>
  <c r="H20" s="1"/>
  <c r="F5"/>
  <c r="J20" s="1"/>
  <c r="G5"/>
  <c r="L20" s="1"/>
  <c r="H5"/>
  <c r="N20" s="1"/>
  <c r="I5"/>
  <c r="P20" s="1"/>
  <c r="J5"/>
  <c r="K5"/>
  <c r="L5"/>
  <c r="B5"/>
  <c r="B20" s="1"/>
  <c r="J4"/>
  <c r="K4"/>
  <c r="L4"/>
  <c r="C4"/>
  <c r="D19" s="1"/>
  <c r="D4"/>
  <c r="F19" s="1"/>
  <c r="E4"/>
  <c r="H19" s="1"/>
  <c r="F4"/>
  <c r="J19" s="1"/>
  <c r="G4"/>
  <c r="L19" s="1"/>
  <c r="H4"/>
  <c r="N19" s="1"/>
  <c r="I4"/>
  <c r="P19" s="1"/>
  <c r="B4"/>
  <c r="T167"/>
  <c r="M154"/>
  <c r="M153"/>
  <c r="M152"/>
  <c r="M149"/>
  <c r="M148"/>
  <c r="M147"/>
  <c r="E148"/>
  <c r="M138"/>
  <c r="M137"/>
  <c r="M136"/>
  <c r="M133"/>
  <c r="M132"/>
  <c r="M131"/>
  <c r="M122"/>
  <c r="M121"/>
  <c r="M120"/>
  <c r="M117"/>
  <c r="M116"/>
  <c r="M115"/>
  <c r="E122"/>
  <c r="M106"/>
  <c r="M105"/>
  <c r="M104"/>
  <c r="M101"/>
  <c r="M100"/>
  <c r="M99"/>
  <c r="F101"/>
  <c r="E100"/>
  <c r="H99"/>
  <c r="M90"/>
  <c r="M89"/>
  <c r="M88"/>
  <c r="M85"/>
  <c r="M84"/>
  <c r="M83"/>
  <c r="H90"/>
  <c r="H88"/>
  <c r="E88"/>
  <c r="M74"/>
  <c r="M73"/>
  <c r="M72"/>
  <c r="M69"/>
  <c r="M68"/>
  <c r="F148" s="1"/>
  <c r="E68"/>
  <c r="M67"/>
  <c r="G73"/>
  <c r="E73"/>
  <c r="G67"/>
  <c r="Q22"/>
  <c r="O22"/>
  <c r="I22"/>
  <c r="G22"/>
  <c r="E22"/>
  <c r="Q21"/>
  <c r="O21"/>
  <c r="M21"/>
  <c r="I21"/>
  <c r="E21"/>
  <c r="C21"/>
  <c r="P22"/>
  <c r="N22"/>
  <c r="L22"/>
  <c r="F22"/>
  <c r="B22"/>
  <c r="P21"/>
  <c r="N21"/>
  <c r="L21"/>
  <c r="H21"/>
  <c r="D21"/>
  <c r="B19"/>
  <c r="C45" i="13"/>
  <c r="T45"/>
  <c r="S45"/>
  <c r="R45"/>
  <c r="Q45"/>
  <c r="P45"/>
  <c r="O45"/>
  <c r="N45"/>
  <c r="M45"/>
  <c r="L45"/>
  <c r="K45"/>
  <c r="J45"/>
  <c r="I45"/>
  <c r="H45"/>
  <c r="G45"/>
  <c r="F45"/>
  <c r="E45"/>
  <c r="D45"/>
  <c r="D39"/>
  <c r="C39"/>
  <c r="S44"/>
  <c r="Q44"/>
  <c r="O44"/>
  <c r="M44"/>
  <c r="K44"/>
  <c r="I44"/>
  <c r="G44"/>
  <c r="E44"/>
  <c r="C44"/>
  <c r="T41"/>
  <c r="T40"/>
  <c r="S41"/>
  <c r="S40"/>
  <c r="R41"/>
  <c r="R40"/>
  <c r="Q41"/>
  <c r="Q40"/>
  <c r="P41"/>
  <c r="P40"/>
  <c r="O41"/>
  <c r="O40"/>
  <c r="N41"/>
  <c r="N40"/>
  <c r="M41"/>
  <c r="M40"/>
  <c r="L41"/>
  <c r="L40"/>
  <c r="K41"/>
  <c r="K40"/>
  <c r="J41"/>
  <c r="J40"/>
  <c r="I41"/>
  <c r="I40"/>
  <c r="H41"/>
  <c r="H40"/>
  <c r="G41"/>
  <c r="G40"/>
  <c r="F41"/>
  <c r="D41"/>
  <c r="E41"/>
  <c r="D40"/>
  <c r="F40"/>
  <c r="E40"/>
  <c r="C41"/>
  <c r="C40"/>
  <c r="T37"/>
  <c r="T37" i="18" s="1"/>
  <c r="S37" i="13"/>
  <c r="S37" i="18" s="1"/>
  <c r="R37" i="13"/>
  <c r="R37" i="18" s="1"/>
  <c r="Q37" i="13"/>
  <c r="Q37" i="18" s="1"/>
  <c r="P37" i="13"/>
  <c r="P37" i="18" s="1"/>
  <c r="O37" i="13"/>
  <c r="O37" i="18" s="1"/>
  <c r="N37" i="13"/>
  <c r="N37" i="18" s="1"/>
  <c r="M37" i="13"/>
  <c r="M37" i="18" s="1"/>
  <c r="L37" i="13"/>
  <c r="L37" i="18" s="1"/>
  <c r="K37" i="13"/>
  <c r="K37" i="18" s="1"/>
  <c r="J37" i="13"/>
  <c r="J37" i="18" s="1"/>
  <c r="I37" i="13"/>
  <c r="I37" i="18" s="1"/>
  <c r="H37" i="13"/>
  <c r="H37" i="18" s="1"/>
  <c r="G37" i="13"/>
  <c r="G37" i="18" s="1"/>
  <c r="F37" i="13"/>
  <c r="F37" i="18" s="1"/>
  <c r="E37" i="13"/>
  <c r="E37" i="18" s="1"/>
  <c r="D37" i="13"/>
  <c r="D37" i="18" s="1"/>
  <c r="C37" i="13"/>
  <c r="C37" i="18" s="1"/>
  <c r="T23" i="13"/>
  <c r="T23" i="18" s="1"/>
  <c r="S23" i="13"/>
  <c r="S23" i="18" s="1"/>
  <c r="R23" i="13"/>
  <c r="R23" i="18" s="1"/>
  <c r="Q23" i="13"/>
  <c r="Q23" i="18" s="1"/>
  <c r="P23" i="13"/>
  <c r="P23" i="18" s="1"/>
  <c r="O23" i="13"/>
  <c r="O23" i="18" s="1"/>
  <c r="N23" i="13"/>
  <c r="N23" i="18" s="1"/>
  <c r="M23" i="13"/>
  <c r="M23" i="18" s="1"/>
  <c r="L23" i="13"/>
  <c r="L23" i="18" s="1"/>
  <c r="K23" i="13"/>
  <c r="K23" i="18" s="1"/>
  <c r="J23" i="13"/>
  <c r="J23" i="18" s="1"/>
  <c r="I23" i="13"/>
  <c r="I23" i="18" s="1"/>
  <c r="H23" i="13"/>
  <c r="H23" i="18" s="1"/>
  <c r="G23" i="13"/>
  <c r="G23" i="18" s="1"/>
  <c r="F23" i="13"/>
  <c r="F23" i="18" s="1"/>
  <c r="E23" i="13"/>
  <c r="E23" i="18" s="1"/>
  <c r="D23" i="13"/>
  <c r="D23" i="18" s="1"/>
  <c r="C23" i="13"/>
  <c r="C23" i="18" s="1"/>
  <c r="I44" i="16"/>
  <c r="I43"/>
  <c r="I42"/>
  <c r="I40"/>
  <c r="I39"/>
  <c r="I38"/>
  <c r="T15" i="13"/>
  <c r="T15" i="18" s="1"/>
  <c r="S15" i="13"/>
  <c r="S15" i="18" s="1"/>
  <c r="R15" i="13"/>
  <c r="R15" i="18" s="1"/>
  <c r="Q15" i="13"/>
  <c r="Q15" i="18" s="1"/>
  <c r="P15" i="13"/>
  <c r="P15" i="18" s="1"/>
  <c r="O15" i="13"/>
  <c r="O15" i="18" s="1"/>
  <c r="N15" i="13"/>
  <c r="N15" i="18" s="1"/>
  <c r="M15" i="13"/>
  <c r="M15" i="18" s="1"/>
  <c r="L15" i="13"/>
  <c r="L15" i="18" s="1"/>
  <c r="K15" i="13"/>
  <c r="K15" i="18" s="1"/>
  <c r="J15" i="13"/>
  <c r="J15" i="18" s="1"/>
  <c r="I15" i="13"/>
  <c r="I15" i="18" s="1"/>
  <c r="H15" i="13"/>
  <c r="H15" i="18" s="1"/>
  <c r="G15" i="13"/>
  <c r="G15" i="18" s="1"/>
  <c r="F15" i="13"/>
  <c r="F15" i="18" s="1"/>
  <c r="E15" i="13"/>
  <c r="E15" i="18" s="1"/>
  <c r="D15" i="13"/>
  <c r="D15" i="18" s="1"/>
  <c r="I36" i="16"/>
  <c r="K21"/>
  <c r="S21"/>
  <c r="K20"/>
  <c r="K19"/>
  <c r="J21"/>
  <c r="J20"/>
  <c r="R20"/>
  <c r="J19"/>
  <c r="R19"/>
  <c r="B21"/>
  <c r="P21"/>
  <c r="M21"/>
  <c r="L21"/>
  <c r="H21"/>
  <c r="E21"/>
  <c r="D21"/>
  <c r="Q20"/>
  <c r="N20"/>
  <c r="L20"/>
  <c r="I20"/>
  <c r="F20"/>
  <c r="D20"/>
  <c r="Q19"/>
  <c r="P19"/>
  <c r="L19"/>
  <c r="I19"/>
  <c r="H19"/>
  <c r="D19"/>
  <c r="Q21"/>
  <c r="O21"/>
  <c r="I21"/>
  <c r="G21"/>
  <c r="C21"/>
  <c r="S20"/>
  <c r="O20"/>
  <c r="M20"/>
  <c r="G20"/>
  <c r="E20"/>
  <c r="O19"/>
  <c r="M19"/>
  <c r="G19"/>
  <c r="C19"/>
  <c r="R21"/>
  <c r="N21"/>
  <c r="P20"/>
  <c r="H20"/>
  <c r="B20"/>
  <c r="N19"/>
  <c r="F19"/>
  <c r="S174" i="15"/>
  <c r="S175"/>
  <c r="S173"/>
  <c r="R174"/>
  <c r="R175"/>
  <c r="R173"/>
  <c r="Q174"/>
  <c r="Q175"/>
  <c r="Q173"/>
  <c r="P174"/>
  <c r="P175"/>
  <c r="P173"/>
  <c r="O174"/>
  <c r="O175"/>
  <c r="O173"/>
  <c r="N174"/>
  <c r="N175"/>
  <c r="N173"/>
  <c r="M174"/>
  <c r="M175"/>
  <c r="M173"/>
  <c r="L174"/>
  <c r="L175"/>
  <c r="L173"/>
  <c r="K174"/>
  <c r="K175"/>
  <c r="K173"/>
  <c r="J174"/>
  <c r="J175"/>
  <c r="J173"/>
  <c r="I174"/>
  <c r="I175"/>
  <c r="I173"/>
  <c r="H174"/>
  <c r="H175"/>
  <c r="H173"/>
  <c r="G174"/>
  <c r="G175"/>
  <c r="G173"/>
  <c r="F174"/>
  <c r="F175"/>
  <c r="F173"/>
  <c r="E174"/>
  <c r="E175"/>
  <c r="E173"/>
  <c r="D174"/>
  <c r="D175"/>
  <c r="D173"/>
  <c r="C174"/>
  <c r="C175"/>
  <c r="C173"/>
  <c r="B174"/>
  <c r="B175"/>
  <c r="B173"/>
  <c r="S168"/>
  <c r="T33" i="13" s="1"/>
  <c r="S167" i="15"/>
  <c r="T32" i="13" s="1"/>
  <c r="S166" i="15"/>
  <c r="T31" i="13" s="1"/>
  <c r="R167" i="15"/>
  <c r="S32" i="13" s="1"/>
  <c r="R168" i="15"/>
  <c r="S33" i="13" s="1"/>
  <c r="R166" i="15"/>
  <c r="S31" i="13" s="1"/>
  <c r="Q168" i="15"/>
  <c r="R33" i="13" s="1"/>
  <c r="Q167" i="15"/>
  <c r="R32" i="13" s="1"/>
  <c r="Q166" i="15"/>
  <c r="R31" i="13" s="1"/>
  <c r="P167" i="15"/>
  <c r="Q32" i="13" s="1"/>
  <c r="P168" i="15"/>
  <c r="Q33" i="13" s="1"/>
  <c r="P166" i="15"/>
  <c r="Q31" i="13" s="1"/>
  <c r="O167" i="15"/>
  <c r="P32" i="13" s="1"/>
  <c r="O168" i="15"/>
  <c r="P33" i="13" s="1"/>
  <c r="O166" i="15"/>
  <c r="P31" i="13" s="1"/>
  <c r="N167" i="15"/>
  <c r="O32" i="13" s="1"/>
  <c r="N168" i="15"/>
  <c r="O33" i="13" s="1"/>
  <c r="N166" i="15"/>
  <c r="O31" i="13" s="1"/>
  <c r="M167" i="15"/>
  <c r="N32" i="13" s="1"/>
  <c r="M168" i="15"/>
  <c r="N33" i="13" s="1"/>
  <c r="M166" i="15"/>
  <c r="N31" i="13" s="1"/>
  <c r="L168" i="15"/>
  <c r="M33" i="13" s="1"/>
  <c r="L167" i="15"/>
  <c r="M32" i="13" s="1"/>
  <c r="L166" i="15"/>
  <c r="M31" i="13" s="1"/>
  <c r="K168" i="15"/>
  <c r="L33" i="13" s="1"/>
  <c r="K167" i="15"/>
  <c r="L32" i="13" s="1"/>
  <c r="K166" i="15"/>
  <c r="L31" i="13" s="1"/>
  <c r="J167" i="15"/>
  <c r="K32" i="13" s="1"/>
  <c r="J168" i="15"/>
  <c r="K33" i="13" s="1"/>
  <c r="J166" i="15"/>
  <c r="K31" i="13" s="1"/>
  <c r="I167" i="15"/>
  <c r="J32" i="13" s="1"/>
  <c r="I168" i="15"/>
  <c r="J33" i="13" s="1"/>
  <c r="I166" i="15"/>
  <c r="J31" i="13" s="1"/>
  <c r="H167" i="15"/>
  <c r="I32" i="13" s="1"/>
  <c r="H168" i="15"/>
  <c r="I33" i="13" s="1"/>
  <c r="H166" i="15"/>
  <c r="I31" i="13" s="1"/>
  <c r="G168" i="15"/>
  <c r="H33" i="13" s="1"/>
  <c r="G167" i="15"/>
  <c r="H32" i="13" s="1"/>
  <c r="G166" i="15"/>
  <c r="H31" i="13" s="1"/>
  <c r="F168" i="15"/>
  <c r="G33" i="13" s="1"/>
  <c r="F167" i="15"/>
  <c r="G32" i="13" s="1"/>
  <c r="F166" i="15"/>
  <c r="G31" i="13" s="1"/>
  <c r="E167" i="15"/>
  <c r="F32" i="13" s="1"/>
  <c r="E168" i="15"/>
  <c r="F33" i="13" s="1"/>
  <c r="E166" i="15"/>
  <c r="F31" i="13" s="1"/>
  <c r="D168" i="15"/>
  <c r="E33" i="13" s="1"/>
  <c r="D167" i="15"/>
  <c r="E32" i="13" s="1"/>
  <c r="D166" i="15"/>
  <c r="E31" i="13" s="1"/>
  <c r="C167" i="15"/>
  <c r="D32" i="13" s="1"/>
  <c r="C168" i="15"/>
  <c r="D33" i="13" s="1"/>
  <c r="C166" i="15"/>
  <c r="D31" i="13" s="1"/>
  <c r="B168" i="15"/>
  <c r="C33" i="13" s="1"/>
  <c r="B167" i="15"/>
  <c r="C32" i="13" s="1"/>
  <c r="B166" i="15"/>
  <c r="C31" i="13" s="1"/>
  <c r="S161" i="15"/>
  <c r="T36" i="13" s="1"/>
  <c r="S160" i="15"/>
  <c r="T35" i="13" s="1"/>
  <c r="S159" i="15"/>
  <c r="T34" i="13" s="1"/>
  <c r="R161" i="15"/>
  <c r="S36" i="13" s="1"/>
  <c r="R160" i="15"/>
  <c r="S35" i="13" s="1"/>
  <c r="R159" i="15"/>
  <c r="S34" i="13" s="1"/>
  <c r="Q160" i="15"/>
  <c r="R35" i="13" s="1"/>
  <c r="Q161" i="15"/>
  <c r="R36" i="13" s="1"/>
  <c r="Q159" i="15"/>
  <c r="R34" i="13" s="1"/>
  <c r="T159" i="17" l="1"/>
  <c r="H83"/>
  <c r="U166"/>
  <c r="U168"/>
  <c r="R22"/>
  <c r="H67"/>
  <c r="H73"/>
  <c r="G69"/>
  <c r="E99"/>
  <c r="G106"/>
  <c r="E116"/>
  <c r="G133"/>
  <c r="U161"/>
  <c r="U33" i="18"/>
  <c r="T173" i="17"/>
  <c r="T175"/>
  <c r="E30" i="18"/>
  <c r="U30" s="1"/>
  <c r="U167" i="17"/>
  <c r="S21"/>
  <c r="V23" i="18"/>
  <c r="V15"/>
  <c r="V41"/>
  <c r="U44"/>
  <c r="U45"/>
  <c r="V31"/>
  <c r="V33"/>
  <c r="R34"/>
  <c r="V34" s="1"/>
  <c r="D35"/>
  <c r="V35" s="1"/>
  <c r="U173" i="17"/>
  <c r="D30" i="18"/>
  <c r="V30" s="1"/>
  <c r="D32"/>
  <c r="V32" s="1"/>
  <c r="D36"/>
  <c r="V36" s="1"/>
  <c r="T161" i="17"/>
  <c r="E34" i="18"/>
  <c r="U34" s="1"/>
  <c r="U174" i="17"/>
  <c r="C29" i="18"/>
  <c r="U29" s="1"/>
  <c r="E28"/>
  <c r="E49" s="1"/>
  <c r="U49" s="1"/>
  <c r="C31"/>
  <c r="U31" s="1"/>
  <c r="U32"/>
  <c r="T168" i="17"/>
  <c r="T160"/>
  <c r="U35" i="18"/>
  <c r="U36"/>
  <c r="R19" i="17"/>
  <c r="T19" s="1"/>
  <c r="V49" i="18"/>
  <c r="V37"/>
  <c r="U37"/>
  <c r="R20" i="17"/>
  <c r="T20" s="1"/>
  <c r="S19"/>
  <c r="S20"/>
  <c r="M11"/>
  <c r="N11" s="1"/>
  <c r="V58" i="18"/>
  <c r="U23"/>
  <c r="V28"/>
  <c r="F74" i="17"/>
  <c r="H72"/>
  <c r="M14"/>
  <c r="N14" s="1"/>
  <c r="M12"/>
  <c r="N12" s="1"/>
  <c r="I19"/>
  <c r="M6"/>
  <c r="N6" s="1"/>
  <c r="T22"/>
  <c r="T21"/>
  <c r="U21"/>
  <c r="M13"/>
  <c r="N13" s="1"/>
  <c r="C19"/>
  <c r="C20"/>
  <c r="C22"/>
  <c r="F69"/>
  <c r="H84"/>
  <c r="G84"/>
  <c r="H89"/>
  <c r="E131"/>
  <c r="H153"/>
  <c r="M7"/>
  <c r="N7" s="1"/>
  <c r="E67"/>
  <c r="H68"/>
  <c r="G68"/>
  <c r="E137"/>
  <c r="E121"/>
  <c r="F88"/>
  <c r="E83"/>
  <c r="F83"/>
  <c r="E89"/>
  <c r="E147"/>
  <c r="M4"/>
  <c r="N4" s="1"/>
  <c r="F72"/>
  <c r="F67"/>
  <c r="E74"/>
  <c r="F89"/>
  <c r="H121"/>
  <c r="M5"/>
  <c r="N5" s="1"/>
  <c r="E34"/>
  <c r="B30" s="1"/>
  <c r="C19" i="18" s="1"/>
  <c r="E69" i="17"/>
  <c r="H147"/>
  <c r="H131"/>
  <c r="H115"/>
  <c r="E90"/>
  <c r="F85"/>
  <c r="F90"/>
  <c r="E115"/>
  <c r="H137"/>
  <c r="H69"/>
  <c r="E72"/>
  <c r="F73"/>
  <c r="G74"/>
  <c r="G85"/>
  <c r="G88"/>
  <c r="F105"/>
  <c r="G101"/>
  <c r="H104"/>
  <c r="E105"/>
  <c r="F121"/>
  <c r="E117"/>
  <c r="F117"/>
  <c r="H120"/>
  <c r="F137"/>
  <c r="E133"/>
  <c r="F133"/>
  <c r="H136"/>
  <c r="H152"/>
  <c r="F153"/>
  <c r="E149"/>
  <c r="F149"/>
  <c r="G89"/>
  <c r="E85"/>
  <c r="E84"/>
  <c r="H85"/>
  <c r="G105"/>
  <c r="H105"/>
  <c r="E106"/>
  <c r="G121"/>
  <c r="G137"/>
  <c r="G153"/>
  <c r="F154"/>
  <c r="F104"/>
  <c r="E104"/>
  <c r="F99"/>
  <c r="F100"/>
  <c r="F106"/>
  <c r="F120"/>
  <c r="E120"/>
  <c r="F115"/>
  <c r="H116"/>
  <c r="G116"/>
  <c r="G122"/>
  <c r="F116"/>
  <c r="F122"/>
  <c r="F136"/>
  <c r="E136"/>
  <c r="F131"/>
  <c r="H132"/>
  <c r="G132"/>
  <c r="G138"/>
  <c r="F132"/>
  <c r="F138"/>
  <c r="F152"/>
  <c r="E152"/>
  <c r="F147"/>
  <c r="H148"/>
  <c r="G148"/>
  <c r="G154"/>
  <c r="G99"/>
  <c r="H106"/>
  <c r="G100"/>
  <c r="G104"/>
  <c r="G115"/>
  <c r="H122"/>
  <c r="G120"/>
  <c r="G131"/>
  <c r="H138"/>
  <c r="G136"/>
  <c r="G147"/>
  <c r="E153"/>
  <c r="H154"/>
  <c r="E154"/>
  <c r="H117"/>
  <c r="H133"/>
  <c r="H149"/>
  <c r="I41" i="16"/>
  <c r="E34" s="1"/>
  <c r="P27" s="1"/>
  <c r="F27"/>
  <c r="P28"/>
  <c r="G27"/>
  <c r="G28"/>
  <c r="Q29"/>
  <c r="K29"/>
  <c r="H28"/>
  <c r="E28"/>
  <c r="O29"/>
  <c r="I27"/>
  <c r="D28"/>
  <c r="N28"/>
  <c r="H29"/>
  <c r="K27"/>
  <c r="K30" s="1"/>
  <c r="L20" i="13" s="1"/>
  <c r="L20" i="18" s="1"/>
  <c r="N27" i="16"/>
  <c r="N29"/>
  <c r="M27"/>
  <c r="M28"/>
  <c r="G29"/>
  <c r="D27"/>
  <c r="D30" s="1"/>
  <c r="E20" i="13" s="1"/>
  <c r="E20" i="18" s="1"/>
  <c r="I28" i="16"/>
  <c r="D29"/>
  <c r="M29"/>
  <c r="J28"/>
  <c r="L27"/>
  <c r="F28"/>
  <c r="Q28"/>
  <c r="L29"/>
  <c r="B29"/>
  <c r="K28"/>
  <c r="B28"/>
  <c r="O27"/>
  <c r="O30" s="1"/>
  <c r="P20" i="13" s="1"/>
  <c r="P20" i="18" s="1"/>
  <c r="O28" i="16"/>
  <c r="I29"/>
  <c r="H27"/>
  <c r="H30" s="1"/>
  <c r="I20" i="13" s="1"/>
  <c r="I20" i="18" s="1"/>
  <c r="Q27" i="16"/>
  <c r="Q30" s="1"/>
  <c r="R20" i="13" s="1"/>
  <c r="R20" i="18" s="1"/>
  <c r="L28" i="16"/>
  <c r="E29"/>
  <c r="P29"/>
  <c r="J27"/>
  <c r="J30" s="1"/>
  <c r="K20" i="13" s="1"/>
  <c r="K20" i="18" s="1"/>
  <c r="J29" i="16"/>
  <c r="M4"/>
  <c r="N4" s="1"/>
  <c r="B19"/>
  <c r="M11"/>
  <c r="N11" s="1"/>
  <c r="E19"/>
  <c r="E27" s="1"/>
  <c r="M13"/>
  <c r="N13" s="1"/>
  <c r="F21"/>
  <c r="F29" s="1"/>
  <c r="M6"/>
  <c r="N6" s="1"/>
  <c r="C20"/>
  <c r="M12"/>
  <c r="N12" s="1"/>
  <c r="C29"/>
  <c r="U21"/>
  <c r="S29" s="1"/>
  <c r="T20"/>
  <c r="R28" s="1"/>
  <c r="M5"/>
  <c r="N5" s="1"/>
  <c r="C27"/>
  <c r="S19"/>
  <c r="O161" i="15"/>
  <c r="P36" i="13" s="1"/>
  <c r="O160" i="15"/>
  <c r="P35" i="13" s="1"/>
  <c r="O159" i="15"/>
  <c r="P34" i="13" s="1"/>
  <c r="N160" i="15"/>
  <c r="O35" i="13" s="1"/>
  <c r="N161" i="15"/>
  <c r="O36" i="13" s="1"/>
  <c r="N159" i="15"/>
  <c r="O34" i="13" s="1"/>
  <c r="M161" i="15"/>
  <c r="N36" i="13" s="1"/>
  <c r="M160" i="15"/>
  <c r="N35" i="13" s="1"/>
  <c r="M159" i="15"/>
  <c r="N34" i="13" s="1"/>
  <c r="L160" i="15"/>
  <c r="M35" i="13" s="1"/>
  <c r="L161" i="15"/>
  <c r="M36" i="13" s="1"/>
  <c r="L159" i="15"/>
  <c r="M34" i="13" s="1"/>
  <c r="K160" i="15"/>
  <c r="L35" i="13" s="1"/>
  <c r="K161" i="15"/>
  <c r="L36" i="13" s="1"/>
  <c r="K159" i="15"/>
  <c r="L34" i="13" s="1"/>
  <c r="J161" i="15"/>
  <c r="K36" i="13" s="1"/>
  <c r="J160" i="15"/>
  <c r="K35" i="13" s="1"/>
  <c r="J159" i="15"/>
  <c r="K34" i="13" s="1"/>
  <c r="I160" i="15"/>
  <c r="J35" i="13" s="1"/>
  <c r="I161" i="15"/>
  <c r="J36" i="13" s="1"/>
  <c r="I159" i="15"/>
  <c r="J34" i="13" s="1"/>
  <c r="H161" i="15"/>
  <c r="I36" i="13" s="1"/>
  <c r="H160" i="15"/>
  <c r="I35" i="13" s="1"/>
  <c r="H159" i="15"/>
  <c r="I34" i="13" s="1"/>
  <c r="G160" i="15"/>
  <c r="H35" i="13" s="1"/>
  <c r="G161" i="15"/>
  <c r="H36" i="13" s="1"/>
  <c r="G159" i="15"/>
  <c r="H34" i="13" s="1"/>
  <c r="F160" i="15"/>
  <c r="G35" i="13" s="1"/>
  <c r="F161" i="15"/>
  <c r="G36" i="13" s="1"/>
  <c r="F159" i="15"/>
  <c r="G34" i="13" s="1"/>
  <c r="E161" i="15"/>
  <c r="F36" i="13" s="1"/>
  <c r="E160" i="15"/>
  <c r="F35" i="13" s="1"/>
  <c r="E159" i="15"/>
  <c r="F34" i="13" s="1"/>
  <c r="D161" i="15"/>
  <c r="E36" i="13" s="1"/>
  <c r="D160" i="15"/>
  <c r="E35" i="13" s="1"/>
  <c r="D159" i="15"/>
  <c r="E34" i="13" s="1"/>
  <c r="C161" i="15"/>
  <c r="D36" i="13" s="1"/>
  <c r="C160" i="15"/>
  <c r="D35" i="13" s="1"/>
  <c r="C159" i="15"/>
  <c r="D34" i="13" s="1"/>
  <c r="B161" i="15"/>
  <c r="C36" i="13" s="1"/>
  <c r="B160" i="15"/>
  <c r="C35" i="13" s="1"/>
  <c r="B159" i="15"/>
  <c r="C34" i="13" s="1"/>
  <c r="E144" i="15"/>
  <c r="F144"/>
  <c r="E149" s="1"/>
  <c r="G144"/>
  <c r="H144"/>
  <c r="I144"/>
  <c r="E143"/>
  <c r="F143"/>
  <c r="G143"/>
  <c r="H143"/>
  <c r="H153" s="1"/>
  <c r="I143"/>
  <c r="E142"/>
  <c r="F142"/>
  <c r="G142"/>
  <c r="G147" s="1"/>
  <c r="H142"/>
  <c r="I142"/>
  <c r="E128"/>
  <c r="F128"/>
  <c r="G128"/>
  <c r="H128"/>
  <c r="I128"/>
  <c r="E127"/>
  <c r="F127"/>
  <c r="E137" s="1"/>
  <c r="G127"/>
  <c r="H127"/>
  <c r="I127"/>
  <c r="E126"/>
  <c r="F126"/>
  <c r="G126"/>
  <c r="H126"/>
  <c r="I126"/>
  <c r="I112"/>
  <c r="E112"/>
  <c r="E122" s="1"/>
  <c r="F112"/>
  <c r="G112"/>
  <c r="G122" s="1"/>
  <c r="H112"/>
  <c r="I111"/>
  <c r="E111"/>
  <c r="F111"/>
  <c r="G111"/>
  <c r="H111"/>
  <c r="E110"/>
  <c r="F110"/>
  <c r="G110"/>
  <c r="H110"/>
  <c r="I110"/>
  <c r="E96"/>
  <c r="F96"/>
  <c r="G96"/>
  <c r="H96"/>
  <c r="I96"/>
  <c r="E95"/>
  <c r="F95"/>
  <c r="E105" s="1"/>
  <c r="G95"/>
  <c r="H95"/>
  <c r="G105" s="1"/>
  <c r="I95"/>
  <c r="I94"/>
  <c r="E94"/>
  <c r="F94"/>
  <c r="G94"/>
  <c r="H94"/>
  <c r="E80"/>
  <c r="E85" s="1"/>
  <c r="F80"/>
  <c r="G80"/>
  <c r="H80"/>
  <c r="I80"/>
  <c r="E79"/>
  <c r="F79"/>
  <c r="G79"/>
  <c r="G89" s="1"/>
  <c r="H79"/>
  <c r="I79"/>
  <c r="E78"/>
  <c r="E83" s="1"/>
  <c r="F78"/>
  <c r="G78"/>
  <c r="H78"/>
  <c r="I78"/>
  <c r="E64"/>
  <c r="F64"/>
  <c r="G64"/>
  <c r="H64"/>
  <c r="I64"/>
  <c r="E63"/>
  <c r="F63"/>
  <c r="G63"/>
  <c r="H63"/>
  <c r="I63"/>
  <c r="E62"/>
  <c r="F62"/>
  <c r="G62"/>
  <c r="H62"/>
  <c r="G67" s="1"/>
  <c r="I62"/>
  <c r="C14"/>
  <c r="D14"/>
  <c r="G22" s="1"/>
  <c r="E14"/>
  <c r="F14"/>
  <c r="K22" s="1"/>
  <c r="K30" s="1"/>
  <c r="L19" i="13" s="1"/>
  <c r="G14" i="15"/>
  <c r="H14"/>
  <c r="I14"/>
  <c r="J14"/>
  <c r="K14"/>
  <c r="L14"/>
  <c r="B14"/>
  <c r="C13"/>
  <c r="E21" s="1"/>
  <c r="D13"/>
  <c r="E13"/>
  <c r="I21" s="1"/>
  <c r="F13"/>
  <c r="K21" s="1"/>
  <c r="G13"/>
  <c r="H13"/>
  <c r="I13"/>
  <c r="Q21" s="1"/>
  <c r="J13"/>
  <c r="K13"/>
  <c r="L13"/>
  <c r="B13"/>
  <c r="C21" s="1"/>
  <c r="C12"/>
  <c r="E20" s="1"/>
  <c r="D12"/>
  <c r="G20" s="1"/>
  <c r="G28" s="1"/>
  <c r="H17" i="13" s="1"/>
  <c r="E12" i="15"/>
  <c r="I20" s="1"/>
  <c r="I28" s="1"/>
  <c r="J17" i="13" s="1"/>
  <c r="F12" i="15"/>
  <c r="K20" s="1"/>
  <c r="G12"/>
  <c r="M20" s="1"/>
  <c r="M28" s="1"/>
  <c r="N17" i="13" s="1"/>
  <c r="H12" i="15"/>
  <c r="O20" s="1"/>
  <c r="I12"/>
  <c r="Q20" s="1"/>
  <c r="Q28" s="1"/>
  <c r="R17" i="13" s="1"/>
  <c r="J12" i="15"/>
  <c r="K12"/>
  <c r="L12"/>
  <c r="B12"/>
  <c r="C11"/>
  <c r="E19" s="1"/>
  <c r="E27" s="1"/>
  <c r="F16" i="13" s="1"/>
  <c r="D11" i="15"/>
  <c r="G19" s="1"/>
  <c r="G27" s="1"/>
  <c r="H16" i="13" s="1"/>
  <c r="E11" i="15"/>
  <c r="I19" s="1"/>
  <c r="F11"/>
  <c r="K19" s="1"/>
  <c r="K27" s="1"/>
  <c r="L16" i="13" s="1"/>
  <c r="G11" i="15"/>
  <c r="M19" s="1"/>
  <c r="M27" s="1"/>
  <c r="N16" i="13" s="1"/>
  <c r="H11" i="15"/>
  <c r="O19" s="1"/>
  <c r="I11"/>
  <c r="Q19" s="1"/>
  <c r="J11"/>
  <c r="K11"/>
  <c r="L11"/>
  <c r="B11"/>
  <c r="C19" s="1"/>
  <c r="C7"/>
  <c r="D7"/>
  <c r="E7"/>
  <c r="H22" s="1"/>
  <c r="F7"/>
  <c r="J22" s="1"/>
  <c r="J30" s="1"/>
  <c r="K19" i="13" s="1"/>
  <c r="G7" i="15"/>
  <c r="H7"/>
  <c r="N22" s="1"/>
  <c r="N30" s="1"/>
  <c r="O19" i="13" s="1"/>
  <c r="I7" i="15"/>
  <c r="P22" s="1"/>
  <c r="J7"/>
  <c r="K7"/>
  <c r="L7"/>
  <c r="L6"/>
  <c r="D6"/>
  <c r="F21" s="1"/>
  <c r="F29" s="1"/>
  <c r="G18" i="13" s="1"/>
  <c r="E6" i="15"/>
  <c r="F6"/>
  <c r="G6"/>
  <c r="H6"/>
  <c r="I6"/>
  <c r="J6"/>
  <c r="K6"/>
  <c r="C6"/>
  <c r="D21" s="1"/>
  <c r="C5"/>
  <c r="D20" s="1"/>
  <c r="D5"/>
  <c r="F20" s="1"/>
  <c r="F28" s="1"/>
  <c r="G17" i="13" s="1"/>
  <c r="E5" i="15"/>
  <c r="H20" s="1"/>
  <c r="F5"/>
  <c r="J20" s="1"/>
  <c r="J28" s="1"/>
  <c r="K17" i="13" s="1"/>
  <c r="G5" i="15"/>
  <c r="L20" s="1"/>
  <c r="H5"/>
  <c r="N20" s="1"/>
  <c r="N28" s="1"/>
  <c r="O17" i="13" s="1"/>
  <c r="I5" i="15"/>
  <c r="P20" s="1"/>
  <c r="J5"/>
  <c r="K5"/>
  <c r="L5"/>
  <c r="L4"/>
  <c r="F4"/>
  <c r="J19" s="1"/>
  <c r="G4"/>
  <c r="H4"/>
  <c r="N19" s="1"/>
  <c r="I4"/>
  <c r="P19" s="1"/>
  <c r="J4"/>
  <c r="K4"/>
  <c r="E4"/>
  <c r="H19" s="1"/>
  <c r="H27" s="1"/>
  <c r="I16" i="13" s="1"/>
  <c r="D4" i="15"/>
  <c r="F19" s="1"/>
  <c r="C4"/>
  <c r="D19" s="1"/>
  <c r="D27" s="1"/>
  <c r="E16" i="13" s="1"/>
  <c r="B7" i="15"/>
  <c r="B6"/>
  <c r="B5"/>
  <c r="B20" s="1"/>
  <c r="B4"/>
  <c r="B19" s="1"/>
  <c r="U175"/>
  <c r="T175"/>
  <c r="U173"/>
  <c r="T173"/>
  <c r="U168"/>
  <c r="U167"/>
  <c r="T167"/>
  <c r="U166"/>
  <c r="M154"/>
  <c r="M153"/>
  <c r="M152"/>
  <c r="M149"/>
  <c r="M148"/>
  <c r="M147"/>
  <c r="F153"/>
  <c r="M138"/>
  <c r="E138"/>
  <c r="M137"/>
  <c r="M136"/>
  <c r="M133"/>
  <c r="M132"/>
  <c r="M131"/>
  <c r="M122"/>
  <c r="M121"/>
  <c r="M120"/>
  <c r="M117"/>
  <c r="M116"/>
  <c r="M115"/>
  <c r="M106"/>
  <c r="M105"/>
  <c r="M104"/>
  <c r="M101"/>
  <c r="M100"/>
  <c r="M99"/>
  <c r="M90"/>
  <c r="M89"/>
  <c r="M88"/>
  <c r="M85"/>
  <c r="M84"/>
  <c r="M83"/>
  <c r="M74"/>
  <c r="M73"/>
  <c r="M72"/>
  <c r="M69"/>
  <c r="M68"/>
  <c r="M67"/>
  <c r="G74"/>
  <c r="E72"/>
  <c r="I41"/>
  <c r="E34" s="1"/>
  <c r="Q22"/>
  <c r="M22"/>
  <c r="M30" s="1"/>
  <c r="N19" i="13" s="1"/>
  <c r="I22" i="15"/>
  <c r="E22"/>
  <c r="E30" s="1"/>
  <c r="F19" i="13" s="1"/>
  <c r="C22" i="15"/>
  <c r="O21"/>
  <c r="O29" s="1"/>
  <c r="P18" i="13" s="1"/>
  <c r="G21" i="15"/>
  <c r="O22"/>
  <c r="O30" s="1"/>
  <c r="P19" i="13" s="1"/>
  <c r="M14" i="15"/>
  <c r="N14" s="1"/>
  <c r="M21"/>
  <c r="M29" s="1"/>
  <c r="N18" i="13" s="1"/>
  <c r="R22" i="15"/>
  <c r="L22"/>
  <c r="F22"/>
  <c r="D22"/>
  <c r="D30" s="1"/>
  <c r="E19" i="13" s="1"/>
  <c r="B22" i="15"/>
  <c r="P21"/>
  <c r="P29" s="1"/>
  <c r="Q18" i="13" s="1"/>
  <c r="N21" i="15"/>
  <c r="L21"/>
  <c r="L29" s="1"/>
  <c r="M18" i="13" s="1"/>
  <c r="J21" i="15"/>
  <c r="B21"/>
  <c r="L19"/>
  <c r="L27" s="1"/>
  <c r="M16" i="13" s="1"/>
  <c r="C15"/>
  <c r="C15" i="18" s="1"/>
  <c r="U15" s="1"/>
  <c r="X4" i="13"/>
  <c r="X3"/>
  <c r="Z53" s="1"/>
  <c r="X2"/>
  <c r="X1"/>
  <c r="A3"/>
  <c r="T85"/>
  <c r="S85"/>
  <c r="R85"/>
  <c r="R14" s="1"/>
  <c r="R14" i="18" s="1"/>
  <c r="Q85" i="13"/>
  <c r="Q14" s="1"/>
  <c r="Q14" i="18" s="1"/>
  <c r="P85" i="13"/>
  <c r="O85"/>
  <c r="N85"/>
  <c r="N14" s="1"/>
  <c r="N14" i="18" s="1"/>
  <c r="M85" i="13"/>
  <c r="M14" s="1"/>
  <c r="M14" i="18" s="1"/>
  <c r="L85" i="13"/>
  <c r="K85"/>
  <c r="J85"/>
  <c r="J14" s="1"/>
  <c r="J14" i="18" s="1"/>
  <c r="I85" i="13"/>
  <c r="I14" s="1"/>
  <c r="I14" i="18" s="1"/>
  <c r="H85" i="13"/>
  <c r="G85"/>
  <c r="F85"/>
  <c r="F14" s="1"/>
  <c r="F14" i="18" s="1"/>
  <c r="E85" i="13"/>
  <c r="E14" s="1"/>
  <c r="E14" i="18" s="1"/>
  <c r="D85" i="13"/>
  <c r="C85"/>
  <c r="T84"/>
  <c r="T13" s="1"/>
  <c r="T13" i="18" s="1"/>
  <c r="S84" i="13"/>
  <c r="R84"/>
  <c r="Q84"/>
  <c r="Q13" s="1"/>
  <c r="Q13" i="18" s="1"/>
  <c r="P84" i="13"/>
  <c r="P13" s="1"/>
  <c r="P13" i="18" s="1"/>
  <c r="O84" i="13"/>
  <c r="N84"/>
  <c r="M84"/>
  <c r="M13" s="1"/>
  <c r="M13" i="18" s="1"/>
  <c r="L84" i="13"/>
  <c r="K84"/>
  <c r="J84"/>
  <c r="I84"/>
  <c r="I13" s="1"/>
  <c r="I13" i="18" s="1"/>
  <c r="H84" i="13"/>
  <c r="H13" s="1"/>
  <c r="H13" i="18" s="1"/>
  <c r="G84" i="13"/>
  <c r="F84"/>
  <c r="E84"/>
  <c r="E13" s="1"/>
  <c r="D84"/>
  <c r="D13" s="1"/>
  <c r="D13" i="18" s="1"/>
  <c r="C84" i="13"/>
  <c r="T82"/>
  <c r="S82"/>
  <c r="R82"/>
  <c r="Q82"/>
  <c r="P82"/>
  <c r="O82"/>
  <c r="N82"/>
  <c r="M82"/>
  <c r="L82"/>
  <c r="K82"/>
  <c r="J82"/>
  <c r="I82"/>
  <c r="H82"/>
  <c r="G82"/>
  <c r="F82"/>
  <c r="V82" s="1"/>
  <c r="E82"/>
  <c r="D82"/>
  <c r="C82"/>
  <c r="V81"/>
  <c r="U81"/>
  <c r="V80"/>
  <c r="U80"/>
  <c r="V79"/>
  <c r="V85" s="1"/>
  <c r="U79"/>
  <c r="V78"/>
  <c r="U78"/>
  <c r="V75"/>
  <c r="V84" s="1"/>
  <c r="U75"/>
  <c r="U84" s="1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V56"/>
  <c r="U56"/>
  <c r="U57" s="1"/>
  <c r="V48"/>
  <c r="U48"/>
  <c r="V47"/>
  <c r="U47"/>
  <c r="V46"/>
  <c r="U46"/>
  <c r="V45"/>
  <c r="U45"/>
  <c r="V44"/>
  <c r="V43"/>
  <c r="X43" i="18" s="1"/>
  <c r="U43" i="13"/>
  <c r="W43" i="18" s="1"/>
  <c r="V42" i="13"/>
  <c r="X42" i="18" s="1"/>
  <c r="U42" i="13"/>
  <c r="W42" i="18" s="1"/>
  <c r="V41" i="13"/>
  <c r="V39"/>
  <c r="U39"/>
  <c r="V38"/>
  <c r="X38" i="18" s="1"/>
  <c r="U38" i="13"/>
  <c r="W38" i="18" s="1"/>
  <c r="V37" i="13"/>
  <c r="U37"/>
  <c r="K49"/>
  <c r="U32"/>
  <c r="W32" i="18" s="1"/>
  <c r="Q49" i="13"/>
  <c r="O49"/>
  <c r="M49"/>
  <c r="I49"/>
  <c r="U31"/>
  <c r="V22"/>
  <c r="X22" i="18" s="1"/>
  <c r="U22" i="13"/>
  <c r="W22" i="18" s="1"/>
  <c r="V21" i="13"/>
  <c r="X21" i="18" s="1"/>
  <c r="U21" i="13"/>
  <c r="W21" i="18" s="1"/>
  <c r="V15" i="13"/>
  <c r="T14"/>
  <c r="T14" i="18" s="1"/>
  <c r="S14" i="13"/>
  <c r="S14" i="18" s="1"/>
  <c r="P14" i="13"/>
  <c r="P14" i="18" s="1"/>
  <c r="O14" i="13"/>
  <c r="O14" i="18" s="1"/>
  <c r="L14" i="13"/>
  <c r="L14" i="18" s="1"/>
  <c r="K14" i="13"/>
  <c r="K14" i="18" s="1"/>
  <c r="H14" i="13"/>
  <c r="H14" i="18" s="1"/>
  <c r="G14" i="13"/>
  <c r="G14" i="18" s="1"/>
  <c r="D14" i="13"/>
  <c r="D14" i="18" s="1"/>
  <c r="C14" i="13"/>
  <c r="C14" i="18" s="1"/>
  <c r="S13" i="13"/>
  <c r="S13" i="18" s="1"/>
  <c r="R13" i="13"/>
  <c r="R13" i="18" s="1"/>
  <c r="O13" i="13"/>
  <c r="O13" i="18" s="1"/>
  <c r="N13" i="13"/>
  <c r="N13" i="18" s="1"/>
  <c r="L13" i="13"/>
  <c r="L13" i="18" s="1"/>
  <c r="K13" i="13"/>
  <c r="K13" i="18" s="1"/>
  <c r="J13" i="13"/>
  <c r="J13" i="18" s="1"/>
  <c r="G13" i="13"/>
  <c r="G13" i="18" s="1"/>
  <c r="F13" i="13"/>
  <c r="F13" i="18" s="1"/>
  <c r="C13" i="13"/>
  <c r="C13" i="18" s="1"/>
  <c r="A2" i="12"/>
  <c r="C41"/>
  <c r="C39"/>
  <c r="C28"/>
  <c r="B28"/>
  <c r="C27"/>
  <c r="B27"/>
  <c r="C26"/>
  <c r="B26"/>
  <c r="C25"/>
  <c r="B25"/>
  <c r="N6"/>
  <c r="M6"/>
  <c r="F4"/>
  <c r="C40" s="1"/>
  <c r="A3"/>
  <c r="A3" i="11"/>
  <c r="M88"/>
  <c r="M89"/>
  <c r="M90"/>
  <c r="M91"/>
  <c r="M92"/>
  <c r="M93"/>
  <c r="M94"/>
  <c r="M95"/>
  <c r="M96"/>
  <c r="M97"/>
  <c r="M98"/>
  <c r="M99"/>
  <c r="L88"/>
  <c r="L89"/>
  <c r="L90"/>
  <c r="L91"/>
  <c r="L92"/>
  <c r="L93"/>
  <c r="L94"/>
  <c r="L95"/>
  <c r="L96"/>
  <c r="L97"/>
  <c r="L98"/>
  <c r="L99"/>
  <c r="K96"/>
  <c r="K97"/>
  <c r="K98"/>
  <c r="K99"/>
  <c r="J88"/>
  <c r="J89"/>
  <c r="J90"/>
  <c r="J91"/>
  <c r="J92"/>
  <c r="J93"/>
  <c r="J94"/>
  <c r="J95"/>
  <c r="J96"/>
  <c r="J97"/>
  <c r="J98"/>
  <c r="J99"/>
  <c r="I88"/>
  <c r="I89"/>
  <c r="I90"/>
  <c r="I91"/>
  <c r="I92"/>
  <c r="I93"/>
  <c r="I94"/>
  <c r="I95"/>
  <c r="I96"/>
  <c r="I97"/>
  <c r="I98"/>
  <c r="I99"/>
  <c r="H88"/>
  <c r="H89"/>
  <c r="H90"/>
  <c r="H91"/>
  <c r="H92"/>
  <c r="H93"/>
  <c r="H94"/>
  <c r="H95"/>
  <c r="H96"/>
  <c r="H97"/>
  <c r="H98"/>
  <c r="H99"/>
  <c r="G88"/>
  <c r="G89"/>
  <c r="G90"/>
  <c r="G91"/>
  <c r="G92"/>
  <c r="G93"/>
  <c r="G94"/>
  <c r="G95"/>
  <c r="G96"/>
  <c r="G97"/>
  <c r="G98"/>
  <c r="G99"/>
  <c r="F88"/>
  <c r="F89"/>
  <c r="F90"/>
  <c r="F91"/>
  <c r="F92"/>
  <c r="F93"/>
  <c r="F94"/>
  <c r="F95"/>
  <c r="F96"/>
  <c r="F97"/>
  <c r="F98"/>
  <c r="F99"/>
  <c r="E96"/>
  <c r="E97"/>
  <c r="E98"/>
  <c r="E99"/>
  <c r="D96"/>
  <c r="D97"/>
  <c r="D98"/>
  <c r="D99"/>
  <c r="F87"/>
  <c r="G87"/>
  <c r="H87"/>
  <c r="I87"/>
  <c r="J87"/>
  <c r="L87"/>
  <c r="M87"/>
  <c r="C96"/>
  <c r="N96" s="1"/>
  <c r="C97"/>
  <c r="C98"/>
  <c r="C99"/>
  <c r="M75"/>
  <c r="M76"/>
  <c r="M77"/>
  <c r="M78"/>
  <c r="M79"/>
  <c r="M80"/>
  <c r="M81"/>
  <c r="M82"/>
  <c r="M83"/>
  <c r="L75"/>
  <c r="L76"/>
  <c r="L77"/>
  <c r="L78"/>
  <c r="L79"/>
  <c r="L80"/>
  <c r="L81"/>
  <c r="L82"/>
  <c r="L83"/>
  <c r="K75"/>
  <c r="K76"/>
  <c r="K77"/>
  <c r="K78"/>
  <c r="K79"/>
  <c r="K80"/>
  <c r="K81"/>
  <c r="K82"/>
  <c r="K83"/>
  <c r="J75"/>
  <c r="J76"/>
  <c r="J77"/>
  <c r="J78"/>
  <c r="J79"/>
  <c r="J80"/>
  <c r="J81"/>
  <c r="J82"/>
  <c r="J83"/>
  <c r="I75"/>
  <c r="I76"/>
  <c r="I77"/>
  <c r="I78"/>
  <c r="I79"/>
  <c r="I80"/>
  <c r="I81"/>
  <c r="I82"/>
  <c r="I83"/>
  <c r="H75"/>
  <c r="H76"/>
  <c r="H77"/>
  <c r="H78"/>
  <c r="H79"/>
  <c r="H80"/>
  <c r="H81"/>
  <c r="H82"/>
  <c r="H83"/>
  <c r="G75"/>
  <c r="G76"/>
  <c r="G77"/>
  <c r="G78"/>
  <c r="G79"/>
  <c r="G80"/>
  <c r="G81"/>
  <c r="G82"/>
  <c r="G83"/>
  <c r="F75"/>
  <c r="F76"/>
  <c r="F77"/>
  <c r="F78"/>
  <c r="F79"/>
  <c r="F80"/>
  <c r="F81"/>
  <c r="F82"/>
  <c r="F83"/>
  <c r="E75"/>
  <c r="E76"/>
  <c r="E77"/>
  <c r="E78"/>
  <c r="E79"/>
  <c r="E80"/>
  <c r="E81"/>
  <c r="E82"/>
  <c r="E83"/>
  <c r="D75"/>
  <c r="D76"/>
  <c r="N76" s="1"/>
  <c r="P76" s="1"/>
  <c r="D77"/>
  <c r="D78"/>
  <c r="D79"/>
  <c r="D80"/>
  <c r="N80" s="1"/>
  <c r="P80" s="1"/>
  <c r="D81"/>
  <c r="D82"/>
  <c r="D83"/>
  <c r="C75"/>
  <c r="C76"/>
  <c r="C77"/>
  <c r="C78"/>
  <c r="C79"/>
  <c r="C80"/>
  <c r="C81"/>
  <c r="C82"/>
  <c r="C83"/>
  <c r="M58"/>
  <c r="M59"/>
  <c r="M60"/>
  <c r="M61"/>
  <c r="M62"/>
  <c r="M63"/>
  <c r="M64"/>
  <c r="M65"/>
  <c r="M66"/>
  <c r="M67"/>
  <c r="M68"/>
  <c r="M69"/>
  <c r="L58"/>
  <c r="L59"/>
  <c r="L60"/>
  <c r="L61"/>
  <c r="L62"/>
  <c r="L63"/>
  <c r="L64"/>
  <c r="L65"/>
  <c r="L66"/>
  <c r="L67"/>
  <c r="L68"/>
  <c r="L69"/>
  <c r="K58"/>
  <c r="K59"/>
  <c r="K60"/>
  <c r="K61"/>
  <c r="K62"/>
  <c r="K63"/>
  <c r="K64"/>
  <c r="K65"/>
  <c r="K66"/>
  <c r="K67"/>
  <c r="K68"/>
  <c r="K69"/>
  <c r="J58"/>
  <c r="J59"/>
  <c r="J60"/>
  <c r="J61"/>
  <c r="J62"/>
  <c r="J63"/>
  <c r="J64"/>
  <c r="J65"/>
  <c r="J66"/>
  <c r="J67"/>
  <c r="J68"/>
  <c r="J69"/>
  <c r="I58"/>
  <c r="I59"/>
  <c r="I60"/>
  <c r="I61"/>
  <c r="I62"/>
  <c r="I63"/>
  <c r="I64"/>
  <c r="I65"/>
  <c r="I66"/>
  <c r="I67"/>
  <c r="I68"/>
  <c r="I69"/>
  <c r="H58"/>
  <c r="H59"/>
  <c r="H60"/>
  <c r="H61"/>
  <c r="H62"/>
  <c r="H63"/>
  <c r="H64"/>
  <c r="H65"/>
  <c r="H66"/>
  <c r="H67"/>
  <c r="H68"/>
  <c r="H69"/>
  <c r="G58"/>
  <c r="G59"/>
  <c r="G60"/>
  <c r="G61"/>
  <c r="G62"/>
  <c r="G63"/>
  <c r="G64"/>
  <c r="G65"/>
  <c r="G66"/>
  <c r="G67"/>
  <c r="G68"/>
  <c r="G69"/>
  <c r="F58"/>
  <c r="F59"/>
  <c r="F60"/>
  <c r="F61"/>
  <c r="F62"/>
  <c r="F63"/>
  <c r="F64"/>
  <c r="F65"/>
  <c r="F66"/>
  <c r="F67"/>
  <c r="F68"/>
  <c r="F69"/>
  <c r="E58"/>
  <c r="E59"/>
  <c r="E60"/>
  <c r="E61"/>
  <c r="E62"/>
  <c r="E63"/>
  <c r="E64"/>
  <c r="E65"/>
  <c r="E66"/>
  <c r="E67"/>
  <c r="E68"/>
  <c r="E69"/>
  <c r="D58"/>
  <c r="D59"/>
  <c r="D60"/>
  <c r="D61"/>
  <c r="D62"/>
  <c r="D63"/>
  <c r="D65"/>
  <c r="D66"/>
  <c r="D67"/>
  <c r="D68"/>
  <c r="D69"/>
  <c r="N59"/>
  <c r="P59" s="1"/>
  <c r="D57"/>
  <c r="E57"/>
  <c r="F57"/>
  <c r="F71" s="1"/>
  <c r="G57"/>
  <c r="H57"/>
  <c r="I57"/>
  <c r="J57"/>
  <c r="J71" s="1"/>
  <c r="K57"/>
  <c r="L57"/>
  <c r="M57"/>
  <c r="C58"/>
  <c r="C59"/>
  <c r="C60"/>
  <c r="C61"/>
  <c r="C62"/>
  <c r="C63"/>
  <c r="C64"/>
  <c r="C65"/>
  <c r="C66"/>
  <c r="N66" s="1"/>
  <c r="P66" s="1"/>
  <c r="C67"/>
  <c r="C68"/>
  <c r="C69"/>
  <c r="C57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E10"/>
  <c r="E11"/>
  <c r="E12"/>
  <c r="E13"/>
  <c r="E14"/>
  <c r="E15"/>
  <c r="E16"/>
  <c r="E17"/>
  <c r="N17" s="1"/>
  <c r="P17" s="1"/>
  <c r="E18"/>
  <c r="E19"/>
  <c r="E20"/>
  <c r="E21"/>
  <c r="N21" s="1"/>
  <c r="P21" s="1"/>
  <c r="E22"/>
  <c r="E23"/>
  <c r="E24"/>
  <c r="E25"/>
  <c r="N25" s="1"/>
  <c r="P25" s="1"/>
  <c r="E26"/>
  <c r="E27"/>
  <c r="E28"/>
  <c r="E29"/>
  <c r="E30"/>
  <c r="E31"/>
  <c r="E32"/>
  <c r="E33"/>
  <c r="N33" s="1"/>
  <c r="P33" s="1"/>
  <c r="E34"/>
  <c r="E35"/>
  <c r="E36"/>
  <c r="E37"/>
  <c r="E38"/>
  <c r="E39"/>
  <c r="E40"/>
  <c r="E41"/>
  <c r="N41" s="1"/>
  <c r="P41" s="1"/>
  <c r="E42"/>
  <c r="E43"/>
  <c r="E44"/>
  <c r="E45"/>
  <c r="E46"/>
  <c r="E47"/>
  <c r="E48"/>
  <c r="E49"/>
  <c r="N49" s="1"/>
  <c r="P49" s="1"/>
  <c r="E50"/>
  <c r="E51"/>
  <c r="E52"/>
  <c r="E53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C12"/>
  <c r="C13"/>
  <c r="C14"/>
  <c r="C15"/>
  <c r="C16"/>
  <c r="C17"/>
  <c r="C18"/>
  <c r="N18" s="1"/>
  <c r="P18" s="1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N48" s="1"/>
  <c r="P48" s="1"/>
  <c r="C49"/>
  <c r="C50"/>
  <c r="C51"/>
  <c r="C52"/>
  <c r="C53"/>
  <c r="C11"/>
  <c r="D10"/>
  <c r="C10"/>
  <c r="N10" s="1"/>
  <c r="P10" s="1"/>
  <c r="R4"/>
  <c r="R3"/>
  <c r="R2"/>
  <c r="R1"/>
  <c r="D9"/>
  <c r="E9"/>
  <c r="F9"/>
  <c r="G9"/>
  <c r="H9"/>
  <c r="I9"/>
  <c r="I55" s="1"/>
  <c r="J9"/>
  <c r="K9"/>
  <c r="L9"/>
  <c r="M9"/>
  <c r="C9"/>
  <c r="N101"/>
  <c r="N100"/>
  <c r="N97"/>
  <c r="P97" s="1"/>
  <c r="N84"/>
  <c r="N83"/>
  <c r="P83" s="1"/>
  <c r="N79"/>
  <c r="P79" s="1"/>
  <c r="N75"/>
  <c r="P75" s="1"/>
  <c r="N70"/>
  <c r="N67"/>
  <c r="P67" s="1"/>
  <c r="N63"/>
  <c r="P63" s="1"/>
  <c r="C71"/>
  <c r="N54"/>
  <c r="H55"/>
  <c r="N58" l="1"/>
  <c r="E55"/>
  <c r="N53"/>
  <c r="P53" s="1"/>
  <c r="N45"/>
  <c r="P45" s="1"/>
  <c r="N29"/>
  <c r="P29" s="1"/>
  <c r="F55"/>
  <c r="N37"/>
  <c r="P37" s="1"/>
  <c r="J55"/>
  <c r="L55"/>
  <c r="M55"/>
  <c r="B38" i="12"/>
  <c r="N62" i="11"/>
  <c r="E71"/>
  <c r="H71"/>
  <c r="L71"/>
  <c r="M71"/>
  <c r="I102"/>
  <c r="J102"/>
  <c r="L102"/>
  <c r="M102"/>
  <c r="V13" i="18"/>
  <c r="S22" i="15"/>
  <c r="N51" i="11"/>
  <c r="P51" s="1"/>
  <c r="N47"/>
  <c r="P47" s="1"/>
  <c r="N43"/>
  <c r="P43" s="1"/>
  <c r="N39"/>
  <c r="P39" s="1"/>
  <c r="N35"/>
  <c r="P35" s="1"/>
  <c r="N31"/>
  <c r="P31" s="1"/>
  <c r="N27"/>
  <c r="P27" s="1"/>
  <c r="N23"/>
  <c r="P23" s="1"/>
  <c r="N15"/>
  <c r="P15" s="1"/>
  <c r="N52"/>
  <c r="P52" s="1"/>
  <c r="N40"/>
  <c r="P40" s="1"/>
  <c r="N28"/>
  <c r="P28" s="1"/>
  <c r="N20"/>
  <c r="P20" s="1"/>
  <c r="N12"/>
  <c r="P12" s="1"/>
  <c r="N44"/>
  <c r="P44" s="1"/>
  <c r="N16"/>
  <c r="P16" s="1"/>
  <c r="N36"/>
  <c r="P36" s="1"/>
  <c r="N32"/>
  <c r="P32" s="1"/>
  <c r="D71"/>
  <c r="N68"/>
  <c r="P68" s="1"/>
  <c r="I71"/>
  <c r="N98"/>
  <c r="P98" s="1"/>
  <c r="H102"/>
  <c r="V14" i="18"/>
  <c r="H137" i="15"/>
  <c r="T161"/>
  <c r="R21"/>
  <c r="M6"/>
  <c r="N6" s="1"/>
  <c r="S21"/>
  <c r="E68"/>
  <c r="F83"/>
  <c r="H89"/>
  <c r="E100"/>
  <c r="H131"/>
  <c r="H138"/>
  <c r="U28" i="18"/>
  <c r="V35" i="13"/>
  <c r="X35" i="18" s="1"/>
  <c r="X15"/>
  <c r="X15" i="13"/>
  <c r="X41"/>
  <c r="X41" i="18"/>
  <c r="U13" i="13"/>
  <c r="E13" i="18"/>
  <c r="U13" s="1"/>
  <c r="V36" i="13"/>
  <c r="X36" i="18" s="1"/>
  <c r="X45" i="13"/>
  <c r="X45" i="18"/>
  <c r="W31"/>
  <c r="X44" i="13"/>
  <c r="X44" i="18"/>
  <c r="X39" i="13"/>
  <c r="U14" i="18"/>
  <c r="W39"/>
  <c r="W39" i="13"/>
  <c r="W45" i="18"/>
  <c r="W45" i="13"/>
  <c r="U161" i="15"/>
  <c r="U160"/>
  <c r="W37" i="18"/>
  <c r="X37"/>
  <c r="U19" i="16"/>
  <c r="S27" s="1"/>
  <c r="F30"/>
  <c r="G20" i="13" s="1"/>
  <c r="G20" i="18" s="1"/>
  <c r="P30" i="16"/>
  <c r="Q20" i="13" s="1"/>
  <c r="Q20" i="18" s="1"/>
  <c r="R20" i="15"/>
  <c r="S19"/>
  <c r="U19" s="1"/>
  <c r="S27" s="1"/>
  <c r="T16" i="13" s="1"/>
  <c r="M12" i="15"/>
  <c r="N12" s="1"/>
  <c r="G102" i="11"/>
  <c r="F102"/>
  <c r="R19" i="15"/>
  <c r="T19" s="1"/>
  <c r="R27" s="1"/>
  <c r="S16" i="13" s="1"/>
  <c r="C30" i="17"/>
  <c r="D19" i="18" s="1"/>
  <c r="U22" i="17"/>
  <c r="S30" s="1"/>
  <c r="T19" i="18" s="1"/>
  <c r="Q29" i="17"/>
  <c r="R18" i="18" s="1"/>
  <c r="M27" i="17"/>
  <c r="N16" i="18" s="1"/>
  <c r="N28" i="17"/>
  <c r="O17" i="18" s="1"/>
  <c r="M30" i="17"/>
  <c r="N19" i="18" s="1"/>
  <c r="G29" i="17"/>
  <c r="H18" i="18" s="1"/>
  <c r="P30" i="17"/>
  <c r="Q19" i="18" s="1"/>
  <c r="L28" i="17"/>
  <c r="M17" i="18" s="1"/>
  <c r="B27" i="17"/>
  <c r="C16" i="18" s="1"/>
  <c r="G27" i="17"/>
  <c r="H16" i="18" s="1"/>
  <c r="P28" i="17"/>
  <c r="Q17" i="18" s="1"/>
  <c r="G30" i="17"/>
  <c r="H19" i="18" s="1"/>
  <c r="Q27" i="17"/>
  <c r="R16" i="18" s="1"/>
  <c r="L29" i="17"/>
  <c r="M18" i="18" s="1"/>
  <c r="B28" i="17"/>
  <c r="C17" i="18" s="1"/>
  <c r="Q28" i="17"/>
  <c r="R17" i="18" s="1"/>
  <c r="H28" i="17"/>
  <c r="I17" i="18" s="1"/>
  <c r="U20" i="17"/>
  <c r="S28" s="1"/>
  <c r="T17" i="18" s="1"/>
  <c r="C28" i="17"/>
  <c r="D17" i="18" s="1"/>
  <c r="I29" i="17"/>
  <c r="J18" i="18" s="1"/>
  <c r="E27" i="17"/>
  <c r="F16" i="18" s="1"/>
  <c r="F28" i="17"/>
  <c r="G17" i="18" s="1"/>
  <c r="Q30" i="17"/>
  <c r="R19" i="18" s="1"/>
  <c r="M28" i="17"/>
  <c r="N17" i="18" s="1"/>
  <c r="H30" i="17"/>
  <c r="I19" i="18" s="1"/>
  <c r="D28" i="17"/>
  <c r="E17" i="18" s="1"/>
  <c r="S29" i="17"/>
  <c r="T18" i="18" s="1"/>
  <c r="D30" i="17"/>
  <c r="N27"/>
  <c r="O16" i="18" s="1"/>
  <c r="M29" i="17"/>
  <c r="N18" i="18" s="1"/>
  <c r="I27" i="17"/>
  <c r="J16" i="18" s="1"/>
  <c r="D29" i="17"/>
  <c r="E18" i="18" s="1"/>
  <c r="P27" i="17"/>
  <c r="Q16" i="18" s="1"/>
  <c r="O27" i="17"/>
  <c r="P16" i="18" s="1"/>
  <c r="F27" i="17"/>
  <c r="G16" i="18" s="1"/>
  <c r="U19" i="17"/>
  <c r="S27" s="1"/>
  <c r="T16" i="18" s="1"/>
  <c r="C27" i="17"/>
  <c r="D16" i="18" s="1"/>
  <c r="K29" i="17"/>
  <c r="L18" i="18" s="1"/>
  <c r="O28" i="17"/>
  <c r="P17" i="18" s="1"/>
  <c r="J30" i="17"/>
  <c r="K19" i="18" s="1"/>
  <c r="L27" i="17"/>
  <c r="M16" i="18" s="1"/>
  <c r="I30" i="17"/>
  <c r="J19" i="18" s="1"/>
  <c r="E28" i="17"/>
  <c r="F17" i="18" s="1"/>
  <c r="N29" i="17"/>
  <c r="O18" i="18" s="1"/>
  <c r="J27" i="17"/>
  <c r="K16" i="18" s="1"/>
  <c r="C29" i="17"/>
  <c r="D18" i="18" s="1"/>
  <c r="R29" i="17"/>
  <c r="S18" i="18" s="1"/>
  <c r="P29" i="17"/>
  <c r="Q18" i="18" s="1"/>
  <c r="E29" i="17"/>
  <c r="F18" i="18" s="1"/>
  <c r="N30" i="17"/>
  <c r="O19" i="18" s="1"/>
  <c r="J28" i="17"/>
  <c r="K17" i="18" s="1"/>
  <c r="H27" i="17"/>
  <c r="I16" i="18" s="1"/>
  <c r="L30" i="17"/>
  <c r="M19" i="18" s="1"/>
  <c r="R30" i="17"/>
  <c r="S19" i="18" s="1"/>
  <c r="K30" i="17"/>
  <c r="L19" i="18" s="1"/>
  <c r="G28" i="17"/>
  <c r="H17" i="18" s="1"/>
  <c r="H29" i="17"/>
  <c r="I18" i="18" s="1"/>
  <c r="D27" i="17"/>
  <c r="E16" i="18" s="1"/>
  <c r="O29" i="17"/>
  <c r="P18" i="18" s="1"/>
  <c r="K27" i="17"/>
  <c r="L16" i="18" s="1"/>
  <c r="F29" i="17"/>
  <c r="G18" i="18" s="1"/>
  <c r="R27" i="17"/>
  <c r="S16" i="18" s="1"/>
  <c r="I28" i="17"/>
  <c r="J17" i="18" s="1"/>
  <c r="B29" i="17"/>
  <c r="C18" i="18" s="1"/>
  <c r="O30" i="17"/>
  <c r="P19" i="18" s="1"/>
  <c r="K28" i="17"/>
  <c r="L17" i="18" s="1"/>
  <c r="F30" i="17"/>
  <c r="G19" i="18" s="1"/>
  <c r="R28" i="17"/>
  <c r="S17" i="18" s="1"/>
  <c r="E30" i="17"/>
  <c r="F19" i="18" s="1"/>
  <c r="J29" i="17"/>
  <c r="K18" i="18" s="1"/>
  <c r="V57" i="13"/>
  <c r="G30" i="16"/>
  <c r="H20" i="13" s="1"/>
  <c r="H20" i="18" s="1"/>
  <c r="U14" i="13"/>
  <c r="U85"/>
  <c r="V13"/>
  <c r="U82"/>
  <c r="U87" s="1"/>
  <c r="E30" i="16"/>
  <c r="F20" i="13" s="1"/>
  <c r="F20" i="18" s="1"/>
  <c r="L30" i="16"/>
  <c r="M20" i="13" s="1"/>
  <c r="M20" i="18" s="1"/>
  <c r="I30" i="16"/>
  <c r="J20" i="13" s="1"/>
  <c r="J20" i="18" s="1"/>
  <c r="M30" i="16"/>
  <c r="N20" i="13" s="1"/>
  <c r="N20" i="18" s="1"/>
  <c r="T28" i="16"/>
  <c r="N30"/>
  <c r="O20" i="13" s="1"/>
  <c r="O20" i="18" s="1"/>
  <c r="C28" i="16"/>
  <c r="C30" s="1"/>
  <c r="D20" i="13" s="1"/>
  <c r="D20" i="18" s="1"/>
  <c r="U20" i="16"/>
  <c r="S28" s="1"/>
  <c r="U27"/>
  <c r="B27"/>
  <c r="T19"/>
  <c r="R27" s="1"/>
  <c r="U29"/>
  <c r="T21"/>
  <c r="R29" s="1"/>
  <c r="T29" s="1"/>
  <c r="V31" i="13"/>
  <c r="X31" i="18" s="1"/>
  <c r="N49" i="13"/>
  <c r="U33"/>
  <c r="W33" i="18" s="1"/>
  <c r="U34" i="13"/>
  <c r="U40"/>
  <c r="T159" i="15"/>
  <c r="U23" i="13"/>
  <c r="V33"/>
  <c r="X33" i="18" s="1"/>
  <c r="V34" i="13"/>
  <c r="X34" i="18" s="1"/>
  <c r="U35" i="13"/>
  <c r="U36"/>
  <c r="V40"/>
  <c r="U41"/>
  <c r="U44"/>
  <c r="C20" i="15"/>
  <c r="C28" s="1"/>
  <c r="D17" i="13" s="1"/>
  <c r="T166" i="15"/>
  <c r="T168"/>
  <c r="T174"/>
  <c r="T160"/>
  <c r="U15" i="13"/>
  <c r="V23"/>
  <c r="L49"/>
  <c r="P49"/>
  <c r="J49"/>
  <c r="R49"/>
  <c r="U174" i="15"/>
  <c r="S20"/>
  <c r="U159"/>
  <c r="H147"/>
  <c r="H105"/>
  <c r="F27"/>
  <c r="G16" i="13" s="1"/>
  <c r="P27" i="15"/>
  <c r="Q16" i="13" s="1"/>
  <c r="H28" i="15"/>
  <c r="I17" i="13" s="1"/>
  <c r="P28" i="15"/>
  <c r="Q17" i="13" s="1"/>
  <c r="J29" i="15"/>
  <c r="K18" i="13" s="1"/>
  <c r="L30" i="15"/>
  <c r="M19" i="13" s="1"/>
  <c r="I27" i="15"/>
  <c r="J16" i="13" s="1"/>
  <c r="E28" i="15"/>
  <c r="F17" i="13" s="1"/>
  <c r="Q29" i="15"/>
  <c r="R18" i="13" s="1"/>
  <c r="O28" i="15"/>
  <c r="P17" i="13" s="1"/>
  <c r="C30" i="15"/>
  <c r="D19" i="13" s="1"/>
  <c r="V19" s="1"/>
  <c r="Q30" i="15"/>
  <c r="R19" i="13" s="1"/>
  <c r="D29" i="15"/>
  <c r="E18" i="13" s="1"/>
  <c r="K29" i="15"/>
  <c r="L18" i="13" s="1"/>
  <c r="N27" i="15"/>
  <c r="O16" i="13" s="1"/>
  <c r="P30" i="15"/>
  <c r="Q19" i="13" s="1"/>
  <c r="H30" i="15"/>
  <c r="I19" i="13" s="1"/>
  <c r="I29" i="15"/>
  <c r="J18" i="13" s="1"/>
  <c r="J27" i="15"/>
  <c r="K16" i="13" s="1"/>
  <c r="D28" i="15"/>
  <c r="E17" i="13" s="1"/>
  <c r="L28" i="15"/>
  <c r="M17" i="13" s="1"/>
  <c r="N29" i="15"/>
  <c r="O18" i="13" s="1"/>
  <c r="F30" i="15"/>
  <c r="G19" i="13" s="1"/>
  <c r="Q27" i="15"/>
  <c r="R16" i="13" s="1"/>
  <c r="E29" i="15"/>
  <c r="F18" i="13" s="1"/>
  <c r="G30" i="15"/>
  <c r="H19" i="13" s="1"/>
  <c r="O27" i="15"/>
  <c r="P16" i="13" s="1"/>
  <c r="G29" i="15"/>
  <c r="H18" i="13" s="1"/>
  <c r="I30" i="15"/>
  <c r="J19" i="13" s="1"/>
  <c r="K28" i="15"/>
  <c r="L17" i="13" s="1"/>
  <c r="M11" i="15"/>
  <c r="N11" s="1"/>
  <c r="B27"/>
  <c r="C16" i="13" s="1"/>
  <c r="U21" i="15"/>
  <c r="S29" s="1"/>
  <c r="T18" i="13" s="1"/>
  <c r="B28" i="15"/>
  <c r="C17" i="13" s="1"/>
  <c r="T20" i="15"/>
  <c r="R28" s="1"/>
  <c r="S17" i="13" s="1"/>
  <c r="B30" i="15"/>
  <c r="C19" i="13" s="1"/>
  <c r="T22" i="15"/>
  <c r="R30" s="1"/>
  <c r="S19" i="13" s="1"/>
  <c r="B29" i="15"/>
  <c r="C18" i="13" s="1"/>
  <c r="C29" i="15"/>
  <c r="D18" i="13" s="1"/>
  <c r="V18" s="1"/>
  <c r="X18" s="1"/>
  <c r="E74" i="15"/>
  <c r="E69"/>
  <c r="G90"/>
  <c r="G85"/>
  <c r="G104"/>
  <c r="E120"/>
  <c r="M7"/>
  <c r="N7" s="1"/>
  <c r="H21"/>
  <c r="H29" s="1"/>
  <c r="I18" i="13" s="1"/>
  <c r="F67" i="15"/>
  <c r="H73"/>
  <c r="F69"/>
  <c r="E73"/>
  <c r="F74"/>
  <c r="G83"/>
  <c r="G88"/>
  <c r="E89"/>
  <c r="E84"/>
  <c r="M13"/>
  <c r="N13" s="1"/>
  <c r="C27"/>
  <c r="D16" i="13" s="1"/>
  <c r="G73" i="15"/>
  <c r="G68"/>
  <c r="H116"/>
  <c r="H121"/>
  <c r="M4"/>
  <c r="N4" s="1"/>
  <c r="U22"/>
  <c r="S30" s="1"/>
  <c r="T19" i="13" s="1"/>
  <c r="G72" i="15"/>
  <c r="F72"/>
  <c r="H68"/>
  <c r="H104"/>
  <c r="F106"/>
  <c r="E106"/>
  <c r="F101"/>
  <c r="F136"/>
  <c r="F131"/>
  <c r="H74"/>
  <c r="E67"/>
  <c r="G120"/>
  <c r="G136"/>
  <c r="G152"/>
  <c r="M5"/>
  <c r="N5" s="1"/>
  <c r="H67"/>
  <c r="F73"/>
  <c r="H69"/>
  <c r="F68"/>
  <c r="G69"/>
  <c r="H72"/>
  <c r="F85"/>
  <c r="H88"/>
  <c r="F89"/>
  <c r="F84"/>
  <c r="H90"/>
  <c r="H85"/>
  <c r="E104"/>
  <c r="H100"/>
  <c r="G106"/>
  <c r="F120"/>
  <c r="F115"/>
  <c r="E121"/>
  <c r="H122"/>
  <c r="H115"/>
  <c r="G131"/>
  <c r="F137"/>
  <c r="E133"/>
  <c r="H152"/>
  <c r="G153"/>
  <c r="F154"/>
  <c r="E148"/>
  <c r="F149"/>
  <c r="E88"/>
  <c r="G84"/>
  <c r="F104"/>
  <c r="F99"/>
  <c r="H106"/>
  <c r="H99"/>
  <c r="G115"/>
  <c r="F121"/>
  <c r="E117"/>
  <c r="H136"/>
  <c r="G137"/>
  <c r="F138"/>
  <c r="E132"/>
  <c r="F133"/>
  <c r="E152"/>
  <c r="H148"/>
  <c r="G154"/>
  <c r="F88"/>
  <c r="H84"/>
  <c r="F90"/>
  <c r="H83"/>
  <c r="E90"/>
  <c r="G99"/>
  <c r="F105"/>
  <c r="E101"/>
  <c r="H120"/>
  <c r="G121"/>
  <c r="F122"/>
  <c r="E116"/>
  <c r="F117"/>
  <c r="E136"/>
  <c r="H132"/>
  <c r="G138"/>
  <c r="F152"/>
  <c r="F147"/>
  <c r="E153"/>
  <c r="H154"/>
  <c r="E154"/>
  <c r="E99"/>
  <c r="F100"/>
  <c r="G101"/>
  <c r="E115"/>
  <c r="F116"/>
  <c r="G117"/>
  <c r="E131"/>
  <c r="F132"/>
  <c r="G133"/>
  <c r="E147"/>
  <c r="F148"/>
  <c r="G149"/>
  <c r="G100"/>
  <c r="H101"/>
  <c r="G116"/>
  <c r="H117"/>
  <c r="G132"/>
  <c r="H133"/>
  <c r="G148"/>
  <c r="H149"/>
  <c r="V14" i="13"/>
  <c r="V87"/>
  <c r="V32"/>
  <c r="X32" i="18" s="1"/>
  <c r="N7" i="12"/>
  <c r="C35" s="1"/>
  <c r="C32"/>
  <c r="N99" i="11"/>
  <c r="P99" s="1"/>
  <c r="N77"/>
  <c r="P77" s="1"/>
  <c r="N81"/>
  <c r="P81" s="1"/>
  <c r="N78"/>
  <c r="P78" s="1"/>
  <c r="N82"/>
  <c r="P82" s="1"/>
  <c r="N60"/>
  <c r="P60" s="1"/>
  <c r="N64"/>
  <c r="P64" s="1"/>
  <c r="G71"/>
  <c r="K71"/>
  <c r="N71" s="1"/>
  <c r="N65"/>
  <c r="P65" s="1"/>
  <c r="N61"/>
  <c r="P61" s="1"/>
  <c r="N69"/>
  <c r="P69" s="1"/>
  <c r="N13"/>
  <c r="P13" s="1"/>
  <c r="N30"/>
  <c r="P30" s="1"/>
  <c r="N38"/>
  <c r="P38" s="1"/>
  <c r="N46"/>
  <c r="P46" s="1"/>
  <c r="N14"/>
  <c r="P14" s="1"/>
  <c r="N22"/>
  <c r="P22" s="1"/>
  <c r="N26"/>
  <c r="P26" s="1"/>
  <c r="N34"/>
  <c r="P34" s="1"/>
  <c r="N42"/>
  <c r="P42" s="1"/>
  <c r="N50"/>
  <c r="P50" s="1"/>
  <c r="N24"/>
  <c r="P24" s="1"/>
  <c r="G55"/>
  <c r="K55"/>
  <c r="N11"/>
  <c r="P11" s="1"/>
  <c r="N19"/>
  <c r="P19" s="1"/>
  <c r="C55"/>
  <c r="N9"/>
  <c r="P9" s="1"/>
  <c r="D55"/>
  <c r="N57"/>
  <c r="P57" s="1"/>
  <c r="R68" i="9"/>
  <c r="Q113"/>
  <c r="Q112"/>
  <c r="Q111"/>
  <c r="Q108"/>
  <c r="Q107"/>
  <c r="Q110" s="1"/>
  <c r="Q114" s="1"/>
  <c r="R53"/>
  <c r="R51"/>
  <c r="R50"/>
  <c r="R49"/>
  <c r="R48"/>
  <c r="R47"/>
  <c r="R46"/>
  <c r="R45"/>
  <c r="R44"/>
  <c r="Q44"/>
  <c r="R42"/>
  <c r="R41"/>
  <c r="R40"/>
  <c r="R39"/>
  <c r="R38"/>
  <c r="R37"/>
  <c r="R36"/>
  <c r="R35"/>
  <c r="R34"/>
  <c r="R32"/>
  <c r="R31"/>
  <c r="R29"/>
  <c r="R28"/>
  <c r="R26"/>
  <c r="R25"/>
  <c r="R24"/>
  <c r="R23"/>
  <c r="R21"/>
  <c r="R20"/>
  <c r="R19"/>
  <c r="R18"/>
  <c r="R17"/>
  <c r="R16"/>
  <c r="R15"/>
  <c r="R14"/>
  <c r="P58" i="11" l="1"/>
  <c r="U19" i="13"/>
  <c r="S30" i="16"/>
  <c r="T20" i="13" s="1"/>
  <c r="T20" i="18" s="1"/>
  <c r="U18"/>
  <c r="V18"/>
  <c r="X18" s="1"/>
  <c r="T30" i="17"/>
  <c r="E19" i="18"/>
  <c r="U19" s="1"/>
  <c r="C38" i="12"/>
  <c r="P62" i="11"/>
  <c r="V19" i="18"/>
  <c r="U20" i="15"/>
  <c r="S28" s="1"/>
  <c r="T17" i="13" s="1"/>
  <c r="V17" s="1"/>
  <c r="X14"/>
  <c r="X14" i="18"/>
  <c r="W44"/>
  <c r="W44" i="13"/>
  <c r="W40"/>
  <c r="W40" i="18"/>
  <c r="X13" i="13"/>
  <c r="X13" i="18"/>
  <c r="X23"/>
  <c r="X23" i="13"/>
  <c r="W41"/>
  <c r="W41" i="18"/>
  <c r="W23" i="13"/>
  <c r="W23" i="18"/>
  <c r="W13" i="13"/>
  <c r="W13" i="18"/>
  <c r="W15"/>
  <c r="W15" i="13"/>
  <c r="X40"/>
  <c r="X40" i="18"/>
  <c r="X19"/>
  <c r="X19" i="13"/>
  <c r="W14"/>
  <c r="W14" i="18"/>
  <c r="W34"/>
  <c r="W35"/>
  <c r="W36"/>
  <c r="V20"/>
  <c r="U16" i="13"/>
  <c r="U16" i="18"/>
  <c r="V16" i="13"/>
  <c r="U17"/>
  <c r="V17" i="18"/>
  <c r="V16"/>
  <c r="U17"/>
  <c r="T29" i="17"/>
  <c r="U29"/>
  <c r="U28"/>
  <c r="T27"/>
  <c r="U27"/>
  <c r="U30"/>
  <c r="T28"/>
  <c r="R30" i="16"/>
  <c r="S20" i="13" s="1"/>
  <c r="S20" i="18" s="1"/>
  <c r="B30" i="16"/>
  <c r="C20" i="13" s="1"/>
  <c r="T27" i="16"/>
  <c r="T30" s="1"/>
  <c r="U28"/>
  <c r="U30" s="1"/>
  <c r="T30" i="15"/>
  <c r="U30"/>
  <c r="U29"/>
  <c r="U27"/>
  <c r="T21"/>
  <c r="R29" s="1"/>
  <c r="T27"/>
  <c r="T28"/>
  <c r="N55" i="11"/>
  <c r="Q74" i="9"/>
  <c r="R2"/>
  <c r="R3"/>
  <c r="R4"/>
  <c r="R1"/>
  <c r="X13"/>
  <c r="V13"/>
  <c r="V14" s="1"/>
  <c r="T13"/>
  <c r="W12"/>
  <c r="W8"/>
  <c r="T29" i="15" l="1"/>
  <c r="S18" i="13"/>
  <c r="U18" s="1"/>
  <c r="W19" i="18"/>
  <c r="W19" i="13"/>
  <c r="V20"/>
  <c r="U28" i="15"/>
  <c r="X20" i="13"/>
  <c r="X20" i="18"/>
  <c r="X16"/>
  <c r="X16" i="13"/>
  <c r="W16" i="18"/>
  <c r="W16" i="13"/>
  <c r="X17" i="18"/>
  <c r="X17" i="13"/>
  <c r="W17"/>
  <c r="W17" i="18"/>
  <c r="C20"/>
  <c r="U20" s="1"/>
  <c r="U20" i="13"/>
  <c r="A3" i="9"/>
  <c r="V130"/>
  <c r="Q99" s="1"/>
  <c r="X128"/>
  <c r="K99" s="1"/>
  <c r="Y128" s="1"/>
  <c r="X127"/>
  <c r="X126"/>
  <c r="E99" s="1"/>
  <c r="Y126" s="1"/>
  <c r="X124"/>
  <c r="C99" s="1"/>
  <c r="M102"/>
  <c r="L102"/>
  <c r="J102"/>
  <c r="I102"/>
  <c r="N101"/>
  <c r="N100"/>
  <c r="H99"/>
  <c r="X98"/>
  <c r="N98"/>
  <c r="N97"/>
  <c r="H102"/>
  <c r="G102"/>
  <c r="F102"/>
  <c r="X93"/>
  <c r="X92"/>
  <c r="X89"/>
  <c r="C82" s="1"/>
  <c r="N84"/>
  <c r="N83"/>
  <c r="Q82"/>
  <c r="K82"/>
  <c r="N81"/>
  <c r="N80"/>
  <c r="N79"/>
  <c r="N78"/>
  <c r="N77"/>
  <c r="N76"/>
  <c r="N75"/>
  <c r="R75" s="1"/>
  <c r="X71"/>
  <c r="M71"/>
  <c r="L71"/>
  <c r="K71"/>
  <c r="J71"/>
  <c r="I71"/>
  <c r="H71"/>
  <c r="G71"/>
  <c r="F71"/>
  <c r="E71"/>
  <c r="D71"/>
  <c r="C71"/>
  <c r="X70"/>
  <c r="N70"/>
  <c r="N69"/>
  <c r="N68"/>
  <c r="N67"/>
  <c r="N66"/>
  <c r="N65"/>
  <c r="Q64"/>
  <c r="N64"/>
  <c r="Q63"/>
  <c r="R63" s="1"/>
  <c r="N63"/>
  <c r="Q62"/>
  <c r="N62"/>
  <c r="N61"/>
  <c r="V60"/>
  <c r="Q60"/>
  <c r="N60"/>
  <c r="X56" s="1"/>
  <c r="V59"/>
  <c r="N59"/>
  <c r="V58"/>
  <c r="N58"/>
  <c r="N57"/>
  <c r="N54"/>
  <c r="Q53"/>
  <c r="N53"/>
  <c r="N52"/>
  <c r="N51"/>
  <c r="N50"/>
  <c r="N49"/>
  <c r="N48"/>
  <c r="N47"/>
  <c r="N46"/>
  <c r="N45"/>
  <c r="M44"/>
  <c r="M43" s="1"/>
  <c r="N43" s="1"/>
  <c r="L44"/>
  <c r="K44"/>
  <c r="J44"/>
  <c r="I44"/>
  <c r="H44"/>
  <c r="G44"/>
  <c r="F44"/>
  <c r="E44"/>
  <c r="D44"/>
  <c r="C44"/>
  <c r="N42"/>
  <c r="N41"/>
  <c r="N40"/>
  <c r="N39"/>
  <c r="N38"/>
  <c r="N37"/>
  <c r="N36"/>
  <c r="N35"/>
  <c r="N34"/>
  <c r="M33"/>
  <c r="M30" s="1"/>
  <c r="L33"/>
  <c r="K33"/>
  <c r="J33"/>
  <c r="I33"/>
  <c r="H33"/>
  <c r="G33"/>
  <c r="F33"/>
  <c r="E33"/>
  <c r="D33"/>
  <c r="C33"/>
  <c r="N32"/>
  <c r="N31"/>
  <c r="L30"/>
  <c r="K30"/>
  <c r="J30"/>
  <c r="I30"/>
  <c r="H30"/>
  <c r="G30"/>
  <c r="F30"/>
  <c r="E30"/>
  <c r="D30"/>
  <c r="C30"/>
  <c r="N29"/>
  <c r="N28"/>
  <c r="M27"/>
  <c r="L27"/>
  <c r="K27"/>
  <c r="J27"/>
  <c r="I27"/>
  <c r="H27"/>
  <c r="G27"/>
  <c r="F27"/>
  <c r="E27"/>
  <c r="D27"/>
  <c r="C27"/>
  <c r="N26"/>
  <c r="N25"/>
  <c r="N24"/>
  <c r="N23"/>
  <c r="M22"/>
  <c r="L22"/>
  <c r="K22"/>
  <c r="J22"/>
  <c r="I22"/>
  <c r="H22"/>
  <c r="G22"/>
  <c r="F22"/>
  <c r="E22"/>
  <c r="D22"/>
  <c r="C22"/>
  <c r="N21"/>
  <c r="N20"/>
  <c r="N19"/>
  <c r="N18"/>
  <c r="N17"/>
  <c r="N16"/>
  <c r="N15"/>
  <c r="N14"/>
  <c r="M13"/>
  <c r="L13"/>
  <c r="K13"/>
  <c r="J13"/>
  <c r="I13"/>
  <c r="H13"/>
  <c r="G13"/>
  <c r="F13"/>
  <c r="E13"/>
  <c r="D13"/>
  <c r="C13"/>
  <c r="N12"/>
  <c r="R12" s="1"/>
  <c r="N11"/>
  <c r="R11" s="1"/>
  <c r="N10"/>
  <c r="Q9"/>
  <c r="N9"/>
  <c r="Q8"/>
  <c r="W7"/>
  <c r="W6"/>
  <c r="W5"/>
  <c r="W4"/>
  <c r="W3"/>
  <c r="W13" s="1"/>
  <c r="U14" s="1"/>
  <c r="W18" i="13" l="1"/>
  <c r="W18" i="18"/>
  <c r="W20" i="13"/>
  <c r="W20" i="18"/>
  <c r="R97" i="9"/>
  <c r="D39" i="18"/>
  <c r="V39" s="1"/>
  <c r="X39" s="1"/>
  <c r="R60" i="9"/>
  <c r="N13"/>
  <c r="H55"/>
  <c r="L55"/>
  <c r="E55"/>
  <c r="I55"/>
  <c r="M55"/>
  <c r="N27"/>
  <c r="N33"/>
  <c r="R62"/>
  <c r="Y127"/>
  <c r="N22"/>
  <c r="N30"/>
  <c r="R64"/>
  <c r="Y98"/>
  <c r="C55"/>
  <c r="G55"/>
  <c r="K55"/>
  <c r="R9"/>
  <c r="R57"/>
  <c r="N71"/>
  <c r="J82"/>
  <c r="R84"/>
  <c r="E82"/>
  <c r="F55"/>
  <c r="J55"/>
  <c r="D55"/>
  <c r="Y89"/>
  <c r="N96"/>
  <c r="X37" i="13" s="1"/>
  <c r="N44" i="9"/>
  <c r="Y124"/>
  <c r="N99"/>
  <c r="R99" s="1"/>
  <c r="X67"/>
  <c r="Q96" s="1"/>
  <c r="K59" i="7"/>
  <c r="E59"/>
  <c r="D59"/>
  <c r="C59"/>
  <c r="Y93" i="9" l="1"/>
  <c r="N55"/>
  <c r="Y92"/>
  <c r="N82"/>
  <c r="R82" s="1"/>
  <c r="R96"/>
  <c r="Q95"/>
  <c r="Q113" i="10"/>
  <c r="X14" i="9" l="1"/>
  <c r="U13"/>
  <c r="R21" i="10" l="1"/>
  <c r="R26"/>
  <c r="R25"/>
  <c r="Q53" l="1"/>
  <c r="R68" l="1"/>
  <c r="R24" l="1"/>
  <c r="R23"/>
  <c r="R17"/>
  <c r="C26" i="7" l="1"/>
  <c r="C25"/>
  <c r="C25" i="6"/>
  <c r="V130" i="10"/>
  <c r="Q99" s="1"/>
  <c r="Q107" s="1"/>
  <c r="X128"/>
  <c r="X127"/>
  <c r="H99" s="1"/>
  <c r="X126"/>
  <c r="E99" s="1"/>
  <c r="X124"/>
  <c r="Q112"/>
  <c r="Q111"/>
  <c r="M102"/>
  <c r="L102"/>
  <c r="J102"/>
  <c r="I102"/>
  <c r="N101"/>
  <c r="N100"/>
  <c r="K99"/>
  <c r="X98"/>
  <c r="K82" s="1"/>
  <c r="Y98" s="1"/>
  <c r="N98"/>
  <c r="N97"/>
  <c r="R97" s="1"/>
  <c r="G102"/>
  <c r="F102"/>
  <c r="X93"/>
  <c r="J82" s="1"/>
  <c r="Y93" s="1"/>
  <c r="X92"/>
  <c r="E82" s="1"/>
  <c r="Y92" s="1"/>
  <c r="X89"/>
  <c r="N84"/>
  <c r="N83"/>
  <c r="Q82"/>
  <c r="N81"/>
  <c r="N80"/>
  <c r="N79"/>
  <c r="N78"/>
  <c r="N77"/>
  <c r="N76"/>
  <c r="Q75"/>
  <c r="N75"/>
  <c r="X71"/>
  <c r="L71"/>
  <c r="K71"/>
  <c r="J71"/>
  <c r="I71"/>
  <c r="H71"/>
  <c r="G71"/>
  <c r="F71"/>
  <c r="E71"/>
  <c r="D71"/>
  <c r="C71"/>
  <c r="X70"/>
  <c r="N70"/>
  <c r="N69"/>
  <c r="N68"/>
  <c r="N67"/>
  <c r="N66"/>
  <c r="N65"/>
  <c r="Q64"/>
  <c r="N64"/>
  <c r="Q63"/>
  <c r="N63"/>
  <c r="M71"/>
  <c r="Q62"/>
  <c r="N62"/>
  <c r="N61"/>
  <c r="V60"/>
  <c r="Q60"/>
  <c r="N60"/>
  <c r="X56" s="1"/>
  <c r="V59"/>
  <c r="N59"/>
  <c r="V58"/>
  <c r="N58"/>
  <c r="N57"/>
  <c r="N54"/>
  <c r="N53"/>
  <c r="N52"/>
  <c r="N51"/>
  <c r="R51" s="1"/>
  <c r="N50"/>
  <c r="R50" s="1"/>
  <c r="N49"/>
  <c r="R49" s="1"/>
  <c r="N48"/>
  <c r="R48" s="1"/>
  <c r="N47"/>
  <c r="R47" s="1"/>
  <c r="N46"/>
  <c r="R46" s="1"/>
  <c r="N45"/>
  <c r="R45" s="1"/>
  <c r="Q44"/>
  <c r="M44"/>
  <c r="L44"/>
  <c r="K44"/>
  <c r="J44"/>
  <c r="I44"/>
  <c r="H44"/>
  <c r="G44"/>
  <c r="F44"/>
  <c r="E44"/>
  <c r="D44"/>
  <c r="C44"/>
  <c r="N43"/>
  <c r="N42"/>
  <c r="R42" s="1"/>
  <c r="N41"/>
  <c r="R41" s="1"/>
  <c r="N40"/>
  <c r="R40" s="1"/>
  <c r="N39"/>
  <c r="R39" s="1"/>
  <c r="N38"/>
  <c r="R38" s="1"/>
  <c r="N37"/>
  <c r="R37" s="1"/>
  <c r="N36"/>
  <c r="R36" s="1"/>
  <c r="N35"/>
  <c r="R35" s="1"/>
  <c r="N34"/>
  <c r="R34" s="1"/>
  <c r="M33"/>
  <c r="L33"/>
  <c r="K33"/>
  <c r="J33"/>
  <c r="I33"/>
  <c r="H33"/>
  <c r="G33"/>
  <c r="F33"/>
  <c r="E33"/>
  <c r="D33"/>
  <c r="C33"/>
  <c r="N32"/>
  <c r="R32" s="1"/>
  <c r="N31"/>
  <c r="R31" s="1"/>
  <c r="M30"/>
  <c r="L30"/>
  <c r="K30"/>
  <c r="J30"/>
  <c r="I30"/>
  <c r="H30"/>
  <c r="G30"/>
  <c r="F30"/>
  <c r="E30"/>
  <c r="D30"/>
  <c r="C30"/>
  <c r="N29"/>
  <c r="R29" s="1"/>
  <c r="N28"/>
  <c r="R28" s="1"/>
  <c r="M27"/>
  <c r="L27"/>
  <c r="K27"/>
  <c r="J27"/>
  <c r="I27"/>
  <c r="H27"/>
  <c r="G27"/>
  <c r="F27"/>
  <c r="E27"/>
  <c r="D27"/>
  <c r="C27"/>
  <c r="N26"/>
  <c r="N25"/>
  <c r="N24"/>
  <c r="N23"/>
  <c r="M22"/>
  <c r="L22"/>
  <c r="K22"/>
  <c r="J22"/>
  <c r="I22"/>
  <c r="H22"/>
  <c r="G22"/>
  <c r="F22"/>
  <c r="E22"/>
  <c r="D22"/>
  <c r="C22"/>
  <c r="N21"/>
  <c r="N20"/>
  <c r="R20" s="1"/>
  <c r="N19"/>
  <c r="R19" s="1"/>
  <c r="N18"/>
  <c r="R18" s="1"/>
  <c r="N17"/>
  <c r="N16"/>
  <c r="R16" s="1"/>
  <c r="N15"/>
  <c r="R15" s="1"/>
  <c r="N14"/>
  <c r="R14" s="1"/>
  <c r="X13"/>
  <c r="V13"/>
  <c r="M13"/>
  <c r="L13"/>
  <c r="K13"/>
  <c r="J13"/>
  <c r="I13"/>
  <c r="H13"/>
  <c r="G13"/>
  <c r="F13"/>
  <c r="E13"/>
  <c r="D13"/>
  <c r="C13"/>
  <c r="W12"/>
  <c r="N12"/>
  <c r="R12" s="1"/>
  <c r="N11"/>
  <c r="R11" s="1"/>
  <c r="N10"/>
  <c r="Q9"/>
  <c r="N9"/>
  <c r="W8"/>
  <c r="Q8"/>
  <c r="W7"/>
  <c r="W6"/>
  <c r="W5"/>
  <c r="W4"/>
  <c r="W3"/>
  <c r="R84" l="1"/>
  <c r="R9"/>
  <c r="R75"/>
  <c r="Y126"/>
  <c r="F55"/>
  <c r="V14"/>
  <c r="R64"/>
  <c r="C82"/>
  <c r="N82" s="1"/>
  <c r="R82" s="1"/>
  <c r="G55"/>
  <c r="R63"/>
  <c r="Y128"/>
  <c r="T13"/>
  <c r="Q74" s="1"/>
  <c r="J55"/>
  <c r="C55"/>
  <c r="D55"/>
  <c r="H55"/>
  <c r="N30"/>
  <c r="R53"/>
  <c r="R57"/>
  <c r="R62"/>
  <c r="H102"/>
  <c r="Y127"/>
  <c r="W13"/>
  <c r="R60"/>
  <c r="N71"/>
  <c r="L55"/>
  <c r="K55"/>
  <c r="N44"/>
  <c r="R44" s="1"/>
  <c r="E55"/>
  <c r="I55"/>
  <c r="M55"/>
  <c r="Q108"/>
  <c r="Q110" s="1"/>
  <c r="Q114" s="1"/>
  <c r="X67"/>
  <c r="C99"/>
  <c r="Y124" s="1"/>
  <c r="N13"/>
  <c r="N22"/>
  <c r="N27"/>
  <c r="N33"/>
  <c r="U14" l="1"/>
  <c r="U13"/>
  <c r="X14"/>
  <c r="Y89"/>
  <c r="N99"/>
  <c r="R99" s="1"/>
  <c r="Q96"/>
  <c r="N55"/>
  <c r="N96" l="1"/>
  <c r="Q95"/>
  <c r="P96" i="11" l="1"/>
  <c r="W37" i="13"/>
  <c r="R96" i="10"/>
  <c r="K7" i="7" l="1"/>
  <c r="K8"/>
  <c r="K9"/>
  <c r="E9"/>
  <c r="E8"/>
  <c r="E7"/>
  <c r="E10" s="1"/>
  <c r="E13" s="1"/>
  <c r="D9"/>
  <c r="D8"/>
  <c r="D7"/>
  <c r="C9"/>
  <c r="N9" s="1"/>
  <c r="C8"/>
  <c r="C7"/>
  <c r="C66"/>
  <c r="D63" s="1"/>
  <c r="C50"/>
  <c r="C39"/>
  <c r="D38" s="1"/>
  <c r="M10"/>
  <c r="M13" s="1"/>
  <c r="L10"/>
  <c r="L13" s="1"/>
  <c r="J10"/>
  <c r="J13" s="1"/>
  <c r="I10"/>
  <c r="I13" s="1"/>
  <c r="H10"/>
  <c r="H13" s="1"/>
  <c r="G10"/>
  <c r="G13" s="1"/>
  <c r="F10"/>
  <c r="F13" s="1"/>
  <c r="D10"/>
  <c r="D13" s="1"/>
  <c r="M5"/>
  <c r="M12" s="1"/>
  <c r="L5"/>
  <c r="L12" s="1"/>
  <c r="K5"/>
  <c r="K12" s="1"/>
  <c r="J5"/>
  <c r="J12" s="1"/>
  <c r="J14" s="1"/>
  <c r="I5"/>
  <c r="I12" s="1"/>
  <c r="H5"/>
  <c r="H12" s="1"/>
  <c r="G5"/>
  <c r="G12" s="1"/>
  <c r="F5"/>
  <c r="F12" s="1"/>
  <c r="F14" s="1"/>
  <c r="E5"/>
  <c r="E12" s="1"/>
  <c r="D5"/>
  <c r="D12" s="1"/>
  <c r="C5"/>
  <c r="C12" s="1"/>
  <c r="N4"/>
  <c r="N3"/>
  <c r="K59" i="6"/>
  <c r="E59"/>
  <c r="D59"/>
  <c r="C59"/>
  <c r="K8"/>
  <c r="K9"/>
  <c r="K7"/>
  <c r="E9"/>
  <c r="E8"/>
  <c r="E7"/>
  <c r="D9"/>
  <c r="D8"/>
  <c r="C9"/>
  <c r="N9" s="1"/>
  <c r="C8"/>
  <c r="C7"/>
  <c r="C10"/>
  <c r="D7"/>
  <c r="C66"/>
  <c r="D63" s="1"/>
  <c r="C50"/>
  <c r="D49" s="1"/>
  <c r="C39"/>
  <c r="D37" s="1"/>
  <c r="M10"/>
  <c r="M13" s="1"/>
  <c r="L10"/>
  <c r="L13" s="1"/>
  <c r="J10"/>
  <c r="J13" s="1"/>
  <c r="I10"/>
  <c r="I13" s="1"/>
  <c r="H10"/>
  <c r="H13" s="1"/>
  <c r="G10"/>
  <c r="G13" s="1"/>
  <c r="F10"/>
  <c r="F13" s="1"/>
  <c r="D42"/>
  <c r="D91" i="10" s="1"/>
  <c r="M5" i="6"/>
  <c r="M12" s="1"/>
  <c r="M14" s="1"/>
  <c r="L5"/>
  <c r="L12" s="1"/>
  <c r="L14" s="1"/>
  <c r="K5"/>
  <c r="K12" s="1"/>
  <c r="J5"/>
  <c r="J12" s="1"/>
  <c r="I5"/>
  <c r="I12" s="1"/>
  <c r="I14" s="1"/>
  <c r="H5"/>
  <c r="H12" s="1"/>
  <c r="G5"/>
  <c r="G12" s="1"/>
  <c r="F5"/>
  <c r="F12" s="1"/>
  <c r="E5"/>
  <c r="E12" s="1"/>
  <c r="D5"/>
  <c r="D12" s="1"/>
  <c r="C5"/>
  <c r="C12" s="1"/>
  <c r="N4"/>
  <c r="N3"/>
  <c r="C79" i="17" l="1"/>
  <c r="C79" i="15"/>
  <c r="E43" i="7"/>
  <c r="E92" i="9" s="1"/>
  <c r="C68" i="7"/>
  <c r="C87" i="9" s="1"/>
  <c r="G14" i="7"/>
  <c r="N5"/>
  <c r="H14"/>
  <c r="D64"/>
  <c r="D65"/>
  <c r="C70" s="1"/>
  <c r="C89" i="9" s="1"/>
  <c r="K68" i="7"/>
  <c r="K87" i="9" s="1"/>
  <c r="D36" i="7"/>
  <c r="D41" s="1"/>
  <c r="D90" i="9" s="1"/>
  <c r="D37" i="7"/>
  <c r="D43"/>
  <c r="D92" i="9" s="1"/>
  <c r="E14" i="7"/>
  <c r="N12"/>
  <c r="D14"/>
  <c r="L14"/>
  <c r="D49"/>
  <c r="E54" s="1"/>
  <c r="E95" i="9" s="1"/>
  <c r="D48" i="7"/>
  <c r="D53" s="1"/>
  <c r="D94" i="9" s="1"/>
  <c r="D47" i="7"/>
  <c r="D50" s="1"/>
  <c r="D69"/>
  <c r="D88" i="9" s="1"/>
  <c r="C69" i="7"/>
  <c r="C88" i="9" s="1"/>
  <c r="C43" i="7"/>
  <c r="C42"/>
  <c r="N7"/>
  <c r="M14"/>
  <c r="K69"/>
  <c r="K88" i="9" s="1"/>
  <c r="T29" i="13" s="1"/>
  <c r="K43" i="7"/>
  <c r="K92" i="9" s="1"/>
  <c r="K42" i="7"/>
  <c r="K91" i="9" s="1"/>
  <c r="E52" i="7"/>
  <c r="E93" i="9" s="1"/>
  <c r="C10" i="7"/>
  <c r="C13" s="1"/>
  <c r="N13" s="1"/>
  <c r="K10"/>
  <c r="K13" s="1"/>
  <c r="K14" s="1"/>
  <c r="I14"/>
  <c r="K41"/>
  <c r="K90" i="9" s="1"/>
  <c r="E69" i="7"/>
  <c r="E88" i="9" s="1"/>
  <c r="E68" i="7"/>
  <c r="E87" i="9" s="1"/>
  <c r="D68" i="7"/>
  <c r="D87" i="9" s="1"/>
  <c r="N8" i="7"/>
  <c r="N59"/>
  <c r="D64" i="6"/>
  <c r="E54"/>
  <c r="E95" i="10" s="1"/>
  <c r="K54" i="6"/>
  <c r="K95" i="10" s="1"/>
  <c r="D38" i="6"/>
  <c r="K69"/>
  <c r="K88" i="10" s="1"/>
  <c r="E42" i="6"/>
  <c r="E91" i="10" s="1"/>
  <c r="D43" i="6"/>
  <c r="D92" i="10" s="1"/>
  <c r="E69" i="6"/>
  <c r="E88" i="10" s="1"/>
  <c r="N5" i="6"/>
  <c r="F14"/>
  <c r="J14"/>
  <c r="C43"/>
  <c r="C13"/>
  <c r="N13" s="1"/>
  <c r="D36"/>
  <c r="D39" s="1"/>
  <c r="C54"/>
  <c r="K68"/>
  <c r="K87" i="10" s="1"/>
  <c r="N12" i="6"/>
  <c r="G14"/>
  <c r="H14"/>
  <c r="C68"/>
  <c r="C87" i="10" s="1"/>
  <c r="N7" i="6"/>
  <c r="D10"/>
  <c r="D13" s="1"/>
  <c r="D14" s="1"/>
  <c r="C26"/>
  <c r="K42"/>
  <c r="K91" i="10" s="1"/>
  <c r="E43" i="6"/>
  <c r="E92" i="10" s="1"/>
  <c r="D47" i="6"/>
  <c r="D50" s="1"/>
  <c r="D54"/>
  <c r="D95" i="10" s="1"/>
  <c r="D65" i="6"/>
  <c r="D66" s="1"/>
  <c r="D68"/>
  <c r="D87" i="10" s="1"/>
  <c r="C69" i="6"/>
  <c r="C88" i="10" s="1"/>
  <c r="N8" i="6"/>
  <c r="E10"/>
  <c r="E13" s="1"/>
  <c r="E14" s="1"/>
  <c r="C42"/>
  <c r="K43"/>
  <c r="K92" i="10" s="1"/>
  <c r="D48" i="6"/>
  <c r="D53" s="1"/>
  <c r="D94" i="10" s="1"/>
  <c r="N59" i="6"/>
  <c r="E68"/>
  <c r="E87" i="10" s="1"/>
  <c r="D69" i="6"/>
  <c r="D88" i="10" s="1"/>
  <c r="K10" i="6"/>
  <c r="K13" s="1"/>
  <c r="K14" s="1"/>
  <c r="K274" i="4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C277" s="1"/>
  <c r="K274" i="3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C277" s="1"/>
  <c r="K274" i="2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C277" s="1"/>
  <c r="C277" i="1"/>
  <c r="C293" s="1"/>
  <c r="D293" s="1"/>
  <c r="K274"/>
  <c r="C274"/>
  <c r="K273"/>
  <c r="C273"/>
  <c r="K272"/>
  <c r="C272"/>
  <c r="K271"/>
  <c r="C271"/>
  <c r="K270"/>
  <c r="C270"/>
  <c r="K269"/>
  <c r="C269"/>
  <c r="K268"/>
  <c r="C268"/>
  <c r="K267"/>
  <c r="C267"/>
  <c r="K266"/>
  <c r="C266"/>
  <c r="K265"/>
  <c r="C265"/>
  <c r="K264"/>
  <c r="C264"/>
  <c r="K263"/>
  <c r="C263"/>
  <c r="K262"/>
  <c r="C262"/>
  <c r="K261"/>
  <c r="C261"/>
  <c r="K260"/>
  <c r="C260"/>
  <c r="K259"/>
  <c r="C259"/>
  <c r="K258"/>
  <c r="C258"/>
  <c r="K257"/>
  <c r="C257"/>
  <c r="K256"/>
  <c r="C256"/>
  <c r="K255"/>
  <c r="C255"/>
  <c r="K254"/>
  <c r="C254"/>
  <c r="K253"/>
  <c r="C253"/>
  <c r="K252"/>
  <c r="C252"/>
  <c r="K251"/>
  <c r="C251"/>
  <c r="K250"/>
  <c r="C250"/>
  <c r="K249"/>
  <c r="C249"/>
  <c r="K248"/>
  <c r="C248"/>
  <c r="K247"/>
  <c r="C247"/>
  <c r="K246"/>
  <c r="C246"/>
  <c r="K245"/>
  <c r="C245"/>
  <c r="K244"/>
  <c r="C244"/>
  <c r="K243"/>
  <c r="C243"/>
  <c r="K242"/>
  <c r="C242"/>
  <c r="K241"/>
  <c r="C241"/>
  <c r="K240"/>
  <c r="C240"/>
  <c r="K239"/>
  <c r="C239"/>
  <c r="K238"/>
  <c r="C238"/>
  <c r="K237"/>
  <c r="C237"/>
  <c r="K236"/>
  <c r="C236"/>
  <c r="K235"/>
  <c r="C235"/>
  <c r="K234"/>
  <c r="C234"/>
  <c r="K233"/>
  <c r="C233"/>
  <c r="K232"/>
  <c r="C232"/>
  <c r="K231"/>
  <c r="C231"/>
  <c r="K230"/>
  <c r="C230"/>
  <c r="K229"/>
  <c r="C229"/>
  <c r="K228"/>
  <c r="C228"/>
  <c r="K227"/>
  <c r="C227"/>
  <c r="K226"/>
  <c r="C226"/>
  <c r="K225"/>
  <c r="C225"/>
  <c r="K224"/>
  <c r="C224"/>
  <c r="K223"/>
  <c r="C223"/>
  <c r="K222"/>
  <c r="C222"/>
  <c r="K221"/>
  <c r="C221"/>
  <c r="K220"/>
  <c r="C220"/>
  <c r="K219"/>
  <c r="C219"/>
  <c r="K218"/>
  <c r="C218"/>
  <c r="K217"/>
  <c r="C217"/>
  <c r="K216"/>
  <c r="C216"/>
  <c r="K215"/>
  <c r="C215"/>
  <c r="K214"/>
  <c r="C214"/>
  <c r="K213"/>
  <c r="C213"/>
  <c r="K212"/>
  <c r="C212"/>
  <c r="K211"/>
  <c r="C211"/>
  <c r="K210"/>
  <c r="C210"/>
  <c r="K209"/>
  <c r="C209"/>
  <c r="K208"/>
  <c r="C208"/>
  <c r="K207"/>
  <c r="C207"/>
  <c r="K206"/>
  <c r="C206"/>
  <c r="K205"/>
  <c r="C205"/>
  <c r="K204"/>
  <c r="C204"/>
  <c r="K203"/>
  <c r="C203"/>
  <c r="K202"/>
  <c r="C202"/>
  <c r="K201"/>
  <c r="C201"/>
  <c r="K200"/>
  <c r="C200"/>
  <c r="K199"/>
  <c r="C199"/>
  <c r="K198"/>
  <c r="C198"/>
  <c r="K197"/>
  <c r="C197"/>
  <c r="K196"/>
  <c r="C196"/>
  <c r="K195"/>
  <c r="C195"/>
  <c r="K194"/>
  <c r="C194"/>
  <c r="K193"/>
  <c r="C193"/>
  <c r="K192"/>
  <c r="C192"/>
  <c r="K191"/>
  <c r="C191"/>
  <c r="K190"/>
  <c r="C190"/>
  <c r="K189"/>
  <c r="C189"/>
  <c r="K188"/>
  <c r="C188"/>
  <c r="K187"/>
  <c r="C187"/>
  <c r="K186"/>
  <c r="C186"/>
  <c r="K185"/>
  <c r="C185"/>
  <c r="K184"/>
  <c r="C184"/>
  <c r="K183"/>
  <c r="C183"/>
  <c r="K182"/>
  <c r="C182"/>
  <c r="K181"/>
  <c r="C181"/>
  <c r="K180"/>
  <c r="C180"/>
  <c r="K179"/>
  <c r="C179"/>
  <c r="K178"/>
  <c r="C178"/>
  <c r="K177"/>
  <c r="C177"/>
  <c r="K176"/>
  <c r="C176"/>
  <c r="K175"/>
  <c r="C175"/>
  <c r="K174"/>
  <c r="C174"/>
  <c r="K173"/>
  <c r="C173"/>
  <c r="K172"/>
  <c r="C172"/>
  <c r="K171"/>
  <c r="C171"/>
  <c r="K170"/>
  <c r="C170"/>
  <c r="K169"/>
  <c r="C169"/>
  <c r="K168"/>
  <c r="C168"/>
  <c r="K167"/>
  <c r="C167"/>
  <c r="K166"/>
  <c r="C166"/>
  <c r="K165"/>
  <c r="C165"/>
  <c r="K164"/>
  <c r="C164"/>
  <c r="K163"/>
  <c r="C163"/>
  <c r="K162"/>
  <c r="C162"/>
  <c r="K161"/>
  <c r="C161"/>
  <c r="K160"/>
  <c r="C160"/>
  <c r="K159"/>
  <c r="C159"/>
  <c r="K158"/>
  <c r="C158"/>
  <c r="K157"/>
  <c r="C157"/>
  <c r="K156"/>
  <c r="C156"/>
  <c r="K155"/>
  <c r="C155"/>
  <c r="K154"/>
  <c r="C154"/>
  <c r="K153"/>
  <c r="C153"/>
  <c r="K152"/>
  <c r="C152"/>
  <c r="K151"/>
  <c r="C151"/>
  <c r="K150"/>
  <c r="C150"/>
  <c r="K149"/>
  <c r="C149"/>
  <c r="K148"/>
  <c r="C148"/>
  <c r="K147"/>
  <c r="C147"/>
  <c r="K146"/>
  <c r="C146"/>
  <c r="K145"/>
  <c r="C145"/>
  <c r="K144"/>
  <c r="C144"/>
  <c r="K143"/>
  <c r="C143"/>
  <c r="K142"/>
  <c r="C142"/>
  <c r="K141"/>
  <c r="C141"/>
  <c r="K140"/>
  <c r="C140"/>
  <c r="K139"/>
  <c r="C139"/>
  <c r="K138"/>
  <c r="C138"/>
  <c r="K137"/>
  <c r="C137"/>
  <c r="K136"/>
  <c r="C136"/>
  <c r="K135"/>
  <c r="C135"/>
  <c r="K134"/>
  <c r="C134"/>
  <c r="K133"/>
  <c r="C133"/>
  <c r="K132"/>
  <c r="C132"/>
  <c r="K131"/>
  <c r="C131"/>
  <c r="K130"/>
  <c r="C130"/>
  <c r="K129"/>
  <c r="C129"/>
  <c r="K128"/>
  <c r="C128"/>
  <c r="K127"/>
  <c r="C127"/>
  <c r="K126"/>
  <c r="C126"/>
  <c r="K125"/>
  <c r="C125"/>
  <c r="K124"/>
  <c r="C124"/>
  <c r="K123"/>
  <c r="C123"/>
  <c r="K122"/>
  <c r="C122"/>
  <c r="K121"/>
  <c r="C121"/>
  <c r="K120"/>
  <c r="C120"/>
  <c r="K119"/>
  <c r="C119"/>
  <c r="K118"/>
  <c r="C118"/>
  <c r="K117"/>
  <c r="C117"/>
  <c r="K116"/>
  <c r="C116"/>
  <c r="K115"/>
  <c r="C115"/>
  <c r="K114"/>
  <c r="C114"/>
  <c r="K113"/>
  <c r="C113"/>
  <c r="K112"/>
  <c r="C112"/>
  <c r="K111"/>
  <c r="C111"/>
  <c r="K110"/>
  <c r="C110"/>
  <c r="K109"/>
  <c r="C109"/>
  <c r="K108"/>
  <c r="C108"/>
  <c r="K107"/>
  <c r="C107"/>
  <c r="K106"/>
  <c r="C106"/>
  <c r="K105"/>
  <c r="C105"/>
  <c r="K104"/>
  <c r="C104"/>
  <c r="K103"/>
  <c r="C103"/>
  <c r="K102"/>
  <c r="C102"/>
  <c r="K101"/>
  <c r="C101"/>
  <c r="K100"/>
  <c r="C100"/>
  <c r="K99"/>
  <c r="C99"/>
  <c r="K98"/>
  <c r="C98"/>
  <c r="K97"/>
  <c r="C97"/>
  <c r="K96"/>
  <c r="C96"/>
  <c r="K95"/>
  <c r="C95"/>
  <c r="K94"/>
  <c r="C94"/>
  <c r="K93"/>
  <c r="C93"/>
  <c r="K92"/>
  <c r="C92"/>
  <c r="K91"/>
  <c r="C91"/>
  <c r="K90"/>
  <c r="C90"/>
  <c r="K89"/>
  <c r="C89"/>
  <c r="K88"/>
  <c r="C88"/>
  <c r="K87"/>
  <c r="C87"/>
  <c r="K86"/>
  <c r="C86"/>
  <c r="K85"/>
  <c r="C85"/>
  <c r="K84"/>
  <c r="C84"/>
  <c r="K83"/>
  <c r="C83"/>
  <c r="K82"/>
  <c r="C82"/>
  <c r="K81"/>
  <c r="C81"/>
  <c r="K80"/>
  <c r="C80"/>
  <c r="K79"/>
  <c r="C79"/>
  <c r="K78"/>
  <c r="C78"/>
  <c r="K77"/>
  <c r="C77"/>
  <c r="K76"/>
  <c r="C76"/>
  <c r="K75"/>
  <c r="C75"/>
  <c r="K74"/>
  <c r="C74"/>
  <c r="K73"/>
  <c r="C73"/>
  <c r="K72"/>
  <c r="C72"/>
  <c r="K71"/>
  <c r="C71"/>
  <c r="K70"/>
  <c r="C70"/>
  <c r="K69"/>
  <c r="C69"/>
  <c r="K68"/>
  <c r="C68"/>
  <c r="K67"/>
  <c r="C67"/>
  <c r="K66"/>
  <c r="C66"/>
  <c r="K65"/>
  <c r="C65"/>
  <c r="K64"/>
  <c r="C64"/>
  <c r="K63"/>
  <c r="C63"/>
  <c r="K62"/>
  <c r="C62"/>
  <c r="K61"/>
  <c r="C61"/>
  <c r="K60"/>
  <c r="C60"/>
  <c r="K59"/>
  <c r="C59"/>
  <c r="K58"/>
  <c r="C58"/>
  <c r="K57"/>
  <c r="C57"/>
  <c r="K56"/>
  <c r="C56"/>
  <c r="K55"/>
  <c r="C55"/>
  <c r="K54"/>
  <c r="C54"/>
  <c r="K53"/>
  <c r="C53"/>
  <c r="K52"/>
  <c r="C52"/>
  <c r="K51"/>
  <c r="C51"/>
  <c r="K50"/>
  <c r="C50"/>
  <c r="K49"/>
  <c r="C49"/>
  <c r="K48"/>
  <c r="C48"/>
  <c r="K47"/>
  <c r="C47"/>
  <c r="K46"/>
  <c r="C46"/>
  <c r="K45"/>
  <c r="C45"/>
  <c r="K44"/>
  <c r="C44"/>
  <c r="K43"/>
  <c r="C43"/>
  <c r="K42"/>
  <c r="C42"/>
  <c r="K41"/>
  <c r="C41"/>
  <c r="K40"/>
  <c r="C40"/>
  <c r="K39"/>
  <c r="C39"/>
  <c r="K38"/>
  <c r="C38"/>
  <c r="K37"/>
  <c r="C37"/>
  <c r="K36"/>
  <c r="C36"/>
  <c r="K35"/>
  <c r="C35"/>
  <c r="K34"/>
  <c r="C34"/>
  <c r="K33"/>
  <c r="C33"/>
  <c r="K32"/>
  <c r="C32"/>
  <c r="K31"/>
  <c r="C31"/>
  <c r="K30"/>
  <c r="C30"/>
  <c r="K29"/>
  <c r="C29"/>
  <c r="K28"/>
  <c r="C28"/>
  <c r="K27"/>
  <c r="C27"/>
  <c r="K26"/>
  <c r="C26"/>
  <c r="K25"/>
  <c r="C25"/>
  <c r="K24"/>
  <c r="C24"/>
  <c r="K23"/>
  <c r="K277" s="1"/>
  <c r="C23"/>
  <c r="E29" i="13" l="1"/>
  <c r="C95" i="17"/>
  <c r="C95" i="15"/>
  <c r="D88" i="11"/>
  <c r="B95" i="17"/>
  <c r="C29" i="13"/>
  <c r="U29" s="1"/>
  <c r="B95" i="15"/>
  <c r="C88" i="11"/>
  <c r="N88" i="10"/>
  <c r="J79" i="17"/>
  <c r="J79" i="15"/>
  <c r="K91" i="11"/>
  <c r="D94" i="17"/>
  <c r="G28" i="13"/>
  <c r="D94" i="15"/>
  <c r="E87" i="11"/>
  <c r="C63" i="17"/>
  <c r="D94" i="11"/>
  <c r="C63" i="15"/>
  <c r="L42" i="6"/>
  <c r="C91" i="10"/>
  <c r="C94" i="17"/>
  <c r="E28" i="13"/>
  <c r="C94" i="15"/>
  <c r="D87" i="11"/>
  <c r="C64" i="17"/>
  <c r="C64" i="15"/>
  <c r="D95" i="11"/>
  <c r="D80" i="17"/>
  <c r="D80" i="15"/>
  <c r="E92" i="11"/>
  <c r="L54" i="6"/>
  <c r="C95" i="10"/>
  <c r="C80" i="17"/>
  <c r="C80" i="15"/>
  <c r="D92" i="11"/>
  <c r="J95" i="17"/>
  <c r="J143"/>
  <c r="S29" i="13"/>
  <c r="J95" i="15"/>
  <c r="J143"/>
  <c r="K88" i="11"/>
  <c r="J64" i="17"/>
  <c r="J64" i="15"/>
  <c r="D142" i="17"/>
  <c r="H28" i="13"/>
  <c r="D142" i="15"/>
  <c r="J126" i="17"/>
  <c r="J126" i="15"/>
  <c r="D110" i="17"/>
  <c r="D110" i="15"/>
  <c r="J128" i="17"/>
  <c r="J128" i="15"/>
  <c r="L42" i="7"/>
  <c r="C91" i="9"/>
  <c r="B143" i="17"/>
  <c r="D29" i="13"/>
  <c r="B143" i="15"/>
  <c r="N88" i="9"/>
  <c r="D112" i="17"/>
  <c r="D112" i="15"/>
  <c r="T28" i="13"/>
  <c r="T49" s="1"/>
  <c r="B142" i="17"/>
  <c r="D28" i="13"/>
  <c r="B142" i="15"/>
  <c r="N87" i="9"/>
  <c r="J80" i="17"/>
  <c r="J80" i="15"/>
  <c r="K92" i="11"/>
  <c r="C28" i="13"/>
  <c r="B94" i="17"/>
  <c r="B94" i="15"/>
  <c r="C87" i="11"/>
  <c r="N87" i="10"/>
  <c r="J142" i="17"/>
  <c r="S28" i="13"/>
  <c r="J94" i="17"/>
  <c r="J142" i="15"/>
  <c r="J94"/>
  <c r="K87" i="11"/>
  <c r="L43" i="6"/>
  <c r="C92" i="10"/>
  <c r="D95" i="17"/>
  <c r="G29" i="13"/>
  <c r="D95" i="15"/>
  <c r="E88" i="11"/>
  <c r="D79" i="17"/>
  <c r="D79" i="15"/>
  <c r="E91" i="11"/>
  <c r="D64" i="17"/>
  <c r="D64" i="15"/>
  <c r="E95" i="11"/>
  <c r="C142" i="17"/>
  <c r="F28" i="13"/>
  <c r="C142" i="15"/>
  <c r="D143" i="17"/>
  <c r="H29" i="13"/>
  <c r="D143" i="15"/>
  <c r="J127" i="17"/>
  <c r="J127" i="15"/>
  <c r="L43" i="7"/>
  <c r="C92" i="9"/>
  <c r="F29" i="13"/>
  <c r="C143" i="17"/>
  <c r="C143" i="15"/>
  <c r="C111" i="17"/>
  <c r="C111" i="15"/>
  <c r="C128" i="17"/>
  <c r="C128" i="15"/>
  <c r="C126" i="17"/>
  <c r="C126" i="15"/>
  <c r="B144" i="17"/>
  <c r="D30" i="13"/>
  <c r="B144" i="15"/>
  <c r="D128" i="17"/>
  <c r="D128" i="15"/>
  <c r="C89"/>
  <c r="C84"/>
  <c r="L68" i="7"/>
  <c r="C41"/>
  <c r="D66"/>
  <c r="K52"/>
  <c r="K93" i="9" s="1"/>
  <c r="D70" i="7"/>
  <c r="D89" i="9" s="1"/>
  <c r="K70" i="7"/>
  <c r="K89" i="9" s="1"/>
  <c r="T30" i="13" s="1"/>
  <c r="C52" i="7"/>
  <c r="E70"/>
  <c r="E89" i="9" s="1"/>
  <c r="D42" i="7"/>
  <c r="D91" i="9" s="1"/>
  <c r="E42" i="7"/>
  <c r="E91" i="9" s="1"/>
  <c r="D39" i="7"/>
  <c r="E41"/>
  <c r="E90" i="9" s="1"/>
  <c r="C53" i="7"/>
  <c r="K53"/>
  <c r="K94" i="9" s="1"/>
  <c r="N10" i="7"/>
  <c r="L69"/>
  <c r="E53"/>
  <c r="E94" i="9" s="1"/>
  <c r="D54" i="7"/>
  <c r="D95" i="9" s="1"/>
  <c r="C54" i="7"/>
  <c r="C14"/>
  <c r="K54"/>
  <c r="K95" i="9" s="1"/>
  <c r="D52" i="7"/>
  <c r="D93" i="9" s="1"/>
  <c r="E52" i="6"/>
  <c r="E93" i="10" s="1"/>
  <c r="C41" i="6"/>
  <c r="D41"/>
  <c r="D90" i="10" s="1"/>
  <c r="C14" i="6"/>
  <c r="N14" s="1"/>
  <c r="G16" s="1"/>
  <c r="G20" s="1"/>
  <c r="G30" s="1"/>
  <c r="G74" i="10" s="1"/>
  <c r="L69" i="6"/>
  <c r="D70"/>
  <c r="D89" i="10" s="1"/>
  <c r="D52" i="6"/>
  <c r="D93" i="10" s="1"/>
  <c r="K41" i="6"/>
  <c r="K90" i="10" s="1"/>
  <c r="E41" i="6"/>
  <c r="E90" i="10" s="1"/>
  <c r="E53" i="6"/>
  <c r="E94" i="10" s="1"/>
  <c r="N10" i="6"/>
  <c r="C53"/>
  <c r="K52"/>
  <c r="K93" i="10" s="1"/>
  <c r="E70" i="6"/>
  <c r="E89" i="10" s="1"/>
  <c r="K53" i="6"/>
  <c r="K94" i="10" s="1"/>
  <c r="L68" i="6"/>
  <c r="C70"/>
  <c r="C89" i="10" s="1"/>
  <c r="C52" i="6"/>
  <c r="K70"/>
  <c r="K89" i="10" s="1"/>
  <c r="C282" i="4"/>
  <c r="D282" s="1"/>
  <c r="E282" s="1"/>
  <c r="C280"/>
  <c r="D280" s="1"/>
  <c r="E280" s="1"/>
  <c r="C281"/>
  <c r="D281" s="1"/>
  <c r="E281" s="1"/>
  <c r="K282"/>
  <c r="L282" s="1"/>
  <c r="M282" s="1"/>
  <c r="K280"/>
  <c r="L280" s="1"/>
  <c r="M280" s="1"/>
  <c r="K281"/>
  <c r="L281" s="1"/>
  <c r="C281" i="3"/>
  <c r="D281" s="1"/>
  <c r="C282"/>
  <c r="D282" s="1"/>
  <c r="E282" s="1"/>
  <c r="C280"/>
  <c r="D280" s="1"/>
  <c r="E280" s="1"/>
  <c r="K282"/>
  <c r="L282" s="1"/>
  <c r="M282" s="1"/>
  <c r="K280"/>
  <c r="L280" s="1"/>
  <c r="M280" s="1"/>
  <c r="K281"/>
  <c r="L281" s="1"/>
  <c r="M281" s="1"/>
  <c r="C281" i="2"/>
  <c r="D281" s="1"/>
  <c r="C282"/>
  <c r="D282" s="1"/>
  <c r="E282" s="1"/>
  <c r="C280"/>
  <c r="D280" s="1"/>
  <c r="E280" s="1"/>
  <c r="K281"/>
  <c r="L281" s="1"/>
  <c r="M281" s="1"/>
  <c r="K282"/>
  <c r="L282" s="1"/>
  <c r="K280"/>
  <c r="L280" s="1"/>
  <c r="M280" s="1"/>
  <c r="K282" i="1"/>
  <c r="L282" s="1"/>
  <c r="M282" s="1"/>
  <c r="K280"/>
  <c r="L280" s="1"/>
  <c r="M280" s="1"/>
  <c r="K281"/>
  <c r="L281" s="1"/>
  <c r="M281" s="1"/>
  <c r="E293"/>
  <c r="C280"/>
  <c r="D280" s="1"/>
  <c r="E280" s="1"/>
  <c r="C282"/>
  <c r="D282" s="1"/>
  <c r="C292"/>
  <c r="D292" s="1"/>
  <c r="E292" s="1"/>
  <c r="C281"/>
  <c r="D281" s="1"/>
  <c r="E281" s="1"/>
  <c r="J144" i="17" l="1"/>
  <c r="S30" i="13"/>
  <c r="J96" i="17"/>
  <c r="J144" i="15"/>
  <c r="J96"/>
  <c r="K89" i="11"/>
  <c r="B96" i="17"/>
  <c r="C30" i="13"/>
  <c r="B96" i="15"/>
  <c r="C89" i="11"/>
  <c r="N89" i="10"/>
  <c r="J62" i="17"/>
  <c r="J62" i="15"/>
  <c r="K93" i="11"/>
  <c r="L53" i="6"/>
  <c r="C94" i="10"/>
  <c r="D63" i="17"/>
  <c r="D63" i="15"/>
  <c r="C73" s="1"/>
  <c r="E94" i="11"/>
  <c r="J78" i="17"/>
  <c r="J78" i="15"/>
  <c r="K90" i="11"/>
  <c r="C96" i="17"/>
  <c r="E30" i="13"/>
  <c r="C96" i="15"/>
  <c r="D89" i="11"/>
  <c r="C110" i="17"/>
  <c r="C110" i="15"/>
  <c r="L54" i="7"/>
  <c r="C95" i="9"/>
  <c r="C95" i="11" s="1"/>
  <c r="N95" s="1"/>
  <c r="D111" i="17"/>
  <c r="D111" i="15"/>
  <c r="C121" s="1"/>
  <c r="L53" i="7"/>
  <c r="C94" i="9"/>
  <c r="C127" i="17"/>
  <c r="C127" i="15"/>
  <c r="D91" i="11"/>
  <c r="L52" i="7"/>
  <c r="M54" s="1"/>
  <c r="C93" i="9"/>
  <c r="F30" i="13"/>
  <c r="C144" i="17"/>
  <c r="C144" i="15"/>
  <c r="B149" s="1"/>
  <c r="D138" i="17"/>
  <c r="D133"/>
  <c r="B154"/>
  <c r="B149"/>
  <c r="C121"/>
  <c r="C116"/>
  <c r="C153"/>
  <c r="C148"/>
  <c r="B128"/>
  <c r="B128" i="15"/>
  <c r="N92" i="9"/>
  <c r="X33" i="13" s="1"/>
  <c r="I137" i="15"/>
  <c r="I132"/>
  <c r="J137"/>
  <c r="J132"/>
  <c r="D153"/>
  <c r="D148"/>
  <c r="D153" i="17"/>
  <c r="D148"/>
  <c r="C147" i="15"/>
  <c r="C152"/>
  <c r="C152" i="17"/>
  <c r="C147"/>
  <c r="D74" i="15"/>
  <c r="D69"/>
  <c r="D84" i="17"/>
  <c r="D89"/>
  <c r="D105" i="15"/>
  <c r="D100"/>
  <c r="D100" i="17"/>
  <c r="D105"/>
  <c r="I147" i="15"/>
  <c r="I152"/>
  <c r="J152"/>
  <c r="J147"/>
  <c r="N87" i="11"/>
  <c r="P87" s="1"/>
  <c r="B104" i="17"/>
  <c r="L94"/>
  <c r="B99"/>
  <c r="J90"/>
  <c r="J85"/>
  <c r="I85"/>
  <c r="I90"/>
  <c r="B147"/>
  <c r="L142"/>
  <c r="B152"/>
  <c r="D117"/>
  <c r="D122"/>
  <c r="L143" i="15"/>
  <c r="B148"/>
  <c r="B153"/>
  <c r="L143" i="17"/>
  <c r="B153"/>
  <c r="K153" s="1"/>
  <c r="B148"/>
  <c r="I138"/>
  <c r="I133"/>
  <c r="J138"/>
  <c r="J133"/>
  <c r="D115"/>
  <c r="D120"/>
  <c r="J136"/>
  <c r="J131"/>
  <c r="I131"/>
  <c r="I136"/>
  <c r="D152" i="15"/>
  <c r="D147"/>
  <c r="D152" i="17"/>
  <c r="D147"/>
  <c r="J74" i="15"/>
  <c r="J69"/>
  <c r="I74"/>
  <c r="I69"/>
  <c r="J105"/>
  <c r="I105"/>
  <c r="I100"/>
  <c r="J100"/>
  <c r="C85" i="17"/>
  <c r="C90"/>
  <c r="D90" i="15"/>
  <c r="D85"/>
  <c r="C69" i="17"/>
  <c r="C74"/>
  <c r="C99" i="15"/>
  <c r="C104"/>
  <c r="C104" i="17"/>
  <c r="C99"/>
  <c r="B79"/>
  <c r="B79" i="15"/>
  <c r="C91" i="11"/>
  <c r="N91" s="1"/>
  <c r="N91" i="10"/>
  <c r="C68" i="15"/>
  <c r="L52" i="6"/>
  <c r="M54" s="1"/>
  <c r="C93" i="10"/>
  <c r="D96" i="17"/>
  <c r="G30" i="13"/>
  <c r="D96" i="15"/>
  <c r="E89" i="11"/>
  <c r="D78" i="17"/>
  <c r="D78" i="15"/>
  <c r="E90" i="11"/>
  <c r="C62" i="17"/>
  <c r="C62" i="15"/>
  <c r="D93" i="11"/>
  <c r="C78" i="17"/>
  <c r="C78" i="15"/>
  <c r="D90" i="11"/>
  <c r="D62" i="17"/>
  <c r="D62" i="15"/>
  <c r="E93" i="11"/>
  <c r="J112" i="17"/>
  <c r="J112" i="15"/>
  <c r="C112" i="17"/>
  <c r="C112" i="15"/>
  <c r="J111" i="17"/>
  <c r="J111" i="15"/>
  <c r="D126" i="17"/>
  <c r="D126" i="15"/>
  <c r="D127" i="17"/>
  <c r="D127" i="15"/>
  <c r="D144" i="17"/>
  <c r="H30" i="13"/>
  <c r="D144" i="15"/>
  <c r="J110" i="17"/>
  <c r="J110" i="15"/>
  <c r="L41" i="7"/>
  <c r="M43" s="1"/>
  <c r="C90" i="9"/>
  <c r="D138" i="15"/>
  <c r="D133"/>
  <c r="C136"/>
  <c r="C131"/>
  <c r="C138"/>
  <c r="C133"/>
  <c r="C116"/>
  <c r="C148"/>
  <c r="C153"/>
  <c r="I132" i="17"/>
  <c r="J137"/>
  <c r="J132"/>
  <c r="I137"/>
  <c r="D74"/>
  <c r="D69"/>
  <c r="D89" i="15"/>
  <c r="D84"/>
  <c r="B80" i="17"/>
  <c r="B80" i="15"/>
  <c r="C92" i="11"/>
  <c r="N92" s="1"/>
  <c r="N92" i="10"/>
  <c r="I104" i="15"/>
  <c r="J104"/>
  <c r="I99"/>
  <c r="J99"/>
  <c r="J99" i="17"/>
  <c r="I99"/>
  <c r="I104"/>
  <c r="J104"/>
  <c r="J152"/>
  <c r="J147"/>
  <c r="I147"/>
  <c r="I152"/>
  <c r="R87" i="10"/>
  <c r="B99" i="15"/>
  <c r="B104"/>
  <c r="K104" s="1"/>
  <c r="L94"/>
  <c r="U28" i="13"/>
  <c r="C49"/>
  <c r="J85" i="15"/>
  <c r="I90"/>
  <c r="I85"/>
  <c r="J90"/>
  <c r="V28" i="13"/>
  <c r="D49"/>
  <c r="D122" i="15"/>
  <c r="D117"/>
  <c r="B127" i="17"/>
  <c r="B127" i="15"/>
  <c r="N91" i="9"/>
  <c r="X32" i="13" s="1"/>
  <c r="I138" i="15"/>
  <c r="I133"/>
  <c r="J138"/>
  <c r="J133"/>
  <c r="D115"/>
  <c r="D120"/>
  <c r="J131"/>
  <c r="I136"/>
  <c r="I131"/>
  <c r="J136"/>
  <c r="J74" i="17"/>
  <c r="J69"/>
  <c r="I69"/>
  <c r="I74"/>
  <c r="J153" i="15"/>
  <c r="I153"/>
  <c r="I148"/>
  <c r="J148"/>
  <c r="I100" i="17"/>
  <c r="J100"/>
  <c r="I105"/>
  <c r="J105"/>
  <c r="C90" i="15"/>
  <c r="C85"/>
  <c r="B64" i="17"/>
  <c r="B64" i="15"/>
  <c r="N95" i="10"/>
  <c r="D85" i="17"/>
  <c r="D90"/>
  <c r="C74" i="15"/>
  <c r="C69"/>
  <c r="D104"/>
  <c r="D99"/>
  <c r="D99" i="17"/>
  <c r="D104"/>
  <c r="I89" i="15"/>
  <c r="J89"/>
  <c r="I84"/>
  <c r="J84"/>
  <c r="B100"/>
  <c r="B105"/>
  <c r="K105" s="1"/>
  <c r="L95"/>
  <c r="L95" i="17"/>
  <c r="B100"/>
  <c r="B105"/>
  <c r="C105" i="15"/>
  <c r="C100"/>
  <c r="K102" i="11"/>
  <c r="S49" i="13"/>
  <c r="C84" i="17"/>
  <c r="E102" i="11"/>
  <c r="N89" i="9"/>
  <c r="R87" s="1"/>
  <c r="V30" i="13"/>
  <c r="D102" i="9"/>
  <c r="F49" i="13"/>
  <c r="K102" i="10"/>
  <c r="C89" i="17"/>
  <c r="K102" i="9"/>
  <c r="V29" i="13"/>
  <c r="E102" i="9"/>
  <c r="H49" i="13"/>
  <c r="K95" i="11"/>
  <c r="D102"/>
  <c r="E49" i="13"/>
  <c r="D102" i="10"/>
  <c r="E102"/>
  <c r="P88" i="11"/>
  <c r="J63" i="17"/>
  <c r="J63" i="15"/>
  <c r="K94" i="11"/>
  <c r="L41" i="6"/>
  <c r="M43" s="1"/>
  <c r="C90" i="10"/>
  <c r="C138" i="17"/>
  <c r="C133"/>
  <c r="L142" i="15"/>
  <c r="B147"/>
  <c r="B152"/>
  <c r="K152" s="1"/>
  <c r="J153" i="17"/>
  <c r="J148"/>
  <c r="I153"/>
  <c r="I148"/>
  <c r="I84"/>
  <c r="I89"/>
  <c r="J89"/>
  <c r="J84"/>
  <c r="N88" i="11"/>
  <c r="W29" i="13"/>
  <c r="W29" i="18"/>
  <c r="C105" i="17"/>
  <c r="C100"/>
  <c r="C68"/>
  <c r="G49" i="13"/>
  <c r="G85" i="10"/>
  <c r="K11" i="13"/>
  <c r="G103" i="10"/>
  <c r="L70" i="7"/>
  <c r="M70" s="1"/>
  <c r="N14"/>
  <c r="C16" s="1"/>
  <c r="C16" i="6"/>
  <c r="H16"/>
  <c r="H20" s="1"/>
  <c r="H30" s="1"/>
  <c r="H74" i="10" s="1"/>
  <c r="L70" i="6"/>
  <c r="M70" s="1"/>
  <c r="I16"/>
  <c r="I20" s="1"/>
  <c r="I30" s="1"/>
  <c r="I74" i="10" s="1"/>
  <c r="L16" i="6"/>
  <c r="L20" s="1"/>
  <c r="L30" s="1"/>
  <c r="L74" i="10" s="1"/>
  <c r="L85" s="1"/>
  <c r="L103" s="1"/>
  <c r="F16" i="6"/>
  <c r="F20" s="1"/>
  <c r="F30" s="1"/>
  <c r="F74" i="10" s="1"/>
  <c r="J16" i="6"/>
  <c r="J20" s="1"/>
  <c r="J30" s="1"/>
  <c r="J74" i="10" s="1"/>
  <c r="M16" i="6"/>
  <c r="M20" s="1"/>
  <c r="M30" s="1"/>
  <c r="M74" i="10" s="1"/>
  <c r="M85" s="1"/>
  <c r="M103" s="1"/>
  <c r="E16" i="6"/>
  <c r="E20" s="1"/>
  <c r="E30" s="1"/>
  <c r="E74" i="10" s="1"/>
  <c r="N16" i="6"/>
  <c r="C20"/>
  <c r="C30" s="1"/>
  <c r="D16"/>
  <c r="D20" s="1"/>
  <c r="D30" s="1"/>
  <c r="D74" i="10" s="1"/>
  <c r="K16" i="6"/>
  <c r="K20" s="1"/>
  <c r="K30" s="1"/>
  <c r="K74" i="10" s="1"/>
  <c r="M281" i="4"/>
  <c r="E283"/>
  <c r="E284" s="1"/>
  <c r="E285" s="1"/>
  <c r="M283"/>
  <c r="M284" s="1"/>
  <c r="M285" s="1"/>
  <c r="E283" i="3"/>
  <c r="E284"/>
  <c r="E285" s="1"/>
  <c r="M283"/>
  <c r="M284"/>
  <c r="M285" s="1"/>
  <c r="E281"/>
  <c r="E283" i="2"/>
  <c r="E284"/>
  <c r="E285" s="1"/>
  <c r="M284"/>
  <c r="M285" s="1"/>
  <c r="M283"/>
  <c r="M282"/>
  <c r="E281"/>
  <c r="E295" i="1"/>
  <c r="E294"/>
  <c r="E282"/>
  <c r="M283"/>
  <c r="M284"/>
  <c r="M285" s="1"/>
  <c r="E283"/>
  <c r="E284"/>
  <c r="E285" s="1"/>
  <c r="C102" i="11" l="1"/>
  <c r="N102" s="1"/>
  <c r="J73" i="15"/>
  <c r="J68"/>
  <c r="I73"/>
  <c r="I68"/>
  <c r="X29" i="13"/>
  <c r="X29" i="18"/>
  <c r="X30" i="13"/>
  <c r="X30" i="18"/>
  <c r="W36" i="13"/>
  <c r="B74" i="15"/>
  <c r="L64"/>
  <c r="B69"/>
  <c r="K69" s="1"/>
  <c r="L127" i="17"/>
  <c r="B132"/>
  <c r="K132" s="1"/>
  <c r="B137"/>
  <c r="K137" s="1"/>
  <c r="W28" i="13"/>
  <c r="W28" i="18"/>
  <c r="P92" i="11"/>
  <c r="W33" i="13"/>
  <c r="L80" i="15"/>
  <c r="B85"/>
  <c r="K85" s="1"/>
  <c r="B90"/>
  <c r="K90" s="1"/>
  <c r="B126" i="17"/>
  <c r="B126" i="15"/>
  <c r="N90" i="9"/>
  <c r="C102"/>
  <c r="N102" s="1"/>
  <c r="I115" i="15"/>
  <c r="J120"/>
  <c r="I120"/>
  <c r="J115"/>
  <c r="D154"/>
  <c r="D149"/>
  <c r="D149" i="17"/>
  <c r="D154"/>
  <c r="D132"/>
  <c r="D137"/>
  <c r="D131"/>
  <c r="D136"/>
  <c r="C122"/>
  <c r="C117"/>
  <c r="I122"/>
  <c r="I117"/>
  <c r="J117"/>
  <c r="J122"/>
  <c r="D72" i="15"/>
  <c r="D67"/>
  <c r="C88" i="17"/>
  <c r="C83"/>
  <c r="C72" i="15"/>
  <c r="C67"/>
  <c r="D88" i="17"/>
  <c r="D83"/>
  <c r="D106" i="15"/>
  <c r="D101"/>
  <c r="D101" i="17"/>
  <c r="D106"/>
  <c r="B84"/>
  <c r="K84" s="1"/>
  <c r="L79"/>
  <c r="B89"/>
  <c r="K89" s="1"/>
  <c r="B78"/>
  <c r="B78" i="15"/>
  <c r="C90" i="11"/>
  <c r="N90" s="1"/>
  <c r="N90" i="10"/>
  <c r="J68" i="17"/>
  <c r="I73"/>
  <c r="I68"/>
  <c r="J73"/>
  <c r="L64"/>
  <c r="B74"/>
  <c r="K74" s="1"/>
  <c r="B69"/>
  <c r="K69" s="1"/>
  <c r="L127" i="15"/>
  <c r="B132"/>
  <c r="K132" s="1"/>
  <c r="B137"/>
  <c r="K137" s="1"/>
  <c r="L80" i="17"/>
  <c r="B85"/>
  <c r="K85" s="1"/>
  <c r="B90"/>
  <c r="K90" s="1"/>
  <c r="I120"/>
  <c r="J120"/>
  <c r="J115"/>
  <c r="I115"/>
  <c r="D137" i="15"/>
  <c r="D132"/>
  <c r="D136"/>
  <c r="D131"/>
  <c r="I116"/>
  <c r="I121"/>
  <c r="J116"/>
  <c r="J121"/>
  <c r="C122"/>
  <c r="C117"/>
  <c r="J117"/>
  <c r="I122"/>
  <c r="J122"/>
  <c r="I117"/>
  <c r="D67" i="17"/>
  <c r="D72"/>
  <c r="C83" i="15"/>
  <c r="C88"/>
  <c r="C67" i="17"/>
  <c r="C72"/>
  <c r="D83" i="15"/>
  <c r="D88"/>
  <c r="B62" i="17"/>
  <c r="B62" i="15"/>
  <c r="C93" i="11"/>
  <c r="N93" s="1"/>
  <c r="N93" i="10"/>
  <c r="P91" i="11"/>
  <c r="W32" i="13"/>
  <c r="B84" i="15"/>
  <c r="K84" s="1"/>
  <c r="L79"/>
  <c r="B89"/>
  <c r="K89" s="1"/>
  <c r="B138" i="17"/>
  <c r="K138" s="1"/>
  <c r="B133"/>
  <c r="K133" s="1"/>
  <c r="L128"/>
  <c r="C149"/>
  <c r="K149" s="1"/>
  <c r="C154"/>
  <c r="B110"/>
  <c r="B110" i="15"/>
  <c r="N93" i="9"/>
  <c r="C137" i="17"/>
  <c r="C132"/>
  <c r="D116"/>
  <c r="D121"/>
  <c r="C120"/>
  <c r="C115"/>
  <c r="C101" i="15"/>
  <c r="C106"/>
  <c r="C106" i="17"/>
  <c r="C101"/>
  <c r="J83" i="15"/>
  <c r="I83"/>
  <c r="I88"/>
  <c r="J88"/>
  <c r="C73" i="17"/>
  <c r="D68"/>
  <c r="D73"/>
  <c r="I72" i="15"/>
  <c r="J67"/>
  <c r="I67"/>
  <c r="J72"/>
  <c r="B106"/>
  <c r="L96"/>
  <c r="B101"/>
  <c r="K101" s="1"/>
  <c r="B101" i="17"/>
  <c r="B106"/>
  <c r="K106" s="1"/>
  <c r="L96"/>
  <c r="J106" i="15"/>
  <c r="J101"/>
  <c r="I106"/>
  <c r="I101"/>
  <c r="J101" i="17"/>
  <c r="I106"/>
  <c r="I101"/>
  <c r="J106"/>
  <c r="J149"/>
  <c r="I149"/>
  <c r="J154"/>
  <c r="I154"/>
  <c r="K105"/>
  <c r="K153" i="15"/>
  <c r="K104" i="17"/>
  <c r="K147" i="15"/>
  <c r="C102" i="10"/>
  <c r="N102" s="1"/>
  <c r="P102" i="11" s="1"/>
  <c r="K100" i="17"/>
  <c r="K100" i="15"/>
  <c r="K99"/>
  <c r="K148" i="17"/>
  <c r="K148" i="15"/>
  <c r="K152" i="17"/>
  <c r="K147"/>
  <c r="C136"/>
  <c r="L144"/>
  <c r="B154" i="15"/>
  <c r="X28" i="13"/>
  <c r="X28" i="18"/>
  <c r="V49" i="13"/>
  <c r="X49" i="18" s="1"/>
  <c r="I116" i="17"/>
  <c r="I121"/>
  <c r="J121"/>
  <c r="J116"/>
  <c r="B133" i="15"/>
  <c r="K133" s="1"/>
  <c r="L128"/>
  <c r="B138"/>
  <c r="K138" s="1"/>
  <c r="C149"/>
  <c r="K149" s="1"/>
  <c r="C154"/>
  <c r="C137"/>
  <c r="C132"/>
  <c r="B111" i="17"/>
  <c r="B111" i="15"/>
  <c r="N94" i="9"/>
  <c r="X35" i="13" s="1"/>
  <c r="D121" i="15"/>
  <c r="D116"/>
  <c r="B112" i="17"/>
  <c r="B112" i="15"/>
  <c r="N95" i="9"/>
  <c r="X36" i="13" s="1"/>
  <c r="C120" i="15"/>
  <c r="C115"/>
  <c r="I83" i="17"/>
  <c r="J88"/>
  <c r="J83"/>
  <c r="I88"/>
  <c r="D73" i="15"/>
  <c r="D68"/>
  <c r="B63" i="17"/>
  <c r="B63" i="15"/>
  <c r="C94" i="11"/>
  <c r="N94" i="10"/>
  <c r="J72" i="17"/>
  <c r="I72"/>
  <c r="I67"/>
  <c r="J67"/>
  <c r="I154" i="15"/>
  <c r="J149"/>
  <c r="J154"/>
  <c r="I149"/>
  <c r="K99" i="17"/>
  <c r="K74" i="15"/>
  <c r="C131" i="17"/>
  <c r="K154"/>
  <c r="L144" i="15"/>
  <c r="N89" i="11"/>
  <c r="U30" i="13"/>
  <c r="J85" i="10"/>
  <c r="Q11" i="13"/>
  <c r="F85" i="10"/>
  <c r="I11" i="13"/>
  <c r="H85" i="10"/>
  <c r="H103" s="1"/>
  <c r="M11" i="13"/>
  <c r="E85" i="10"/>
  <c r="E103" s="1"/>
  <c r="G11" i="13"/>
  <c r="K11" i="18"/>
  <c r="K26" s="1"/>
  <c r="K26" i="13"/>
  <c r="S11"/>
  <c r="K85" i="10"/>
  <c r="K103" s="1"/>
  <c r="D85"/>
  <c r="D103" s="1"/>
  <c r="E11" i="13"/>
  <c r="I85" i="10"/>
  <c r="I103" s="1"/>
  <c r="O11" i="13"/>
  <c r="J103" i="10"/>
  <c r="F103"/>
  <c r="N16" i="7"/>
  <c r="C20"/>
  <c r="C30" s="1"/>
  <c r="H16"/>
  <c r="H20" s="1"/>
  <c r="H30" s="1"/>
  <c r="H74" i="9" s="1"/>
  <c r="G16" i="7"/>
  <c r="G20" s="1"/>
  <c r="G30" s="1"/>
  <c r="G74" i="9" s="1"/>
  <c r="E16" i="7"/>
  <c r="E20" s="1"/>
  <c r="E30" s="1"/>
  <c r="E74" i="9" s="1"/>
  <c r="J16" i="7"/>
  <c r="J20" s="1"/>
  <c r="J30" s="1"/>
  <c r="J74" i="9" s="1"/>
  <c r="F16" i="7"/>
  <c r="F20" s="1"/>
  <c r="F30" s="1"/>
  <c r="F74" i="9" s="1"/>
  <c r="K16" i="7"/>
  <c r="K20" s="1"/>
  <c r="K30" s="1"/>
  <c r="K74" i="9" s="1"/>
  <c r="L16" i="7"/>
  <c r="L20" s="1"/>
  <c r="L30" s="1"/>
  <c r="L74" i="9" s="1"/>
  <c r="M16" i="7"/>
  <c r="M20" s="1"/>
  <c r="M30" s="1"/>
  <c r="M74" i="9" s="1"/>
  <c r="D16" i="7"/>
  <c r="D20" s="1"/>
  <c r="D30" s="1"/>
  <c r="D74" i="9" s="1"/>
  <c r="I16" i="7"/>
  <c r="I20" s="1"/>
  <c r="I30" s="1"/>
  <c r="I74" i="9" s="1"/>
  <c r="N20" i="6"/>
  <c r="O20" s="1"/>
  <c r="C74" i="10"/>
  <c r="C11" i="13" s="1"/>
  <c r="N94" i="11" l="1"/>
  <c r="C37" i="12" s="1"/>
  <c r="B37"/>
  <c r="B68" i="17"/>
  <c r="K68" s="1"/>
  <c r="B73"/>
  <c r="K73" s="1"/>
  <c r="L63"/>
  <c r="B117" i="15"/>
  <c r="K117" s="1"/>
  <c r="L112"/>
  <c r="B122"/>
  <c r="K122" s="1"/>
  <c r="X34" i="13"/>
  <c r="R93" i="9"/>
  <c r="B120" i="17"/>
  <c r="K120" s="1"/>
  <c r="L110"/>
  <c r="B115"/>
  <c r="K115" s="1"/>
  <c r="B72"/>
  <c r="K72" s="1"/>
  <c r="L62"/>
  <c r="B67"/>
  <c r="K67" s="1"/>
  <c r="P90" i="11"/>
  <c r="W31" i="13"/>
  <c r="R90" i="10"/>
  <c r="B83" i="15"/>
  <c r="B88"/>
  <c r="K88" s="1"/>
  <c r="L78"/>
  <c r="W30" i="13"/>
  <c r="W30" i="18"/>
  <c r="P94" i="11"/>
  <c r="W35" i="13"/>
  <c r="L63" i="15"/>
  <c r="B68"/>
  <c r="K68" s="1"/>
  <c r="B73"/>
  <c r="K73" s="1"/>
  <c r="L112" i="17"/>
  <c r="B117"/>
  <c r="K117" s="1"/>
  <c r="B116" i="15"/>
  <c r="K116" s="1"/>
  <c r="B121"/>
  <c r="K121" s="1"/>
  <c r="L111"/>
  <c r="B120"/>
  <c r="K120" s="1"/>
  <c r="B115"/>
  <c r="K115" s="1"/>
  <c r="L110"/>
  <c r="P93" i="11"/>
  <c r="W34" i="13"/>
  <c r="R93" i="10"/>
  <c r="B72" i="15"/>
  <c r="K72" s="1"/>
  <c r="B67"/>
  <c r="K67" s="1"/>
  <c r="L62"/>
  <c r="L78" i="17"/>
  <c r="B88"/>
  <c r="K88" s="1"/>
  <c r="B83"/>
  <c r="K83" s="1"/>
  <c r="X31" i="13"/>
  <c r="R90" i="9"/>
  <c r="B131" i="17"/>
  <c r="K131" s="1"/>
  <c r="L126"/>
  <c r="B136"/>
  <c r="K136" s="1"/>
  <c r="K154" i="15"/>
  <c r="B36" i="12"/>
  <c r="K106" i="15"/>
  <c r="K83"/>
  <c r="P89" i="11"/>
  <c r="K101" i="17"/>
  <c r="C14" i="12"/>
  <c r="B122" i="17"/>
  <c r="P95" i="11"/>
  <c r="L111" i="17"/>
  <c r="B121"/>
  <c r="K121" s="1"/>
  <c r="B116"/>
  <c r="K116" s="1"/>
  <c r="B136" i="15"/>
  <c r="K136" s="1"/>
  <c r="L126"/>
  <c r="B131"/>
  <c r="K131" s="1"/>
  <c r="K122" i="17"/>
  <c r="X49" i="13"/>
  <c r="U49"/>
  <c r="C26"/>
  <c r="C11" i="18"/>
  <c r="U11" i="13"/>
  <c r="O11" i="18"/>
  <c r="O26" s="1"/>
  <c r="O26" i="13"/>
  <c r="G11" i="18"/>
  <c r="G26" s="1"/>
  <c r="G26" i="13"/>
  <c r="S26"/>
  <c r="S11" i="18"/>
  <c r="S26" s="1"/>
  <c r="I11"/>
  <c r="I26" s="1"/>
  <c r="I26" i="13"/>
  <c r="E26"/>
  <c r="E11" i="18"/>
  <c r="E26" s="1"/>
  <c r="K58" i="13"/>
  <c r="K50"/>
  <c r="M11" i="18"/>
  <c r="M26" s="1"/>
  <c r="M26" i="13"/>
  <c r="Q11" i="18"/>
  <c r="Q26" s="1"/>
  <c r="Q26" i="13"/>
  <c r="K50" i="18"/>
  <c r="K59"/>
  <c r="P11" i="13"/>
  <c r="I74" i="11"/>
  <c r="I85" s="1"/>
  <c r="I103" s="1"/>
  <c r="I85" i="9"/>
  <c r="I103" s="1"/>
  <c r="T11" i="13"/>
  <c r="K74" i="11"/>
  <c r="K85" s="1"/>
  <c r="K103" s="1"/>
  <c r="K85" i="9"/>
  <c r="K103" s="1"/>
  <c r="L11" i="13"/>
  <c r="G74" i="11"/>
  <c r="G85" s="1"/>
  <c r="G103" s="1"/>
  <c r="G85" i="9"/>
  <c r="G103" s="1"/>
  <c r="F11" i="13"/>
  <c r="D74" i="11"/>
  <c r="D85" s="1"/>
  <c r="D85" i="9"/>
  <c r="D103" s="1"/>
  <c r="J11" i="13"/>
  <c r="F74" i="11"/>
  <c r="F85" s="1"/>
  <c r="F103" s="1"/>
  <c r="F85" i="9"/>
  <c r="F103" s="1"/>
  <c r="N11" i="13"/>
  <c r="H74" i="11"/>
  <c r="H85" s="1"/>
  <c r="H103" s="1"/>
  <c r="H85" i="9"/>
  <c r="H103" s="1"/>
  <c r="M74" i="11"/>
  <c r="M85" s="1"/>
  <c r="M103" s="1"/>
  <c r="M85" i="9"/>
  <c r="M103" s="1"/>
  <c r="R11" i="13"/>
  <c r="J74" i="11"/>
  <c r="J85" s="1"/>
  <c r="J103" s="1"/>
  <c r="J85" i="9"/>
  <c r="J103" s="1"/>
  <c r="L74" i="11"/>
  <c r="L85" s="1"/>
  <c r="L103" s="1"/>
  <c r="L85" i="9"/>
  <c r="L103" s="1"/>
  <c r="H11" i="13"/>
  <c r="E74" i="11"/>
  <c r="E85" s="1"/>
  <c r="E103" s="1"/>
  <c r="E85" i="9"/>
  <c r="E103" s="1"/>
  <c r="N30" i="6"/>
  <c r="C27" s="1"/>
  <c r="N20" i="7"/>
  <c r="O20" s="1"/>
  <c r="W49" i="13" l="1"/>
  <c r="W49" i="18"/>
  <c r="C15" i="12"/>
  <c r="C36"/>
  <c r="E58" i="13"/>
  <c r="E50"/>
  <c r="S50"/>
  <c r="S58"/>
  <c r="O50" i="18"/>
  <c r="O59"/>
  <c r="Q58" i="13"/>
  <c r="Q50"/>
  <c r="I58"/>
  <c r="I50"/>
  <c r="G58"/>
  <c r="G50"/>
  <c r="U26"/>
  <c r="Q59" i="18"/>
  <c r="Q50"/>
  <c r="I50"/>
  <c r="I59"/>
  <c r="G50"/>
  <c r="G59"/>
  <c r="C26"/>
  <c r="U11"/>
  <c r="W11" s="1"/>
  <c r="M50"/>
  <c r="M59"/>
  <c r="M50" i="13"/>
  <c r="M58"/>
  <c r="E50" i="18"/>
  <c r="E59"/>
  <c r="S50"/>
  <c r="S59"/>
  <c r="O50" i="13"/>
  <c r="O58"/>
  <c r="C58"/>
  <c r="C59" s="1"/>
  <c r="C50"/>
  <c r="C51" s="1"/>
  <c r="T11" i="18"/>
  <c r="T26" s="1"/>
  <c r="T26" i="13"/>
  <c r="N30" i="7"/>
  <c r="C27" s="1"/>
  <c r="C74" i="9"/>
  <c r="D103" i="11"/>
  <c r="L11" i="18"/>
  <c r="L26" s="1"/>
  <c r="L26" i="13"/>
  <c r="F11" i="18"/>
  <c r="F26" s="1"/>
  <c r="F26" i="13"/>
  <c r="N11" i="18"/>
  <c r="N26" s="1"/>
  <c r="N26" i="13"/>
  <c r="H11" i="18"/>
  <c r="H26" s="1"/>
  <c r="H26" i="13"/>
  <c r="R11" i="18"/>
  <c r="R26" s="1"/>
  <c r="R26" i="13"/>
  <c r="J11" i="18"/>
  <c r="J26" s="1"/>
  <c r="J26" i="13"/>
  <c r="P11" i="18"/>
  <c r="P26" s="1"/>
  <c r="P26" i="13"/>
  <c r="C85" i="10"/>
  <c r="N74"/>
  <c r="W11" i="13" s="1"/>
  <c r="U26" i="18" l="1"/>
  <c r="W26" s="1"/>
  <c r="U58" i="13"/>
  <c r="U50"/>
  <c r="C52"/>
  <c r="E51"/>
  <c r="E59"/>
  <c r="C60"/>
  <c r="C50" i="18"/>
  <c r="C51" s="1"/>
  <c r="C59"/>
  <c r="C60" s="1"/>
  <c r="J58" i="13"/>
  <c r="J50"/>
  <c r="H58"/>
  <c r="H50"/>
  <c r="F50"/>
  <c r="F58"/>
  <c r="T58"/>
  <c r="T50"/>
  <c r="J50" i="18"/>
  <c r="J59"/>
  <c r="H50"/>
  <c r="H59"/>
  <c r="F50"/>
  <c r="F59"/>
  <c r="T50"/>
  <c r="T59"/>
  <c r="P58" i="13"/>
  <c r="P50"/>
  <c r="R50"/>
  <c r="R58"/>
  <c r="N50"/>
  <c r="N58"/>
  <c r="L50"/>
  <c r="L58"/>
  <c r="D11"/>
  <c r="C74" i="11"/>
  <c r="C85" i="9"/>
  <c r="N74"/>
  <c r="P50" i="18"/>
  <c r="P59"/>
  <c r="R50"/>
  <c r="R59"/>
  <c r="N59"/>
  <c r="N50"/>
  <c r="L50"/>
  <c r="L59"/>
  <c r="W14" i="10"/>
  <c r="R74"/>
  <c r="N85"/>
  <c r="W26" i="13" s="1"/>
  <c r="Y27" s="1"/>
  <c r="C103" i="10"/>
  <c r="G59" i="13" l="1"/>
  <c r="E60"/>
  <c r="E60" i="18"/>
  <c r="C61"/>
  <c r="G51" i="13"/>
  <c r="E52"/>
  <c r="E51" i="18"/>
  <c r="C52"/>
  <c r="U50"/>
  <c r="U59"/>
  <c r="W14" i="9"/>
  <c r="R74"/>
  <c r="C103"/>
  <c r="N85"/>
  <c r="N74" i="11"/>
  <c r="P74" s="1"/>
  <c r="C85"/>
  <c r="D11" i="18"/>
  <c r="V11" i="13"/>
  <c r="D26"/>
  <c r="C104" i="10"/>
  <c r="C105" s="1"/>
  <c r="N103"/>
  <c r="X11" i="13" l="1"/>
  <c r="G51" i="18"/>
  <c r="E52"/>
  <c r="G60"/>
  <c r="E61"/>
  <c r="G52" i="13"/>
  <c r="I51"/>
  <c r="I59"/>
  <c r="G60"/>
  <c r="C104" i="9"/>
  <c r="C105" s="1"/>
  <c r="N103"/>
  <c r="C103" i="11"/>
  <c r="N85"/>
  <c r="D58" i="13"/>
  <c r="D59" s="1"/>
  <c r="D50"/>
  <c r="D51" s="1"/>
  <c r="D26" i="18"/>
  <c r="V11"/>
  <c r="X11" s="1"/>
  <c r="V26" i="13"/>
  <c r="D104" i="10"/>
  <c r="D105" s="1"/>
  <c r="X26" i="13" l="1"/>
  <c r="Z27" s="1"/>
  <c r="K59"/>
  <c r="I60"/>
  <c r="I60" i="18"/>
  <c r="G61"/>
  <c r="K51" i="13"/>
  <c r="I52"/>
  <c r="I51" i="18"/>
  <c r="G52"/>
  <c r="F59" i="13"/>
  <c r="D60"/>
  <c r="V26" i="18"/>
  <c r="X26" s="1"/>
  <c r="D104" i="9"/>
  <c r="D105" s="1"/>
  <c r="D59" i="18"/>
  <c r="D60" s="1"/>
  <c r="D50"/>
  <c r="D51" s="1"/>
  <c r="N103" i="11"/>
  <c r="P103" s="1"/>
  <c r="C104"/>
  <c r="V50" i="13"/>
  <c r="V58"/>
  <c r="F51"/>
  <c r="D52"/>
  <c r="E104" i="10"/>
  <c r="E105" s="1"/>
  <c r="K51" i="18" l="1"/>
  <c r="I52"/>
  <c r="K60"/>
  <c r="I61"/>
  <c r="K52" i="13"/>
  <c r="M51"/>
  <c r="K60"/>
  <c r="M59"/>
  <c r="F52"/>
  <c r="H51"/>
  <c r="D104" i="11"/>
  <c r="C105"/>
  <c r="E104" i="9"/>
  <c r="E105" s="1"/>
  <c r="H59" i="13"/>
  <c r="F60"/>
  <c r="F60" i="18"/>
  <c r="D61"/>
  <c r="F51"/>
  <c r="D52"/>
  <c r="V50"/>
  <c r="V59"/>
  <c r="F104" i="10"/>
  <c r="F105" s="1"/>
  <c r="K61" i="18" l="1"/>
  <c r="M60"/>
  <c r="M52" i="13"/>
  <c r="O51"/>
  <c r="M60"/>
  <c r="O59"/>
  <c r="M51" i="18"/>
  <c r="K52"/>
  <c r="H51"/>
  <c r="F52"/>
  <c r="J59" i="13"/>
  <c r="H60"/>
  <c r="E104" i="11"/>
  <c r="D105"/>
  <c r="J51" i="13"/>
  <c r="H52"/>
  <c r="F61" i="18"/>
  <c r="H60"/>
  <c r="F104" i="9"/>
  <c r="F105" s="1"/>
  <c r="G104" i="10"/>
  <c r="G105" s="1"/>
  <c r="Q51" i="13" l="1"/>
  <c r="O52"/>
  <c r="O51" i="18"/>
  <c r="M52"/>
  <c r="Q59" i="13"/>
  <c r="O60"/>
  <c r="O60" i="18"/>
  <c r="M61"/>
  <c r="G104" i="9"/>
  <c r="G105" s="1"/>
  <c r="L51" i="13"/>
  <c r="J52"/>
  <c r="L59"/>
  <c r="J60"/>
  <c r="J60" i="18"/>
  <c r="H61"/>
  <c r="F104" i="11"/>
  <c r="E105"/>
  <c r="J51" i="18"/>
  <c r="H52"/>
  <c r="H104" i="10"/>
  <c r="H105" s="1"/>
  <c r="Q60" i="18" l="1"/>
  <c r="O61"/>
  <c r="Q51"/>
  <c r="O52"/>
  <c r="S59" i="13"/>
  <c r="Q60"/>
  <c r="S51"/>
  <c r="Q52"/>
  <c r="L60" i="18"/>
  <c r="J61"/>
  <c r="N51" i="13"/>
  <c r="L52"/>
  <c r="H104" i="9"/>
  <c r="H105" s="1"/>
  <c r="L51" i="18"/>
  <c r="J52"/>
  <c r="F105" i="11"/>
  <c r="G104"/>
  <c r="N59" i="13"/>
  <c r="L60"/>
  <c r="I104" i="10"/>
  <c r="I105" s="1"/>
  <c r="U59" i="13" l="1"/>
  <c r="U60" s="1"/>
  <c r="S60"/>
  <c r="Q61" i="18"/>
  <c r="S60"/>
  <c r="S52" i="13"/>
  <c r="U51"/>
  <c r="U52" s="1"/>
  <c r="S51" i="18"/>
  <c r="Q52"/>
  <c r="P51" i="13"/>
  <c r="N52"/>
  <c r="N60" i="18"/>
  <c r="L61"/>
  <c r="P59" i="13"/>
  <c r="N60"/>
  <c r="N51" i="18"/>
  <c r="L52"/>
  <c r="G105" i="11"/>
  <c r="H104"/>
  <c r="I104" i="9"/>
  <c r="I105" s="1"/>
  <c r="J104" i="10"/>
  <c r="J105" s="1"/>
  <c r="S52" i="18" l="1"/>
  <c r="U51"/>
  <c r="U52" s="1"/>
  <c r="U60"/>
  <c r="U61" s="1"/>
  <c r="S61"/>
  <c r="H105" i="11"/>
  <c r="I104"/>
  <c r="J104" i="9"/>
  <c r="J105" s="1"/>
  <c r="P51" i="18"/>
  <c r="N52"/>
  <c r="P60"/>
  <c r="N61"/>
  <c r="P60" i="13"/>
  <c r="R59"/>
  <c r="R51"/>
  <c r="P52"/>
  <c r="K104" i="10"/>
  <c r="K105" s="1"/>
  <c r="R52" i="13" l="1"/>
  <c r="T51"/>
  <c r="R60" i="18"/>
  <c r="P61"/>
  <c r="T59" i="13"/>
  <c r="R60"/>
  <c r="J104" i="11"/>
  <c r="I105"/>
  <c r="K104" i="9"/>
  <c r="K105" s="1"/>
  <c r="R51" i="18"/>
  <c r="P52"/>
  <c r="L104" i="10"/>
  <c r="L105" s="1"/>
  <c r="R52" i="18" l="1"/>
  <c r="T51"/>
  <c r="V51" i="13"/>
  <c r="V52" s="1"/>
  <c r="T52"/>
  <c r="K104" i="11"/>
  <c r="J105"/>
  <c r="R61" i="18"/>
  <c r="T60"/>
  <c r="L104" i="9"/>
  <c r="L105" s="1"/>
  <c r="V59" i="13"/>
  <c r="V60" s="1"/>
  <c r="T60"/>
  <c r="M104" i="10"/>
  <c r="M105" s="1"/>
  <c r="V51" i="18" l="1"/>
  <c r="V52" s="1"/>
  <c r="T52"/>
  <c r="V60"/>
  <c r="V61" s="1"/>
  <c r="T61"/>
  <c r="M104" i="9"/>
  <c r="M105" s="1"/>
  <c r="L104" i="11"/>
  <c r="K105"/>
  <c r="L105" l="1"/>
  <c r="M104"/>
  <c r="M105" s="1"/>
</calcChain>
</file>

<file path=xl/sharedStrings.xml><?xml version="1.0" encoding="utf-8"?>
<sst xmlns="http://schemas.openxmlformats.org/spreadsheetml/2006/main" count="2830" uniqueCount="630">
  <si>
    <t>Fecha</t>
  </si>
  <si>
    <t>Saldos de Ahorros</t>
  </si>
  <si>
    <t>Variaciones</t>
  </si>
  <si>
    <t>2112 Soles</t>
  </si>
  <si>
    <t>2122 Dólares</t>
  </si>
  <si>
    <r>
      <rPr>
        <sz val="7"/>
        <rFont val="Times New Roman"/>
        <family val="1"/>
      </rPr>
      <t xml:space="preserve"> </t>
    </r>
    <r>
      <rPr>
        <sz val="11"/>
        <rFont val="Arial Narrow"/>
        <family val="2"/>
      </rPr>
      <t>Generar una serie de los últimos 273 saldos diarios de los depósitos, contados</t>
    </r>
  </si>
  <si>
    <t>a partir de la fecha del anexo (no considerar sábados ni domingos).</t>
  </si>
  <si>
    <t>Desvest</t>
  </si>
  <si>
    <t>AHORROS Y DEPOSITOS EN CTA CTE</t>
  </si>
  <si>
    <t>Volatilidad en %</t>
  </si>
  <si>
    <t>Vol. En S/. (Acumulado)</t>
  </si>
  <si>
    <t>Para repartir en Anexo</t>
  </si>
  <si>
    <t>Volatilidad a 1 mes</t>
  </si>
  <si>
    <t>Volatilidad a 2 meses</t>
  </si>
  <si>
    <t>Volatilidad a 3 meses</t>
  </si>
  <si>
    <t>Volatilidad "Más de 1A a 2A"</t>
  </si>
  <si>
    <t>Volatilidad a 2-3 meses</t>
  </si>
  <si>
    <t>Volatilidad a 7-12 meses</t>
  </si>
  <si>
    <t xml:space="preserve">Variaciones </t>
  </si>
  <si>
    <t>211305 Soles</t>
  </si>
  <si>
    <t>212305 Soles</t>
  </si>
  <si>
    <t>Desvast</t>
  </si>
  <si>
    <t>211701 Soles</t>
  </si>
  <si>
    <t>212701 Dólares</t>
  </si>
  <si>
    <t>2111 Soles</t>
  </si>
  <si>
    <t>2121 Dólares</t>
  </si>
  <si>
    <t>REPATICION DEL ENCAJE (Cuenta 110201)</t>
  </si>
  <si>
    <t>Denominación</t>
  </si>
  <si>
    <t>1M</t>
  </si>
  <si>
    <t>2M</t>
  </si>
  <si>
    <t>3M</t>
  </si>
  <si>
    <t>4M</t>
  </si>
  <si>
    <t>5M</t>
  </si>
  <si>
    <t>6M</t>
  </si>
  <si>
    <t>7-9 M</t>
  </si>
  <si>
    <t>10-12 M</t>
  </si>
  <si>
    <t>Más de 1A a 2A</t>
  </si>
  <si>
    <t>Más de 2A a 5A</t>
  </si>
  <si>
    <t>Más de 5A</t>
  </si>
  <si>
    <t>Total</t>
  </si>
  <si>
    <t>Obig. Con el público restringidas</t>
  </si>
  <si>
    <t>Con Vencimiento</t>
  </si>
  <si>
    <t>Oblig. Por cuentas de ahorros</t>
  </si>
  <si>
    <t>C.T.S.</t>
  </si>
  <si>
    <t>Depósitos Inmovilizados</t>
  </si>
  <si>
    <t>Sin Vencimiento</t>
  </si>
  <si>
    <t>Superavit</t>
  </si>
  <si>
    <t xml:space="preserve">Encaje exigible Total Reporte N°1 </t>
  </si>
  <si>
    <t>SIN VCTO</t>
  </si>
  <si>
    <t>1113 - Cta: Cte+ Aho</t>
  </si>
  <si>
    <t>111201 BCRP</t>
  </si>
  <si>
    <t>Trato Supuesto</t>
  </si>
  <si>
    <t>Saldo</t>
  </si>
  <si>
    <t>Porcentaje</t>
  </si>
  <si>
    <t>Ahorro en Fondeo</t>
  </si>
  <si>
    <t>Fondeo Estable</t>
  </si>
  <si>
    <t>Fondeo Menos Estable</t>
  </si>
  <si>
    <t>Fondeo Grandes Acreedores</t>
  </si>
  <si>
    <t>CTS en Fondeo</t>
  </si>
  <si>
    <t>Saldo Volátil</t>
  </si>
  <si>
    <t>Obligaciones a la Vista</t>
  </si>
  <si>
    <t xml:space="preserve">Obligaciones a la Vista </t>
  </si>
  <si>
    <t>en Fondeo</t>
  </si>
  <si>
    <t>TipoCambio</t>
  </si>
  <si>
    <t>Plazos fijos</t>
  </si>
  <si>
    <t>1123 - Cta: Cte+ Aho</t>
  </si>
  <si>
    <t>112201 BCRP</t>
  </si>
  <si>
    <t xml:space="preserve">Cuentas </t>
  </si>
  <si>
    <t>Pat. Efectivo (mes ant)</t>
  </si>
  <si>
    <t>P.E (S/.)</t>
  </si>
  <si>
    <t>TC</t>
  </si>
  <si>
    <t>P.E (US$.)</t>
  </si>
  <si>
    <t>Cuentas de Referencia</t>
  </si>
  <si>
    <t>10-12M</t>
  </si>
  <si>
    <t>Inversiones disponibles para la venta (4)</t>
  </si>
  <si>
    <t>Inversiones a vencimiento (5)</t>
  </si>
  <si>
    <t>Créditos - deudores no minoristas (6)</t>
  </si>
  <si>
    <t>Créditos - pequeñas empresas y micro-empresas (6)</t>
  </si>
  <si>
    <t>Créditos - hipotecarios para vivienda (6)</t>
  </si>
  <si>
    <t>Créditos - consumo (6)</t>
  </si>
  <si>
    <t>Créditos objeto de operaciones de reporte - REACTIVA PERÚ (6A)</t>
  </si>
  <si>
    <t>Créditos objeto de otras operaciones de reporte (6B)</t>
  </si>
  <si>
    <t>Cuentas por cobrar - derivados para negociación (7)</t>
  </si>
  <si>
    <t>Cuentas por cobrar - otros (7)</t>
  </si>
  <si>
    <t>Posiciones activas en derivados - Delivery (8)</t>
  </si>
  <si>
    <t>Total (I)</t>
  </si>
  <si>
    <t>PASIVOS</t>
  </si>
  <si>
    <t>Obligaciones a la vista - Fondeo estable (10)</t>
  </si>
  <si>
    <t>Obligaciones a la vista - Fondeo menos estable (10)</t>
  </si>
  <si>
    <t>Obligaciones a la vista - Fondeo grandes acreedores (10)</t>
  </si>
  <si>
    <t>Obligaciones por cuentas de ahorro - Fondeo estable (11)</t>
  </si>
  <si>
    <t>Obligaciones por cuentas de ahorro - Fondeo menos estable (11)</t>
  </si>
  <si>
    <t>Obligaciones por cuentas de ahorro - Fondeo grandes acreedores (11)</t>
  </si>
  <si>
    <t>Obligaciones por cuentas a plazo - Fondeo estable (12)</t>
  </si>
  <si>
    <t>Obligaciones por cuentas a plazo - Fondeo menos estable (12)</t>
  </si>
  <si>
    <t>Obligaciones por cuentas a plazo - Fondeo grandes acreedores (12)</t>
  </si>
  <si>
    <t>Otras obligaciones con el público y con instituciones recaudadoras de tributos (13)</t>
  </si>
  <si>
    <t>Depósitos de empresas del sistema financiero y OFI (15)</t>
  </si>
  <si>
    <t>Posiciones pasivas en derivados - Delivery (8)</t>
  </si>
  <si>
    <t>Total (II)</t>
  </si>
  <si>
    <t>Total (IV)</t>
  </si>
  <si>
    <t>ANEXO N° 16-A - MONEDA NACIONAL</t>
  </si>
  <si>
    <t>CUADRO DE LIQUIDEZ POR PLAZOS DE VENCIMIENTO</t>
  </si>
  <si>
    <t>CON VCTO</t>
  </si>
  <si>
    <t>TOTAL</t>
  </si>
  <si>
    <t>(Expresado en Soles)</t>
  </si>
  <si>
    <t>I. DISTRIBUCIÓN SEGÚN VENCIMIENTO RESIDUAL</t>
  </si>
  <si>
    <t>BALANCE COMP</t>
  </si>
  <si>
    <t>DIFERENCIA</t>
  </si>
  <si>
    <t>ACTIVOS</t>
  </si>
  <si>
    <t>11-1117</t>
  </si>
  <si>
    <t>Disponible (1)</t>
  </si>
  <si>
    <t>Fondos interbancarios activos (2)</t>
  </si>
  <si>
    <t>N/A</t>
  </si>
  <si>
    <t>-</t>
  </si>
  <si>
    <t>1313(p)+1314(p)+1318.03(p)</t>
  </si>
  <si>
    <t>1315(p)</t>
  </si>
  <si>
    <t xml:space="preserve"> - Créditos Sistema Financiero</t>
  </si>
  <si>
    <t xml:space="preserve"> - Créditos Corporativos</t>
  </si>
  <si>
    <t xml:space="preserve"> - Créditos Grandes Empresas</t>
  </si>
  <si>
    <t xml:space="preserve"> - Créditos Medianas Empresas</t>
  </si>
  <si>
    <t xml:space="preserve"> - Créditos Pequeñas Empresas</t>
  </si>
  <si>
    <t xml:space="preserve"> - Créditos Microempresas</t>
  </si>
  <si>
    <t xml:space="preserve"> - Créditos Hip Vigentes</t>
  </si>
  <si>
    <t xml:space="preserve"> - Créditos Cons Vigentes</t>
  </si>
  <si>
    <t>1512(p)</t>
  </si>
  <si>
    <t>Adeudados del País</t>
  </si>
  <si>
    <t>211303 PF</t>
  </si>
  <si>
    <t>2418(p) es decir 241802</t>
  </si>
  <si>
    <t>Opbligaciones por cuentas a plazo - Fondeo grandes acreedores (12)</t>
  </si>
  <si>
    <t>251704 (p)</t>
  </si>
  <si>
    <t>2419(p)</t>
  </si>
  <si>
    <t>2517.03(p)+2517.04(p)+2517.05(p)+2517.06(p)+2116(p)+2117(p)+2118(p)+2518(p)</t>
  </si>
  <si>
    <t>Otras obligaciones con el público y con instituciones recaudadoras de tributos (14)</t>
  </si>
  <si>
    <t>211704+2118</t>
  </si>
  <si>
    <t>Fondos interbancarios pasivos (2)</t>
  </si>
  <si>
    <t>2310(p)</t>
  </si>
  <si>
    <t>2313+2318</t>
  </si>
  <si>
    <t>251706 (p)</t>
  </si>
  <si>
    <t>2411+2412+2413+2416+2418(p)+2419(p)+2612+2613+2616+2618(p)+2619(p)</t>
  </si>
  <si>
    <t>2116 (p)</t>
  </si>
  <si>
    <t>2618(p)</t>
  </si>
  <si>
    <t>2414+2415+2417+2418(p)+2419(p)+2614+2615+2617+2618(p)+2619(p)</t>
  </si>
  <si>
    <t>211704 (p)</t>
  </si>
  <si>
    <t>2619(p)</t>
  </si>
  <si>
    <t>211701 (p)</t>
  </si>
  <si>
    <t>2512(p)</t>
  </si>
  <si>
    <t>2118 (p)</t>
  </si>
  <si>
    <t>Adeudados del Exterior</t>
  </si>
  <si>
    <t>SUPUESTOS</t>
  </si>
  <si>
    <t>2518 (p)</t>
  </si>
  <si>
    <t>II. DISTRIBUCIÓN SEGÚN SUPUESTOS</t>
  </si>
  <si>
    <t>2418(p)es decir 241807</t>
  </si>
  <si>
    <t>DIFERENCIA CON VCTO</t>
  </si>
  <si>
    <t>Inversiones a valor razonable con cambios en resultados (3)</t>
  </si>
  <si>
    <t>FFMM 13110705</t>
  </si>
  <si>
    <t>c/vcto</t>
  </si>
  <si>
    <t>Créditos - deudores no minoristas(6)</t>
  </si>
  <si>
    <t>(-)1512(p)</t>
  </si>
  <si>
    <t>(-) 151405</t>
  </si>
  <si>
    <t>Contingentes (9)</t>
  </si>
  <si>
    <t xml:space="preserve">Dif la cuenta 151405 </t>
  </si>
  <si>
    <t>Total (III)</t>
  </si>
  <si>
    <t>&gt;12M</t>
  </si>
  <si>
    <t>2111 (p)</t>
  </si>
  <si>
    <t>2112 (p)</t>
  </si>
  <si>
    <t xml:space="preserve">2113 (p) </t>
  </si>
  <si>
    <t>2113 (p)</t>
  </si>
  <si>
    <t>251703+251704+251705+251706+2518+211701</t>
  </si>
  <si>
    <t>2510(p)-2512(p)</t>
  </si>
  <si>
    <t>Contingentes (19)</t>
  </si>
  <si>
    <t>Brecha total (I) - (II) + (III) - (IV)</t>
  </si>
  <si>
    <t>Brecha acumulada (V)</t>
  </si>
  <si>
    <t>Brecha acumulada (V) / Patrimonio efectivo (20)</t>
  </si>
  <si>
    <t>(-)2512 (p)</t>
  </si>
  <si>
    <t>(-) 251411</t>
  </si>
  <si>
    <t>Descripción</t>
  </si>
  <si>
    <t>Cuenta</t>
  </si>
  <si>
    <t>Disponible</t>
  </si>
  <si>
    <t>Caja</t>
  </si>
  <si>
    <t>BCRP</t>
  </si>
  <si>
    <t>Bancos y otras IFIS</t>
  </si>
  <si>
    <t>Canje</t>
  </si>
  <si>
    <t>Efectos de Cobro Inmediato</t>
  </si>
  <si>
    <t>Fondos Fijos</t>
  </si>
  <si>
    <t>Nota: 1117</t>
  </si>
  <si>
    <r>
      <t>1110(p)</t>
    </r>
    <r>
      <rPr>
        <sz val="10"/>
        <color rgb="FFFF0000"/>
        <rFont val="Arial Narrow"/>
        <family val="2"/>
      </rPr>
      <t>-1117(p)</t>
    </r>
  </si>
  <si>
    <t>Fondos en garantía</t>
  </si>
  <si>
    <t>Sin vcto:íntegro en Banda 1año a 2 años.</t>
  </si>
  <si>
    <t>El saldo en Banda de 1 Mes.</t>
  </si>
  <si>
    <t>Otras disponibilidades restringidas</t>
  </si>
  <si>
    <t>Rendimientos Devengados del Disponible</t>
  </si>
  <si>
    <r>
      <t>1411.05(p)+1411.06(p)+1411.07(p)+1411.08(p)+1411.09(p)+1411.10(p)+1411.11(p)+1411.12(p)</t>
    </r>
    <r>
      <rPr>
        <sz val="10"/>
        <rFont val="Arial Narrow"/>
        <family val="2"/>
      </rPr>
      <t>+1418(p)</t>
    </r>
  </si>
  <si>
    <t xml:space="preserve"> - Intereses Devengados Sistema Financiero</t>
  </si>
  <si>
    <t xml:space="preserve"> - Intereses Devengados Corporativos</t>
  </si>
  <si>
    <t xml:space="preserve"> - Intereses Devengados Grandes Empresas</t>
  </si>
  <si>
    <t xml:space="preserve"> - Intereses Devengados Medianas Empresas</t>
  </si>
  <si>
    <r>
      <t>1411.02(p)+1411.13(p)</t>
    </r>
    <r>
      <rPr>
        <sz val="10"/>
        <rFont val="Arial Narrow"/>
        <family val="2"/>
      </rPr>
      <t>+1418(p)</t>
    </r>
  </si>
  <si>
    <t xml:space="preserve"> - Intereses Devengados Microempresas</t>
  </si>
  <si>
    <t xml:space="preserve"> - Intereses Devengados Pequeñas Empresas</t>
  </si>
  <si>
    <r>
      <t>1411.04(p)</t>
    </r>
    <r>
      <rPr>
        <sz val="10"/>
        <rFont val="Arial Narrow"/>
        <family val="2"/>
      </rPr>
      <t>+1418(p)</t>
    </r>
  </si>
  <si>
    <t xml:space="preserve"> - Intereses Devengados Hipotecarios</t>
  </si>
  <si>
    <r>
      <t>1411.03(p)</t>
    </r>
    <r>
      <rPr>
        <sz val="10"/>
        <rFont val="Arial Narrow"/>
        <family val="2"/>
      </rPr>
      <t>+1418(p)</t>
    </r>
  </si>
  <si>
    <t xml:space="preserve"> - Intereses Devengados Consumo</t>
  </si>
  <si>
    <t>1411(p)+1418(p)</t>
  </si>
  <si>
    <t>8118011201</t>
  </si>
  <si>
    <t xml:space="preserve"> - Créditos Medianas Empresas CON garantía del Gobierno</t>
  </si>
  <si>
    <t>N/D</t>
  </si>
  <si>
    <t>8118011301</t>
  </si>
  <si>
    <t xml:space="preserve"> - Créditos Pequeñas Empresas CON garantía del Gobierno</t>
  </si>
  <si>
    <t>8118010201</t>
  </si>
  <si>
    <t xml:space="preserve"> - Créditos Microempresas CON garantía del Gobierno</t>
  </si>
  <si>
    <t>8118011202</t>
  </si>
  <si>
    <t xml:space="preserve"> - Créditos Medianas Empresas SIN garantía del Gobierno</t>
  </si>
  <si>
    <t>8118011302</t>
  </si>
  <si>
    <t xml:space="preserve"> - Créditos Pequeñas Empresas SIN garantía del Gobierno</t>
  </si>
  <si>
    <t>8118010202</t>
  </si>
  <si>
    <t xml:space="preserve"> - Créditos Microempresas SIN garantía del Gobierno</t>
  </si>
  <si>
    <t>8118081201</t>
  </si>
  <si>
    <t>8118081301</t>
  </si>
  <si>
    <t>8118080201</t>
  </si>
  <si>
    <t>1413.02(p)+1413.07(p)+1413.08(p)+1413.10(p)+1413.11(p)+1413.12(p)+1413.13(p)+1414.02(p)+1414.03(p)+1414.04(p)+1414.05(p)+1414.06(p)+1414.07(p)+1414.08(p)+1414.09(p)+1414.10(p)+1414.11(p)+1414.12(p)+1414.13(p)</t>
  </si>
  <si>
    <t>Créditos refinanciados y reestructurados (6C)</t>
  </si>
  <si>
    <t>Banda</t>
  </si>
  <si>
    <t>Invvrccr - InstRepCap N/A</t>
  </si>
  <si>
    <t>Invvrccr - InstRep Deuda</t>
  </si>
  <si>
    <t xml:space="preserve"> - Créditos Hipotecarios</t>
  </si>
  <si>
    <t xml:space="preserve"> - Créditos Consumo </t>
  </si>
  <si>
    <r>
      <t>1510(p)-1512(p)</t>
    </r>
    <r>
      <rPr>
        <sz val="10"/>
        <color rgb="FF0000FF"/>
        <rFont val="Arial Narrow"/>
        <family val="2"/>
      </rPr>
      <t xml:space="preserve"> -1514.05</t>
    </r>
  </si>
  <si>
    <t>151711+1518071101</t>
  </si>
  <si>
    <t>Diferencia</t>
  </si>
  <si>
    <t>Con vcto</t>
  </si>
  <si>
    <t>Depósitos en garantía</t>
  </si>
  <si>
    <t>Adeudos y Obligaciones COFIDE</t>
  </si>
  <si>
    <t>Gastos por Pagar de Obligaciones con el Público</t>
  </si>
  <si>
    <t>Sin vcto</t>
  </si>
  <si>
    <t>Otros Adeudos y Obligaciones del País</t>
  </si>
  <si>
    <t>Impuesto a la Renta</t>
  </si>
  <si>
    <t>Gastos por Pagar de Adeudos y Oblig. con COFIDE</t>
  </si>
  <si>
    <t>Impuesto General a la Venta</t>
  </si>
  <si>
    <t>Otras Contribuciones</t>
  </si>
  <si>
    <t>Adeudados y Obligaciones Cofide</t>
  </si>
  <si>
    <t>Otros Tributos por Cuenta Propia</t>
  </si>
  <si>
    <t>Depósitos de empresas del sistema financiero y OFI (14)</t>
  </si>
  <si>
    <t>AFPs</t>
  </si>
  <si>
    <t>Adeudos y obligaciones financieras del país (15)</t>
  </si>
  <si>
    <t>Adeudos y obligaciones financieras del exterior (15)</t>
  </si>
  <si>
    <t>I.T.F - Retenciones</t>
  </si>
  <si>
    <t>2810 (p)</t>
  </si>
  <si>
    <t>Valores, títulos y obligaciones en circulación (16)</t>
  </si>
  <si>
    <t>Cuentas por pagar - derivados para negociación (17)</t>
  </si>
  <si>
    <t>GASTOS POR PAGAR DE CUENTAS POR PAGAR</t>
  </si>
  <si>
    <r>
      <t>2510(p)-2512(p)</t>
    </r>
    <r>
      <rPr>
        <sz val="10"/>
        <color rgb="FF0000FF"/>
        <rFont val="Arial Narrow"/>
        <family val="2"/>
      </rPr>
      <t>-2514.11</t>
    </r>
  </si>
  <si>
    <t>Cuentas por pagar - otros (17)</t>
  </si>
  <si>
    <t>Aportes Obligatorios Trabajadores Independientes (SPP)</t>
  </si>
  <si>
    <t>2514.11 (p)</t>
  </si>
  <si>
    <t>Cuentas por pagar - operaciones de reporte - REACTIVA PERÚ (18)</t>
  </si>
  <si>
    <t>Cuentas por pagar - otras operaciones de reporte (18A)</t>
  </si>
  <si>
    <t>ver en "Créditos"</t>
  </si>
  <si>
    <t>ver en "DEpInmovilizados"</t>
  </si>
  <si>
    <t>Cuentas por cobrar</t>
  </si>
  <si>
    <t>1311(p)+1312(p)+1318.01</t>
  </si>
  <si>
    <t>Con Vcto</t>
  </si>
  <si>
    <t>Cuentas por Cobrar por Operaciones de Reporte</t>
  </si>
  <si>
    <t>Operaciones de Reporte</t>
  </si>
  <si>
    <t>Sin Vcto</t>
  </si>
  <si>
    <t>1510(p)-1512(p) -1514.05</t>
  </si>
  <si>
    <t>Total Cuenta 15</t>
  </si>
  <si>
    <t>Adelanto al Personal</t>
  </si>
  <si>
    <t>Cuentas por Cobrar Diversas</t>
  </si>
  <si>
    <t>Banco Pagador - Visa</t>
  </si>
  <si>
    <t>menos 211118</t>
  </si>
  <si>
    <t>Recursos transferidos en fideicomiso que respaldan la emisión de dinero electronico</t>
  </si>
  <si>
    <t>Seguros de Vida (Desgravamen)</t>
  </si>
  <si>
    <t>Subsidios por Cobrar</t>
  </si>
  <si>
    <t>Indemnizaciones reclamados por siniestro</t>
  </si>
  <si>
    <t>Comprobación</t>
  </si>
  <si>
    <t>Garantías Pagadas por Alquiler</t>
  </si>
  <si>
    <t>Gastos Judiciales</t>
  </si>
  <si>
    <t>Provisión Gastos Judiciales</t>
  </si>
  <si>
    <t>Provision para Otras Cuentas por Cobrar</t>
  </si>
  <si>
    <t>Cuentas por pagar  (Sin Vcto)</t>
  </si>
  <si>
    <t>Varias Caja Chica</t>
  </si>
  <si>
    <t>Descuentos de Planilla</t>
  </si>
  <si>
    <t>Cuenta 25  balance</t>
  </si>
  <si>
    <t>Depósitos en custodia</t>
  </si>
  <si>
    <t>Cta 25 Supuestos</t>
  </si>
  <si>
    <t>Cheques por aplicar</t>
  </si>
  <si>
    <t>Cta 25 "Otrs Obli con el Público…"</t>
  </si>
  <si>
    <t>Gastos Créditos Convenio</t>
  </si>
  <si>
    <t>251411 Op Rep BCRP</t>
  </si>
  <si>
    <t>Honramiento de créditos</t>
  </si>
  <si>
    <t>Diferencias</t>
  </si>
  <si>
    <t>BBP - FONDO MI VIVIENDA</t>
  </si>
  <si>
    <t>25170301 ó 25170302</t>
  </si>
  <si>
    <t>Detracciones</t>
  </si>
  <si>
    <t>25170301</t>
  </si>
  <si>
    <t>23170302</t>
  </si>
  <si>
    <t>Devoluciones Pendientes de Créditos</t>
  </si>
  <si>
    <t>Participaciones por Pagar</t>
  </si>
  <si>
    <t xml:space="preserve">Vacaciones por pagar </t>
  </si>
  <si>
    <t>Sueldos por Pagar</t>
  </si>
  <si>
    <t>Otros gastos de Personal</t>
  </si>
  <si>
    <t>Proveedores de Bienes</t>
  </si>
  <si>
    <t>Proveedores de Servicios</t>
  </si>
  <si>
    <t>Aporte a la FEPCMAC</t>
  </si>
  <si>
    <t>Seguros por cuenta de Prestatarios</t>
  </si>
  <si>
    <t>Primas Fondo de Seguros de Depósitos</t>
  </si>
  <si>
    <t>Gratificaciones por Pagar</t>
  </si>
  <si>
    <t>Depósitos en Bancos</t>
  </si>
  <si>
    <t>Cuentas por pagar por operaciones de reporte</t>
  </si>
  <si>
    <t>No se considera</t>
  </si>
  <si>
    <t>Restringido</t>
  </si>
  <si>
    <t>No Restringido</t>
  </si>
  <si>
    <t>'2514110101</t>
  </si>
  <si>
    <t>ANEXO N° 16-A - MONEDA EXTRANJERA</t>
  </si>
  <si>
    <t>(Expresado en Dólares Americanos)</t>
  </si>
  <si>
    <r>
      <t>1120(p)</t>
    </r>
    <r>
      <rPr>
        <sz val="10"/>
        <color rgb="FFFF0000"/>
        <rFont val="Arial Narrow"/>
        <family val="2"/>
      </rPr>
      <t>-1127(p)</t>
    </r>
  </si>
  <si>
    <t>1323(p)+1324(p)+1328.03(p)</t>
  </si>
  <si>
    <t>1325(p)</t>
  </si>
  <si>
    <t>1421.05(p)+1421.06(p)+1421.07(p)+1421.08(p)+1421.09(p)+1421.10(p)+1421.11(p)+1421.12(p)+1428(p)</t>
  </si>
  <si>
    <t>1421.02(p)+1421.13(p)+1428(p)</t>
  </si>
  <si>
    <t>1421.04(p)+1428(p)</t>
  </si>
  <si>
    <t>1421.03(p)+1428(p)</t>
  </si>
  <si>
    <t>1421(p)+1428(p)</t>
  </si>
  <si>
    <t>1423.02(p)+1423.07(p)+1423.08(p)+1423.10(p)+1423.11(p)+1423.12(p)+1423.13(p)+1424.02(p)+1424.03(p)+1424.04(p)+1424.05(p)+1424.06(p)+1424.07(p)+1424.08(p)+1424.09(p)+1424.10(p)+1424.11(p)+1424.12(p)+1424.13(p)</t>
  </si>
  <si>
    <t>1522(p)</t>
  </si>
  <si>
    <r>
      <t>1520(p)-1522(p)</t>
    </r>
    <r>
      <rPr>
        <sz val="10"/>
        <color rgb="FF0000FF"/>
        <rFont val="Arial Narrow"/>
        <family val="2"/>
      </rPr>
      <t xml:space="preserve"> -1524.05</t>
    </r>
  </si>
  <si>
    <t>152711+1528071101-152405</t>
  </si>
  <si>
    <t>212704 (p)</t>
  </si>
  <si>
    <t>2128 (p)</t>
  </si>
  <si>
    <t>2123 (p)</t>
  </si>
  <si>
    <t>212303 PLAZOS</t>
  </si>
  <si>
    <t>2428(p) es decir 242802</t>
  </si>
  <si>
    <t>2429(p)</t>
  </si>
  <si>
    <t>2527.03(p)+2527.04(p)+2527.05(p)+2527.06(p)+2126(p)+2127(p)+2128(p)+2528(p)</t>
  </si>
  <si>
    <t>212704+2128</t>
  </si>
  <si>
    <t>2320(p)</t>
  </si>
  <si>
    <t>2323+2328</t>
  </si>
  <si>
    <t>252704 (p)</t>
  </si>
  <si>
    <t>2421+2422+2423+2426+2428(p)+2429(p)+2622+2623+2626+2628(p)+2629(p)</t>
  </si>
  <si>
    <t>2628(p)</t>
  </si>
  <si>
    <t>2424+2425+2427+2428(p)+2429(p)+2624+2625+2627+2628(p)+2629(p)</t>
  </si>
  <si>
    <t>2629(p)</t>
  </si>
  <si>
    <t>2820 (p)</t>
  </si>
  <si>
    <t>252706 (p)</t>
  </si>
  <si>
    <t>2522(p)</t>
  </si>
  <si>
    <t>2528 (p)</t>
  </si>
  <si>
    <r>
      <t>2520(p)-2522(p)</t>
    </r>
    <r>
      <rPr>
        <sz val="10"/>
        <color rgb="FF0000FF"/>
        <rFont val="Arial Narrow"/>
        <family val="2"/>
      </rPr>
      <t>-2524.11</t>
    </r>
  </si>
  <si>
    <t>2524.11 (p)</t>
  </si>
  <si>
    <t>2524110101</t>
  </si>
  <si>
    <t>2520(p)-2522(p)</t>
  </si>
  <si>
    <t>2126 (p)</t>
  </si>
  <si>
    <t>ver en "Crésditos"</t>
  </si>
  <si>
    <t>212701 (p)</t>
  </si>
  <si>
    <t>2428(p)es decir 242807</t>
  </si>
  <si>
    <r>
      <t>1120(p)</t>
    </r>
    <r>
      <rPr>
        <sz val="10"/>
        <color rgb="FFC00000"/>
        <rFont val="Arial Narrow"/>
        <family val="2"/>
      </rPr>
      <t>-1127(p)</t>
    </r>
  </si>
  <si>
    <t>1321+1322(p)+1328.01</t>
  </si>
  <si>
    <t>FFMM 13210705</t>
  </si>
  <si>
    <t>1421.05(p)+1421.06(p)+1421.07(p)+1421.08(p)+1421.09(p)+1421.10(p)+1421.11(p)+1421.12(p)+1423.07(p)+1423.08(p)+1423.10(p)+1423.11(p)+1423.12(p)+1424.05(p)+1424.06(p)+1424.07(p)+1424.08(p)+1424.09(p)+1424.10(p)+1424.11(p)+1424.12(p)+1428(p)</t>
  </si>
  <si>
    <t>1421.02(p)+1421.13(p)+1423.02(p)+1423.13(p)+1424.02(p)+1424.13(p)+1428(p)</t>
  </si>
  <si>
    <t>1421.04(p)+1424.04(p)+1428(p)</t>
  </si>
  <si>
    <t>1421.03(p)+1424.03(p)+1428(p)</t>
  </si>
  <si>
    <r>
      <t>1520(p)-1522(p)</t>
    </r>
    <r>
      <rPr>
        <sz val="10"/>
        <color rgb="FF0000FF"/>
        <rFont val="Arial Narrow"/>
        <family val="2"/>
      </rPr>
      <t xml:space="preserve"> - 1514.05</t>
    </r>
  </si>
  <si>
    <t>Cuenta 15</t>
  </si>
  <si>
    <t>2121 (p)</t>
  </si>
  <si>
    <t>menos 212118</t>
  </si>
  <si>
    <t>(-)1522(p)</t>
  </si>
  <si>
    <t>(-) 152405</t>
  </si>
  <si>
    <t>2122 (p)</t>
  </si>
  <si>
    <t>(-)2522 (p)</t>
  </si>
  <si>
    <t>(-) 252411</t>
  </si>
  <si>
    <t>Nota: 1127</t>
  </si>
  <si>
    <t xml:space="preserve"> - Intereses Devengados Microempresas </t>
  </si>
  <si>
    <t>ANEXO N° 16-A - TOTAL</t>
  </si>
  <si>
    <t>1303(p)+1304(p)+1308.03(p)</t>
  </si>
  <si>
    <t>1305(p)</t>
  </si>
  <si>
    <t>1401.05(p)+1401.06(p)+1401.07(p)+1401.08(p)+1401.09(p)+1401.10(p)+1401.11(p)+1401.12(p)+1403.07(p)+1403.08(p)+1403.10(p)+1403.11(p)+1403.12(p)+1404.05(p)+1404.06(p)+1404.07(p)+1404.08(p)+1404.09(p)+1404.10(p)+1404.11(p)+1404.12(p)+1408(p)</t>
  </si>
  <si>
    <t>1401.02(p)+1401.13(p)+1403.02(p)+1403.13(p)+1404.02(p)+1404.13(p)+1408(p)</t>
  </si>
  <si>
    <t>1401.04(p)+1404.04(p)+1408(p)</t>
  </si>
  <si>
    <t>1401.03(p)+1404.03(p)+1408(p)</t>
  </si>
  <si>
    <t>1502(p)</t>
  </si>
  <si>
    <t>2300(p)</t>
  </si>
  <si>
    <t>Adeudos y obligaciones financieras del país (16)</t>
  </si>
  <si>
    <t>2404+2405+2407+2408(p)+2409(p)+2604+2605+2607+2608(p)+2609(p)</t>
  </si>
  <si>
    <t>Adeudos y obligaciones financieras del exterior (16)</t>
  </si>
  <si>
    <t>Valores, títulos y obligaciones en circulación (17)</t>
  </si>
  <si>
    <t>2502(p)</t>
  </si>
  <si>
    <t>Cuentas por pagar - derivados para negociación (18)</t>
  </si>
  <si>
    <t>2500(p)-2502(p)</t>
  </si>
  <si>
    <t>Cuentas por pagar - otros (18)</t>
  </si>
  <si>
    <t>1301+1302(p)+1308.01</t>
  </si>
  <si>
    <t>2101 (p)</t>
  </si>
  <si>
    <t>2102 (p)</t>
  </si>
  <si>
    <t>2103 (p)</t>
  </si>
  <si>
    <t>2507.03(p)+2507.04(p)+2507.05(p)+2507.06(p)+2106(p)+2107(p)+2108(p)+2508(p)</t>
  </si>
  <si>
    <r>
      <t>1100(p)</t>
    </r>
    <r>
      <rPr>
        <sz val="10"/>
        <color rgb="FFFF0000"/>
        <rFont val="Arial Narrow"/>
        <family val="2"/>
      </rPr>
      <t>-1107(p)</t>
    </r>
  </si>
  <si>
    <t>1401.05(p)+1401.06(p)+1401.07(p)+1401.08(p)+1401.09(p)+1401.10(p)+1421.11(p)+1401.12(p)+1408(p)</t>
  </si>
  <si>
    <t>1401.03(p)+1408(p)</t>
  </si>
  <si>
    <t>1401.02(p)+1401.13(p)+1408(p)</t>
  </si>
  <si>
    <t>1401.04(p)+1408(p)</t>
  </si>
  <si>
    <t>1401(p)+1408(p)</t>
  </si>
  <si>
    <t>1403.02(p)+1403.07(p)+1403.08(p)+1403.10(p)+1403.11(p)+1403.12(p)+1403.13(p)+1404.02(p)+1404.03(p)+1404.04(p)+1404.05(p)+1404.06(p)+1404.07(p)+1404.08(p)+1404.09(p)+1404.10(p)+1404.11(p)+1404.12(p)+1404.13(p)</t>
  </si>
  <si>
    <t>2401+2402+2423+2406+2408(p)+2409(p)+2602+2603+2606+2608(p)+2609(p)</t>
  </si>
  <si>
    <t>2800 (p)</t>
  </si>
  <si>
    <r>
      <t>2500(p)-2502(p)</t>
    </r>
    <r>
      <rPr>
        <sz val="10"/>
        <color rgb="FF0000FF"/>
        <rFont val="Arial Narrow"/>
        <family val="2"/>
      </rPr>
      <t>-2504.11</t>
    </r>
  </si>
  <si>
    <t>2504.11 (p)</t>
  </si>
  <si>
    <r>
      <t>1100(p)</t>
    </r>
    <r>
      <rPr>
        <sz val="10"/>
        <color rgb="FFC00000"/>
        <rFont val="Arial Narrow"/>
        <family val="2"/>
      </rPr>
      <t>-1107(p)</t>
    </r>
  </si>
  <si>
    <r>
      <t>1500(p)-1502(p)</t>
    </r>
    <r>
      <rPr>
        <sz val="10"/>
        <color rgb="FF0000FF"/>
        <rFont val="Arial Narrow"/>
        <family val="2"/>
      </rPr>
      <t xml:space="preserve"> - 1504.05</t>
    </r>
  </si>
  <si>
    <r>
      <t>1500(p)-1502(p)</t>
    </r>
    <r>
      <rPr>
        <sz val="10"/>
        <color rgb="FF0000FF"/>
        <rFont val="Arial Narrow"/>
        <family val="2"/>
      </rPr>
      <t xml:space="preserve"> -1504.05</t>
    </r>
  </si>
  <si>
    <t>ANEXO N° 16-A - INDICADORES</t>
  </si>
  <si>
    <t xml:space="preserve">Prom Mensual Act Liq del Anexo 15-C </t>
  </si>
  <si>
    <t xml:space="preserve">DEL REPORTE 1 - BCRP </t>
  </si>
  <si>
    <t xml:space="preserve">Vencimiento ≤ 30 días </t>
  </si>
  <si>
    <t>MN</t>
  </si>
  <si>
    <t>ME</t>
  </si>
  <si>
    <t>Deuda con 10 mayores acreedores / Total acreedores (21)</t>
  </si>
  <si>
    <t>Total S/.</t>
  </si>
  <si>
    <t>ENCAJE EXIGIBLE TOTAL</t>
  </si>
  <si>
    <t>Deuda con 20 mayores acreedores / Total acreedores (21)</t>
  </si>
  <si>
    <t>mn</t>
  </si>
  <si>
    <t>Nro de día del mes de análisis</t>
  </si>
  <si>
    <t>Deuda con 10 principales depositantes / Total depósitos</t>
  </si>
  <si>
    <t>me</t>
  </si>
  <si>
    <t>Promedio Encaje Exigible</t>
  </si>
  <si>
    <t>Deuda con 20 principales depositantes / Total depósitos (22)</t>
  </si>
  <si>
    <t>t.c.</t>
  </si>
  <si>
    <t>Total en S/</t>
  </si>
  <si>
    <t>Deuda con 10 principales depositantes / Promedio mensual de activos líquidos</t>
  </si>
  <si>
    <t>DEL BALANCE CONSOLIDADO</t>
  </si>
  <si>
    <t>Depósitos del sector público / Total depósitos</t>
  </si>
  <si>
    <t>CUENTA 24</t>
  </si>
  <si>
    <t>Adeudados del exterior con vencimiento ≤ 360 días / Total pasivos</t>
  </si>
  <si>
    <t>CUENTA 1</t>
  </si>
  <si>
    <t>Depósitos cubiertos por el FSD / Total depósitos (23)</t>
  </si>
  <si>
    <t>Este indicador debe ser igual o menor a 1 según SBS.</t>
  </si>
  <si>
    <t>Promedio mensual de interbancarios pasivos netos / Total depósitos</t>
  </si>
  <si>
    <t>Promedio mensual encaje exigible / Promedio mensual activos líquidos</t>
  </si>
  <si>
    <t>Coeficiente de financiación volátil (24)</t>
  </si>
  <si>
    <t>Financiamiento volátil / Total activos</t>
  </si>
  <si>
    <t>Financiamiento volátil.- Es calculado sumando: Fondeo menos estable (vista, ahorro y PF)</t>
  </si>
  <si>
    <t>Validación</t>
  </si>
  <si>
    <t>Vencimiento &lt; = 30Dias</t>
  </si>
  <si>
    <t>+ fondeo grandes acreedores (vista, ahorro y PF) + depósitos del sistema financiero y OFI +</t>
  </si>
  <si>
    <t>Adeudados 10 Acreedores</t>
  </si>
  <si>
    <t>adeudados con vencimiento residual menor o igual a un año (cuenta 2400).</t>
  </si>
  <si>
    <t>Adeudados 20 Acreedores</t>
  </si>
  <si>
    <t>10 Depositantes</t>
  </si>
  <si>
    <t>20 Depositantes</t>
  </si>
  <si>
    <t>SectorPublico (Subastas)</t>
  </si>
  <si>
    <t>Depósitos</t>
  </si>
  <si>
    <t>Acreedores</t>
  </si>
  <si>
    <t>Promedio mensual de activos líquidos (Anexo 15-C)</t>
  </si>
  <si>
    <t>Depósitos Cubiertos por el FSD</t>
  </si>
  <si>
    <t>Depósitos No Cubiertos por el FSD</t>
  </si>
  <si>
    <t>Promedio Mensual Encaje Exigible</t>
  </si>
  <si>
    <t>Financiamiento Volátil</t>
  </si>
  <si>
    <t xml:space="preserve">       Fondeo Menos Estable</t>
  </si>
  <si>
    <t xml:space="preserve">       Depósitos del Sistema Financiero</t>
  </si>
  <si>
    <t xml:space="preserve">       Adeudados con Vencimiento Residual &lt;= a un (01) año</t>
  </si>
  <si>
    <t>Activos Liquidos</t>
  </si>
  <si>
    <t>Activos Totales</t>
  </si>
  <si>
    <t>Pasivos Totales</t>
  </si>
  <si>
    <t>Detalle de los 20 Principales Acreedores</t>
  </si>
  <si>
    <t>Detalle de los 20 Principales Depositantes</t>
  </si>
  <si>
    <t>ANEXO N° 16-B</t>
  </si>
  <si>
    <t>SIMULACIÓN DE ESCENARIOS DE ESTRÉS Y PLAN DE CONTINGENCIA (1)</t>
  </si>
  <si>
    <t>Expresado en soles y dolares americanos</t>
  </si>
  <si>
    <t>DISTRIBUCIÓN TOTAL</t>
  </si>
  <si>
    <t>7-9M</t>
  </si>
  <si>
    <t>De 12M a más</t>
  </si>
  <si>
    <t>comprobacion</t>
  </si>
  <si>
    <t xml:space="preserve">ACTIVOS </t>
  </si>
  <si>
    <r>
      <t>1100</t>
    </r>
    <r>
      <rPr>
        <sz val="10"/>
        <color rgb="FFFF0000"/>
        <rFont val="Arial Narrow"/>
        <family val="2"/>
      </rPr>
      <t>-1107(p)</t>
    </r>
  </si>
  <si>
    <t>Disponible (2)</t>
  </si>
  <si>
    <t>Fondos interbancarios activos (3)</t>
  </si>
  <si>
    <t>Inversiones a valor razonable con cambios en resultados (4)</t>
  </si>
  <si>
    <t>Diferencia: Dscto del 30%</t>
  </si>
  <si>
    <t>1303+1304(p)+1308.03(p)</t>
  </si>
  <si>
    <t>Diferencia: Dscto del 10%, 30% y 40%</t>
  </si>
  <si>
    <t>1401.05+1401.06+1401.07+1401.08+1401.09+1401.10+1401.11+1401.12+1408.05+1408.06+1408.07+1408.08+1408.09+1408.10+1408.11+1408.12</t>
  </si>
  <si>
    <t>1401.02+1401.13+1408.02+1408.13</t>
  </si>
  <si>
    <t>1401.04+1408.04</t>
  </si>
  <si>
    <t>1401.03+1408.03</t>
  </si>
  <si>
    <r>
      <t>1500-1502</t>
    </r>
    <r>
      <rPr>
        <sz val="10"/>
        <color rgb="FF0000FF"/>
        <rFont val="Arial Narrow"/>
        <family val="2"/>
      </rPr>
      <t>-1504.05</t>
    </r>
  </si>
  <si>
    <t>Líneas de crédito no utilizadas (9)</t>
  </si>
  <si>
    <t>Diferencia es refinanciados + intereses que no se consideran</t>
  </si>
  <si>
    <t>2507.03(p)+2507.04(p)+2507.05(p)+2507.06(p)+2106+2107+2108+2508(p)</t>
  </si>
  <si>
    <t>Fondos interbancarios pasivos (14)</t>
  </si>
  <si>
    <t>2401+2402+2403+2406+2408(p)+2409(p)+2602+2603+2606+2608(p)+2609(p)</t>
  </si>
  <si>
    <t>2500(p)-2502-2504.11</t>
  </si>
  <si>
    <t>Cuentas por pagar - operaciones de reporte - REACTIVA - PERÚ (19)</t>
  </si>
  <si>
    <t>Cuentas por pagar - otras operaciones de reporte (19A)</t>
  </si>
  <si>
    <t>Contingentes (20)</t>
  </si>
  <si>
    <t>Brecha (I) - (II)</t>
  </si>
  <si>
    <t>Brecha acumulada (III)</t>
  </si>
  <si>
    <t>Requerimientos Encontrados hasta la banda de 6 meses</t>
  </si>
  <si>
    <t>Brecha acumulada (III) / Patrimonio efectivo (21)</t>
  </si>
  <si>
    <t>Total MN</t>
  </si>
  <si>
    <t>Plan de Contingencia (22)</t>
  </si>
  <si>
    <t>Brecha total (I) - (II) + (IV)</t>
  </si>
  <si>
    <t>Nueva brecha acumulada  (V)</t>
  </si>
  <si>
    <t>Nueva brecha acumulada (V) / Patrimonio efectivo (21)</t>
  </si>
  <si>
    <r>
      <rPr>
        <b/>
        <sz val="11"/>
        <color indexed="10"/>
        <rFont val="Calibri"/>
        <family val="2"/>
      </rPr>
      <t>NOTA:</t>
    </r>
    <r>
      <rPr>
        <sz val="11"/>
        <color indexed="8"/>
        <rFont val="Calibri"/>
        <family val="2"/>
      </rPr>
      <t xml:space="preserve"> SE PUEDE TRANSFERIR EL EXCESO DE LIQUIDEZ DE UNA BANDA A OTRA SOLO HASTA EL 50% DEL EXCESO. ESTO NO ESTA ESPECIFICADO EN LA NORMA (FUENTE: PREGUNTAS FRECUENTES-SBS)</t>
    </r>
  </si>
  <si>
    <t>NOTA: LAS BRECHAS QUE SE DEBEN CUBRIR SON LAS MARGINALES NO LAS ACUMULADAS Y HASTA LA BANDA DE SEIS MESES (FUENTE: PREGUNTAS FRECUENTES-SBS)</t>
  </si>
  <si>
    <t>OJO: ACTUALIZAR DATOS DE HOJA "CREDITOS"</t>
  </si>
  <si>
    <t>CUENTA CONTABLE</t>
  </si>
  <si>
    <r>
      <t xml:space="preserve">(4)Los valores representativos de deuda emitidos por el </t>
    </r>
    <r>
      <rPr>
        <sz val="9"/>
        <color indexed="10"/>
        <rFont val="Arial"/>
        <family val="2"/>
      </rPr>
      <t>Gobierno Centra</t>
    </r>
    <r>
      <rPr>
        <sz val="9"/>
        <rFont val="Arial"/>
        <family val="2"/>
      </rPr>
      <t xml:space="preserve">l tendrán un descuento de 10%.(cuenta 130401) y se repartirán de acuerdo a su vencimiento residual. Y • </t>
    </r>
    <r>
      <rPr>
        <sz val="9"/>
        <color indexed="12"/>
        <rFont val="Arial"/>
        <family val="2"/>
      </rPr>
      <t>Otros valores</t>
    </r>
    <r>
      <rPr>
        <sz val="9"/>
        <rFont val="Arial"/>
        <family val="2"/>
      </rPr>
      <t xml:space="preserve"> (130402+130407+1305) representativos de deuda tendrán un descuento de 40%. • Los bonos corporativos con una clasificación de riesgo de A o de menor riesgo tendrán un descuento de 30%..• Los instrumentos representativos de capital tendrán un descuento de 30%.</t>
    </r>
  </si>
  <si>
    <t>1301 VRccR - Inst_Rep K</t>
  </si>
  <si>
    <t>1301070509 FONDOS MUTUOS - DSCTO 30%</t>
  </si>
  <si>
    <t>1302 VRccR - Inst_Rep D</t>
  </si>
  <si>
    <t>1303 DPV - Inst_Rep K</t>
  </si>
  <si>
    <t>1304 DPV - Inst_Rep D</t>
  </si>
  <si>
    <t>1304010101 LETRAS DEL TESORO - DSCTO DEL 10%</t>
  </si>
  <si>
    <t>13040201 CB BCRP - DSCTO 10%</t>
  </si>
  <si>
    <t>1304071901 P COMERCIALES - DSCTO 40%</t>
  </si>
  <si>
    <t>13040507 BONOS CORPORATIVOS CALIF A O DE MENOR RIESGO DSCTO 30%</t>
  </si>
  <si>
    <t>VIENE DEL ANEXO 16A</t>
  </si>
  <si>
    <t>CREDITOS SIN  REACTIVA</t>
  </si>
  <si>
    <t>MONEDA NACIONAL</t>
  </si>
  <si>
    <t>MONEDA EXTRANJERA</t>
  </si>
  <si>
    <t>CAR =         ( CRees + CRef + Cv +CCj / CB</t>
  </si>
  <si>
    <t xml:space="preserve">CAR = </t>
  </si>
  <si>
    <t>Donde:</t>
  </si>
  <si>
    <t>Balance Mes Anterior</t>
  </si>
  <si>
    <t>CAR:</t>
  </si>
  <si>
    <t>Cartera de Alto Riesgo del mes anterior</t>
  </si>
  <si>
    <t>cuentas</t>
  </si>
  <si>
    <t>CRees</t>
  </si>
  <si>
    <t>Cartera Reestructurada</t>
  </si>
  <si>
    <t>Cref  - 1404</t>
  </si>
  <si>
    <t>Cartera Refinnaciada</t>
  </si>
  <si>
    <t>CV   - 1405</t>
  </si>
  <si>
    <t>Cartera Vencida</t>
  </si>
  <si>
    <t>CCJ - 1406</t>
  </si>
  <si>
    <t>Cartera en cobranza Judicial</t>
  </si>
  <si>
    <t>CB: 1400-1408-1409</t>
  </si>
  <si>
    <t>Cartera Bruta</t>
  </si>
  <si>
    <t>1400-1408-1409</t>
  </si>
  <si>
    <r>
      <t>Se preve incremento de mora de</t>
    </r>
    <r>
      <rPr>
        <b/>
        <sz val="11"/>
        <color rgb="FFC00000"/>
        <rFont val="Arial Narrow"/>
        <family val="2"/>
      </rPr>
      <t xml:space="preserve"> 7%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</si>
  <si>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+ 7% )))</t>
  </si>
  <si>
    <t>FEA=</t>
  </si>
  <si>
    <t>Flujo entrante ajustado</t>
  </si>
  <si>
    <t>FEB=</t>
  </si>
  <si>
    <t>Flujo entrante bruto</t>
  </si>
  <si>
    <t>Tramo1</t>
  </si>
  <si>
    <t>SOLES - Anexo 16 A</t>
  </si>
  <si>
    <t>Más de 1A</t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</si>
  <si>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</si>
  <si>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</si>
  <si>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cuentas a plazo</t>
    </r>
    <r>
      <rPr>
        <sz val="11"/>
        <color theme="1"/>
        <rFont val="Arial Narrow"/>
        <family val="2"/>
      </rPr>
      <t xml:space="preserve"> - Fondeo grandes acreedores (12)</t>
    </r>
  </si>
  <si>
    <t>Anexo 16 B, &gt;= 25%</t>
  </si>
  <si>
    <t>permanece</t>
  </si>
  <si>
    <t>adelanta 1 banda</t>
  </si>
  <si>
    <t>Anexo 16 B, &lt; 25%</t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</si>
  <si>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</si>
  <si>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</si>
  <si>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</t>
    </r>
    <r>
      <rPr>
        <sz val="11"/>
        <color rgb="FFC00000"/>
        <rFont val="Arial Narrow"/>
        <family val="2"/>
      </rPr>
      <t>Ahorro</t>
    </r>
    <r>
      <rPr>
        <sz val="11"/>
        <color theme="1"/>
        <rFont val="Arial Narrow"/>
        <family val="2"/>
      </rPr>
      <t xml:space="preserve"> Fondeo grandes acreedores (12)</t>
    </r>
  </si>
  <si>
    <t>Obligaciones por Ahorro Fondeo estable (12)</t>
  </si>
  <si>
    <t>Obligaciones por Ahorro Fondeo menos estable (12)</t>
  </si>
  <si>
    <t>Obligaciones por Ahorro Fondeo grandes acreedores (12)</t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</si>
  <si>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</si>
  <si>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menos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</si>
  <si>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</si>
  <si>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>Obligaciones por A la Vista Fondeo estable (12)</t>
  </si>
  <si>
    <t>Obligaciones por A la Vista Fondeo menos estable (12)</t>
  </si>
  <si>
    <t>Obligaciones por A la Vista Fondeo grandes acreedores (12)</t>
  </si>
  <si>
    <t>DOLARES - Anexo 16 A</t>
  </si>
  <si>
    <r>
      <t xml:space="preserve">Obligaciones por A la </t>
    </r>
    <r>
      <rPr>
        <sz val="11"/>
        <color rgb="FFC00000"/>
        <rFont val="Arial Narrow"/>
        <family val="2"/>
      </rPr>
      <t xml:space="preserve">Vista </t>
    </r>
    <r>
      <rPr>
        <sz val="11"/>
        <color theme="1"/>
        <rFont val="Arial Narrow"/>
        <family val="2"/>
      </rPr>
      <t>Fondeo estable (12)</t>
    </r>
  </si>
  <si>
    <r>
      <t xml:space="preserve">Obligaciones por A la </t>
    </r>
    <r>
      <rPr>
        <sz val="11"/>
        <color rgb="FFC0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</si>
  <si>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t>CREDITOS REACTIVA</t>
  </si>
  <si>
    <r>
      <t>Se preve incremento de mora de</t>
    </r>
    <r>
      <rPr>
        <b/>
        <sz val="11"/>
        <color rgb="FFC00000"/>
        <rFont val="Arial Narrow"/>
        <family val="2"/>
      </rPr>
      <t xml:space="preserve"> 12%</t>
    </r>
    <r>
      <rPr>
        <b/>
        <sz val="11"/>
        <color rgb="FF3333CC"/>
        <rFont val="Arial Narrow"/>
        <family val="2"/>
      </rPr>
      <t xml:space="preserve"> (supuesto de escenario de estrés sistémico)</t>
    </r>
  </si>
  <si>
    <t>F E A =         ( FEB (1 - ( CAR + 12% )))</t>
  </si>
  <si>
    <t>Anexo 16 B, &gt;= 20%</t>
  </si>
  <si>
    <t>Anexo 16 B, &lt; 20%</t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</si>
  <si>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</si>
  <si>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menos estable (12)</t>
    </r>
  </si>
  <si>
    <r>
      <t xml:space="preserve">Obligaciones por A la </t>
    </r>
    <r>
      <rPr>
        <sz val="11"/>
        <color rgb="FFFF0000"/>
        <rFont val="Arial Narrow"/>
        <family val="2"/>
      </rPr>
      <t>Vista</t>
    </r>
    <r>
      <rPr>
        <sz val="11"/>
        <color theme="1"/>
        <rFont val="Arial Narrow"/>
        <family val="2"/>
      </rPr>
      <t xml:space="preserve"> Fondeo grandes acreedores (12)</t>
    </r>
  </si>
  <si>
    <t xml:space="preserve">SIMULACIÓN DE ESCENARIOS DE ESTRÉS ESPECIFICO Y PLAN DE CONTINGENCIA </t>
  </si>
  <si>
    <t>(Expresado en soles y dólares americanos)</t>
  </si>
  <si>
    <t>Diferencia: Descto del 30%</t>
  </si>
  <si>
    <t>Diferencia: Descto del 10%</t>
  </si>
  <si>
    <t>Fondos interbancarios pasivos (15)</t>
  </si>
  <si>
    <t>Depósitos de empresas del sistema financiero y OFI (16)</t>
  </si>
  <si>
    <t>Adeudos y obligaciones financieras del país (17)</t>
  </si>
  <si>
    <t>Adeudos y obligaciones financieras del exterior (17)</t>
  </si>
  <si>
    <t>Valores, títulos y obligaciones en circulación (18)</t>
  </si>
  <si>
    <t>Cuentas por pagar - derivados para negociación (19)</t>
  </si>
  <si>
    <t>Cuentas por pagar - otros (19)</t>
  </si>
  <si>
    <t>COFIDE - FAE MYPE, Saldo S/ 19.37 millones (TCEA 2.64%)</t>
  </si>
  <si>
    <t>COFIDE - FAE MYPE,  Saldo S/ 10.57 millones (TCEA 2.64)%. Total requerimiento de liquidez en USD 635,416.24, se convirtió S/ 2,285,592.22 (tc 3.597) para cubrir brechas en moneda extranjera.</t>
  </si>
  <si>
    <t>En base a la distribución del Anexo 16-A, considerar lo siguiente:</t>
  </si>
  <si>
    <t>Para los Créditos - deudores no minoristas + Créditos - pequeñas empresas y micro-empresas</t>
  </si>
  <si>
    <t>+ Créditos - hipotecarios para vivienda + Créditos – consumo.</t>
  </si>
  <si>
    <t>Parte de la recuperación prevista de los créditos vigentes será retrasada hasta la banda de más</t>
  </si>
  <si>
    <r>
      <t xml:space="preserve">de 12 meses, en función al indicador de créditos de alto riesgo (CAR) más un adicional de </t>
    </r>
    <r>
      <rPr>
        <b/>
        <sz val="11"/>
        <color indexed="14"/>
        <rFont val="Calibri"/>
        <family val="2"/>
      </rPr>
      <t>doce</t>
    </r>
  </si>
  <si>
    <t>puntos porcentuales</t>
  </si>
  <si>
    <t>7. Obligaciones por cuentas de ahorro - Fondeo estable.</t>
  </si>
  <si>
    <t>Obligaciones por cuentas de ahorro - Fondeo menos estable.</t>
  </si>
  <si>
    <t>Obligaciones por cuentas de ahorro - Fondeo grandes acreedores.</t>
  </si>
  <si>
    <t>Para la distribución de los depósitos de ahorro, se tomará en cuenta el indicador de</t>
  </si>
  <si>
    <t>concentración con los 20 principales depositantes, definido en el Anexo 16-A Indicadores. Si</t>
  </si>
  <si>
    <t>este indicador es mayor o igual a 20%, se consignará el 50% (para el fondeo estable), y el 30%</t>
  </si>
  <si>
    <t>(para el fondeo menos estable y de grandes acreedores) del saldo de acuerdo con el</t>
  </si>
  <si>
    <t>vencimiento estimado en el Anexo 16-A, y los saldos restantes se adelantarán una banda</t>
  </si>
  <si>
    <t>temporal según corresponda. Si el indicador es menor al 25%, se consignará el 70% (para el</t>
  </si>
  <si>
    <t>fondeo estable) y 50% (para el fondeo menos estable y de grandes acreedores) del saldo de</t>
  </si>
  <si>
    <t>acuerdo con el vencimiento estimado en el Anexo 16-A, y los saldos restantes se adelantarán</t>
  </si>
  <si>
    <t>una banda temporal, según corresponda.</t>
  </si>
  <si>
    <t>8. Obligaciones por cuentas a plazo - Fondeo estable.</t>
  </si>
  <si>
    <t>Manual de Gestión Integral de Riesgos</t>
  </si>
  <si>
    <t>Versión 5.0</t>
  </si>
  <si>
    <t>Página 154</t>
  </si>
  <si>
    <t>Aprobado en Sesión Extraordinaria de Directorio N° 026-2014 del 04/09/2014, Acuerdo N° 7038</t>
  </si>
  <si>
    <t>Obligaciones por cuentas a plazo - Fondeo menos estable.</t>
  </si>
  <si>
    <t>Obligaciones por cuentas a plazo - Fondeo grandes acreedores.</t>
  </si>
  <si>
    <t>Para la distribución de los depósitos a plazo, se tomará en cuenta el indicador de concentración</t>
  </si>
  <si>
    <t>con los 20 principales depositantes, definido en el Anexo 16-A Indicadores. Si este indicador es</t>
  </si>
  <si>
    <t>mayor o igual a 20%, se consignará el 50% (para el fondeo estable), y el 30% (para el fondeo</t>
  </si>
  <si>
    <t>menos estable y de grandes acreedores) del saldo de acuerdo con el vencimiento estimado en</t>
  </si>
  <si>
    <t>el Anexo 16-A, y los saldos restantes se adelantarán una banda temporal según corresponda.</t>
  </si>
  <si>
    <t>Si el indicador es menor al 20%, se consignará el 70% (para el fondeo estable) y 50% (para el</t>
  </si>
  <si>
    <t>fondeo menos estable y de grandes acreedores) del saldo de acuerdo con el vencimiento</t>
  </si>
  <si>
    <t>estimado en el Anexo 16-A, y los saldos restantes se adelantarán una banda temporal, según</t>
  </si>
  <si>
    <t>corresponda.</t>
  </si>
  <si>
    <r>
      <t xml:space="preserve">Para considerar en el ANEXO 15-B - </t>
    </r>
    <r>
      <rPr>
        <b/>
        <sz val="11"/>
        <color indexed="8"/>
        <rFont val="Calibri"/>
        <family val="2"/>
      </rPr>
      <t xml:space="preserve">VRccR </t>
    </r>
  </si>
  <si>
    <r>
      <t xml:space="preserve">Para considerar en el ANEXO 15-B - </t>
    </r>
    <r>
      <rPr>
        <b/>
        <sz val="11"/>
        <color indexed="8"/>
        <rFont val="Calibri"/>
        <family val="2"/>
      </rPr>
      <t>DPV</t>
    </r>
  </si>
  <si>
    <t xml:space="preserve"> - Créditos Medianas Empresas CON/SIN garantía del Gobierno</t>
  </si>
  <si>
    <t xml:space="preserve"> - Créditos Pequeñas Empresas CON/SIN garantía del Gobierno</t>
  </si>
  <si>
    <t xml:space="preserve"> - Créditos Microempresas CON/SIN garantía del Gobierno</t>
  </si>
</sst>
</file>

<file path=xl/styles.xml><?xml version="1.0" encoding="utf-8"?>
<styleSheet xmlns="http://schemas.openxmlformats.org/spreadsheetml/2006/main">
  <numFmts count="12">
    <numFmt numFmtId="7" formatCode="&quot;S/.&quot;\ #,##0.00;&quot;S/.&quot;\ \-#,##0.00"/>
    <numFmt numFmtId="43" formatCode="_ * #,##0.00_ ;_ * \-#,##0.00_ ;_ * &quot;-&quot;??_ ;_ @_ "/>
    <numFmt numFmtId="164" formatCode="_-* #,##0.00\ _€_-;\-* #,##0.00\ _€_-;_-* &quot;-&quot;??\ _€_-;_-@_-"/>
    <numFmt numFmtId="165" formatCode="dd/mm/yyyy;@"/>
    <numFmt numFmtId="166" formatCode="#,##0.00_ ;\-#,##0.00\ "/>
    <numFmt numFmtId="167" formatCode="#,##0.000;\-#,##0.000"/>
    <numFmt numFmtId="168" formatCode="0.0%"/>
    <numFmt numFmtId="169" formatCode="_(* #,##0.00_);_(* \(#,##0.00\);_(* &quot;-&quot;??_);_(@_)"/>
    <numFmt numFmtId="170" formatCode="0.000"/>
    <numFmt numFmtId="171" formatCode="#,##0.0"/>
    <numFmt numFmtId="172" formatCode="#,##0.0_ ;\-#,##0.0\ "/>
    <numFmt numFmtId="173" formatCode="#,##0.000_ ;\-#,##0.000\ 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name val="Arial Narrow"/>
      <family val="2"/>
    </font>
    <font>
      <sz val="7"/>
      <name val="Times New Roman"/>
      <family val="1"/>
    </font>
    <font>
      <b/>
      <sz val="11"/>
      <color indexed="30"/>
      <name val="Calibri"/>
      <family val="2"/>
    </font>
    <font>
      <b/>
      <sz val="11"/>
      <color rgb="FFFF000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rgb="FFC0000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10"/>
      <name val="Arial"/>
      <family val="2"/>
    </font>
    <font>
      <b/>
      <sz val="11"/>
      <color indexed="12"/>
      <name val="Calibri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11"/>
      <color indexed="8"/>
      <name val="Arial Narrow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0"/>
      <color rgb="FF002060"/>
      <name val="Arial"/>
      <family val="2"/>
    </font>
    <font>
      <b/>
      <sz val="10"/>
      <color indexed="63"/>
      <name val="Arial"/>
      <family val="2"/>
    </font>
    <font>
      <sz val="10"/>
      <name val="Tahoma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indexed="8"/>
      <name val="Arial Narrow"/>
      <family val="2"/>
    </font>
    <font>
      <sz val="10"/>
      <color rgb="FFFF0000"/>
      <name val="Arial Narrow"/>
      <family val="2"/>
    </font>
    <font>
      <sz val="11"/>
      <color rgb="FF0000FF"/>
      <name val="Arial Narrow"/>
      <family val="2"/>
    </font>
    <font>
      <sz val="10"/>
      <color rgb="FF0000FF"/>
      <name val="Arial Narrow"/>
      <family val="2"/>
    </font>
    <font>
      <sz val="11"/>
      <color theme="1"/>
      <name val="Arial Narrow"/>
      <family val="2"/>
    </font>
    <font>
      <sz val="10"/>
      <color indexed="8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FF0000"/>
      <name val="Arial Narrow"/>
      <family val="2"/>
    </font>
    <font>
      <sz val="10"/>
      <color theme="2"/>
      <name val="Arial Narrow"/>
      <family val="2"/>
    </font>
    <font>
      <sz val="10"/>
      <color indexed="10"/>
      <name val="Arial Narrow"/>
      <family val="2"/>
    </font>
    <font>
      <sz val="10"/>
      <color rgb="FFC00000"/>
      <name val="Arial Narrow"/>
      <family val="2"/>
    </font>
    <font>
      <sz val="10"/>
      <color theme="3"/>
      <name val="Arial"/>
      <family val="2"/>
    </font>
    <font>
      <sz val="11"/>
      <color indexed="18"/>
      <name val="Arial Narrow"/>
      <family val="2"/>
    </font>
    <font>
      <sz val="11"/>
      <color rgb="FF7030A0"/>
      <name val="Arial Narrow"/>
      <family val="2"/>
    </font>
    <font>
      <sz val="11"/>
      <color theme="3" tint="0.39997558519241921"/>
      <name val="Arial Narrow"/>
      <family val="2"/>
    </font>
    <font>
      <sz val="11"/>
      <name val="Calibri"/>
      <family val="2"/>
      <scheme val="minor"/>
    </font>
    <font>
      <sz val="10"/>
      <color theme="1" tint="0.499984740745262"/>
      <name val="Arial Narrow"/>
      <family val="2"/>
    </font>
    <font>
      <sz val="10"/>
      <name val="Calibri"/>
      <family val="2"/>
      <scheme val="minor"/>
    </font>
    <font>
      <sz val="10"/>
      <color rgb="FF0070C0"/>
      <name val="Arial Narrow"/>
      <family val="2"/>
    </font>
    <font>
      <sz val="11"/>
      <color rgb="FFC00000"/>
      <name val="Calibri"/>
      <family val="2"/>
      <scheme val="minor"/>
    </font>
    <font>
      <sz val="11"/>
      <color rgb="FFC00000"/>
      <name val="Arial Narrow"/>
      <family val="2"/>
    </font>
    <font>
      <sz val="11"/>
      <color indexed="10"/>
      <name val="Arial Narrow"/>
      <family val="2"/>
    </font>
    <font>
      <b/>
      <sz val="10"/>
      <color theme="1"/>
      <name val="Arial Narrow"/>
      <family val="2"/>
    </font>
    <font>
      <sz val="10.5"/>
      <name val="Arial Narrow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indexed="10"/>
      <name val="Calibri"/>
      <family val="2"/>
    </font>
    <font>
      <sz val="11"/>
      <color rgb="FFFF0000"/>
      <name val="Calibri"/>
      <family val="2"/>
      <scheme val="minor"/>
    </font>
    <font>
      <sz val="10"/>
      <color indexed="18"/>
      <name val="Arial"/>
      <family val="2"/>
    </font>
    <font>
      <b/>
      <sz val="11"/>
      <color rgb="FFC00000"/>
      <name val="Arial Narrow"/>
      <family val="2"/>
    </font>
    <font>
      <b/>
      <sz val="11"/>
      <color indexed="10"/>
      <name val="Arial Narrow"/>
      <family val="2"/>
    </font>
    <font>
      <sz val="10"/>
      <name val="Courier"/>
    </font>
    <font>
      <b/>
      <sz val="11"/>
      <color indexed="12"/>
      <name val="Arial Narrow"/>
      <family val="2"/>
    </font>
    <font>
      <sz val="11"/>
      <color indexed="36"/>
      <name val="Arial Narrow"/>
      <family val="2"/>
    </font>
    <font>
      <b/>
      <sz val="11"/>
      <name val="Arial Narrow"/>
      <family val="2"/>
    </font>
    <font>
      <b/>
      <sz val="8"/>
      <color indexed="10"/>
      <name val="Arial"/>
      <family val="2"/>
    </font>
    <font>
      <sz val="11"/>
      <color rgb="FF000099"/>
      <name val="Arial Narrow"/>
      <family val="2"/>
    </font>
    <font>
      <sz val="10"/>
      <name val="Calibri"/>
      <family val="2"/>
    </font>
    <font>
      <b/>
      <sz val="11"/>
      <color indexed="10"/>
      <name val="Calibri"/>
      <family val="2"/>
    </font>
    <font>
      <sz val="9"/>
      <color indexed="10"/>
      <name val="Arial"/>
      <family val="2"/>
    </font>
    <font>
      <sz val="9"/>
      <color indexed="8"/>
      <name val="Calibri"/>
      <family val="2"/>
    </font>
    <font>
      <b/>
      <sz val="10"/>
      <color indexed="10"/>
      <name val="Arial"/>
      <family val="2"/>
    </font>
    <font>
      <sz val="11"/>
      <color rgb="FF0033CC"/>
      <name val="Arial Narrow"/>
      <family val="2"/>
    </font>
    <font>
      <b/>
      <sz val="11"/>
      <color rgb="FF0033CC"/>
      <name val="Arial Narrow"/>
      <family val="2"/>
    </font>
    <font>
      <sz val="11"/>
      <color rgb="FF3333FF"/>
      <name val="Arial Narrow"/>
      <family val="2"/>
    </font>
    <font>
      <b/>
      <sz val="11"/>
      <color rgb="FF3333FF"/>
      <name val="Arial Narrow"/>
      <family val="2"/>
    </font>
    <font>
      <sz val="11"/>
      <color rgb="FF3333CC"/>
      <name val="Arial Narrow"/>
      <family val="2"/>
    </font>
    <font>
      <b/>
      <sz val="11"/>
      <color rgb="FF3333CC"/>
      <name val="Arial Narrow"/>
      <family val="2"/>
    </font>
    <font>
      <sz val="10"/>
      <color indexed="8"/>
      <name val="Calibri"/>
      <family val="2"/>
    </font>
    <font>
      <sz val="11"/>
      <color indexed="10"/>
      <name val="Arial"/>
      <family val="2"/>
    </font>
    <font>
      <sz val="11"/>
      <color indexed="63"/>
      <name val="Arial Narrow"/>
      <family val="2"/>
    </font>
    <font>
      <sz val="10"/>
      <color rgb="FF000099"/>
      <name val="Arial Narrow"/>
      <family val="2"/>
    </font>
    <font>
      <b/>
      <sz val="11"/>
      <color indexed="14"/>
      <name val="Calibri"/>
      <family val="2"/>
    </font>
    <font>
      <sz val="10"/>
      <color rgb="FF002060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1"/>
      <color rgb="FF00206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29" fillId="0" borderId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8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0" fontId="29" fillId="0" borderId="0"/>
    <xf numFmtId="0" fontId="68" fillId="0" borderId="0"/>
  </cellStyleXfs>
  <cellXfs count="1163">
    <xf numFmtId="0" fontId="0" fillId="0" borderId="0" xfId="0"/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/>
    <xf numFmtId="0" fontId="3" fillId="2" borderId="1" xfId="0" applyFont="1" applyFill="1" applyBorder="1" applyAlignment="1">
      <alignment horizontal="center"/>
    </xf>
    <xf numFmtId="165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Border="1"/>
    <xf numFmtId="4" fontId="5" fillId="0" borderId="0" xfId="3" applyNumberFormat="1" applyFont="1" applyBorder="1"/>
    <xf numFmtId="4" fontId="6" fillId="0" borderId="0" xfId="3" applyNumberFormat="1" applyFont="1" applyBorder="1"/>
    <xf numFmtId="14" fontId="5" fillId="2" borderId="1" xfId="3" applyNumberFormat="1" applyFont="1" applyFill="1" applyBorder="1" applyAlignment="1">
      <alignment horizontal="center"/>
    </xf>
    <xf numFmtId="4" fontId="5" fillId="0" borderId="1" xfId="3" applyNumberFormat="1" applyFont="1" applyFill="1" applyBorder="1"/>
    <xf numFmtId="4" fontId="5" fillId="0" borderId="0" xfId="3" applyNumberFormat="1" applyFont="1" applyFill="1" applyBorder="1"/>
    <xf numFmtId="10" fontId="5" fillId="0" borderId="0" xfId="2" applyNumberFormat="1" applyFont="1" applyBorder="1"/>
    <xf numFmtId="4" fontId="7" fillId="0" borderId="0" xfId="0" applyNumberFormat="1" applyFont="1" applyBorder="1"/>
    <xf numFmtId="0" fontId="0" fillId="2" borderId="0" xfId="0" applyFill="1"/>
    <xf numFmtId="10" fontId="8" fillId="0" borderId="0" xfId="2" applyNumberFormat="1" applyFont="1"/>
    <xf numFmtId="4" fontId="0" fillId="0" borderId="0" xfId="0" applyNumberFormat="1"/>
    <xf numFmtId="0" fontId="9" fillId="0" borderId="0" xfId="0" applyFont="1" applyAlignment="1">
      <alignment horizontal="left"/>
    </xf>
    <xf numFmtId="0" fontId="11" fillId="2" borderId="0" xfId="0" applyFont="1" applyFill="1"/>
    <xf numFmtId="0" fontId="12" fillId="2" borderId="0" xfId="0" applyFont="1" applyFill="1"/>
    <xf numFmtId="0" fontId="8" fillId="0" borderId="0" xfId="0" applyFont="1"/>
    <xf numFmtId="2" fontId="0" fillId="0" borderId="0" xfId="0" applyNumberFormat="1"/>
    <xf numFmtId="0" fontId="13" fillId="0" borderId="2" xfId="0" applyFont="1" applyFill="1" applyBorder="1"/>
    <xf numFmtId="0" fontId="14" fillId="0" borderId="3" xfId="0" applyFont="1" applyFill="1" applyBorder="1"/>
    <xf numFmtId="0" fontId="15" fillId="0" borderId="1" xfId="0" applyFont="1" applyBorder="1" applyAlignment="1">
      <alignment horizontal="center"/>
    </xf>
    <xf numFmtId="0" fontId="16" fillId="2" borderId="4" xfId="0" applyFont="1" applyFill="1" applyBorder="1"/>
    <xf numFmtId="0" fontId="13" fillId="0" borderId="5" xfId="0" applyFont="1" applyBorder="1"/>
    <xf numFmtId="10" fontId="15" fillId="0" borderId="1" xfId="2" applyNumberFormat="1" applyFont="1" applyBorder="1"/>
    <xf numFmtId="4" fontId="13" fillId="0" borderId="1" xfId="0" applyNumberFormat="1" applyFont="1" applyBorder="1"/>
    <xf numFmtId="4" fontId="16" fillId="0" borderId="1" xfId="0" applyNumberFormat="1" applyFont="1" applyBorder="1"/>
    <xf numFmtId="0" fontId="17" fillId="0" borderId="5" xfId="0" applyFont="1" applyBorder="1"/>
    <xf numFmtId="10" fontId="15" fillId="0" borderId="2" xfId="2" applyNumberFormat="1" applyFont="1" applyBorder="1"/>
    <xf numFmtId="0" fontId="18" fillId="2" borderId="0" xfId="0" applyFont="1" applyFill="1" applyBorder="1"/>
    <xf numFmtId="10" fontId="15" fillId="0" borderId="0" xfId="2" applyNumberFormat="1" applyFont="1" applyBorder="1"/>
    <xf numFmtId="0" fontId="13" fillId="0" borderId="0" xfId="0" applyFont="1"/>
    <xf numFmtId="4" fontId="19" fillId="0" borderId="1" xfId="0" applyNumberFormat="1" applyFont="1" applyBorder="1"/>
    <xf numFmtId="0" fontId="18" fillId="0" borderId="0" xfId="0" applyFont="1" applyFill="1" applyBorder="1"/>
    <xf numFmtId="10" fontId="15" fillId="0" borderId="0" xfId="2" applyNumberFormat="1" applyFont="1" applyFill="1" applyBorder="1"/>
    <xf numFmtId="0" fontId="13" fillId="0" borderId="0" xfId="0" applyFont="1" applyBorder="1"/>
    <xf numFmtId="4" fontId="13" fillId="0" borderId="0" xfId="0" applyNumberFormat="1" applyFont="1" applyBorder="1"/>
    <xf numFmtId="0" fontId="13" fillId="0" borderId="0" xfId="0" applyFont="1" applyFill="1" applyBorder="1"/>
    <xf numFmtId="0" fontId="20" fillId="3" borderId="0" xfId="0" applyFont="1" applyFill="1" applyBorder="1"/>
    <xf numFmtId="0" fontId="13" fillId="2" borderId="0" xfId="0" applyFont="1" applyFill="1" applyBorder="1"/>
    <xf numFmtId="0" fontId="15" fillId="0" borderId="0" xfId="0" applyFont="1" applyBorder="1"/>
    <xf numFmtId="0" fontId="21" fillId="2" borderId="0" xfId="0" applyFont="1" applyFill="1"/>
    <xf numFmtId="0" fontId="0" fillId="0" borderId="0" xfId="0" applyFont="1"/>
    <xf numFmtId="0" fontId="3" fillId="0" borderId="0" xfId="0" applyFont="1"/>
    <xf numFmtId="0" fontId="0" fillId="4" borderId="0" xfId="0" applyFill="1"/>
    <xf numFmtId="0" fontId="3" fillId="2" borderId="0" xfId="0" applyFont="1" applyFill="1"/>
    <xf numFmtId="3" fontId="0" fillId="0" borderId="0" xfId="0" applyNumberFormat="1"/>
    <xf numFmtId="164" fontId="1" fillId="0" borderId="0" xfId="1" applyFont="1"/>
    <xf numFmtId="4" fontId="3" fillId="0" borderId="0" xfId="0" applyNumberFormat="1" applyFont="1" applyFill="1"/>
    <xf numFmtId="164" fontId="2" fillId="0" borderId="0" xfId="1" applyFont="1"/>
    <xf numFmtId="3" fontId="0" fillId="0" borderId="0" xfId="0" applyNumberFormat="1" applyFont="1"/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Fill="1" applyBorder="1"/>
    <xf numFmtId="0" fontId="18" fillId="0" borderId="3" xfId="0" applyFont="1" applyFill="1" applyBorder="1"/>
    <xf numFmtId="0" fontId="13" fillId="0" borderId="0" xfId="0" applyFont="1" applyFill="1"/>
    <xf numFmtId="10" fontId="8" fillId="0" borderId="0" xfId="2" applyNumberFormat="1" applyFont="1" applyFill="1"/>
    <xf numFmtId="0" fontId="22" fillId="7" borderId="0" xfId="0" applyFont="1" applyFill="1"/>
    <xf numFmtId="0" fontId="8" fillId="0" borderId="0" xfId="0" applyFont="1" applyFill="1"/>
    <xf numFmtId="0" fontId="23" fillId="0" borderId="5" xfId="0" applyFont="1" applyBorder="1"/>
    <xf numFmtId="0" fontId="16" fillId="0" borderId="5" xfId="0" applyFont="1" applyBorder="1"/>
    <xf numFmtId="0" fontId="22" fillId="8" borderId="0" xfId="0" applyFont="1" applyFill="1" applyBorder="1"/>
    <xf numFmtId="0" fontId="3" fillId="9" borderId="0" xfId="0" applyFont="1" applyFill="1" applyAlignment="1">
      <alignment horizontal="center" vertical="center"/>
    </xf>
    <xf numFmtId="0" fontId="24" fillId="6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5" fontId="5" fillId="2" borderId="6" xfId="3" applyNumberFormat="1" applyFont="1" applyFill="1" applyBorder="1" applyAlignment="1">
      <alignment horizontal="center"/>
    </xf>
    <xf numFmtId="10" fontId="5" fillId="0" borderId="0" xfId="2" applyNumberFormat="1" applyFont="1" applyBorder="1" applyAlignment="1"/>
    <xf numFmtId="0" fontId="4" fillId="0" borderId="0" xfId="0" applyFont="1"/>
    <xf numFmtId="0" fontId="22" fillId="6" borderId="0" xfId="0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4" fontId="26" fillId="0" borderId="0" xfId="0" applyNumberFormat="1" applyFont="1" applyFill="1" applyBorder="1"/>
    <xf numFmtId="0" fontId="25" fillId="0" borderId="0" xfId="0" applyFont="1"/>
    <xf numFmtId="4" fontId="25" fillId="0" borderId="0" xfId="0" applyNumberFormat="1" applyFont="1"/>
    <xf numFmtId="0" fontId="28" fillId="0" borderId="1" xfId="4" applyFont="1" applyFill="1" applyBorder="1" applyAlignment="1">
      <alignment horizontal="center"/>
    </xf>
    <xf numFmtId="0" fontId="25" fillId="0" borderId="0" xfId="0" applyFont="1" applyFill="1"/>
    <xf numFmtId="4" fontId="4" fillId="0" borderId="0" xfId="0" applyNumberFormat="1" applyFont="1" applyFill="1" applyBorder="1"/>
    <xf numFmtId="4" fontId="25" fillId="0" borderId="0" xfId="0" applyNumberFormat="1" applyFont="1" applyFill="1"/>
    <xf numFmtId="4" fontId="4" fillId="0" borderId="0" xfId="7" applyNumberFormat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 wrapText="1"/>
    </xf>
    <xf numFmtId="4" fontId="4" fillId="0" borderId="0" xfId="0" applyNumberFormat="1" applyFont="1"/>
    <xf numFmtId="4" fontId="30" fillId="0" borderId="0" xfId="0" applyNumberFormat="1" applyFont="1"/>
    <xf numFmtId="4" fontId="30" fillId="0" borderId="0" xfId="0" applyNumberFormat="1" applyFont="1" applyFill="1"/>
    <xf numFmtId="0" fontId="26" fillId="0" borderId="0" xfId="0" applyFont="1" applyFill="1" applyBorder="1" applyAlignment="1">
      <alignment horizontal="right" vertical="top" wrapText="1"/>
    </xf>
    <xf numFmtId="0" fontId="31" fillId="0" borderId="1" xfId="0" applyFont="1" applyFill="1" applyBorder="1" applyAlignment="1">
      <alignment horizontal="left" vertical="top" wrapText="1"/>
    </xf>
    <xf numFmtId="4" fontId="4" fillId="0" borderId="0" xfId="0" applyNumberFormat="1" applyFont="1" applyFill="1"/>
    <xf numFmtId="39" fontId="0" fillId="10" borderId="0" xfId="0" applyNumberFormat="1" applyFill="1"/>
    <xf numFmtId="0" fontId="4" fillId="10" borderId="1" xfId="0" applyFont="1" applyFill="1" applyBorder="1" applyAlignment="1">
      <alignment horizontal="right"/>
    </xf>
    <xf numFmtId="0" fontId="20" fillId="0" borderId="0" xfId="0" applyFont="1"/>
    <xf numFmtId="0" fontId="13" fillId="0" borderId="1" xfId="0" applyFont="1" applyBorder="1"/>
    <xf numFmtId="0" fontId="14" fillId="0" borderId="1" xfId="0" applyFont="1" applyBorder="1"/>
    <xf numFmtId="0" fontId="4" fillId="0" borderId="1" xfId="0" applyFont="1" applyBorder="1"/>
    <xf numFmtId="0" fontId="20" fillId="0" borderId="1" xfId="0" applyFont="1" applyBorder="1"/>
    <xf numFmtId="0" fontId="13" fillId="0" borderId="2" xfId="0" applyFont="1" applyBorder="1"/>
    <xf numFmtId="0" fontId="14" fillId="0" borderId="7" xfId="0" applyFont="1" applyBorder="1"/>
    <xf numFmtId="0" fontId="4" fillId="0" borderId="6" xfId="0" applyFont="1" applyBorder="1"/>
    <xf numFmtId="0" fontId="20" fillId="0" borderId="6" xfId="0" applyFont="1" applyBorder="1"/>
    <xf numFmtId="0" fontId="14" fillId="0" borderId="0" xfId="0" applyFont="1"/>
    <xf numFmtId="43" fontId="13" fillId="0" borderId="0" xfId="5" applyFont="1"/>
    <xf numFmtId="4" fontId="13" fillId="0" borderId="0" xfId="0" applyNumberFormat="1" applyFont="1"/>
    <xf numFmtId="43" fontId="13" fillId="0" borderId="0" xfId="5" applyFont="1" applyBorder="1"/>
    <xf numFmtId="0" fontId="14" fillId="0" borderId="0" xfId="0" applyFont="1" applyBorder="1"/>
    <xf numFmtId="0" fontId="32" fillId="0" borderId="1" xfId="0" applyFont="1" applyFill="1" applyBorder="1" applyAlignment="1">
      <alignment horizontal="center" vertical="top" wrapText="1"/>
    </xf>
    <xf numFmtId="0" fontId="3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13" fillId="0" borderId="0" xfId="5" applyFont="1" applyFill="1"/>
    <xf numFmtId="0" fontId="4" fillId="0" borderId="1" xfId="0" applyFont="1" applyBorder="1" applyAlignment="1">
      <alignment horizontal="center" vertical="center"/>
    </xf>
    <xf numFmtId="14" fontId="25" fillId="0" borderId="0" xfId="0" applyNumberFormat="1" applyFont="1" applyFill="1"/>
    <xf numFmtId="4" fontId="33" fillId="0" borderId="0" xfId="7" applyNumberFormat="1" applyFont="1" applyFill="1" applyBorder="1" applyAlignment="1"/>
    <xf numFmtId="0" fontId="4" fillId="0" borderId="1" xfId="0" applyFont="1" applyFill="1" applyBorder="1"/>
    <xf numFmtId="0" fontId="32" fillId="0" borderId="0" xfId="0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right" vertical="top" wrapText="1"/>
    </xf>
    <xf numFmtId="0" fontId="20" fillId="0" borderId="1" xfId="0" applyFont="1" applyFill="1" applyBorder="1" applyAlignment="1">
      <alignment horizontal="center"/>
    </xf>
    <xf numFmtId="167" fontId="4" fillId="13" borderId="1" xfId="0" applyNumberFormat="1" applyFont="1" applyFill="1" applyBorder="1"/>
    <xf numFmtId="4" fontId="0" fillId="10" borderId="0" xfId="0" applyNumberFormat="1" applyFill="1"/>
    <xf numFmtId="0" fontId="4" fillId="0" borderId="0" xfId="0" applyFont="1" applyAlignment="1">
      <alignment vertical="center"/>
    </xf>
    <xf numFmtId="0" fontId="4" fillId="0" borderId="0" xfId="0" applyFont="1" applyBorder="1"/>
    <xf numFmtId="0" fontId="20" fillId="0" borderId="0" xfId="0" applyFont="1" applyBorder="1"/>
    <xf numFmtId="4" fontId="20" fillId="0" borderId="0" xfId="0" applyNumberFormat="1" applyFont="1" applyBorder="1"/>
    <xf numFmtId="4" fontId="14" fillId="0" borderId="0" xfId="0" applyNumberFormat="1" applyFont="1" applyBorder="1"/>
    <xf numFmtId="0" fontId="25" fillId="0" borderId="0" xfId="0" applyFont="1" applyBorder="1"/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top" wrapText="1"/>
    </xf>
    <xf numFmtId="0" fontId="35" fillId="0" borderId="6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vertical="center" wrapText="1"/>
    </xf>
    <xf numFmtId="0" fontId="4" fillId="0" borderId="3" xfId="0" applyFont="1" applyFill="1" applyBorder="1"/>
    <xf numFmtId="0" fontId="35" fillId="0" borderId="1" xfId="0" applyFont="1" applyFill="1" applyBorder="1" applyAlignment="1">
      <alignment horizontal="center" wrapText="1"/>
    </xf>
    <xf numFmtId="0" fontId="25" fillId="0" borderId="0" xfId="0" applyFont="1" applyFill="1" applyAlignment="1"/>
    <xf numFmtId="0" fontId="28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5" fillId="0" borderId="1" xfId="0" applyFont="1" applyFill="1" applyBorder="1" applyAlignment="1">
      <alignment horizontal="center" vertical="center"/>
    </xf>
    <xf numFmtId="4" fontId="28" fillId="0" borderId="1" xfId="4" applyNumberFormat="1" applyFont="1" applyFill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" fontId="28" fillId="10" borderId="1" xfId="4" applyNumberFormat="1" applyFont="1" applyFill="1" applyBorder="1" applyAlignment="1">
      <alignment horizontal="center"/>
    </xf>
    <xf numFmtId="43" fontId="14" fillId="0" borderId="1" xfId="5" applyFont="1" applyBorder="1" applyAlignment="1">
      <alignment horizontal="center"/>
    </xf>
    <xf numFmtId="4" fontId="28" fillId="0" borderId="1" xfId="4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36" fillId="0" borderId="0" xfId="6" applyFont="1"/>
    <xf numFmtId="0" fontId="40" fillId="10" borderId="0" xfId="6" applyFont="1" applyFill="1"/>
    <xf numFmtId="0" fontId="36" fillId="0" borderId="0" xfId="6" applyFont="1" applyBorder="1"/>
    <xf numFmtId="0" fontId="41" fillId="0" borderId="0" xfId="6" applyFont="1"/>
    <xf numFmtId="0" fontId="40" fillId="0" borderId="0" xfId="6" applyFont="1" applyAlignment="1">
      <alignment horizontal="centerContinuous"/>
    </xf>
    <xf numFmtId="4" fontId="5" fillId="0" borderId="0" xfId="0" applyNumberFormat="1" applyFont="1"/>
    <xf numFmtId="4" fontId="5" fillId="0" borderId="0" xfId="0" applyNumberFormat="1" applyFont="1" applyFill="1" applyBorder="1"/>
    <xf numFmtId="4" fontId="44" fillId="0" borderId="0" xfId="6" applyNumberFormat="1" applyFont="1" applyAlignment="1">
      <alignment horizontal="left"/>
    </xf>
    <xf numFmtId="0" fontId="42" fillId="10" borderId="0" xfId="6" applyFont="1" applyFill="1"/>
    <xf numFmtId="0" fontId="45" fillId="0" borderId="0" xfId="6" applyFont="1"/>
    <xf numFmtId="0" fontId="28" fillId="14" borderId="1" xfId="6" applyFont="1" applyFill="1" applyBorder="1" applyAlignment="1">
      <alignment horizontal="center" vertical="center"/>
    </xf>
    <xf numFmtId="0" fontId="28" fillId="14" borderId="11" xfId="6" applyFont="1" applyFill="1" applyBorder="1" applyAlignment="1">
      <alignment horizontal="center" vertical="center"/>
    </xf>
    <xf numFmtId="0" fontId="5" fillId="0" borderId="0" xfId="6" applyFont="1"/>
    <xf numFmtId="0" fontId="28" fillId="0" borderId="8" xfId="6" applyFont="1" applyBorder="1" applyAlignment="1">
      <alignment horizontal="center"/>
    </xf>
    <xf numFmtId="0" fontId="40" fillId="0" borderId="8" xfId="6" applyFont="1" applyBorder="1"/>
    <xf numFmtId="0" fontId="40" fillId="0" borderId="10" xfId="6" applyFont="1" applyBorder="1"/>
    <xf numFmtId="0" fontId="40" fillId="0" borderId="11" xfId="6" applyFont="1" applyBorder="1"/>
    <xf numFmtId="4" fontId="5" fillId="10" borderId="0" xfId="0" applyNumberFormat="1" applyFont="1" applyFill="1"/>
    <xf numFmtId="0" fontId="41" fillId="10" borderId="0" xfId="6" applyFont="1" applyFill="1"/>
    <xf numFmtId="0" fontId="5" fillId="0" borderId="1" xfId="6" applyFont="1" applyFill="1" applyBorder="1" applyAlignment="1">
      <alignment horizontal="left" vertical="top" wrapText="1"/>
    </xf>
    <xf numFmtId="49" fontId="5" fillId="0" borderId="1" xfId="6" applyNumberFormat="1" applyFont="1" applyFill="1" applyBorder="1" applyAlignment="1">
      <alignment horizontal="left" vertical="top" wrapText="1"/>
    </xf>
    <xf numFmtId="4" fontId="5" fillId="0" borderId="0" xfId="0" applyNumberFormat="1" applyFont="1" applyBorder="1"/>
    <xf numFmtId="4" fontId="41" fillId="0" borderId="0" xfId="6" applyNumberFormat="1" applyFont="1"/>
    <xf numFmtId="4" fontId="36" fillId="0" borderId="0" xfId="6" applyNumberFormat="1" applyFont="1"/>
    <xf numFmtId="0" fontId="36" fillId="0" borderId="0" xfId="6" applyFont="1" applyAlignment="1">
      <alignment horizontal="left"/>
    </xf>
    <xf numFmtId="4" fontId="40" fillId="0" borderId="8" xfId="4" applyNumberFormat="1" applyFont="1" applyFill="1" applyBorder="1"/>
    <xf numFmtId="4" fontId="40" fillId="0" borderId="10" xfId="4" applyNumberFormat="1" applyFont="1" applyFill="1" applyBorder="1"/>
    <xf numFmtId="166" fontId="5" fillId="10" borderId="0" xfId="8" applyNumberFormat="1" applyFont="1" applyFill="1" applyBorder="1"/>
    <xf numFmtId="0" fontId="5" fillId="10" borderId="0" xfId="4" applyFont="1" applyFill="1" applyBorder="1" applyAlignment="1">
      <alignment horizontal="right" wrapText="1"/>
    </xf>
    <xf numFmtId="0" fontId="28" fillId="0" borderId="1" xfId="6" applyFont="1" applyFill="1" applyBorder="1" applyAlignment="1">
      <alignment horizontal="center"/>
    </xf>
    <xf numFmtId="4" fontId="40" fillId="0" borderId="1" xfId="4" applyNumberFormat="1" applyFont="1" applyBorder="1"/>
    <xf numFmtId="0" fontId="5" fillId="10" borderId="0" xfId="4" applyFont="1" applyFill="1" applyBorder="1" applyAlignment="1">
      <alignment horizontal="right"/>
    </xf>
    <xf numFmtId="4" fontId="46" fillId="10" borderId="0" xfId="6" applyNumberFormat="1" applyFont="1" applyFill="1"/>
    <xf numFmtId="4" fontId="47" fillId="0" borderId="0" xfId="6" applyNumberFormat="1" applyFont="1"/>
    <xf numFmtId="0" fontId="5" fillId="0" borderId="0" xfId="6" applyFont="1" applyAlignment="1">
      <alignment horizontal="left"/>
    </xf>
    <xf numFmtId="4" fontId="42" fillId="0" borderId="0" xfId="6" applyNumberFormat="1" applyFont="1"/>
    <xf numFmtId="4" fontId="46" fillId="0" borderId="0" xfId="6" applyNumberFormat="1" applyFont="1" applyAlignment="1">
      <alignment horizontal="right"/>
    </xf>
    <xf numFmtId="4" fontId="40" fillId="0" borderId="2" xfId="4" applyNumberFormat="1" applyFont="1" applyBorder="1"/>
    <xf numFmtId="4" fontId="5" fillId="0" borderId="0" xfId="6" applyNumberFormat="1" applyFont="1"/>
    <xf numFmtId="0" fontId="5" fillId="10" borderId="0" xfId="0" applyFont="1" applyFill="1" applyBorder="1"/>
    <xf numFmtId="166" fontId="42" fillId="10" borderId="0" xfId="8" applyNumberFormat="1" applyFont="1" applyFill="1" applyBorder="1"/>
    <xf numFmtId="0" fontId="42" fillId="0" borderId="0" xfId="6" applyFont="1"/>
    <xf numFmtId="0" fontId="28" fillId="14" borderId="2" xfId="6" applyFont="1" applyFill="1" applyBorder="1" applyAlignment="1">
      <alignment horizontal="center" vertical="center"/>
    </xf>
    <xf numFmtId="1" fontId="41" fillId="0" borderId="0" xfId="6" applyNumberFormat="1" applyFont="1" applyAlignment="1">
      <alignment horizontal="right"/>
    </xf>
    <xf numFmtId="4" fontId="9" fillId="0" borderId="8" xfId="6" applyNumberFormat="1" applyFont="1" applyFill="1" applyBorder="1" applyAlignment="1">
      <alignment horizontal="right" vertical="top"/>
    </xf>
    <xf numFmtId="0" fontId="40" fillId="0" borderId="8" xfId="6" applyFont="1" applyFill="1" applyBorder="1" applyAlignment="1">
      <alignment horizontal="right" vertical="top"/>
    </xf>
    <xf numFmtId="0" fontId="40" fillId="0" borderId="10" xfId="6" applyFont="1" applyFill="1" applyBorder="1" applyAlignment="1">
      <alignment horizontal="right" vertical="top"/>
    </xf>
    <xf numFmtId="4" fontId="42" fillId="10" borderId="0" xfId="6" applyNumberFormat="1" applyFont="1" applyFill="1"/>
    <xf numFmtId="0" fontId="41" fillId="0" borderId="0" xfId="6" applyFont="1" applyAlignment="1">
      <alignment horizontal="right"/>
    </xf>
    <xf numFmtId="0" fontId="47" fillId="0" borderId="0" xfId="6" applyFont="1" applyAlignment="1">
      <alignment horizontal="right"/>
    </xf>
    <xf numFmtId="4" fontId="40" fillId="0" borderId="1" xfId="4" applyNumberFormat="1" applyFont="1" applyFill="1" applyBorder="1"/>
    <xf numFmtId="4" fontId="40" fillId="0" borderId="2" xfId="4" applyNumberFormat="1" applyFont="1" applyFill="1" applyBorder="1"/>
    <xf numFmtId="0" fontId="1" fillId="0" borderId="0" xfId="6"/>
    <xf numFmtId="0" fontId="28" fillId="0" borderId="8" xfId="6" applyFont="1" applyFill="1" applyBorder="1" applyAlignment="1">
      <alignment horizontal="center"/>
    </xf>
    <xf numFmtId="4" fontId="1" fillId="0" borderId="0" xfId="6" applyNumberFormat="1"/>
    <xf numFmtId="4" fontId="46" fillId="10" borderId="0" xfId="6" applyNumberFormat="1" applyFont="1" applyFill="1" applyAlignment="1">
      <alignment horizontal="right"/>
    </xf>
    <xf numFmtId="0" fontId="5" fillId="10" borderId="0" xfId="6" applyFont="1" applyFill="1" applyBorder="1"/>
    <xf numFmtId="166" fontId="5" fillId="10" borderId="0" xfId="0" applyNumberFormat="1" applyFont="1" applyFill="1" applyBorder="1"/>
    <xf numFmtId="4" fontId="40" fillId="0" borderId="8" xfId="4" applyNumberFormat="1" applyFont="1" applyFill="1" applyBorder="1" applyAlignment="1">
      <alignment horizontal="right" vertical="top"/>
    </xf>
    <xf numFmtId="4" fontId="40" fillId="0" borderId="10" xfId="4" applyNumberFormat="1" applyFont="1" applyBorder="1" applyAlignment="1">
      <alignment horizontal="right" vertical="top"/>
    </xf>
    <xf numFmtId="0" fontId="28" fillId="0" borderId="1" xfId="6" applyFont="1" applyBorder="1" applyAlignment="1">
      <alignment horizontal="center"/>
    </xf>
    <xf numFmtId="0" fontId="43" fillId="0" borderId="1" xfId="6" applyFont="1" applyBorder="1"/>
    <xf numFmtId="0" fontId="40" fillId="0" borderId="1" xfId="6" applyFont="1" applyBorder="1"/>
    <xf numFmtId="0" fontId="40" fillId="0" borderId="0" xfId="6" applyFont="1"/>
    <xf numFmtId="0" fontId="1" fillId="0" borderId="0" xfId="6" applyFont="1"/>
    <xf numFmtId="0" fontId="1" fillId="10" borderId="0" xfId="6" applyFill="1"/>
    <xf numFmtId="4" fontId="1" fillId="0" borderId="0" xfId="6" applyNumberFormat="1" applyFont="1"/>
    <xf numFmtId="4" fontId="5" fillId="2" borderId="0" xfId="6" applyNumberFormat="1" applyFont="1" applyFill="1"/>
    <xf numFmtId="0" fontId="41" fillId="10" borderId="0" xfId="6" applyFont="1" applyFill="1" applyBorder="1"/>
    <xf numFmtId="0" fontId="42" fillId="10" borderId="0" xfId="6" applyFont="1" applyFill="1" applyBorder="1"/>
    <xf numFmtId="0" fontId="41" fillId="0" borderId="0" xfId="6" applyFont="1" applyBorder="1"/>
    <xf numFmtId="0" fontId="5" fillId="0" borderId="0" xfId="6" applyFont="1" applyBorder="1"/>
    <xf numFmtId="0" fontId="5" fillId="0" borderId="0" xfId="6" applyFont="1" applyFill="1" applyBorder="1"/>
    <xf numFmtId="4" fontId="41" fillId="10" borderId="0" xfId="6" applyNumberFormat="1" applyFont="1" applyFill="1" applyBorder="1"/>
    <xf numFmtId="0" fontId="41" fillId="10" borderId="0" xfId="6" applyFont="1" applyFill="1" applyBorder="1" applyAlignment="1">
      <alignment horizontal="right"/>
    </xf>
    <xf numFmtId="4" fontId="42" fillId="0" borderId="0" xfId="6" applyNumberFormat="1" applyFont="1" applyBorder="1"/>
    <xf numFmtId="166" fontId="42" fillId="10" borderId="0" xfId="6" applyNumberFormat="1" applyFont="1" applyFill="1" applyBorder="1"/>
    <xf numFmtId="0" fontId="42" fillId="0" borderId="0" xfId="6" applyFont="1" applyBorder="1"/>
    <xf numFmtId="4" fontId="42" fillId="10" borderId="0" xfId="6" applyNumberFormat="1" applyFont="1" applyFill="1" applyBorder="1"/>
    <xf numFmtId="0" fontId="42" fillId="0" borderId="0" xfId="6" applyFont="1" applyBorder="1" applyAlignment="1">
      <alignment horizontal="right"/>
    </xf>
    <xf numFmtId="4" fontId="5" fillId="10" borderId="0" xfId="6" applyNumberFormat="1" applyFont="1" applyFill="1" applyBorder="1"/>
    <xf numFmtId="4" fontId="5" fillId="2" borderId="0" xfId="6" applyNumberFormat="1" applyFont="1" applyFill="1" applyBorder="1"/>
    <xf numFmtId="0" fontId="42" fillId="0" borderId="0" xfId="6" applyFont="1" applyFill="1" applyBorder="1"/>
    <xf numFmtId="4" fontId="42" fillId="0" borderId="0" xfId="6" applyNumberFormat="1" applyFont="1" applyFill="1" applyBorder="1"/>
    <xf numFmtId="4" fontId="5" fillId="0" borderId="0" xfId="6" applyNumberFormat="1" applyFont="1" applyFill="1" applyBorder="1"/>
    <xf numFmtId="0" fontId="5" fillId="10" borderId="0" xfId="6" applyFont="1" applyFill="1"/>
    <xf numFmtId="165" fontId="42" fillId="10" borderId="0" xfId="6" applyNumberFormat="1" applyFont="1" applyFill="1" applyAlignment="1">
      <alignment horizontal="right"/>
    </xf>
    <xf numFmtId="0" fontId="5" fillId="17" borderId="11" xfId="0" applyFont="1" applyFill="1" applyBorder="1" applyAlignment="1">
      <alignment horizontal="center"/>
    </xf>
    <xf numFmtId="4" fontId="42" fillId="10" borderId="0" xfId="6" applyNumberFormat="1" applyFont="1" applyFill="1" applyAlignment="1">
      <alignment horizontal="right"/>
    </xf>
    <xf numFmtId="0" fontId="5" fillId="0" borderId="2" xfId="0" applyFont="1" applyBorder="1"/>
    <xf numFmtId="0" fontId="41" fillId="10" borderId="7" xfId="6" applyFont="1" applyFill="1" applyBorder="1" applyAlignment="1">
      <alignment vertical="top"/>
    </xf>
    <xf numFmtId="4" fontId="5" fillId="0" borderId="7" xfId="0" applyNumberFormat="1" applyFont="1" applyBorder="1" applyAlignment="1">
      <alignment vertical="top"/>
    </xf>
    <xf numFmtId="4" fontId="5" fillId="0" borderId="3" xfId="0" applyNumberFormat="1" applyFont="1" applyBorder="1" applyAlignment="1">
      <alignment vertical="top"/>
    </xf>
    <xf numFmtId="170" fontId="42" fillId="10" borderId="0" xfId="0" applyNumberFormat="1" applyFont="1" applyFill="1" applyBorder="1" applyAlignment="1">
      <alignment horizontal="right"/>
    </xf>
    <xf numFmtId="0" fontId="5" fillId="0" borderId="14" xfId="0" applyFont="1" applyBorder="1"/>
    <xf numFmtId="0" fontId="41" fillId="0" borderId="15" xfId="6" applyFont="1" applyBorder="1"/>
    <xf numFmtId="4" fontId="5" fillId="0" borderId="15" xfId="0" applyNumberFormat="1" applyFont="1" applyBorder="1"/>
    <xf numFmtId="4" fontId="5" fillId="0" borderId="15" xfId="0" applyNumberFormat="1" applyFont="1" applyFill="1" applyBorder="1"/>
    <xf numFmtId="4" fontId="5" fillId="0" borderId="12" xfId="0" applyNumberFormat="1" applyFont="1" applyFill="1" applyBorder="1"/>
    <xf numFmtId="0" fontId="5" fillId="0" borderId="10" xfId="0" applyFont="1" applyBorder="1"/>
    <xf numFmtId="4" fontId="5" fillId="0" borderId="9" xfId="0" applyNumberFormat="1" applyFont="1" applyBorder="1"/>
    <xf numFmtId="0" fontId="46" fillId="0" borderId="0" xfId="6" applyFont="1"/>
    <xf numFmtId="0" fontId="5" fillId="0" borderId="0" xfId="6" applyFont="1" applyAlignment="1">
      <alignment horizontal="left" vertical="top"/>
    </xf>
    <xf numFmtId="0" fontId="6" fillId="0" borderId="1" xfId="4" applyFont="1" applyBorder="1" applyAlignment="1">
      <alignment horizontal="center" vertical="top"/>
    </xf>
    <xf numFmtId="0" fontId="47" fillId="10" borderId="0" xfId="6" applyFont="1" applyFill="1" applyAlignment="1">
      <alignment horizontal="right"/>
    </xf>
    <xf numFmtId="169" fontId="46" fillId="0" borderId="0" xfId="6" applyNumberFormat="1" applyFont="1"/>
    <xf numFmtId="169" fontId="46" fillId="10" borderId="0" xfId="6" applyNumberFormat="1" applyFont="1" applyFill="1"/>
    <xf numFmtId="0" fontId="39" fillId="0" borderId="10" xfId="0" applyFont="1" applyBorder="1"/>
    <xf numFmtId="0" fontId="39" fillId="0" borderId="0" xfId="6" applyFont="1" applyBorder="1"/>
    <xf numFmtId="0" fontId="39" fillId="10" borderId="0" xfId="6" applyFont="1" applyFill="1" applyBorder="1"/>
    <xf numFmtId="4" fontId="39" fillId="0" borderId="0" xfId="0" applyNumberFormat="1" applyFont="1" applyBorder="1"/>
    <xf numFmtId="4" fontId="39" fillId="0" borderId="9" xfId="0" applyNumberFormat="1" applyFont="1" applyBorder="1"/>
    <xf numFmtId="0" fontId="39" fillId="10" borderId="0" xfId="6" applyFont="1" applyFill="1"/>
    <xf numFmtId="0" fontId="40" fillId="0" borderId="8" xfId="6" applyFont="1" applyFill="1" applyBorder="1" applyAlignment="1">
      <alignment vertical="top"/>
    </xf>
    <xf numFmtId="39" fontId="9" fillId="0" borderId="8" xfId="6" applyNumberFormat="1" applyFont="1" applyFill="1" applyBorder="1" applyAlignment="1">
      <alignment vertical="top"/>
    </xf>
    <xf numFmtId="39" fontId="40" fillId="0" borderId="8" xfId="6" applyNumberFormat="1" applyFont="1" applyFill="1" applyBorder="1" applyAlignment="1">
      <alignment vertical="top"/>
    </xf>
    <xf numFmtId="39" fontId="40" fillId="0" borderId="10" xfId="6" applyNumberFormat="1" applyFont="1" applyFill="1" applyBorder="1" applyAlignment="1">
      <alignment vertical="top"/>
    </xf>
    <xf numFmtId="4" fontId="40" fillId="0" borderId="8" xfId="4" applyNumberFormat="1" applyFont="1" applyBorder="1" applyAlignment="1">
      <alignment vertical="top"/>
    </xf>
    <xf numFmtId="0" fontId="36" fillId="0" borderId="0" xfId="6" applyFont="1" applyBorder="1" applyAlignment="1">
      <alignment horizontal="left" vertical="top"/>
    </xf>
    <xf numFmtId="4" fontId="5" fillId="10" borderId="0" xfId="0" applyNumberFormat="1" applyFont="1" applyFill="1" applyAlignment="1">
      <alignment vertical="top"/>
    </xf>
    <xf numFmtId="169" fontId="47" fillId="0" borderId="0" xfId="6" applyNumberFormat="1" applyFont="1" applyAlignment="1">
      <alignment vertical="top"/>
    </xf>
    <xf numFmtId="169" fontId="47" fillId="10" borderId="0" xfId="6" applyNumberFormat="1" applyFont="1" applyFill="1" applyAlignment="1">
      <alignment vertical="top"/>
    </xf>
    <xf numFmtId="0" fontId="38" fillId="10" borderId="10" xfId="6" applyFont="1" applyFill="1" applyBorder="1" applyAlignment="1">
      <alignment vertical="top"/>
    </xf>
    <xf numFmtId="0" fontId="38" fillId="10" borderId="0" xfId="6" applyFont="1" applyFill="1" applyBorder="1" applyAlignment="1">
      <alignment vertical="top"/>
    </xf>
    <xf numFmtId="0" fontId="38" fillId="10" borderId="9" xfId="6" applyFont="1" applyFill="1" applyBorder="1" applyAlignment="1">
      <alignment vertical="top"/>
    </xf>
    <xf numFmtId="0" fontId="39" fillId="10" borderId="0" xfId="6" applyFont="1" applyFill="1" applyAlignment="1">
      <alignment vertical="top"/>
    </xf>
    <xf numFmtId="0" fontId="41" fillId="0" borderId="0" xfId="6" applyFont="1" applyAlignment="1">
      <alignment vertical="top"/>
    </xf>
    <xf numFmtId="0" fontId="42" fillId="10" borderId="0" xfId="6" applyFont="1" applyFill="1" applyBorder="1" applyAlignment="1">
      <alignment vertical="top"/>
    </xf>
    <xf numFmtId="0" fontId="42" fillId="10" borderId="0" xfId="6" applyFont="1" applyFill="1" applyAlignment="1">
      <alignment vertical="top"/>
    </xf>
    <xf numFmtId="0" fontId="40" fillId="10" borderId="0" xfId="6" applyFont="1" applyFill="1" applyAlignment="1">
      <alignment vertical="top"/>
    </xf>
    <xf numFmtId="0" fontId="9" fillId="0" borderId="8" xfId="6" applyNumberFormat="1" applyFont="1" applyBorder="1" applyAlignment="1">
      <alignment vertical="top"/>
    </xf>
    <xf numFmtId="4" fontId="40" fillId="0" borderId="8" xfId="6" applyNumberFormat="1" applyFont="1" applyBorder="1" applyAlignment="1">
      <alignment vertical="top"/>
    </xf>
    <xf numFmtId="4" fontId="40" fillId="0" borderId="10" xfId="6" applyNumberFormat="1" applyFont="1" applyBorder="1" applyAlignment="1">
      <alignment vertical="top"/>
    </xf>
    <xf numFmtId="0" fontId="36" fillId="0" borderId="0" xfId="6" applyFont="1" applyBorder="1" applyAlignment="1">
      <alignment vertical="top"/>
    </xf>
    <xf numFmtId="0" fontId="5" fillId="0" borderId="0" xfId="6" applyFont="1" applyAlignment="1">
      <alignment vertical="top"/>
    </xf>
    <xf numFmtId="169" fontId="46" fillId="0" borderId="0" xfId="6" applyNumberFormat="1" applyFont="1" applyAlignment="1">
      <alignment horizontal="right" vertical="top"/>
    </xf>
    <xf numFmtId="169" fontId="46" fillId="10" borderId="0" xfId="6" applyNumberFormat="1" applyFont="1" applyFill="1" applyAlignment="1">
      <alignment horizontal="right" vertical="top"/>
    </xf>
    <xf numFmtId="39" fontId="40" fillId="0" borderId="8" xfId="6" applyNumberFormat="1" applyFont="1" applyBorder="1" applyAlignment="1">
      <alignment vertical="top"/>
    </xf>
    <xf numFmtId="39" fontId="40" fillId="0" borderId="10" xfId="6" applyNumberFormat="1" applyFont="1" applyBorder="1" applyAlignment="1">
      <alignment vertical="top"/>
    </xf>
    <xf numFmtId="49" fontId="5" fillId="0" borderId="0" xfId="6" applyNumberFormat="1" applyFont="1" applyFill="1" applyAlignment="1">
      <alignment horizontal="left" vertical="top"/>
    </xf>
    <xf numFmtId="0" fontId="5" fillId="0" borderId="4" xfId="0" applyFont="1" applyBorder="1"/>
    <xf numFmtId="0" fontId="41" fillId="0" borderId="13" xfId="6" applyFont="1" applyBorder="1" applyAlignment="1">
      <alignment vertical="top"/>
    </xf>
    <xf numFmtId="0" fontId="41" fillId="2" borderId="13" xfId="6" applyFont="1" applyFill="1" applyBorder="1" applyAlignment="1">
      <alignment vertical="top"/>
    </xf>
    <xf numFmtId="4" fontId="5" fillId="0" borderId="13" xfId="0" applyNumberFormat="1" applyFont="1" applyBorder="1" applyAlignment="1">
      <alignment vertical="top"/>
    </xf>
    <xf numFmtId="4" fontId="5" fillId="0" borderId="5" xfId="0" applyNumberFormat="1" applyFont="1" applyBorder="1" applyAlignment="1">
      <alignment vertical="top"/>
    </xf>
    <xf numFmtId="4" fontId="40" fillId="10" borderId="8" xfId="4" applyNumberFormat="1" applyFont="1" applyFill="1" applyBorder="1" applyAlignment="1">
      <alignment vertical="top"/>
    </xf>
    <xf numFmtId="4" fontId="47" fillId="0" borderId="0" xfId="0" applyNumberFormat="1" applyFont="1" applyFill="1" applyAlignment="1">
      <alignment vertical="top"/>
    </xf>
    <xf numFmtId="0" fontId="41" fillId="10" borderId="0" xfId="6" applyFont="1" applyFill="1" applyAlignment="1">
      <alignment vertical="top"/>
    </xf>
    <xf numFmtId="0" fontId="49" fillId="15" borderId="9" xfId="6" applyFont="1" applyFill="1" applyBorder="1" applyAlignment="1">
      <alignment vertical="top"/>
    </xf>
    <xf numFmtId="4" fontId="40" fillId="15" borderId="8" xfId="6" applyNumberFormat="1" applyFont="1" applyFill="1" applyBorder="1" applyAlignment="1">
      <alignment vertical="top"/>
    </xf>
    <xf numFmtId="0" fontId="36" fillId="0" borderId="0" xfId="6" quotePrefix="1" applyFont="1" applyAlignment="1">
      <alignment horizontal="left" vertical="top"/>
    </xf>
    <xf numFmtId="0" fontId="5" fillId="0" borderId="0" xfId="6" quotePrefix="1" applyFont="1" applyAlignment="1">
      <alignment horizontal="left" vertical="top"/>
    </xf>
    <xf numFmtId="4" fontId="5" fillId="0" borderId="0" xfId="0" applyNumberFormat="1" applyFont="1" applyAlignment="1">
      <alignment vertical="top"/>
    </xf>
    <xf numFmtId="0" fontId="42" fillId="0" borderId="0" xfId="6" applyFont="1" applyFill="1" applyBorder="1" applyAlignment="1">
      <alignment vertical="top"/>
    </xf>
    <xf numFmtId="0" fontId="5" fillId="0" borderId="0" xfId="6" applyFont="1" applyFill="1" applyBorder="1" applyAlignment="1">
      <alignment vertical="top"/>
    </xf>
    <xf numFmtId="4" fontId="5" fillId="0" borderId="0" xfId="0" applyNumberFormat="1" applyFont="1" applyFill="1" applyBorder="1" applyAlignment="1">
      <alignment vertical="top"/>
    </xf>
    <xf numFmtId="0" fontId="5" fillId="0" borderId="0" xfId="6" applyFont="1" applyFill="1" applyBorder="1" applyAlignment="1">
      <alignment horizontal="right" vertical="top"/>
    </xf>
    <xf numFmtId="0" fontId="41" fillId="0" borderId="0" xfId="6" applyFont="1" applyFill="1" applyBorder="1" applyAlignment="1">
      <alignment vertical="top"/>
    </xf>
    <xf numFmtId="0" fontId="48" fillId="1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36" fillId="0" borderId="0" xfId="6" applyFont="1" applyFill="1" applyAlignment="1">
      <alignment vertical="top"/>
    </xf>
    <xf numFmtId="0" fontId="5" fillId="0" borderId="0" xfId="6" applyFont="1" applyFill="1" applyAlignment="1">
      <alignment horizontal="left" vertical="top"/>
    </xf>
    <xf numFmtId="0" fontId="36" fillId="0" borderId="0" xfId="6" quotePrefix="1" applyFont="1" applyAlignment="1">
      <alignment vertical="top"/>
    </xf>
    <xf numFmtId="164" fontId="41" fillId="10" borderId="0" xfId="1" applyFont="1" applyFill="1" applyAlignment="1">
      <alignment vertical="top"/>
    </xf>
    <xf numFmtId="0" fontId="41" fillId="0" borderId="0" xfId="6" applyFont="1" applyFill="1" applyAlignment="1">
      <alignment vertical="top"/>
    </xf>
    <xf numFmtId="164" fontId="41" fillId="0" borderId="0" xfId="1" applyFont="1" applyFill="1" applyAlignment="1">
      <alignment vertical="top"/>
    </xf>
    <xf numFmtId="0" fontId="36" fillId="0" borderId="0" xfId="6" applyFont="1" applyFill="1" applyAlignment="1">
      <alignment horizontal="left" vertical="top"/>
    </xf>
    <xf numFmtId="4" fontId="40" fillId="0" borderId="10" xfId="4" applyNumberFormat="1" applyFont="1" applyBorder="1" applyAlignment="1">
      <alignment vertical="top"/>
    </xf>
    <xf numFmtId="0" fontId="36" fillId="0" borderId="0" xfId="6" applyFont="1" applyAlignment="1">
      <alignment vertical="top"/>
    </xf>
    <xf numFmtId="0" fontId="49" fillId="15" borderId="8" xfId="6" quotePrefix="1" applyFont="1" applyFill="1" applyBorder="1" applyAlignment="1">
      <alignment vertical="top"/>
    </xf>
    <xf numFmtId="4" fontId="41" fillId="0" borderId="0" xfId="6" applyNumberFormat="1" applyFont="1" applyAlignment="1">
      <alignment vertical="top"/>
    </xf>
    <xf numFmtId="0" fontId="49" fillId="15" borderId="8" xfId="6" applyFont="1" applyFill="1" applyBorder="1" applyAlignment="1">
      <alignment vertical="top"/>
    </xf>
    <xf numFmtId="0" fontId="5" fillId="0" borderId="1" xfId="6" applyFont="1" applyFill="1" applyBorder="1" applyAlignment="1">
      <alignment vertical="top" wrapText="1"/>
    </xf>
    <xf numFmtId="4" fontId="36" fillId="0" borderId="0" xfId="6" applyNumberFormat="1" applyFont="1" applyAlignment="1">
      <alignment vertical="top"/>
    </xf>
    <xf numFmtId="4" fontId="5" fillId="10" borderId="0" xfId="6" applyNumberFormat="1" applyFont="1" applyFill="1" applyAlignment="1">
      <alignment vertical="top"/>
    </xf>
    <xf numFmtId="0" fontId="36" fillId="0" borderId="0" xfId="6" applyFont="1" applyAlignment="1">
      <alignment horizontal="left" vertical="top"/>
    </xf>
    <xf numFmtId="4" fontId="40" fillId="10" borderId="8" xfId="6" applyNumberFormat="1" applyFont="1" applyFill="1" applyBorder="1" applyAlignment="1">
      <alignment vertical="top"/>
    </xf>
    <xf numFmtId="0" fontId="36" fillId="10" borderId="0" xfId="6" applyFont="1" applyFill="1" applyAlignment="1">
      <alignment horizontal="left" vertical="top"/>
    </xf>
    <xf numFmtId="0" fontId="5" fillId="10" borderId="0" xfId="6" applyFont="1" applyFill="1" applyAlignment="1">
      <alignment horizontal="left" vertical="top"/>
    </xf>
    <xf numFmtId="0" fontId="42" fillId="10" borderId="14" xfId="6" applyFont="1" applyFill="1" applyBorder="1" applyAlignment="1">
      <alignment vertical="top"/>
    </xf>
    <xf numFmtId="0" fontId="41" fillId="10" borderId="15" xfId="6" applyFont="1" applyFill="1" applyBorder="1" applyAlignment="1">
      <alignment vertical="top"/>
    </xf>
    <xf numFmtId="166" fontId="5" fillId="0" borderId="15" xfId="0" applyNumberFormat="1" applyFont="1" applyBorder="1" applyAlignment="1">
      <alignment vertical="top"/>
    </xf>
    <xf numFmtId="0" fontId="42" fillId="0" borderId="12" xfId="6" applyFont="1" applyFill="1" applyBorder="1" applyAlignment="1">
      <alignment vertical="top"/>
    </xf>
    <xf numFmtId="0" fontId="42" fillId="10" borderId="4" xfId="6" applyFont="1" applyFill="1" applyBorder="1" applyAlignment="1">
      <alignment vertical="top"/>
    </xf>
    <xf numFmtId="0" fontId="41" fillId="10" borderId="13" xfId="6" applyFont="1" applyFill="1" applyBorder="1" applyAlignment="1">
      <alignment vertical="top"/>
    </xf>
    <xf numFmtId="166" fontId="41" fillId="10" borderId="13" xfId="6" applyNumberFormat="1" applyFont="1" applyFill="1" applyBorder="1" applyAlignment="1">
      <alignment vertical="top"/>
    </xf>
    <xf numFmtId="0" fontId="42" fillId="0" borderId="5" xfId="6" applyFont="1" applyFill="1" applyBorder="1" applyAlignment="1">
      <alignment vertical="top"/>
    </xf>
    <xf numFmtId="0" fontId="41" fillId="10" borderId="0" xfId="6" quotePrefix="1" applyFont="1" applyFill="1" applyAlignment="1">
      <alignment horizontal="left" vertical="top"/>
    </xf>
    <xf numFmtId="0" fontId="41" fillId="10" borderId="0" xfId="6" applyFont="1" applyFill="1" applyBorder="1" applyAlignment="1">
      <alignment vertical="top"/>
    </xf>
    <xf numFmtId="4" fontId="40" fillId="10" borderId="10" xfId="6" applyNumberFormat="1" applyFont="1" applyFill="1" applyBorder="1" applyAlignment="1">
      <alignment vertical="top"/>
    </xf>
    <xf numFmtId="0" fontId="5" fillId="10" borderId="1" xfId="6" applyFont="1" applyFill="1" applyBorder="1" applyAlignment="1">
      <alignment vertical="top" wrapText="1"/>
    </xf>
    <xf numFmtId="0" fontId="9" fillId="10" borderId="8" xfId="6" applyFont="1" applyFill="1" applyBorder="1" applyAlignment="1">
      <alignment vertical="top"/>
    </xf>
    <xf numFmtId="4" fontId="9" fillId="0" borderId="8" xfId="4" applyNumberFormat="1" applyFont="1" applyBorder="1" applyAlignment="1">
      <alignment vertical="top"/>
    </xf>
    <xf numFmtId="4" fontId="9" fillId="0" borderId="10" xfId="4" applyNumberFormat="1" applyFont="1" applyBorder="1" applyAlignment="1">
      <alignment vertical="top"/>
    </xf>
    <xf numFmtId="4" fontId="9" fillId="0" borderId="0" xfId="6" applyNumberFormat="1" applyFont="1" applyAlignment="1">
      <alignment vertical="top"/>
    </xf>
    <xf numFmtId="0" fontId="9" fillId="10" borderId="0" xfId="6" applyFont="1" applyFill="1" applyAlignment="1">
      <alignment vertical="top"/>
    </xf>
    <xf numFmtId="0" fontId="5" fillId="10" borderId="0" xfId="6" applyFont="1" applyFill="1" applyAlignment="1">
      <alignment vertical="top"/>
    </xf>
    <xf numFmtId="0" fontId="5" fillId="10" borderId="15" xfId="4" applyFont="1" applyFill="1" applyBorder="1" applyAlignment="1">
      <alignment horizontal="right" vertical="top"/>
    </xf>
    <xf numFmtId="0" fontId="42" fillId="10" borderId="12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/>
    </xf>
    <xf numFmtId="0" fontId="42" fillId="10" borderId="9" xfId="6" applyFont="1" applyFill="1" applyBorder="1" applyAlignment="1">
      <alignment vertical="top"/>
    </xf>
    <xf numFmtId="0" fontId="40" fillId="10" borderId="10" xfId="6" applyFont="1" applyFill="1" applyBorder="1" applyAlignment="1">
      <alignment vertical="top"/>
    </xf>
    <xf numFmtId="0" fontId="41" fillId="10" borderId="4" xfId="6" applyFont="1" applyFill="1" applyBorder="1" applyAlignment="1">
      <alignment vertical="top"/>
    </xf>
    <xf numFmtId="0" fontId="5" fillId="10" borderId="13" xfId="4" applyFont="1" applyFill="1" applyBorder="1" applyAlignment="1">
      <alignment horizontal="right" vertical="top"/>
    </xf>
    <xf numFmtId="0" fontId="42" fillId="10" borderId="5" xfId="6" applyFont="1" applyFill="1" applyBorder="1" applyAlignment="1">
      <alignment vertical="top"/>
    </xf>
    <xf numFmtId="4" fontId="5" fillId="10" borderId="0" xfId="0" applyNumberFormat="1" applyFont="1" applyFill="1" applyAlignment="1">
      <alignment horizontal="right" vertical="top"/>
    </xf>
    <xf numFmtId="169" fontId="46" fillId="0" borderId="0" xfId="6" applyNumberFormat="1" applyFont="1" applyAlignment="1">
      <alignment vertical="top"/>
    </xf>
    <xf numFmtId="169" fontId="46" fillId="10" borderId="0" xfId="6" applyNumberFormat="1" applyFont="1" applyFill="1" applyAlignment="1">
      <alignment vertical="top"/>
    </xf>
    <xf numFmtId="0" fontId="5" fillId="10" borderId="1" xfId="6" applyFont="1" applyFill="1" applyBorder="1" applyAlignment="1">
      <alignment horizontal="left" vertical="top" wrapText="1"/>
    </xf>
    <xf numFmtId="39" fontId="40" fillId="0" borderId="8" xfId="4" applyNumberFormat="1" applyFont="1" applyFill="1" applyBorder="1" applyAlignment="1">
      <alignment vertical="top"/>
    </xf>
    <xf numFmtId="39" fontId="40" fillId="0" borderId="10" xfId="4" applyNumberFormat="1" applyFont="1" applyFill="1" applyBorder="1" applyAlignment="1">
      <alignment vertical="top"/>
    </xf>
    <xf numFmtId="0" fontId="44" fillId="0" borderId="0" xfId="6" applyFont="1" applyAlignment="1">
      <alignment horizontal="left" vertical="top"/>
    </xf>
    <xf numFmtId="0" fontId="5" fillId="10" borderId="0" xfId="6" quotePrefix="1" applyFont="1" applyFill="1" applyAlignment="1">
      <alignment horizontal="left" vertical="top"/>
    </xf>
    <xf numFmtId="0" fontId="9" fillId="0" borderId="8" xfId="6" applyFont="1" applyFill="1" applyBorder="1" applyAlignment="1">
      <alignment vertical="top"/>
    </xf>
    <xf numFmtId="4" fontId="40" fillId="0" borderId="8" xfId="4" applyNumberFormat="1" applyFont="1" applyFill="1" applyBorder="1" applyAlignment="1">
      <alignment vertical="top"/>
    </xf>
    <xf numFmtId="4" fontId="40" fillId="0" borderId="10" xfId="4" applyNumberFormat="1" applyFont="1" applyFill="1" applyBorder="1" applyAlignment="1">
      <alignment vertical="top"/>
    </xf>
    <xf numFmtId="0" fontId="42" fillId="10" borderId="15" xfId="6" applyFont="1" applyFill="1" applyBorder="1" applyAlignment="1">
      <alignment vertical="top"/>
    </xf>
    <xf numFmtId="0" fontId="5" fillId="10" borderId="15" xfId="4" applyFont="1" applyFill="1" applyBorder="1" applyAlignment="1">
      <alignment horizontal="right" vertical="top" wrapText="1"/>
    </xf>
    <xf numFmtId="166" fontId="5" fillId="10" borderId="12" xfId="8" applyNumberFormat="1" applyFont="1" applyFill="1" applyBorder="1" applyAlignment="1">
      <alignment vertical="top"/>
    </xf>
    <xf numFmtId="0" fontId="28" fillId="0" borderId="1" xfId="6" applyFont="1" applyFill="1" applyBorder="1" applyAlignment="1">
      <alignment horizontal="center" vertical="top"/>
    </xf>
    <xf numFmtId="4" fontId="40" fillId="0" borderId="1" xfId="4" applyNumberFormat="1" applyFont="1" applyBorder="1" applyAlignment="1">
      <alignment vertical="top"/>
    </xf>
    <xf numFmtId="4" fontId="5" fillId="0" borderId="0" xfId="6" quotePrefix="1" applyNumberFormat="1" applyFont="1" applyAlignment="1">
      <alignment horizontal="left" vertical="top"/>
    </xf>
    <xf numFmtId="0" fontId="5" fillId="0" borderId="0" xfId="4" applyFont="1" applyBorder="1" applyAlignment="1">
      <alignment horizontal="right" vertical="top"/>
    </xf>
    <xf numFmtId="166" fontId="5" fillId="10" borderId="0" xfId="8" applyNumberFormat="1" applyFont="1" applyFill="1" applyBorder="1" applyAlignment="1">
      <alignment vertical="top"/>
    </xf>
    <xf numFmtId="0" fontId="42" fillId="0" borderId="9" xfId="6" applyFont="1" applyFill="1" applyBorder="1" applyAlignment="1">
      <alignment vertical="top"/>
    </xf>
    <xf numFmtId="0" fontId="5" fillId="10" borderId="0" xfId="4" applyFont="1" applyFill="1" applyBorder="1" applyAlignment="1">
      <alignment horizontal="right" vertical="top" wrapText="1"/>
    </xf>
    <xf numFmtId="166" fontId="5" fillId="10" borderId="9" xfId="8" applyNumberFormat="1" applyFont="1" applyFill="1" applyBorder="1" applyAlignment="1">
      <alignment vertical="top"/>
    </xf>
    <xf numFmtId="0" fontId="28" fillId="0" borderId="8" xfId="6" applyFont="1" applyBorder="1" applyAlignment="1">
      <alignment horizontal="center" vertical="top"/>
    </xf>
    <xf numFmtId="4" fontId="40" fillId="0" borderId="11" xfId="4" applyNumberFormat="1" applyFont="1" applyBorder="1" applyAlignment="1">
      <alignment vertical="top"/>
    </xf>
    <xf numFmtId="4" fontId="40" fillId="0" borderId="0" xfId="4" applyNumberFormat="1" applyFont="1" applyBorder="1" applyAlignment="1">
      <alignment vertical="top"/>
    </xf>
    <xf numFmtId="0" fontId="5" fillId="0" borderId="13" xfId="4" applyFont="1" applyBorder="1" applyAlignment="1">
      <alignment horizontal="right" vertical="top"/>
    </xf>
    <xf numFmtId="166" fontId="5" fillId="10" borderId="13" xfId="8" applyNumberFormat="1" applyFont="1" applyFill="1" applyBorder="1" applyAlignment="1">
      <alignment vertical="top"/>
    </xf>
    <xf numFmtId="0" fontId="42" fillId="10" borderId="13" xfId="6" applyFont="1" applyFill="1" applyBorder="1" applyAlignment="1">
      <alignment vertical="top"/>
    </xf>
    <xf numFmtId="166" fontId="42" fillId="10" borderId="13" xfId="6" applyNumberFormat="1" applyFont="1" applyFill="1" applyBorder="1" applyAlignment="1">
      <alignment vertical="top"/>
    </xf>
    <xf numFmtId="0" fontId="42" fillId="10" borderId="10" xfId="6" applyFont="1" applyFill="1" applyBorder="1" applyAlignment="1">
      <alignment vertical="top"/>
    </xf>
    <xf numFmtId="4" fontId="47" fillId="10" borderId="0" xfId="6" applyNumberFormat="1" applyFont="1" applyFill="1" applyAlignment="1">
      <alignment vertical="top"/>
    </xf>
    <xf numFmtId="166" fontId="53" fillId="0" borderId="0" xfId="6" applyNumberFormat="1" applyFont="1" applyFill="1" applyBorder="1" applyAlignment="1">
      <alignment vertical="top"/>
    </xf>
    <xf numFmtId="4" fontId="46" fillId="10" borderId="0" xfId="6" applyNumberFormat="1" applyFont="1" applyFill="1" applyAlignment="1">
      <alignment vertical="top"/>
    </xf>
    <xf numFmtId="4" fontId="41" fillId="0" borderId="0" xfId="6" applyNumberFormat="1" applyFont="1" applyAlignment="1">
      <alignment horizontal="right" vertical="top"/>
    </xf>
    <xf numFmtId="4" fontId="47" fillId="0" borderId="0" xfId="6" applyNumberFormat="1" applyFont="1" applyAlignment="1">
      <alignment vertical="top"/>
    </xf>
    <xf numFmtId="166" fontId="53" fillId="0" borderId="0" xfId="6" applyNumberFormat="1" applyFont="1" applyFill="1" applyBorder="1" applyAlignment="1">
      <alignment horizontal="right" vertical="top"/>
    </xf>
    <xf numFmtId="166" fontId="42" fillId="0" borderId="0" xfId="6" applyNumberFormat="1" applyFont="1" applyBorder="1" applyAlignment="1">
      <alignment vertical="top"/>
    </xf>
    <xf numFmtId="0" fontId="9" fillId="0" borderId="0" xfId="6" applyFont="1" applyAlignment="1">
      <alignment horizontal="left" vertical="top"/>
    </xf>
    <xf numFmtId="0" fontId="9" fillId="10" borderId="8" xfId="4" applyFont="1" applyFill="1" applyBorder="1" applyAlignment="1">
      <alignment vertical="top"/>
    </xf>
    <xf numFmtId="4" fontId="9" fillId="10" borderId="10" xfId="4" applyNumberFormat="1" applyFont="1" applyFill="1" applyBorder="1" applyAlignment="1">
      <alignment vertical="top"/>
    </xf>
    <xf numFmtId="0" fontId="9" fillId="10" borderId="0" xfId="6" applyFont="1" applyFill="1" applyAlignment="1">
      <alignment horizontal="left" vertical="top"/>
    </xf>
    <xf numFmtId="0" fontId="42" fillId="10" borderId="0" xfId="0" applyFont="1" applyFill="1" applyBorder="1" applyAlignment="1">
      <alignment vertical="top"/>
    </xf>
    <xf numFmtId="4" fontId="50" fillId="0" borderId="10" xfId="4" applyNumberFormat="1" applyFont="1" applyBorder="1" applyAlignment="1">
      <alignment vertical="top"/>
    </xf>
    <xf numFmtId="0" fontId="5" fillId="10" borderId="13" xfId="4" applyFont="1" applyFill="1" applyBorder="1" applyAlignment="1">
      <alignment horizontal="right" vertical="top" wrapText="1"/>
    </xf>
    <xf numFmtId="166" fontId="5" fillId="10" borderId="5" xfId="8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vertical="top"/>
    </xf>
    <xf numFmtId="166" fontId="42" fillId="10" borderId="0" xfId="6" applyNumberFormat="1" applyFont="1" applyFill="1" applyBorder="1" applyAlignment="1">
      <alignment vertical="top"/>
    </xf>
    <xf numFmtId="166" fontId="5" fillId="10" borderId="0" xfId="8" applyNumberFormat="1" applyFont="1" applyFill="1" applyBorder="1" applyAlignment="1">
      <alignment horizontal="right" vertical="top"/>
    </xf>
    <xf numFmtId="4" fontId="42" fillId="0" borderId="0" xfId="6" applyNumberFormat="1" applyFont="1" applyAlignment="1">
      <alignment vertical="top"/>
    </xf>
    <xf numFmtId="4" fontId="46" fillId="0" borderId="0" xfId="6" applyNumberFormat="1" applyFont="1" applyAlignment="1">
      <alignment horizontal="right" vertical="top"/>
    </xf>
    <xf numFmtId="4" fontId="46" fillId="10" borderId="0" xfId="6" applyNumberFormat="1" applyFont="1" applyFill="1" applyAlignment="1">
      <alignment horizontal="right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5" fillId="10" borderId="14" xfId="6" applyFont="1" applyFill="1" applyBorder="1" applyAlignment="1">
      <alignment vertical="top"/>
    </xf>
    <xf numFmtId="0" fontId="5" fillId="10" borderId="15" xfId="6" applyFont="1" applyFill="1" applyBorder="1" applyAlignment="1">
      <alignment horizontal="right"/>
    </xf>
    <xf numFmtId="166" fontId="5" fillId="10" borderId="15" xfId="6" applyNumberFormat="1" applyFont="1" applyFill="1" applyBorder="1"/>
    <xf numFmtId="0" fontId="41" fillId="10" borderId="15" xfId="6" applyFont="1" applyFill="1" applyBorder="1" applyAlignment="1">
      <alignment horizontal="right"/>
    </xf>
    <xf numFmtId="166" fontId="42" fillId="0" borderId="15" xfId="6" applyNumberFormat="1" applyFont="1" applyFill="1" applyBorder="1" applyAlignment="1">
      <alignment vertical="top"/>
    </xf>
    <xf numFmtId="0" fontId="5" fillId="16" borderId="0" xfId="6" applyFont="1" applyFill="1" applyAlignment="1">
      <alignment horizontal="left" vertical="top"/>
    </xf>
    <xf numFmtId="0" fontId="5" fillId="10" borderId="4" xfId="6" applyFont="1" applyFill="1" applyBorder="1" applyAlignment="1">
      <alignment vertical="top"/>
    </xf>
    <xf numFmtId="0" fontId="5" fillId="10" borderId="13" xfId="6" applyFont="1" applyFill="1" applyBorder="1" applyAlignment="1">
      <alignment horizontal="right"/>
    </xf>
    <xf numFmtId="166" fontId="5" fillId="10" borderId="13" xfId="6" applyNumberFormat="1" applyFont="1" applyFill="1" applyBorder="1"/>
    <xf numFmtId="0" fontId="41" fillId="10" borderId="13" xfId="6" applyFont="1" applyFill="1" applyBorder="1" applyAlignment="1">
      <alignment horizontal="right"/>
    </xf>
    <xf numFmtId="166" fontId="42" fillId="0" borderId="13" xfId="6" applyNumberFormat="1" applyFont="1" applyFill="1" applyBorder="1" applyAlignment="1">
      <alignment vertical="top"/>
    </xf>
    <xf numFmtId="166" fontId="42" fillId="0" borderId="12" xfId="6" applyNumberFormat="1" applyFont="1" applyFill="1" applyBorder="1" applyAlignment="1">
      <alignment vertical="top"/>
    </xf>
    <xf numFmtId="4" fontId="40" fillId="0" borderId="6" xfId="4" applyNumberFormat="1" applyFont="1" applyBorder="1" applyAlignment="1">
      <alignment vertical="top"/>
    </xf>
    <xf numFmtId="0" fontId="42" fillId="10" borderId="2" xfId="6" applyFont="1" applyFill="1" applyBorder="1" applyAlignment="1">
      <alignment vertical="top"/>
    </xf>
    <xf numFmtId="0" fontId="5" fillId="0" borderId="7" xfId="4" applyFont="1" applyBorder="1" applyAlignment="1">
      <alignment horizontal="right" vertical="top"/>
    </xf>
    <xf numFmtId="166" fontId="5" fillId="10" borderId="7" xfId="8" applyNumberFormat="1" applyFont="1" applyFill="1" applyBorder="1" applyAlignment="1">
      <alignment vertical="top"/>
    </xf>
    <xf numFmtId="0" fontId="42" fillId="10" borderId="3" xfId="6" applyFont="1" applyFill="1" applyBorder="1" applyAlignment="1">
      <alignment vertical="top"/>
    </xf>
    <xf numFmtId="166" fontId="42" fillId="0" borderId="9" xfId="6" applyNumberFormat="1" applyFont="1" applyFill="1" applyBorder="1" applyAlignment="1">
      <alignment vertical="top"/>
    </xf>
    <xf numFmtId="0" fontId="42" fillId="10" borderId="0" xfId="6" applyFont="1" applyFill="1" applyBorder="1" applyAlignment="1">
      <alignment horizontal="center" vertical="top" wrapText="1"/>
    </xf>
    <xf numFmtId="0" fontId="5" fillId="0" borderId="7" xfId="4" applyFont="1" applyBorder="1" applyAlignment="1">
      <alignment horizontal="right"/>
    </xf>
    <xf numFmtId="166" fontId="5" fillId="10" borderId="7" xfId="8" applyNumberFormat="1" applyFont="1" applyFill="1" applyBorder="1"/>
    <xf numFmtId="0" fontId="42" fillId="10" borderId="7" xfId="6" applyFont="1" applyFill="1" applyBorder="1" applyAlignment="1">
      <alignment vertical="top"/>
    </xf>
    <xf numFmtId="166" fontId="42" fillId="0" borderId="7" xfId="6" applyNumberFormat="1" applyFont="1" applyFill="1" applyBorder="1" applyAlignment="1">
      <alignment vertical="top"/>
    </xf>
    <xf numFmtId="166" fontId="42" fillId="0" borderId="9" xfId="6" applyNumberFormat="1" applyFont="1" applyFill="1" applyBorder="1"/>
    <xf numFmtId="169" fontId="46" fillId="0" borderId="0" xfId="6" applyNumberFormat="1" applyFont="1" applyAlignment="1">
      <alignment horizontal="right"/>
    </xf>
    <xf numFmtId="169" fontId="46" fillId="10" borderId="0" xfId="6" applyNumberFormat="1" applyFont="1" applyFill="1" applyAlignment="1">
      <alignment horizontal="right"/>
    </xf>
    <xf numFmtId="4" fontId="9" fillId="10" borderId="8" xfId="6" applyNumberFormat="1" applyFont="1" applyFill="1" applyBorder="1" applyAlignment="1">
      <alignment vertical="top"/>
    </xf>
    <xf numFmtId="0" fontId="51" fillId="0" borderId="0" xfId="6" applyFont="1" applyAlignment="1">
      <alignment vertical="top"/>
    </xf>
    <xf numFmtId="4" fontId="41" fillId="2" borderId="0" xfId="6" applyNumberFormat="1" applyFont="1" applyFill="1" applyAlignment="1">
      <alignment horizontal="right" vertical="top"/>
    </xf>
    <xf numFmtId="4" fontId="47" fillId="0" borderId="0" xfId="6" applyNumberFormat="1" applyFont="1" applyAlignment="1">
      <alignment horizontal="right" vertical="top"/>
    </xf>
    <xf numFmtId="4" fontId="47" fillId="10" borderId="0" xfId="6" applyNumberFormat="1" applyFont="1" applyFill="1" applyAlignment="1">
      <alignment horizontal="right" vertical="top"/>
    </xf>
    <xf numFmtId="0" fontId="6" fillId="17" borderId="11" xfId="0" applyFont="1" applyFill="1" applyBorder="1" applyAlignment="1">
      <alignment horizontal="center"/>
    </xf>
    <xf numFmtId="4" fontId="9" fillId="0" borderId="8" xfId="6" applyNumberFormat="1" applyFont="1" applyFill="1" applyBorder="1" applyAlignment="1">
      <alignment vertical="top"/>
    </xf>
    <xf numFmtId="4" fontId="9" fillId="0" borderId="10" xfId="6" applyNumberFormat="1" applyFont="1" applyFill="1" applyBorder="1" applyAlignment="1">
      <alignment vertical="top"/>
    </xf>
    <xf numFmtId="0" fontId="5" fillId="0" borderId="0" xfId="0" applyFont="1" applyAlignment="1">
      <alignment vertical="top"/>
    </xf>
    <xf numFmtId="4" fontId="40" fillId="0" borderId="8" xfId="6" applyNumberFormat="1" applyFont="1" applyFill="1" applyBorder="1" applyAlignment="1">
      <alignment vertical="top"/>
    </xf>
    <xf numFmtId="4" fontId="40" fillId="0" borderId="10" xfId="6" applyNumberFormat="1" applyFont="1" applyFill="1" applyBorder="1" applyAlignment="1">
      <alignment vertical="top"/>
    </xf>
    <xf numFmtId="4" fontId="41" fillId="10" borderId="0" xfId="6" applyNumberFormat="1" applyFont="1" applyFill="1" applyAlignment="1">
      <alignment horizontal="right" vertical="top"/>
    </xf>
    <xf numFmtId="0" fontId="42" fillId="0" borderId="0" xfId="6" applyFont="1" applyBorder="1" applyAlignment="1">
      <alignment vertical="top"/>
    </xf>
    <xf numFmtId="166" fontId="42" fillId="10" borderId="0" xfId="8" applyNumberFormat="1" applyFont="1" applyFill="1" applyBorder="1" applyAlignment="1">
      <alignment vertical="top"/>
    </xf>
    <xf numFmtId="0" fontId="41" fillId="10" borderId="0" xfId="6" applyFont="1" applyFill="1" applyBorder="1" applyAlignment="1">
      <alignment horizontal="right" vertical="top"/>
    </xf>
    <xf numFmtId="4" fontId="41" fillId="10" borderId="0" xfId="6" applyNumberFormat="1" applyFont="1" applyFill="1" applyBorder="1" applyAlignment="1">
      <alignment vertical="top"/>
    </xf>
    <xf numFmtId="4" fontId="41" fillId="10" borderId="9" xfId="6" applyNumberFormat="1" applyFont="1" applyFill="1" applyBorder="1" applyAlignment="1">
      <alignment vertical="top"/>
    </xf>
    <xf numFmtId="0" fontId="5" fillId="0" borderId="0" xfId="6" quotePrefix="1" applyFont="1" applyBorder="1" applyAlignment="1">
      <alignment horizontal="right" vertical="top"/>
    </xf>
    <xf numFmtId="4" fontId="5" fillId="10" borderId="9" xfId="0" applyNumberFormat="1" applyFont="1" applyFill="1" applyBorder="1" applyAlignment="1">
      <alignment vertical="top"/>
    </xf>
    <xf numFmtId="166" fontId="42" fillId="0" borderId="5" xfId="6" applyNumberFormat="1" applyFont="1" applyFill="1" applyBorder="1" applyAlignment="1">
      <alignment vertical="top"/>
    </xf>
    <xf numFmtId="0" fontId="42" fillId="10" borderId="9" xfId="6" applyFont="1" applyFill="1" applyBorder="1"/>
    <xf numFmtId="0" fontId="5" fillId="10" borderId="10" xfId="0" applyFont="1" applyFill="1" applyBorder="1"/>
    <xf numFmtId="164" fontId="42" fillId="10" borderId="0" xfId="1" applyFont="1" applyFill="1" applyBorder="1"/>
    <xf numFmtId="0" fontId="42" fillId="10" borderId="0" xfId="6" applyFont="1" applyFill="1" applyBorder="1" applyAlignment="1">
      <alignment horizontal="right"/>
    </xf>
    <xf numFmtId="0" fontId="40" fillId="0" borderId="8" xfId="6" applyFont="1" applyBorder="1" applyAlignment="1">
      <alignment vertical="top"/>
    </xf>
    <xf numFmtId="0" fontId="40" fillId="0" borderId="10" xfId="6" applyFont="1" applyBorder="1" applyAlignment="1">
      <alignment vertical="top"/>
    </xf>
    <xf numFmtId="0" fontId="41" fillId="0" borderId="0" xfId="6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66" fontId="5" fillId="10" borderId="0" xfId="0" applyNumberFormat="1" applyFont="1" applyFill="1" applyAlignment="1">
      <alignment horizontal="right" vertical="top"/>
    </xf>
    <xf numFmtId="0" fontId="5" fillId="10" borderId="0" xfId="0" applyFont="1" applyFill="1" applyBorder="1" applyAlignment="1">
      <alignment vertical="top"/>
    </xf>
    <xf numFmtId="0" fontId="42" fillId="0" borderId="0" xfId="6" applyFont="1" applyBorder="1" applyAlignment="1">
      <alignment horizontal="right" vertical="top"/>
    </xf>
    <xf numFmtId="0" fontId="40" fillId="0" borderId="10" xfId="6" applyFont="1" applyFill="1" applyBorder="1" applyAlignment="1">
      <alignment vertical="top"/>
    </xf>
    <xf numFmtId="0" fontId="47" fillId="16" borderId="0" xfId="6" applyFont="1" applyFill="1" applyAlignment="1">
      <alignment horizontal="right" vertical="top"/>
    </xf>
    <xf numFmtId="166" fontId="47" fillId="16" borderId="0" xfId="6" applyNumberFormat="1" applyFont="1" applyFill="1" applyAlignment="1">
      <alignment horizontal="right" vertical="top"/>
    </xf>
    <xf numFmtId="166" fontId="47" fillId="10" borderId="0" xfId="6" applyNumberFormat="1" applyFont="1" applyFill="1" applyAlignment="1">
      <alignment horizontal="right" vertical="top"/>
    </xf>
    <xf numFmtId="0" fontId="1" fillId="0" borderId="0" xfId="6" applyAlignment="1">
      <alignment horizontal="left" vertical="top"/>
    </xf>
    <xf numFmtId="0" fontId="5" fillId="10" borderId="0" xfId="0" quotePrefix="1" applyFont="1" applyFill="1" applyBorder="1" applyAlignment="1">
      <alignment horizontal="right" vertical="top"/>
    </xf>
    <xf numFmtId="0" fontId="41" fillId="0" borderId="0" xfId="6" applyFont="1" applyBorder="1" applyAlignment="1">
      <alignment vertical="top"/>
    </xf>
    <xf numFmtId="0" fontId="5" fillId="10" borderId="0" xfId="6" quotePrefix="1" applyFont="1" applyFill="1" applyAlignment="1">
      <alignment vertical="top"/>
    </xf>
    <xf numFmtId="4" fontId="42" fillId="10" borderId="0" xfId="6" applyNumberFormat="1" applyFont="1" applyFill="1" applyAlignment="1">
      <alignment vertical="top"/>
    </xf>
    <xf numFmtId="0" fontId="5" fillId="10" borderId="13" xfId="0" applyFont="1" applyFill="1" applyBorder="1" applyAlignment="1">
      <alignment horizontal="right" vertical="top"/>
    </xf>
    <xf numFmtId="166" fontId="42" fillId="10" borderId="13" xfId="8" applyNumberFormat="1" applyFont="1" applyFill="1" applyBorder="1" applyAlignment="1">
      <alignment vertical="top"/>
    </xf>
    <xf numFmtId="0" fontId="42" fillId="0" borderId="13" xfId="6" applyFont="1" applyBorder="1" applyAlignment="1">
      <alignment horizontal="right" vertical="top"/>
    </xf>
    <xf numFmtId="4" fontId="41" fillId="10" borderId="13" xfId="6" applyNumberFormat="1" applyFont="1" applyFill="1" applyBorder="1" applyAlignment="1">
      <alignment vertical="top"/>
    </xf>
    <xf numFmtId="4" fontId="47" fillId="10" borderId="5" xfId="6" applyNumberFormat="1" applyFont="1" applyFill="1" applyBorder="1" applyAlignment="1">
      <alignment vertical="top"/>
    </xf>
    <xf numFmtId="0" fontId="5" fillId="10" borderId="15" xfId="0" applyFont="1" applyFill="1" applyBorder="1" applyAlignment="1">
      <alignment vertical="top"/>
    </xf>
    <xf numFmtId="166" fontId="42" fillId="10" borderId="15" xfId="6" applyNumberFormat="1" applyFont="1" applyFill="1" applyBorder="1" applyAlignment="1">
      <alignment vertical="top"/>
    </xf>
    <xf numFmtId="0" fontId="42" fillId="0" borderId="15" xfId="6" applyFont="1" applyBorder="1" applyAlignment="1">
      <alignment horizontal="right" vertical="top"/>
    </xf>
    <xf numFmtId="0" fontId="47" fillId="10" borderId="12" xfId="6" applyFont="1" applyFill="1" applyBorder="1" applyAlignment="1">
      <alignment vertical="top"/>
    </xf>
    <xf numFmtId="0" fontId="1" fillId="0" borderId="0" xfId="6" applyAlignment="1">
      <alignment vertical="top"/>
    </xf>
    <xf numFmtId="0" fontId="47" fillId="10" borderId="9" xfId="6" applyFont="1" applyFill="1" applyBorder="1" applyAlignment="1">
      <alignment vertical="top"/>
    </xf>
    <xf numFmtId="0" fontId="5" fillId="10" borderId="13" xfId="0" applyFont="1" applyFill="1" applyBorder="1" applyAlignment="1">
      <alignment vertical="top"/>
    </xf>
    <xf numFmtId="4" fontId="42" fillId="10" borderId="0" xfId="6" applyNumberFormat="1" applyFont="1" applyFill="1" applyBorder="1" applyAlignment="1">
      <alignment vertical="top"/>
    </xf>
    <xf numFmtId="0" fontId="5" fillId="10" borderId="15" xfId="0" applyFont="1" applyFill="1" applyBorder="1"/>
    <xf numFmtId="166" fontId="42" fillId="10" borderId="15" xfId="8" applyNumberFormat="1" applyFont="1" applyFill="1" applyBorder="1"/>
    <xf numFmtId="0" fontId="42" fillId="0" borderId="15" xfId="6" applyFont="1" applyBorder="1" applyAlignment="1">
      <alignment horizontal="right"/>
    </xf>
    <xf numFmtId="4" fontId="42" fillId="0" borderId="15" xfId="6" applyNumberFormat="1" applyFont="1" applyBorder="1"/>
    <xf numFmtId="4" fontId="47" fillId="10" borderId="12" xfId="6" applyNumberFormat="1" applyFont="1" applyFill="1" applyBorder="1" applyAlignment="1">
      <alignment vertical="top"/>
    </xf>
    <xf numFmtId="4" fontId="41" fillId="10" borderId="15" xfId="6" applyNumberFormat="1" applyFont="1" applyFill="1" applyBorder="1" applyAlignment="1">
      <alignment vertical="top"/>
    </xf>
    <xf numFmtId="4" fontId="47" fillId="10" borderId="9" xfId="6" applyNumberFormat="1" applyFont="1" applyFill="1" applyBorder="1" applyAlignment="1">
      <alignment vertical="top"/>
    </xf>
    <xf numFmtId="4" fontId="41" fillId="10" borderId="13" xfId="6" applyNumberFormat="1" applyFont="1" applyFill="1" applyBorder="1"/>
    <xf numFmtId="4" fontId="42" fillId="0" borderId="0" xfId="6" applyNumberFormat="1" applyFont="1" applyAlignment="1">
      <alignment horizontal="right" vertical="top"/>
    </xf>
    <xf numFmtId="4" fontId="42" fillId="10" borderId="0" xfId="6" applyNumberFormat="1" applyFont="1" applyFill="1" applyAlignment="1">
      <alignment horizontal="right" vertical="top"/>
    </xf>
    <xf numFmtId="166" fontId="42" fillId="10" borderId="0" xfId="6" applyNumberFormat="1" applyFont="1" applyFill="1" applyAlignment="1">
      <alignment vertical="top"/>
    </xf>
    <xf numFmtId="0" fontId="5" fillId="2" borderId="0" xfId="6" applyFont="1" applyFill="1"/>
    <xf numFmtId="0" fontId="5" fillId="10" borderId="15" xfId="6" applyFont="1" applyFill="1" applyBorder="1" applyAlignment="1">
      <alignment vertical="top"/>
    </xf>
    <xf numFmtId="166" fontId="5" fillId="10" borderId="15" xfId="0" applyNumberFormat="1" applyFont="1" applyFill="1" applyBorder="1" applyAlignment="1">
      <alignment vertical="top"/>
    </xf>
    <xf numFmtId="0" fontId="41" fillId="10" borderId="15" xfId="6" applyFont="1" applyFill="1" applyBorder="1" applyAlignment="1">
      <alignment horizontal="right" vertical="top"/>
    </xf>
    <xf numFmtId="4" fontId="5" fillId="10" borderId="12" xfId="0" applyNumberFormat="1" applyFont="1" applyFill="1" applyBorder="1" applyAlignment="1">
      <alignment vertical="top"/>
    </xf>
    <xf numFmtId="4" fontId="40" fillId="10" borderId="1" xfId="6" applyNumberFormat="1" applyFont="1" applyFill="1" applyBorder="1"/>
    <xf numFmtId="0" fontId="5" fillId="10" borderId="0" xfId="6" applyFont="1" applyFill="1" applyBorder="1" applyAlignment="1">
      <alignment vertical="top"/>
    </xf>
    <xf numFmtId="166" fontId="5" fillId="10" borderId="0" xfId="0" applyNumberFormat="1" applyFont="1" applyFill="1" applyBorder="1" applyAlignment="1">
      <alignment vertical="top"/>
    </xf>
    <xf numFmtId="0" fontId="54" fillId="0" borderId="0" xfId="6" applyFont="1" applyAlignment="1">
      <alignment horizontal="left" vertical="top"/>
    </xf>
    <xf numFmtId="4" fontId="40" fillId="0" borderId="0" xfId="6" applyNumberFormat="1" applyFont="1"/>
    <xf numFmtId="4" fontId="52" fillId="0" borderId="0" xfId="6" applyNumberFormat="1" applyFont="1" applyAlignment="1">
      <alignment vertical="top"/>
    </xf>
    <xf numFmtId="0" fontId="46" fillId="10" borderId="0" xfId="6" applyFont="1" applyFill="1"/>
    <xf numFmtId="4" fontId="5" fillId="0" borderId="9" xfId="0" applyNumberFormat="1" applyFont="1" applyBorder="1" applyAlignment="1">
      <alignment vertical="top"/>
    </xf>
    <xf numFmtId="4" fontId="55" fillId="0" borderId="0" xfId="6" applyNumberFormat="1" applyFont="1"/>
    <xf numFmtId="0" fontId="47" fillId="0" borderId="0" xfId="6" applyFont="1"/>
    <xf numFmtId="0" fontId="47" fillId="10" borderId="0" xfId="6" applyFont="1" applyFill="1"/>
    <xf numFmtId="4" fontId="5" fillId="0" borderId="0" xfId="0" quotePrefix="1" applyNumberFormat="1" applyFont="1" applyFill="1" applyBorder="1"/>
    <xf numFmtId="0" fontId="5" fillId="10" borderId="10" xfId="6" applyFont="1" applyFill="1" applyBorder="1" applyAlignment="1">
      <alignment vertical="top"/>
    </xf>
    <xf numFmtId="4" fontId="5" fillId="0" borderId="0" xfId="8" applyNumberFormat="1" applyFont="1"/>
    <xf numFmtId="4" fontId="5" fillId="10" borderId="9" xfId="0" applyNumberFormat="1" applyFont="1" applyFill="1" applyBorder="1"/>
    <xf numFmtId="0" fontId="46" fillId="0" borderId="0" xfId="6" applyFont="1" applyFill="1" applyBorder="1"/>
    <xf numFmtId="4" fontId="42" fillId="0" borderId="9" xfId="6" applyNumberFormat="1" applyFont="1" applyBorder="1"/>
    <xf numFmtId="0" fontId="42" fillId="0" borderId="9" xfId="6" applyFont="1" applyBorder="1"/>
    <xf numFmtId="166" fontId="5" fillId="10" borderId="13" xfId="0" applyNumberFormat="1" applyFont="1" applyFill="1" applyBorder="1"/>
    <xf numFmtId="4" fontId="47" fillId="10" borderId="9" xfId="6" applyNumberFormat="1" applyFont="1" applyFill="1" applyBorder="1"/>
    <xf numFmtId="43" fontId="1" fillId="0" borderId="0" xfId="8" applyFont="1"/>
    <xf numFmtId="0" fontId="5" fillId="10" borderId="15" xfId="6" applyFont="1" applyFill="1" applyBorder="1"/>
    <xf numFmtId="4" fontId="47" fillId="10" borderId="12" xfId="6" applyNumberFormat="1" applyFont="1" applyFill="1" applyBorder="1"/>
    <xf numFmtId="0" fontId="5" fillId="10" borderId="13" xfId="6" applyFont="1" applyFill="1" applyBorder="1"/>
    <xf numFmtId="4" fontId="47" fillId="10" borderId="5" xfId="6" applyNumberFormat="1" applyFont="1" applyFill="1" applyBorder="1"/>
    <xf numFmtId="0" fontId="41" fillId="10" borderId="7" xfId="6" applyFont="1" applyFill="1" applyBorder="1"/>
    <xf numFmtId="166" fontId="5" fillId="10" borderId="7" xfId="0" applyNumberFormat="1" applyFont="1" applyFill="1" applyBorder="1"/>
    <xf numFmtId="0" fontId="42" fillId="0" borderId="7" xfId="6" applyFont="1" applyBorder="1" applyAlignment="1">
      <alignment horizontal="right"/>
    </xf>
    <xf numFmtId="4" fontId="47" fillId="10" borderId="3" xfId="6" applyNumberFormat="1" applyFont="1" applyFill="1" applyBorder="1"/>
    <xf numFmtId="4" fontId="42" fillId="10" borderId="13" xfId="6" applyNumberFormat="1" applyFont="1" applyFill="1" applyBorder="1" applyAlignment="1">
      <alignment horizontal="right"/>
    </xf>
    <xf numFmtId="166" fontId="42" fillId="0" borderId="13" xfId="6" applyNumberFormat="1" applyFont="1" applyBorder="1"/>
    <xf numFmtId="0" fontId="42" fillId="10" borderId="13" xfId="6" applyFont="1" applyFill="1" applyBorder="1" applyAlignment="1">
      <alignment horizontal="right"/>
    </xf>
    <xf numFmtId="0" fontId="42" fillId="0" borderId="13" xfId="6" applyFont="1" applyBorder="1"/>
    <xf numFmtId="0" fontId="42" fillId="0" borderId="5" xfId="6" applyFont="1" applyBorder="1"/>
    <xf numFmtId="166" fontId="42" fillId="0" borderId="1" xfId="6" applyNumberFormat="1" applyFont="1" applyBorder="1"/>
    <xf numFmtId="0" fontId="54" fillId="0" borderId="0" xfId="6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right"/>
    </xf>
    <xf numFmtId="43" fontId="1" fillId="0" borderId="0" xfId="8" applyFont="1" applyFill="1" applyBorder="1"/>
    <xf numFmtId="0" fontId="1" fillId="0" borderId="0" xfId="6" applyFont="1" applyFill="1" applyBorder="1"/>
    <xf numFmtId="43" fontId="56" fillId="0" borderId="0" xfId="6" applyNumberFormat="1" applyFont="1" applyFill="1" applyBorder="1"/>
    <xf numFmtId="0" fontId="1" fillId="0" borderId="0" xfId="6" applyFill="1" applyBorder="1"/>
    <xf numFmtId="0" fontId="2" fillId="0" borderId="0" xfId="6" applyFont="1" applyFill="1" applyBorder="1"/>
    <xf numFmtId="43" fontId="1" fillId="0" borderId="0" xfId="8" applyFont="1" applyFill="1" applyBorder="1" applyAlignment="1">
      <alignment horizontal="right"/>
    </xf>
    <xf numFmtId="0" fontId="1" fillId="0" borderId="0" xfId="6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4" fontId="56" fillId="0" borderId="0" xfId="6" applyNumberFormat="1" applyFont="1" applyFill="1" applyBorder="1"/>
    <xf numFmtId="4" fontId="1" fillId="0" borderId="0" xfId="6" applyNumberFormat="1" applyFill="1" applyBorder="1"/>
    <xf numFmtId="43" fontId="56" fillId="0" borderId="0" xfId="8" applyFont="1" applyFill="1" applyBorder="1"/>
    <xf numFmtId="0" fontId="5" fillId="0" borderId="0" xfId="11" applyFont="1" applyFill="1" applyBorder="1"/>
    <xf numFmtId="43" fontId="5" fillId="0" borderId="0" xfId="8" applyFont="1" applyFill="1" applyBorder="1"/>
    <xf numFmtId="43" fontId="47" fillId="0" borderId="0" xfId="8" applyFont="1" applyFill="1" applyBorder="1"/>
    <xf numFmtId="43" fontId="1" fillId="0" borderId="0" xfId="8" quotePrefix="1" applyFont="1" applyFill="1" applyBorder="1"/>
    <xf numFmtId="4" fontId="47" fillId="0" borderId="0" xfId="6" applyNumberFormat="1" applyFont="1" applyFill="1" applyBorder="1"/>
    <xf numFmtId="43" fontId="9" fillId="0" borderId="0" xfId="8" applyFont="1" applyFill="1" applyBorder="1"/>
    <xf numFmtId="0" fontId="9" fillId="0" borderId="0" xfId="10" applyFont="1" applyFill="1" applyBorder="1" applyAlignment="1">
      <alignment horizontal="right"/>
    </xf>
    <xf numFmtId="4" fontId="13" fillId="0" borderId="0" xfId="4" applyNumberFormat="1" applyFont="1" applyFill="1" applyBorder="1"/>
    <xf numFmtId="0" fontId="8" fillId="0" borderId="0" xfId="9" applyFont="1" applyFill="1" applyBorder="1" applyAlignment="1">
      <alignment horizontal="right"/>
    </xf>
    <xf numFmtId="4" fontId="9" fillId="0" borderId="0" xfId="0" applyNumberFormat="1" applyFont="1" applyFill="1" applyBorder="1"/>
    <xf numFmtId="0" fontId="8" fillId="0" borderId="0" xfId="6" applyFont="1" applyFill="1" applyBorder="1" applyAlignment="1">
      <alignment horizontal="right"/>
    </xf>
    <xf numFmtId="0" fontId="8" fillId="0" borderId="0" xfId="6" applyFont="1" applyFill="1" applyBorder="1"/>
    <xf numFmtId="4" fontId="15" fillId="0" borderId="0" xfId="6" applyNumberFormat="1" applyFont="1" applyFill="1" applyBorder="1"/>
    <xf numFmtId="0" fontId="54" fillId="0" borderId="0" xfId="6" applyFont="1" applyFill="1" applyBorder="1" applyAlignment="1">
      <alignment horizontal="left"/>
    </xf>
    <xf numFmtId="4" fontId="1" fillId="0" borderId="0" xfId="6" applyNumberFormat="1" applyFont="1" applyFill="1" applyBorder="1"/>
    <xf numFmtId="4" fontId="9" fillId="0" borderId="0" xfId="0" applyNumberFormat="1" applyFont="1" applyFill="1" applyBorder="1" applyAlignment="1">
      <alignment horizontal="right"/>
    </xf>
    <xf numFmtId="14" fontId="8" fillId="0" borderId="0" xfId="6" applyNumberFormat="1" applyFont="1" applyFill="1" applyBorder="1"/>
    <xf numFmtId="15" fontId="1" fillId="0" borderId="0" xfId="4" applyNumberFormat="1" applyFill="1" applyBorder="1"/>
    <xf numFmtId="4" fontId="40" fillId="0" borderId="0" xfId="6" applyNumberFormat="1" applyFont="1" applyFill="1" applyBorder="1"/>
    <xf numFmtId="15" fontId="40" fillId="0" borderId="0" xfId="4" applyNumberFormat="1" applyFont="1" applyFill="1" applyBorder="1"/>
    <xf numFmtId="14" fontId="40" fillId="0" borderId="0" xfId="4" applyNumberFormat="1" applyFont="1" applyFill="1" applyBorder="1"/>
    <xf numFmtId="0" fontId="28" fillId="0" borderId="0" xfId="4" applyFont="1" applyFill="1" applyBorder="1" applyAlignment="1">
      <alignment horizontal="center"/>
    </xf>
    <xf numFmtId="15" fontId="1" fillId="0" borderId="0" xfId="4" applyNumberFormat="1" applyFill="1" applyBorder="1" applyAlignment="1">
      <alignment horizontal="right"/>
    </xf>
    <xf numFmtId="14" fontId="1" fillId="0" borderId="0" xfId="4" applyNumberFormat="1" applyFill="1" applyBorder="1" applyAlignment="1">
      <alignment horizontal="right"/>
    </xf>
    <xf numFmtId="14" fontId="0" fillId="0" borderId="0" xfId="4" applyNumberFormat="1" applyFont="1" applyFill="1" applyBorder="1" applyAlignment="1">
      <alignment horizontal="right"/>
    </xf>
    <xf numFmtId="4" fontId="1" fillId="0" borderId="0" xfId="6" applyNumberFormat="1" applyFont="1" applyFill="1" applyBorder="1" applyAlignment="1">
      <alignment horizontal="right"/>
    </xf>
    <xf numFmtId="0" fontId="28" fillId="0" borderId="0" xfId="6" applyFont="1" applyFill="1" applyBorder="1" applyAlignment="1">
      <alignment horizontal="center"/>
    </xf>
    <xf numFmtId="0" fontId="42" fillId="10" borderId="7" xfId="6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wrapText="1"/>
    </xf>
    <xf numFmtId="0" fontId="36" fillId="10" borderId="0" xfId="6" applyFont="1" applyFill="1"/>
    <xf numFmtId="0" fontId="5" fillId="10" borderId="0" xfId="4" applyFont="1" applyFill="1"/>
    <xf numFmtId="0" fontId="9" fillId="0" borderId="0" xfId="6" applyFont="1" applyFill="1" applyAlignment="1">
      <alignment horizontal="right"/>
    </xf>
    <xf numFmtId="0" fontId="57" fillId="0" borderId="0" xfId="6" applyFont="1" applyFill="1" applyAlignment="1">
      <alignment horizontal="right"/>
    </xf>
    <xf numFmtId="0" fontId="41" fillId="2" borderId="0" xfId="6" applyFont="1" applyFill="1"/>
    <xf numFmtId="0" fontId="40" fillId="10" borderId="0" xfId="4" applyFont="1" applyFill="1"/>
    <xf numFmtId="4" fontId="40" fillId="0" borderId="0" xfId="0" applyNumberFormat="1" applyFont="1" applyFill="1" applyAlignment="1">
      <alignment horizontal="right"/>
    </xf>
    <xf numFmtId="170" fontId="57" fillId="0" borderId="0" xfId="0" applyNumberFormat="1" applyFont="1" applyFill="1" applyBorder="1" applyAlignment="1">
      <alignment horizontal="right"/>
    </xf>
    <xf numFmtId="4" fontId="42" fillId="0" borderId="12" xfId="14" applyNumberFormat="1" applyFont="1" applyBorder="1"/>
    <xf numFmtId="4" fontId="57" fillId="0" borderId="0" xfId="0" applyNumberFormat="1" applyFont="1" applyFill="1" applyAlignment="1">
      <alignment horizontal="right"/>
    </xf>
    <xf numFmtId="4" fontId="42" fillId="0" borderId="9" xfId="14" applyNumberFormat="1" applyFont="1" applyBorder="1"/>
    <xf numFmtId="0" fontId="42" fillId="0" borderId="0" xfId="4" applyFont="1" applyAlignment="1">
      <alignment horizontal="left"/>
    </xf>
    <xf numFmtId="0" fontId="40" fillId="0" borderId="0" xfId="4" applyFont="1" applyAlignment="1">
      <alignment horizontal="centerContinuous"/>
    </xf>
    <xf numFmtId="0" fontId="36" fillId="10" borderId="0" xfId="6" applyFont="1" applyFill="1" applyBorder="1"/>
    <xf numFmtId="0" fontId="58" fillId="0" borderId="0" xfId="6" applyFont="1" applyBorder="1"/>
    <xf numFmtId="0" fontId="40" fillId="10" borderId="0" xfId="6" applyFont="1" applyFill="1" applyBorder="1"/>
    <xf numFmtId="0" fontId="40" fillId="10" borderId="0" xfId="4" applyFont="1" applyFill="1" applyBorder="1"/>
    <xf numFmtId="0" fontId="42" fillId="10" borderId="9" xfId="4" applyFont="1" applyFill="1" applyBorder="1"/>
    <xf numFmtId="0" fontId="59" fillId="0" borderId="1" xfId="4" applyFont="1" applyBorder="1" applyAlignment="1">
      <alignment horizontal="center"/>
    </xf>
    <xf numFmtId="0" fontId="36" fillId="0" borderId="0" xfId="6" applyFont="1" applyFill="1" applyBorder="1"/>
    <xf numFmtId="0" fontId="57" fillId="0" borderId="0" xfId="6" applyFont="1" applyAlignment="1">
      <alignment horizontal="right"/>
    </xf>
    <xf numFmtId="0" fontId="45" fillId="2" borderId="0" xfId="6" applyFont="1" applyFill="1" applyBorder="1"/>
    <xf numFmtId="0" fontId="40" fillId="0" borderId="0" xfId="6" applyFont="1" applyFill="1" applyBorder="1"/>
    <xf numFmtId="0" fontId="40" fillId="0" borderId="0" xfId="4" applyFont="1" applyFill="1" applyBorder="1"/>
    <xf numFmtId="4" fontId="40" fillId="0" borderId="8" xfId="4" applyNumberFormat="1" applyFont="1" applyBorder="1"/>
    <xf numFmtId="4" fontId="5" fillId="0" borderId="0" xfId="6" applyNumberFormat="1" applyFont="1" applyFill="1"/>
    <xf numFmtId="4" fontId="46" fillId="0" borderId="0" xfId="6" applyNumberFormat="1" applyFont="1"/>
    <xf numFmtId="39" fontId="40" fillId="0" borderId="8" xfId="4" applyNumberFormat="1" applyFont="1" applyFill="1" applyBorder="1"/>
    <xf numFmtId="0" fontId="36" fillId="0" borderId="0" xfId="6" applyFont="1" applyFill="1" applyBorder="1" applyAlignment="1">
      <alignment horizontal="left"/>
    </xf>
    <xf numFmtId="39" fontId="40" fillId="0" borderId="8" xfId="4" applyNumberFormat="1" applyFont="1" applyBorder="1"/>
    <xf numFmtId="4" fontId="42" fillId="0" borderId="0" xfId="14" applyNumberFormat="1" applyFont="1"/>
    <xf numFmtId="4" fontId="0" fillId="0" borderId="0" xfId="0" applyNumberFormat="1" applyFill="1" applyBorder="1"/>
    <xf numFmtId="0" fontId="9" fillId="0" borderId="0" xfId="6" applyFont="1" applyFill="1" applyBorder="1"/>
    <xf numFmtId="4" fontId="40" fillId="15" borderId="8" xfId="6" applyNumberFormat="1" applyFont="1" applyFill="1" applyBorder="1"/>
    <xf numFmtId="0" fontId="36" fillId="0" borderId="0" xfId="6" quotePrefix="1" applyFont="1" applyFill="1" applyBorder="1" applyAlignment="1">
      <alignment horizontal="left"/>
    </xf>
    <xf numFmtId="0" fontId="36" fillId="0" borderId="0" xfId="6" quotePrefix="1" applyFont="1" applyFill="1" applyAlignment="1">
      <alignment horizontal="left"/>
    </xf>
    <xf numFmtId="4" fontId="0" fillId="0" borderId="0" xfId="0" applyNumberFormat="1" applyFill="1"/>
    <xf numFmtId="0" fontId="9" fillId="0" borderId="0" xfId="6" applyFont="1" applyFill="1"/>
    <xf numFmtId="0" fontId="40" fillId="0" borderId="0" xfId="6" applyFont="1" applyFill="1"/>
    <xf numFmtId="0" fontId="36" fillId="0" borderId="0" xfId="6" applyFont="1" applyFill="1"/>
    <xf numFmtId="0" fontId="48" fillId="0" borderId="0" xfId="0" applyFont="1" applyFill="1" applyAlignment="1">
      <alignment horizontal="left"/>
    </xf>
    <xf numFmtId="4" fontId="9" fillId="10" borderId="8" xfId="6" applyNumberFormat="1" applyFont="1" applyFill="1" applyBorder="1"/>
    <xf numFmtId="4" fontId="40" fillId="10" borderId="8" xfId="6" applyNumberFormat="1" applyFont="1" applyFill="1" applyBorder="1"/>
    <xf numFmtId="0" fontId="5" fillId="0" borderId="0" xfId="6" applyFont="1" applyFill="1" applyAlignment="1">
      <alignment horizontal="left"/>
    </xf>
    <xf numFmtId="0" fontId="36" fillId="10" borderId="0" xfId="6" applyFont="1" applyFill="1" applyAlignment="1">
      <alignment vertical="top"/>
    </xf>
    <xf numFmtId="164" fontId="36" fillId="10" borderId="0" xfId="1" applyFont="1" applyFill="1" applyAlignment="1">
      <alignment vertical="top"/>
    </xf>
    <xf numFmtId="0" fontId="36" fillId="0" borderId="0" xfId="6" applyFont="1" applyFill="1" applyBorder="1" applyAlignment="1">
      <alignment vertical="top"/>
    </xf>
    <xf numFmtId="0" fontId="40" fillId="0" borderId="0" xfId="6" applyFont="1" applyFill="1" applyBorder="1" applyAlignment="1">
      <alignment vertical="top"/>
    </xf>
    <xf numFmtId="0" fontId="40" fillId="10" borderId="0" xfId="6" applyFont="1" applyFill="1" applyBorder="1" applyAlignment="1">
      <alignment vertical="top"/>
    </xf>
    <xf numFmtId="164" fontId="36" fillId="0" borderId="0" xfId="1" applyFont="1" applyFill="1" applyAlignment="1">
      <alignment vertical="top"/>
    </xf>
    <xf numFmtId="0" fontId="41" fillId="0" borderId="0" xfId="6" applyFont="1" applyFill="1"/>
    <xf numFmtId="0" fontId="40" fillId="0" borderId="0" xfId="4" applyFont="1" applyFill="1"/>
    <xf numFmtId="4" fontId="36" fillId="0" borderId="0" xfId="6" applyNumberFormat="1" applyFont="1" applyFill="1"/>
    <xf numFmtId="0" fontId="40" fillId="10" borderId="14" xfId="6" applyFont="1" applyFill="1" applyBorder="1" applyAlignment="1">
      <alignment vertical="top"/>
    </xf>
    <xf numFmtId="0" fontId="40" fillId="0" borderId="12" xfId="6" applyFont="1" applyFill="1" applyBorder="1" applyAlignment="1">
      <alignment vertical="top"/>
    </xf>
    <xf numFmtId="0" fontId="36" fillId="0" borderId="0" xfId="6" applyFont="1" applyFill="1" applyAlignment="1">
      <alignment horizontal="left"/>
    </xf>
    <xf numFmtId="0" fontId="40" fillId="10" borderId="4" xfId="6" applyFont="1" applyFill="1" applyBorder="1" applyAlignment="1">
      <alignment vertical="top"/>
    </xf>
    <xf numFmtId="0" fontId="40" fillId="0" borderId="5" xfId="6" applyFont="1" applyFill="1" applyBorder="1" applyAlignment="1">
      <alignment vertical="top"/>
    </xf>
    <xf numFmtId="0" fontId="5" fillId="10" borderId="15" xfId="14" applyFont="1" applyFill="1" applyBorder="1" applyAlignment="1">
      <alignment horizontal="right" vertical="top"/>
    </xf>
    <xf numFmtId="0" fontId="5" fillId="10" borderId="0" xfId="14" applyFont="1" applyFill="1" applyBorder="1" applyAlignment="1">
      <alignment horizontal="right" vertical="top"/>
    </xf>
    <xf numFmtId="0" fontId="5" fillId="10" borderId="13" xfId="14" applyFont="1" applyFill="1" applyBorder="1" applyAlignment="1">
      <alignment horizontal="right" vertical="top"/>
    </xf>
    <xf numFmtId="4" fontId="41" fillId="0" borderId="0" xfId="6" applyNumberFormat="1" applyFont="1" applyAlignment="1">
      <alignment horizontal="right"/>
    </xf>
    <xf numFmtId="0" fontId="5" fillId="0" borderId="0" xfId="14" applyFont="1" applyBorder="1" applyAlignment="1">
      <alignment horizontal="right" vertical="top"/>
    </xf>
    <xf numFmtId="0" fontId="28" fillId="0" borderId="8" xfId="4" applyFont="1" applyBorder="1" applyAlignment="1">
      <alignment horizontal="center"/>
    </xf>
    <xf numFmtId="0" fontId="5" fillId="0" borderId="13" xfId="14" applyFont="1" applyBorder="1" applyAlignment="1">
      <alignment horizontal="right" vertical="top"/>
    </xf>
    <xf numFmtId="4" fontId="9" fillId="0" borderId="8" xfId="4" applyNumberFormat="1" applyFont="1" applyFill="1" applyBorder="1"/>
    <xf numFmtId="166" fontId="5" fillId="0" borderId="0" xfId="8" applyNumberFormat="1" applyFont="1" applyBorder="1"/>
    <xf numFmtId="4" fontId="9" fillId="0" borderId="8" xfId="4" applyNumberFormat="1" applyFont="1" applyBorder="1"/>
    <xf numFmtId="0" fontId="9" fillId="0" borderId="0" xfId="6" applyFont="1" applyFill="1" applyAlignment="1">
      <alignment horizontal="left"/>
    </xf>
    <xf numFmtId="0" fontId="9" fillId="0" borderId="0" xfId="6" quotePrefix="1" applyFont="1" applyFill="1" applyAlignment="1">
      <alignment horizontal="left"/>
    </xf>
    <xf numFmtId="4" fontId="41" fillId="10" borderId="0" xfId="6" applyNumberFormat="1" applyFont="1" applyFill="1"/>
    <xf numFmtId="166" fontId="5" fillId="10" borderId="0" xfId="8" applyNumberFormat="1" applyFont="1" applyFill="1" applyBorder="1" applyAlignment="1">
      <alignment horizontal="right"/>
    </xf>
    <xf numFmtId="0" fontId="5" fillId="16" borderId="0" xfId="6" quotePrefix="1" applyFont="1" applyFill="1" applyAlignment="1">
      <alignment horizontal="left" vertical="top"/>
    </xf>
    <xf numFmtId="0" fontId="5" fillId="0" borderId="1" xfId="4" applyFont="1" applyFill="1" applyBorder="1" applyAlignment="1">
      <alignment horizontal="left" wrapText="1"/>
    </xf>
    <xf numFmtId="0" fontId="44" fillId="0" borderId="0" xfId="6" applyFont="1" applyFill="1" applyAlignment="1">
      <alignment horizontal="left"/>
    </xf>
    <xf numFmtId="0" fontId="5" fillId="0" borderId="7" xfId="14" applyFont="1" applyBorder="1" applyAlignment="1">
      <alignment horizontal="right" vertical="top"/>
    </xf>
    <xf numFmtId="0" fontId="42" fillId="10" borderId="7" xfId="6" applyFont="1" applyFill="1" applyBorder="1" applyAlignment="1">
      <alignment horizontal="right" vertical="top"/>
    </xf>
    <xf numFmtId="0" fontId="5" fillId="0" borderId="7" xfId="14" applyFont="1" applyBorder="1" applyAlignment="1">
      <alignment horizontal="right"/>
    </xf>
    <xf numFmtId="4" fontId="5" fillId="10" borderId="9" xfId="4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left" vertical="top" wrapText="1"/>
    </xf>
    <xf numFmtId="0" fontId="40" fillId="0" borderId="8" xfId="4" applyFont="1" applyFill="1" applyBorder="1" applyAlignment="1">
      <alignment vertical="center"/>
    </xf>
    <xf numFmtId="4" fontId="38" fillId="0" borderId="8" xfId="6" applyNumberFormat="1" applyFont="1" applyBorder="1"/>
    <xf numFmtId="0" fontId="51" fillId="0" borderId="0" xfId="6" applyFont="1" applyFill="1"/>
    <xf numFmtId="4" fontId="47" fillId="2" borderId="0" xfId="6" applyNumberFormat="1" applyFont="1" applyFill="1" applyAlignment="1">
      <alignment horizontal="right"/>
    </xf>
    <xf numFmtId="0" fontId="40" fillId="0" borderId="8" xfId="4" applyFont="1" applyFill="1" applyBorder="1"/>
    <xf numFmtId="4" fontId="47" fillId="2" borderId="0" xfId="6" applyNumberFormat="1" applyFont="1" applyFill="1"/>
    <xf numFmtId="0" fontId="5" fillId="0" borderId="0" xfId="4" applyFont="1" applyFill="1" applyAlignment="1">
      <alignment horizontal="left" vertical="top"/>
    </xf>
    <xf numFmtId="166" fontId="42" fillId="0" borderId="0" xfId="8" applyNumberFormat="1" applyFont="1"/>
    <xf numFmtId="166" fontId="42" fillId="0" borderId="0" xfId="8" applyNumberFormat="1" applyFont="1" applyBorder="1"/>
    <xf numFmtId="0" fontId="5" fillId="0" borderId="0" xfId="14" applyFont="1" applyBorder="1" applyAlignment="1">
      <alignment horizontal="right"/>
    </xf>
    <xf numFmtId="0" fontId="51" fillId="0" borderId="0" xfId="6" applyFont="1" applyFill="1" applyAlignment="1">
      <alignment horizontal="left"/>
    </xf>
    <xf numFmtId="0" fontId="9" fillId="0" borderId="8" xfId="4" applyFont="1" applyBorder="1"/>
    <xf numFmtId="0" fontId="1" fillId="0" borderId="0" xfId="6" applyFill="1"/>
    <xf numFmtId="0" fontId="54" fillId="0" borderId="0" xfId="6" applyFont="1"/>
    <xf numFmtId="0" fontId="28" fillId="0" borderId="8" xfId="4" applyFont="1" applyFill="1" applyBorder="1" applyAlignment="1">
      <alignment horizontal="center"/>
    </xf>
    <xf numFmtId="0" fontId="36" fillId="0" borderId="0" xfId="6" quotePrefix="1" applyFont="1" applyFill="1"/>
    <xf numFmtId="0" fontId="1" fillId="0" borderId="0" xfId="6" applyFill="1" applyAlignment="1">
      <alignment horizontal="left"/>
    </xf>
    <xf numFmtId="0" fontId="5" fillId="0" borderId="0" xfId="6" quotePrefix="1" applyFont="1"/>
    <xf numFmtId="166" fontId="42" fillId="10" borderId="13" xfId="8" applyNumberFormat="1" applyFont="1" applyFill="1" applyBorder="1"/>
    <xf numFmtId="0" fontId="5" fillId="10" borderId="0" xfId="0" quotePrefix="1" applyFont="1" applyFill="1" applyBorder="1" applyAlignment="1">
      <alignment horizontal="right"/>
    </xf>
    <xf numFmtId="0" fontId="54" fillId="0" borderId="0" xfId="6" applyFont="1" applyAlignment="1">
      <alignment horizontal="left"/>
    </xf>
    <xf numFmtId="0" fontId="5" fillId="10" borderId="0" xfId="0" applyFont="1" applyFill="1" applyBorder="1" applyAlignment="1">
      <alignment horizontal="right"/>
    </xf>
    <xf numFmtId="166" fontId="47" fillId="0" borderId="0" xfId="8" applyNumberFormat="1" applyFont="1" applyFill="1" applyBorder="1"/>
    <xf numFmtId="166" fontId="42" fillId="0" borderId="13" xfId="8" applyNumberFormat="1" applyFont="1" applyBorder="1"/>
    <xf numFmtId="0" fontId="5" fillId="10" borderId="13" xfId="0" applyFont="1" applyFill="1" applyBorder="1"/>
    <xf numFmtId="0" fontId="42" fillId="0" borderId="13" xfId="6" applyFont="1" applyBorder="1" applyAlignment="1">
      <alignment horizontal="right"/>
    </xf>
    <xf numFmtId="4" fontId="42" fillId="0" borderId="13" xfId="6" applyNumberFormat="1" applyFont="1" applyBorder="1"/>
    <xf numFmtId="0" fontId="5" fillId="10" borderId="0" xfId="6" quotePrefix="1" applyFont="1" applyFill="1"/>
    <xf numFmtId="166" fontId="42" fillId="0" borderId="0" xfId="6" applyNumberFormat="1" applyFont="1" applyBorder="1"/>
    <xf numFmtId="0" fontId="42" fillId="0" borderId="0" xfId="6" applyFont="1" applyAlignment="1">
      <alignment horizontal="right"/>
    </xf>
    <xf numFmtId="0" fontId="40" fillId="0" borderId="8" xfId="4" applyFont="1" applyBorder="1"/>
    <xf numFmtId="0" fontId="28" fillId="0" borderId="1" xfId="4" applyFont="1" applyBorder="1" applyAlignment="1">
      <alignment horizontal="center"/>
    </xf>
    <xf numFmtId="0" fontId="60" fillId="0" borderId="0" xfId="6" applyFont="1"/>
    <xf numFmtId="0" fontId="43" fillId="0" borderId="1" xfId="4" applyFont="1" applyBorder="1"/>
    <xf numFmtId="0" fontId="61" fillId="0" borderId="0" xfId="6" applyFont="1"/>
    <xf numFmtId="4" fontId="54" fillId="0" borderId="0" xfId="6" applyNumberFormat="1" applyFont="1"/>
    <xf numFmtId="0" fontId="52" fillId="0" borderId="0" xfId="6" applyFont="1"/>
    <xf numFmtId="0" fontId="1" fillId="10" borderId="0" xfId="4" applyFill="1"/>
    <xf numFmtId="0" fontId="62" fillId="0" borderId="0" xfId="4" applyFont="1" applyAlignment="1">
      <alignment horizontal="left"/>
    </xf>
    <xf numFmtId="0" fontId="1" fillId="0" borderId="0" xfId="4" applyFont="1"/>
    <xf numFmtId="0" fontId="1" fillId="0" borderId="0" xfId="4"/>
    <xf numFmtId="4" fontId="1" fillId="0" borderId="0" xfId="4" applyNumberFormat="1"/>
    <xf numFmtId="0" fontId="54" fillId="0" borderId="0" xfId="6" applyFont="1" applyFill="1" applyBorder="1"/>
    <xf numFmtId="0" fontId="63" fillId="0" borderId="0" xfId="6" applyFont="1"/>
    <xf numFmtId="0" fontId="1" fillId="10" borderId="0" xfId="4" applyFill="1" applyBorder="1"/>
    <xf numFmtId="0" fontId="63" fillId="10" borderId="0" xfId="6" applyFont="1" applyFill="1"/>
    <xf numFmtId="4" fontId="55" fillId="0" borderId="0" xfId="8" applyNumberFormat="1" applyFont="1"/>
    <xf numFmtId="4" fontId="4" fillId="10" borderId="0" xfId="0" applyNumberFormat="1" applyFont="1" applyFill="1"/>
    <xf numFmtId="0" fontId="40" fillId="0" borderId="0" xfId="4" applyFont="1"/>
    <xf numFmtId="4" fontId="40" fillId="0" borderId="0" xfId="4" applyNumberFormat="1" applyFont="1"/>
    <xf numFmtId="0" fontId="1" fillId="10" borderId="0" xfId="6" applyFill="1" applyBorder="1"/>
    <xf numFmtId="4" fontId="47" fillId="10" borderId="0" xfId="6" applyNumberFormat="1" applyFont="1" applyFill="1"/>
    <xf numFmtId="166" fontId="5" fillId="10" borderId="0" xfId="6" applyNumberFormat="1" applyFont="1" applyFill="1" applyBorder="1"/>
    <xf numFmtId="0" fontId="1" fillId="0" borderId="0" xfId="4" applyFill="1" applyBorder="1"/>
    <xf numFmtId="0" fontId="59" fillId="0" borderId="0" xfId="6" applyFont="1" applyFill="1" applyBorder="1"/>
    <xf numFmtId="43" fontId="42" fillId="0" borderId="0" xfId="8" applyFont="1" applyFill="1" applyBorder="1" applyAlignment="1">
      <alignment horizontal="right"/>
    </xf>
    <xf numFmtId="0" fontId="42" fillId="0" borderId="0" xfId="6" applyFont="1" applyFill="1" applyBorder="1" applyAlignment="1">
      <alignment horizontal="right"/>
    </xf>
    <xf numFmtId="0" fontId="1" fillId="0" borderId="0" xfId="4" applyFont="1" applyFill="1" applyBorder="1"/>
    <xf numFmtId="43" fontId="42" fillId="0" borderId="0" xfId="8" applyFont="1" applyFill="1" applyBorder="1"/>
    <xf numFmtId="0" fontId="63" fillId="0" borderId="0" xfId="6" applyFont="1" applyFill="1" applyBorder="1"/>
    <xf numFmtId="4" fontId="1" fillId="0" borderId="0" xfId="4" applyNumberFormat="1" applyFill="1" applyBorder="1"/>
    <xf numFmtId="14" fontId="9" fillId="0" borderId="0" xfId="4" applyNumberFormat="1" applyFont="1" applyFill="1" applyBorder="1"/>
    <xf numFmtId="0" fontId="36" fillId="0" borderId="0" xfId="6" applyFont="1" applyFill="1" applyBorder="1" applyAlignment="1">
      <alignment horizontal="right"/>
    </xf>
    <xf numFmtId="4" fontId="40" fillId="0" borderId="0" xfId="14" applyNumberFormat="1" applyFont="1" applyFill="1" applyBorder="1"/>
    <xf numFmtId="4" fontId="36" fillId="0" borderId="0" xfId="6" applyNumberFormat="1" applyFont="1" applyFill="1" applyBorder="1"/>
    <xf numFmtId="0" fontId="9" fillId="0" borderId="0" xfId="4" applyFont="1" applyFill="1" applyBorder="1" applyAlignment="1">
      <alignment horizontal="right"/>
    </xf>
    <xf numFmtId="4" fontId="40" fillId="0" borderId="0" xfId="4" applyNumberFormat="1" applyFont="1" applyFill="1" applyBorder="1"/>
    <xf numFmtId="4" fontId="5" fillId="10" borderId="13" xfId="6" applyNumberFormat="1" applyFont="1" applyFill="1" applyBorder="1"/>
    <xf numFmtId="4" fontId="5" fillId="10" borderId="7" xfId="6" applyNumberFormat="1" applyFont="1" applyFill="1" applyBorder="1"/>
    <xf numFmtId="4" fontId="41" fillId="2" borderId="4" xfId="6" applyNumberFormat="1" applyFont="1" applyFill="1" applyBorder="1" applyAlignment="1">
      <alignment vertical="center"/>
    </xf>
    <xf numFmtId="4" fontId="41" fillId="2" borderId="6" xfId="6" applyNumberFormat="1" applyFont="1" applyFill="1" applyBorder="1" applyAlignment="1">
      <alignment vertical="center"/>
    </xf>
    <xf numFmtId="4" fontId="47" fillId="0" borderId="0" xfId="0" applyNumberFormat="1" applyFont="1" applyFill="1" applyAlignment="1">
      <alignment vertical="center"/>
    </xf>
    <xf numFmtId="4" fontId="5" fillId="0" borderId="0" xfId="0" applyNumberFormat="1" applyFont="1" applyAlignment="1">
      <alignment vertical="center"/>
    </xf>
    <xf numFmtId="4" fontId="47" fillId="0" borderId="0" xfId="0" applyNumberFormat="1" applyFont="1" applyAlignment="1">
      <alignment vertical="center"/>
    </xf>
    <xf numFmtId="4" fontId="5" fillId="10" borderId="0" xfId="0" applyNumberFormat="1" applyFont="1" applyFill="1" applyAlignment="1">
      <alignment vertical="center"/>
    </xf>
    <xf numFmtId="169" fontId="47" fillId="0" borderId="0" xfId="6" applyNumberFormat="1" applyFont="1" applyAlignment="1">
      <alignment horizontal="right" vertical="top"/>
    </xf>
    <xf numFmtId="0" fontId="42" fillId="0" borderId="10" xfId="0" applyFont="1" applyBorder="1"/>
    <xf numFmtId="166" fontId="5" fillId="0" borderId="0" xfId="0" applyNumberFormat="1" applyFont="1" applyBorder="1" applyAlignment="1">
      <alignment vertical="top"/>
    </xf>
    <xf numFmtId="166" fontId="5" fillId="0" borderId="13" xfId="0" applyNumberFormat="1" applyFont="1" applyBorder="1" applyAlignment="1">
      <alignment vertical="top"/>
    </xf>
    <xf numFmtId="0" fontId="5" fillId="17" borderId="1" xfId="0" applyFont="1" applyFill="1" applyBorder="1" applyAlignment="1">
      <alignment horizontal="center"/>
    </xf>
    <xf numFmtId="4" fontId="42" fillId="0" borderId="0" xfId="14" applyNumberFormat="1" applyFont="1" applyBorder="1"/>
    <xf numFmtId="4" fontId="42" fillId="10" borderId="0" xfId="14" applyNumberFormat="1" applyFont="1" applyFill="1" applyBorder="1"/>
    <xf numFmtId="0" fontId="42" fillId="10" borderId="0" xfId="4" applyFont="1" applyFill="1" applyBorder="1"/>
    <xf numFmtId="0" fontId="39" fillId="10" borderId="0" xfId="6" applyFont="1" applyFill="1" applyBorder="1" applyAlignment="1">
      <alignment vertical="top"/>
    </xf>
    <xf numFmtId="0" fontId="28" fillId="0" borderId="0" xfId="6" applyFont="1" applyAlignment="1">
      <alignment horizontal="right"/>
    </xf>
    <xf numFmtId="165" fontId="9" fillId="0" borderId="0" xfId="6" applyNumberFormat="1" applyFont="1" applyFill="1" applyAlignment="1">
      <alignment horizontal="right"/>
    </xf>
    <xf numFmtId="4" fontId="40" fillId="0" borderId="0" xfId="6" applyNumberFormat="1" applyFont="1" applyFill="1" applyAlignment="1">
      <alignment horizontal="right"/>
    </xf>
    <xf numFmtId="0" fontId="36" fillId="0" borderId="0" xfId="6" applyFont="1" applyAlignment="1">
      <alignment horizontal="right"/>
    </xf>
    <xf numFmtId="170" fontId="40" fillId="0" borderId="0" xfId="0" applyNumberFormat="1" applyFont="1" applyFill="1" applyBorder="1" applyAlignment="1">
      <alignment horizontal="right"/>
    </xf>
    <xf numFmtId="165" fontId="40" fillId="0" borderId="0" xfId="6" applyNumberFormat="1" applyFont="1" applyFill="1" applyAlignment="1">
      <alignment horizontal="right"/>
    </xf>
    <xf numFmtId="0" fontId="28" fillId="0" borderId="0" xfId="4" applyFont="1" applyAlignment="1">
      <alignment horizontal="centerContinuous"/>
    </xf>
    <xf numFmtId="0" fontId="28" fillId="0" borderId="0" xfId="6" applyFont="1"/>
    <xf numFmtId="0" fontId="5" fillId="0" borderId="0" xfId="4" applyFont="1" applyFill="1" applyAlignment="1">
      <alignment horizontal="left"/>
    </xf>
    <xf numFmtId="4" fontId="9" fillId="10" borderId="8" xfId="4" applyNumberFormat="1" applyFont="1" applyFill="1" applyBorder="1"/>
    <xf numFmtId="4" fontId="9" fillId="0" borderId="1" xfId="4" applyNumberFormat="1" applyFont="1" applyBorder="1"/>
    <xf numFmtId="0" fontId="9" fillId="0" borderId="8" xfId="6" applyFont="1" applyFill="1" applyBorder="1"/>
    <xf numFmtId="0" fontId="5" fillId="10" borderId="1" xfId="4" applyFont="1" applyFill="1" applyBorder="1" applyAlignment="1">
      <alignment horizontal="left" wrapText="1"/>
    </xf>
    <xf numFmtId="0" fontId="9" fillId="10" borderId="8" xfId="4" applyFont="1" applyFill="1" applyBorder="1"/>
    <xf numFmtId="4" fontId="9" fillId="10" borderId="0" xfId="4" applyNumberFormat="1" applyFont="1" applyFill="1"/>
    <xf numFmtId="0" fontId="9" fillId="10" borderId="0" xfId="4" applyFont="1" applyFill="1"/>
    <xf numFmtId="0" fontId="40" fillId="0" borderId="0" xfId="4" applyFont="1" applyAlignment="1">
      <alignment horizontal="center"/>
    </xf>
    <xf numFmtId="0" fontId="36" fillId="10" borderId="0" xfId="6" applyFont="1" applyFill="1" applyAlignment="1">
      <alignment horizontal="right"/>
    </xf>
    <xf numFmtId="4" fontId="5" fillId="10" borderId="0" xfId="6" applyNumberFormat="1" applyFont="1" applyFill="1"/>
    <xf numFmtId="0" fontId="36" fillId="10" borderId="0" xfId="6" applyFont="1" applyFill="1" applyBorder="1" applyAlignment="1">
      <alignment horizontal="left"/>
    </xf>
    <xf numFmtId="164" fontId="5" fillId="10" borderId="0" xfId="1" quotePrefix="1" applyFont="1" applyFill="1" applyAlignment="1">
      <alignment horizontal="left" vertical="top"/>
    </xf>
    <xf numFmtId="4" fontId="42" fillId="10" borderId="0" xfId="14" applyNumberFormat="1" applyFont="1" applyFill="1"/>
    <xf numFmtId="0" fontId="36" fillId="10" borderId="0" xfId="6" quotePrefix="1" applyFont="1" applyFill="1" applyBorder="1" applyAlignment="1">
      <alignment horizontal="left"/>
    </xf>
    <xf numFmtId="0" fontId="36" fillId="10" borderId="0" xfId="6" quotePrefix="1" applyFont="1" applyFill="1" applyAlignment="1">
      <alignment horizontal="left"/>
    </xf>
    <xf numFmtId="0" fontId="48" fillId="10" borderId="0" xfId="0" applyFont="1" applyFill="1" applyAlignment="1">
      <alignment horizontal="left"/>
    </xf>
    <xf numFmtId="0" fontId="36" fillId="10" borderId="0" xfId="6" quotePrefix="1" applyFont="1" applyFill="1" applyAlignment="1">
      <alignment vertical="top"/>
    </xf>
    <xf numFmtId="0" fontId="36" fillId="10" borderId="0" xfId="6" quotePrefix="1" applyFont="1" applyFill="1" applyAlignment="1">
      <alignment horizontal="left" vertical="top"/>
    </xf>
    <xf numFmtId="4" fontId="36" fillId="10" borderId="0" xfId="6" applyNumberFormat="1" applyFont="1" applyFill="1"/>
    <xf numFmtId="0" fontId="36" fillId="10" borderId="0" xfId="6" applyFont="1" applyFill="1" applyAlignment="1">
      <alignment horizontal="left"/>
    </xf>
    <xf numFmtId="4" fontId="41" fillId="10" borderId="0" xfId="6" applyNumberFormat="1" applyFont="1" applyFill="1" applyAlignment="1">
      <alignment horizontal="right"/>
    </xf>
    <xf numFmtId="0" fontId="9" fillId="10" borderId="0" xfId="6" applyFont="1" applyFill="1" applyAlignment="1">
      <alignment horizontal="left"/>
    </xf>
    <xf numFmtId="0" fontId="9" fillId="10" borderId="0" xfId="6" quotePrefix="1" applyFont="1" applyFill="1" applyAlignment="1">
      <alignment horizontal="left"/>
    </xf>
    <xf numFmtId="0" fontId="44" fillId="10" borderId="0" xfId="6" applyFont="1" applyFill="1" applyAlignment="1">
      <alignment horizontal="left"/>
    </xf>
    <xf numFmtId="0" fontId="51" fillId="10" borderId="0" xfId="6" applyFont="1" applyFill="1"/>
    <xf numFmtId="0" fontId="51" fillId="10" borderId="0" xfId="6" applyFont="1" applyFill="1" applyAlignment="1">
      <alignment horizontal="left"/>
    </xf>
    <xf numFmtId="4" fontId="47" fillId="10" borderId="0" xfId="6" applyNumberFormat="1" applyFont="1" applyFill="1" applyAlignment="1">
      <alignment horizontal="right"/>
    </xf>
    <xf numFmtId="0" fontId="36" fillId="10" borderId="0" xfId="6" quotePrefix="1" applyFont="1" applyFill="1"/>
    <xf numFmtId="0" fontId="1" fillId="10" borderId="0" xfId="6" applyFill="1" applyAlignment="1">
      <alignment horizontal="left"/>
    </xf>
    <xf numFmtId="0" fontId="60" fillId="10" borderId="0" xfId="6" applyFont="1" applyFill="1"/>
    <xf numFmtId="4" fontId="54" fillId="10" borderId="0" xfId="6" applyNumberFormat="1" applyFont="1" applyFill="1"/>
    <xf numFmtId="0" fontId="52" fillId="10" borderId="0" xfId="6" applyFont="1" applyFill="1"/>
    <xf numFmtId="0" fontId="54" fillId="10" borderId="0" xfId="6" applyFont="1" applyFill="1"/>
    <xf numFmtId="0" fontId="54" fillId="10" borderId="0" xfId="6" applyFont="1" applyFill="1" applyBorder="1"/>
    <xf numFmtId="4" fontId="54" fillId="10" borderId="0" xfId="6" applyNumberFormat="1" applyFont="1" applyFill="1" applyBorder="1"/>
    <xf numFmtId="0" fontId="65" fillId="15" borderId="9" xfId="6" applyFont="1" applyFill="1" applyBorder="1" applyAlignment="1">
      <alignment vertical="top"/>
    </xf>
    <xf numFmtId="0" fontId="65" fillId="15" borderId="9" xfId="6" applyFont="1" applyFill="1" applyBorder="1" applyAlignment="1">
      <alignment horizontal="right" vertical="top"/>
    </xf>
    <xf numFmtId="0" fontId="40" fillId="0" borderId="0" xfId="4" applyFont="1" applyBorder="1"/>
    <xf numFmtId="17" fontId="43" fillId="0" borderId="0" xfId="4" applyNumberFormat="1" applyFont="1" applyBorder="1" applyAlignment="1"/>
    <xf numFmtId="0" fontId="28" fillId="2" borderId="0" xfId="4" applyFont="1" applyFill="1" applyBorder="1" applyAlignment="1">
      <alignment horizontal="left"/>
    </xf>
    <xf numFmtId="0" fontId="36" fillId="2" borderId="0" xfId="4" applyFont="1" applyFill="1"/>
    <xf numFmtId="17" fontId="67" fillId="2" borderId="13" xfId="4" applyNumberFormat="1" applyFont="1" applyFill="1" applyBorder="1" applyAlignment="1">
      <alignment horizontal="center"/>
    </xf>
    <xf numFmtId="0" fontId="28" fillId="14" borderId="1" xfId="6" applyFont="1" applyFill="1" applyBorder="1" applyAlignment="1">
      <alignment horizontal="center" vertical="center" wrapText="1"/>
    </xf>
    <xf numFmtId="4" fontId="44" fillId="0" borderId="0" xfId="4" applyNumberFormat="1" applyFont="1" applyBorder="1" applyAlignment="1">
      <alignment horizontal="right" vertical="center"/>
    </xf>
    <xf numFmtId="0" fontId="40" fillId="0" borderId="0" xfId="4" applyFont="1" applyBorder="1" applyAlignment="1">
      <alignment horizontal="right" vertical="center"/>
    </xf>
    <xf numFmtId="0" fontId="44" fillId="0" borderId="0" xfId="4" applyFont="1" applyFill="1" applyBorder="1"/>
    <xf numFmtId="0" fontId="36" fillId="20" borderId="1" xfId="4" applyFont="1" applyFill="1" applyBorder="1"/>
    <xf numFmtId="0" fontId="36" fillId="20" borderId="1" xfId="4" applyFont="1" applyFill="1" applyBorder="1" applyAlignment="1">
      <alignment horizontal="right"/>
    </xf>
    <xf numFmtId="0" fontId="40" fillId="0" borderId="1" xfId="4" applyFont="1" applyFill="1" applyBorder="1"/>
    <xf numFmtId="0" fontId="36" fillId="2" borderId="0" xfId="4" applyFont="1" applyFill="1" applyAlignment="1">
      <alignment horizontal="right"/>
    </xf>
    <xf numFmtId="4" fontId="9" fillId="0" borderId="1" xfId="1" applyNumberFormat="1" applyFont="1" applyBorder="1"/>
    <xf numFmtId="4" fontId="40" fillId="0" borderId="0" xfId="4" applyNumberFormat="1" applyFont="1" applyBorder="1"/>
    <xf numFmtId="4" fontId="44" fillId="0" borderId="0" xfId="4" applyNumberFormat="1" applyFont="1" applyFill="1" applyBorder="1"/>
    <xf numFmtId="4" fontId="4" fillId="20" borderId="1" xfId="7" applyNumberFormat="1" applyFont="1" applyFill="1" applyBorder="1" applyAlignment="1" applyProtection="1">
      <alignment horizontal="left"/>
    </xf>
    <xf numFmtId="4" fontId="9" fillId="0" borderId="1" xfId="15" applyNumberFormat="1" applyFont="1" applyFill="1" applyBorder="1"/>
    <xf numFmtId="4" fontId="9" fillId="0" borderId="1" xfId="16" applyNumberFormat="1" applyFont="1" applyFill="1" applyBorder="1" applyProtection="1"/>
    <xf numFmtId="170" fontId="44" fillId="0" borderId="0" xfId="4" applyNumberFormat="1" applyFont="1" applyBorder="1"/>
    <xf numFmtId="170" fontId="44" fillId="0" borderId="0" xfId="4" applyNumberFormat="1" applyFont="1" applyFill="1" applyBorder="1"/>
    <xf numFmtId="3" fontId="69" fillId="2" borderId="1" xfId="4" applyNumberFormat="1" applyFont="1" applyFill="1" applyBorder="1"/>
    <xf numFmtId="4" fontId="69" fillId="20" borderId="1" xfId="4" applyNumberFormat="1" applyFont="1" applyFill="1" applyBorder="1"/>
    <xf numFmtId="0" fontId="40" fillId="10" borderId="1" xfId="4" applyFont="1" applyFill="1" applyBorder="1"/>
    <xf numFmtId="4" fontId="40" fillId="10" borderId="0" xfId="4" applyNumberFormat="1" applyFont="1" applyFill="1" applyBorder="1"/>
    <xf numFmtId="4" fontId="36" fillId="2" borderId="1" xfId="4" applyNumberFormat="1" applyFont="1" applyFill="1" applyBorder="1"/>
    <xf numFmtId="170" fontId="69" fillId="2" borderId="1" xfId="4" applyNumberFormat="1" applyFont="1" applyFill="1" applyBorder="1"/>
    <xf numFmtId="0" fontId="44" fillId="0" borderId="0" xfId="4" applyFont="1" applyFill="1"/>
    <xf numFmtId="0" fontId="28" fillId="2" borderId="0" xfId="4" applyFont="1" applyFill="1"/>
    <xf numFmtId="0" fontId="40" fillId="0" borderId="1" xfId="4" applyFont="1" applyBorder="1"/>
    <xf numFmtId="0" fontId="40" fillId="0" borderId="2" xfId="4" applyFont="1" applyBorder="1"/>
    <xf numFmtId="4" fontId="40" fillId="21" borderId="11" xfId="4" applyNumberFormat="1" applyFont="1" applyFill="1" applyBorder="1"/>
    <xf numFmtId="4" fontId="40" fillId="21" borderId="8" xfId="4" applyNumberFormat="1" applyFont="1" applyFill="1" applyBorder="1"/>
    <xf numFmtId="4" fontId="38" fillId="15" borderId="3" xfId="4" applyNumberFormat="1" applyFont="1" applyFill="1" applyBorder="1"/>
    <xf numFmtId="0" fontId="66" fillId="0" borderId="0" xfId="4" applyFont="1"/>
    <xf numFmtId="4" fontId="40" fillId="21" borderId="3" xfId="4" applyNumberFormat="1" applyFont="1" applyFill="1" applyBorder="1"/>
    <xf numFmtId="17" fontId="44" fillId="0" borderId="0" xfId="4" applyNumberFormat="1" applyFont="1" applyFill="1" applyBorder="1" applyAlignment="1">
      <alignment horizontal="center"/>
    </xf>
    <xf numFmtId="4" fontId="40" fillId="0" borderId="3" xfId="4" applyNumberFormat="1" applyFont="1" applyFill="1" applyBorder="1"/>
    <xf numFmtId="0" fontId="40" fillId="0" borderId="0" xfId="4" applyFont="1" applyBorder="1" applyAlignment="1">
      <alignment horizontal="right"/>
    </xf>
    <xf numFmtId="0" fontId="40" fillId="0" borderId="0" xfId="4" applyFont="1" applyFill="1" applyBorder="1" applyAlignment="1">
      <alignment horizontal="right"/>
    </xf>
    <xf numFmtId="0" fontId="44" fillId="0" borderId="0" xfId="4" applyFont="1" applyFill="1" applyBorder="1" applyAlignment="1">
      <alignment horizontal="right"/>
    </xf>
    <xf numFmtId="4" fontId="38" fillId="0" borderId="0" xfId="4" applyNumberFormat="1" applyFont="1"/>
    <xf numFmtId="4" fontId="40" fillId="0" borderId="3" xfId="4" applyNumberFormat="1" applyFont="1" applyBorder="1"/>
    <xf numFmtId="4" fontId="4" fillId="0" borderId="0" xfId="7" applyNumberFormat="1" applyFont="1" applyFill="1" applyBorder="1" applyAlignment="1" applyProtection="1">
      <alignment horizontal="left"/>
    </xf>
    <xf numFmtId="4" fontId="40" fillId="21" borderId="6" xfId="4" applyNumberFormat="1" applyFont="1" applyFill="1" applyBorder="1"/>
    <xf numFmtId="166" fontId="40" fillId="0" borderId="0" xfId="4" applyNumberFormat="1" applyFont="1" applyBorder="1"/>
    <xf numFmtId="166" fontId="40" fillId="0" borderId="0" xfId="4" applyNumberFormat="1" applyFont="1" applyFill="1" applyBorder="1"/>
    <xf numFmtId="4" fontId="38" fillId="0" borderId="0" xfId="4" applyNumberFormat="1" applyFont="1" applyBorder="1"/>
    <xf numFmtId="4" fontId="38" fillId="0" borderId="0" xfId="4" applyNumberFormat="1" applyFont="1" applyFill="1" applyBorder="1"/>
    <xf numFmtId="164" fontId="70" fillId="2" borderId="0" xfId="1" applyFont="1" applyFill="1" applyBorder="1"/>
    <xf numFmtId="0" fontId="36" fillId="2" borderId="0" xfId="4" applyFont="1" applyFill="1" applyBorder="1"/>
    <xf numFmtId="0" fontId="71" fillId="19" borderId="1" xfId="4" applyFont="1" applyFill="1" applyBorder="1" applyAlignment="1">
      <alignment horizontal="center" vertical="center" wrapText="1"/>
    </xf>
    <xf numFmtId="0" fontId="28" fillId="2" borderId="0" xfId="4" applyFont="1" applyFill="1" applyBorder="1"/>
    <xf numFmtId="164" fontId="40" fillId="0" borderId="0" xfId="1" applyFont="1"/>
    <xf numFmtId="169" fontId="40" fillId="0" borderId="0" xfId="4" applyNumberFormat="1" applyFont="1"/>
    <xf numFmtId="0" fontId="40" fillId="10" borderId="2" xfId="4" applyFont="1" applyFill="1" applyBorder="1"/>
    <xf numFmtId="4" fontId="40" fillId="22" borderId="1" xfId="4" applyNumberFormat="1" applyFont="1" applyFill="1" applyBorder="1"/>
    <xf numFmtId="4" fontId="43" fillId="22" borderId="1" xfId="4" applyNumberFormat="1" applyFont="1" applyFill="1" applyBorder="1"/>
    <xf numFmtId="0" fontId="40" fillId="0" borderId="2" xfId="4" applyFont="1" applyFill="1" applyBorder="1"/>
    <xf numFmtId="164" fontId="40" fillId="0" borderId="0" xfId="1" applyFont="1" applyFill="1" applyBorder="1"/>
    <xf numFmtId="0" fontId="40" fillId="22" borderId="1" xfId="4" applyFont="1" applyFill="1" applyBorder="1"/>
    <xf numFmtId="4" fontId="72" fillId="22" borderId="1" xfId="0" applyNumberFormat="1" applyFont="1" applyFill="1" applyBorder="1" applyAlignment="1">
      <alignment horizontal="center"/>
    </xf>
    <xf numFmtId="3" fontId="26" fillId="0" borderId="0" xfId="0" applyNumberFormat="1" applyFont="1" applyFill="1" applyBorder="1"/>
    <xf numFmtId="0" fontId="40" fillId="10" borderId="1" xfId="4" applyFont="1" applyFill="1" applyBorder="1" applyAlignment="1">
      <alignment horizontal="left"/>
    </xf>
    <xf numFmtId="4" fontId="9" fillId="10" borderId="1" xfId="3" applyNumberFormat="1" applyFont="1" applyFill="1" applyBorder="1"/>
    <xf numFmtId="0" fontId="40" fillId="0" borderId="1" xfId="4" applyFont="1" applyBorder="1" applyAlignment="1">
      <alignment horizontal="left"/>
    </xf>
    <xf numFmtId="4" fontId="9" fillId="0" borderId="1" xfId="3" applyNumberFormat="1" applyFont="1" applyFill="1" applyBorder="1"/>
    <xf numFmtId="4" fontId="9" fillId="0" borderId="1" xfId="3" applyNumberFormat="1" applyFont="1" applyBorder="1"/>
    <xf numFmtId="0" fontId="40" fillId="0" borderId="0" xfId="4" applyFont="1" applyAlignment="1">
      <alignment horizontal="left"/>
    </xf>
    <xf numFmtId="0" fontId="40" fillId="0" borderId="1" xfId="4" applyNumberFormat="1" applyFont="1" applyBorder="1"/>
    <xf numFmtId="43" fontId="40" fillId="0" borderId="0" xfId="8" applyFont="1" applyBorder="1"/>
    <xf numFmtId="43" fontId="40" fillId="0" borderId="0" xfId="8" applyFont="1" applyBorder="1" applyAlignment="1">
      <alignment horizontal="right"/>
    </xf>
    <xf numFmtId="43" fontId="40" fillId="0" borderId="0" xfId="4" applyNumberFormat="1" applyFont="1" applyBorder="1"/>
    <xf numFmtId="0" fontId="36" fillId="0" borderId="0" xfId="4" applyFont="1"/>
    <xf numFmtId="0" fontId="5" fillId="0" borderId="0" xfId="4" applyFont="1" applyAlignment="1">
      <alignment vertical="top" wrapText="1"/>
    </xf>
    <xf numFmtId="0" fontId="36" fillId="0" borderId="0" xfId="4" applyFont="1" applyAlignment="1">
      <alignment horizontal="center"/>
    </xf>
    <xf numFmtId="0" fontId="6" fillId="0" borderId="1" xfId="4" applyFont="1" applyBorder="1" applyAlignment="1">
      <alignment vertical="top" wrapText="1"/>
    </xf>
    <xf numFmtId="0" fontId="28" fillId="14" borderId="1" xfId="4" applyFont="1" applyFill="1" applyBorder="1" applyAlignment="1">
      <alignment horizontal="center"/>
    </xf>
    <xf numFmtId="0" fontId="28" fillId="14" borderId="6" xfId="4" applyFont="1" applyFill="1" applyBorder="1" applyAlignment="1">
      <alignment horizontal="center"/>
    </xf>
    <xf numFmtId="4" fontId="36" fillId="0" borderId="8" xfId="4" applyNumberFormat="1" applyFont="1" applyBorder="1"/>
    <xf numFmtId="4" fontId="36" fillId="0" borderId="0" xfId="4" applyNumberFormat="1" applyFont="1"/>
    <xf numFmtId="0" fontId="5" fillId="0" borderId="1" xfId="4" applyFont="1" applyFill="1" applyBorder="1" applyAlignment="1">
      <alignment vertical="top" wrapText="1"/>
    </xf>
    <xf numFmtId="4" fontId="9" fillId="0" borderId="8" xfId="5" applyNumberFormat="1" applyFont="1" applyFill="1" applyBorder="1"/>
    <xf numFmtId="4" fontId="9" fillId="0" borderId="8" xfId="5" applyNumberFormat="1" applyFont="1" applyBorder="1"/>
    <xf numFmtId="4" fontId="9" fillId="0" borderId="9" xfId="4" applyNumberFormat="1" applyFont="1" applyBorder="1"/>
    <xf numFmtId="4" fontId="9" fillId="2" borderId="0" xfId="4" applyNumberFormat="1" applyFont="1" applyFill="1"/>
    <xf numFmtId="4" fontId="57" fillId="2" borderId="0" xfId="4" applyNumberFormat="1" applyFont="1" applyFill="1"/>
    <xf numFmtId="4" fontId="9" fillId="0" borderId="0" xfId="4" applyNumberFormat="1" applyFont="1"/>
    <xf numFmtId="0" fontId="9" fillId="0" borderId="0" xfId="4" applyFont="1"/>
    <xf numFmtId="0" fontId="9" fillId="0" borderId="8" xfId="4" applyFont="1" applyFill="1" applyBorder="1"/>
    <xf numFmtId="0" fontId="38" fillId="0" borderId="10" xfId="4" applyFont="1" applyFill="1" applyBorder="1"/>
    <xf numFmtId="0" fontId="38" fillId="10" borderId="8" xfId="4" applyFont="1" applyFill="1" applyBorder="1"/>
    <xf numFmtId="4" fontId="9" fillId="0" borderId="0" xfId="4" applyNumberFormat="1" applyFont="1" applyBorder="1"/>
    <xf numFmtId="4" fontId="9" fillId="0" borderId="10" xfId="4" applyNumberFormat="1" applyFont="1" applyBorder="1"/>
    <xf numFmtId="4" fontId="36" fillId="2" borderId="0" xfId="4" applyNumberFormat="1" applyFont="1" applyFill="1"/>
    <xf numFmtId="0" fontId="5" fillId="0" borderId="1" xfId="6" applyFont="1" applyFill="1" applyBorder="1" applyAlignment="1">
      <alignment horizontal="left" vertical="center" wrapText="1"/>
    </xf>
    <xf numFmtId="0" fontId="9" fillId="10" borderId="8" xfId="6" applyFont="1" applyFill="1" applyBorder="1"/>
    <xf numFmtId="169" fontId="36" fillId="0" borderId="8" xfId="5" applyNumberFormat="1" applyFont="1" applyBorder="1"/>
    <xf numFmtId="4" fontId="36" fillId="0" borderId="10" xfId="4" applyNumberFormat="1" applyFont="1" applyBorder="1"/>
    <xf numFmtId="0" fontId="36" fillId="10" borderId="8" xfId="4" applyFont="1" applyFill="1" applyBorder="1"/>
    <xf numFmtId="0" fontId="36" fillId="10" borderId="8" xfId="4" applyFont="1" applyFill="1" applyBorder="1" applyAlignment="1">
      <alignment vertical="center"/>
    </xf>
    <xf numFmtId="171" fontId="9" fillId="0" borderId="8" xfId="5" applyNumberFormat="1" applyFont="1" applyFill="1" applyBorder="1"/>
    <xf numFmtId="0" fontId="71" fillId="10" borderId="1" xfId="4" applyFont="1" applyFill="1" applyBorder="1" applyAlignment="1">
      <alignment horizontal="center"/>
    </xf>
    <xf numFmtId="4" fontId="9" fillId="0" borderId="11" xfId="4" applyNumberFormat="1" applyFont="1" applyBorder="1"/>
    <xf numFmtId="0" fontId="71" fillId="10" borderId="10" xfId="4" applyFont="1" applyFill="1" applyBorder="1" applyAlignment="1">
      <alignment horizontal="center"/>
    </xf>
    <xf numFmtId="4" fontId="9" fillId="0" borderId="12" xfId="4" applyNumberFormat="1" applyFont="1" applyBorder="1"/>
    <xf numFmtId="0" fontId="9" fillId="2" borderId="0" xfId="4" applyFont="1" applyFill="1"/>
    <xf numFmtId="0" fontId="9" fillId="10" borderId="10" xfId="4" applyFont="1" applyFill="1" applyBorder="1"/>
    <xf numFmtId="4" fontId="9" fillId="2" borderId="8" xfId="4" applyNumberFormat="1" applyFont="1" applyFill="1" applyBorder="1"/>
    <xf numFmtId="4" fontId="9" fillId="2" borderId="9" xfId="4" applyNumberFormat="1" applyFont="1" applyFill="1" applyBorder="1"/>
    <xf numFmtId="0" fontId="38" fillId="10" borderId="10" xfId="4" applyFont="1" applyFill="1" applyBorder="1"/>
    <xf numFmtId="4" fontId="9" fillId="2" borderId="0" xfId="5" applyNumberFormat="1" applyFont="1" applyFill="1"/>
    <xf numFmtId="4" fontId="38" fillId="2" borderId="0" xfId="4" applyNumberFormat="1" applyFont="1" applyFill="1"/>
    <xf numFmtId="0" fontId="38" fillId="0" borderId="0" xfId="4" applyFont="1"/>
    <xf numFmtId="0" fontId="9" fillId="10" borderId="10" xfId="4" applyFont="1" applyFill="1" applyBorder="1" applyAlignment="1">
      <alignment vertical="center"/>
    </xf>
    <xf numFmtId="4" fontId="9" fillId="10" borderId="9" xfId="4" applyNumberFormat="1" applyFont="1" applyFill="1" applyBorder="1"/>
    <xf numFmtId="0" fontId="5" fillId="0" borderId="1" xfId="6" applyFont="1" applyFill="1" applyBorder="1" applyAlignment="1">
      <alignment horizontal="left" wrapText="1"/>
    </xf>
    <xf numFmtId="4" fontId="9" fillId="0" borderId="9" xfId="5" applyNumberFormat="1" applyFont="1" applyFill="1" applyBorder="1"/>
    <xf numFmtId="4" fontId="9" fillId="0" borderId="9" xfId="5" applyNumberFormat="1" applyFont="1" applyBorder="1"/>
    <xf numFmtId="0" fontId="5" fillId="10" borderId="0" xfId="4" applyFont="1" applyFill="1" applyAlignment="1">
      <alignment vertical="top" wrapText="1"/>
    </xf>
    <xf numFmtId="4" fontId="9" fillId="10" borderId="6" xfId="4" applyNumberFormat="1" applyFont="1" applyFill="1" applyBorder="1"/>
    <xf numFmtId="4" fontId="9" fillId="10" borderId="5" xfId="4" applyNumberFormat="1" applyFont="1" applyFill="1" applyBorder="1"/>
    <xf numFmtId="4" fontId="9" fillId="10" borderId="1" xfId="4" applyNumberFormat="1" applyFont="1" applyFill="1" applyBorder="1"/>
    <xf numFmtId="0" fontId="28" fillId="0" borderId="1" xfId="4" applyFont="1" applyBorder="1"/>
    <xf numFmtId="4" fontId="9" fillId="0" borderId="6" xfId="4" applyNumberFormat="1" applyFont="1" applyBorder="1"/>
    <xf numFmtId="0" fontId="9" fillId="2" borderId="1" xfId="4" applyFont="1" applyFill="1" applyBorder="1" applyAlignment="1">
      <alignment horizontal="right"/>
    </xf>
    <xf numFmtId="164" fontId="36" fillId="0" borderId="0" xfId="1" applyFont="1"/>
    <xf numFmtId="43" fontId="36" fillId="0" borderId="0" xfId="4" applyNumberFormat="1" applyFont="1"/>
    <xf numFmtId="169" fontId="36" fillId="0" borderId="0" xfId="4" applyNumberFormat="1" applyFont="1"/>
    <xf numFmtId="0" fontId="73" fillId="0" borderId="1" xfId="4" applyFont="1" applyBorder="1" applyAlignment="1">
      <alignment horizontal="left" wrapText="1"/>
    </xf>
    <xf numFmtId="164" fontId="36" fillId="0" borderId="1" xfId="1" applyFont="1" applyBorder="1"/>
    <xf numFmtId="0" fontId="6" fillId="0" borderId="0" xfId="4" applyFont="1" applyAlignment="1">
      <alignment vertical="top" wrapText="1"/>
    </xf>
    <xf numFmtId="164" fontId="28" fillId="0" borderId="1" xfId="1" applyFont="1" applyBorder="1"/>
    <xf numFmtId="0" fontId="28" fillId="0" borderId="0" xfId="4" applyFont="1"/>
    <xf numFmtId="4" fontId="36" fillId="0" borderId="1" xfId="4" applyNumberFormat="1" applyFont="1" applyBorder="1"/>
    <xf numFmtId="0" fontId="36" fillId="0" borderId="1" xfId="4" applyFont="1" applyBorder="1"/>
    <xf numFmtId="0" fontId="28" fillId="0" borderId="0" xfId="4" applyFont="1" applyBorder="1"/>
    <xf numFmtId="0" fontId="36" fillId="0" borderId="0" xfId="4" applyFont="1" applyBorder="1"/>
    <xf numFmtId="0" fontId="5" fillId="0" borderId="0" xfId="4" applyFont="1" applyBorder="1" applyAlignment="1">
      <alignment vertical="top" wrapText="1"/>
    </xf>
    <xf numFmtId="0" fontId="36" fillId="0" borderId="0" xfId="4" applyFont="1" applyBorder="1" applyAlignment="1">
      <alignment horizontal="center"/>
    </xf>
    <xf numFmtId="0" fontId="28" fillId="0" borderId="0" xfId="4" applyFont="1" applyBorder="1" applyAlignment="1">
      <alignment horizontal="center"/>
    </xf>
    <xf numFmtId="0" fontId="74" fillId="2" borderId="0" xfId="4" applyFont="1" applyFill="1" applyAlignment="1">
      <alignment vertical="top" wrapText="1"/>
    </xf>
    <xf numFmtId="0" fontId="8" fillId="2" borderId="0" xfId="4" applyFont="1" applyFill="1"/>
    <xf numFmtId="0" fontId="1" fillId="2" borderId="0" xfId="4" applyFill="1"/>
    <xf numFmtId="4" fontId="1" fillId="2" borderId="0" xfId="4" applyNumberFormat="1" applyFill="1"/>
    <xf numFmtId="0" fontId="12" fillId="2" borderId="0" xfId="4" applyFont="1" applyFill="1"/>
    <xf numFmtId="0" fontId="74" fillId="0" borderId="0" xfId="4" applyFont="1" applyFill="1" applyBorder="1" applyAlignment="1">
      <alignment vertical="top" wrapText="1"/>
    </xf>
    <xf numFmtId="0" fontId="25" fillId="2" borderId="0" xfId="0" applyFont="1" applyFill="1" applyBorder="1" applyAlignment="1">
      <alignment horizontal="left" vertical="top" wrapText="1"/>
    </xf>
    <xf numFmtId="0" fontId="28" fillId="23" borderId="1" xfId="4" applyFont="1" applyFill="1" applyBorder="1" applyAlignment="1">
      <alignment horizontal="center" vertical="center"/>
    </xf>
    <xf numFmtId="0" fontId="74" fillId="23" borderId="1" xfId="4" applyFont="1" applyFill="1" applyBorder="1" applyAlignment="1">
      <alignment vertical="top" wrapText="1"/>
    </xf>
    <xf numFmtId="4" fontId="36" fillId="0" borderId="1" xfId="6" applyNumberFormat="1" applyFont="1" applyFill="1" applyBorder="1"/>
    <xf numFmtId="0" fontId="28" fillId="10" borderId="1" xfId="4" applyFont="1" applyFill="1" applyBorder="1" applyAlignment="1">
      <alignment horizontal="center"/>
    </xf>
    <xf numFmtId="0" fontId="28" fillId="23" borderId="1" xfId="4" applyFont="1" applyFill="1" applyBorder="1" applyAlignment="1">
      <alignment horizontal="center"/>
    </xf>
    <xf numFmtId="0" fontId="74" fillId="10" borderId="0" xfId="4" applyFont="1" applyFill="1" applyBorder="1" applyAlignment="1">
      <alignment vertical="top" wrapText="1"/>
    </xf>
    <xf numFmtId="0" fontId="34" fillId="2" borderId="0" xfId="4" applyFont="1" applyFill="1"/>
    <xf numFmtId="4" fontId="9" fillId="2" borderId="1" xfId="5" applyNumberFormat="1" applyFont="1" applyFill="1" applyBorder="1"/>
    <xf numFmtId="0" fontId="77" fillId="2" borderId="0" xfId="4" applyFont="1" applyFill="1"/>
    <xf numFmtId="164" fontId="1" fillId="2" borderId="0" xfId="1" applyFont="1" applyFill="1"/>
    <xf numFmtId="4" fontId="1" fillId="2" borderId="0" xfId="1" applyNumberFormat="1" applyFont="1" applyFill="1"/>
    <xf numFmtId="166" fontId="1" fillId="2" borderId="0" xfId="4" applyNumberFormat="1" applyFill="1"/>
    <xf numFmtId="172" fontId="1" fillId="2" borderId="0" xfId="4" applyNumberFormat="1" applyFill="1"/>
    <xf numFmtId="173" fontId="1" fillId="2" borderId="0" xfId="4" applyNumberFormat="1" applyFill="1"/>
    <xf numFmtId="0" fontId="74" fillId="0" borderId="0" xfId="4" applyFont="1" applyAlignment="1">
      <alignment vertical="top" wrapText="1"/>
    </xf>
    <xf numFmtId="0" fontId="8" fillId="0" borderId="0" xfId="4" applyFont="1"/>
    <xf numFmtId="165" fontId="9" fillId="18" borderId="0" xfId="6" applyNumberFormat="1" applyFont="1" applyFill="1" applyAlignment="1">
      <alignment horizontal="right"/>
    </xf>
    <xf numFmtId="4" fontId="40" fillId="18" borderId="0" xfId="6" applyNumberFormat="1" applyFont="1" applyFill="1" applyAlignment="1">
      <alignment horizontal="right"/>
    </xf>
    <xf numFmtId="170" fontId="40" fillId="18" borderId="0" xfId="0" applyNumberFormat="1" applyFont="1" applyFill="1" applyBorder="1" applyAlignment="1">
      <alignment horizontal="right"/>
    </xf>
    <xf numFmtId="0" fontId="66" fillId="0" borderId="0" xfId="0" applyFont="1"/>
    <xf numFmtId="164" fontId="0" fillId="0" borderId="0" xfId="1" applyFont="1"/>
    <xf numFmtId="0" fontId="78" fillId="0" borderId="0" xfId="0" applyFont="1"/>
    <xf numFmtId="0" fontId="28" fillId="14" borderId="11" xfId="6" applyFont="1" applyFill="1" applyBorder="1" applyAlignment="1">
      <alignment horizontal="center"/>
    </xf>
    <xf numFmtId="0" fontId="28" fillId="14" borderId="11" xfId="4" applyFont="1" applyFill="1" applyBorder="1" applyAlignment="1">
      <alignment horizontal="center"/>
    </xf>
    <xf numFmtId="0" fontId="79" fillId="19" borderId="11" xfId="4" applyFont="1" applyFill="1" applyBorder="1" applyAlignment="1">
      <alignment horizontal="center"/>
    </xf>
    <xf numFmtId="164" fontId="79" fillId="19" borderId="11" xfId="1" applyFont="1" applyFill="1" applyBorder="1" applyAlignment="1">
      <alignment horizontal="center"/>
    </xf>
    <xf numFmtId="0" fontId="9" fillId="0" borderId="1" xfId="6" applyFont="1" applyFill="1" applyBorder="1" applyAlignment="1">
      <alignment vertical="center"/>
    </xf>
    <xf numFmtId="169" fontId="40" fillId="0" borderId="1" xfId="6" quotePrefix="1" applyNumberFormat="1" applyFont="1" applyFill="1" applyBorder="1"/>
    <xf numFmtId="169" fontId="40" fillId="0" borderId="1" xfId="6" applyNumberFormat="1" applyFont="1" applyFill="1" applyBorder="1"/>
    <xf numFmtId="0" fontId="9" fillId="0" borderId="1" xfId="6" applyFont="1" applyFill="1" applyBorder="1"/>
    <xf numFmtId="164" fontId="28" fillId="14" borderId="11" xfId="1" applyFont="1" applyFill="1" applyBorder="1" applyAlignment="1">
      <alignment horizontal="center"/>
    </xf>
    <xf numFmtId="0" fontId="28" fillId="4" borderId="1" xfId="4" applyFont="1" applyFill="1" applyBorder="1" applyAlignment="1">
      <alignment horizontal="center"/>
    </xf>
    <xf numFmtId="0" fontId="28" fillId="25" borderId="1" xfId="4" applyFont="1" applyFill="1" applyBorder="1" applyAlignment="1">
      <alignment horizontal="center"/>
    </xf>
    <xf numFmtId="164" fontId="40" fillId="0" borderId="1" xfId="1" applyFont="1" applyFill="1" applyBorder="1"/>
    <xf numFmtId="0" fontId="4" fillId="0" borderId="0" xfId="0" applyFont="1" applyFill="1"/>
    <xf numFmtId="4" fontId="14" fillId="0" borderId="0" xfId="0" applyNumberFormat="1" applyFont="1" applyFill="1" applyBorder="1" applyAlignment="1">
      <alignment horizontal="right"/>
    </xf>
    <xf numFmtId="164" fontId="0" fillId="0" borderId="0" xfId="1" applyFont="1" applyFill="1"/>
    <xf numFmtId="0" fontId="80" fillId="19" borderId="2" xfId="0" applyFont="1" applyFill="1" applyBorder="1" applyAlignment="1">
      <alignment horizontal="left" vertical="center"/>
    </xf>
    <xf numFmtId="0" fontId="81" fillId="19" borderId="7" xfId="0" applyFont="1" applyFill="1" applyBorder="1" applyAlignment="1">
      <alignment horizontal="left" vertical="center"/>
    </xf>
    <xf numFmtId="0" fontId="81" fillId="19" borderId="3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0" fillId="0" borderId="0" xfId="0" quotePrefix="1" applyFont="1" applyFill="1" applyBorder="1" applyAlignment="1">
      <alignment horizontal="left"/>
    </xf>
    <xf numFmtId="0" fontId="82" fillId="19" borderId="1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79" fillId="0" borderId="0" xfId="0" applyFont="1" applyFill="1" applyBorder="1" applyAlignment="1">
      <alignment horizontal="left"/>
    </xf>
    <xf numFmtId="17" fontId="81" fillId="19" borderId="1" xfId="0" applyNumberFormat="1" applyFont="1" applyFill="1" applyBorder="1" applyAlignment="1">
      <alignment horizontal="center"/>
    </xf>
    <xf numFmtId="0" fontId="80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79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3" fillId="0" borderId="0" xfId="0" applyFont="1" applyAlignment="1">
      <alignment horizontal="right"/>
    </xf>
    <xf numFmtId="39" fontId="83" fillId="0" borderId="0" xfId="0" applyNumberFormat="1" applyFont="1"/>
    <xf numFmtId="43" fontId="0" fillId="0" borderId="0" xfId="5" applyFont="1"/>
    <xf numFmtId="0" fontId="84" fillId="0" borderId="0" xfId="0" applyFont="1"/>
    <xf numFmtId="0" fontId="9" fillId="0" borderId="0" xfId="0" applyFont="1"/>
    <xf numFmtId="0" fontId="83" fillId="0" borderId="0" xfId="0" applyFont="1"/>
    <xf numFmtId="164" fontId="13" fillId="0" borderId="0" xfId="1" applyFont="1"/>
    <xf numFmtId="0" fontId="67" fillId="19" borderId="7" xfId="0" applyFont="1" applyFill="1" applyBorder="1" applyAlignment="1">
      <alignment horizontal="left" vertical="center"/>
    </xf>
    <xf numFmtId="0" fontId="67" fillId="19" borderId="3" xfId="0" applyFont="1" applyFill="1" applyBorder="1" applyAlignment="1">
      <alignment horizontal="left" vertical="center"/>
    </xf>
    <xf numFmtId="0" fontId="79" fillId="0" borderId="0" xfId="0" applyFont="1" applyAlignment="1"/>
    <xf numFmtId="0" fontId="5" fillId="10" borderId="0" xfId="14" applyFont="1" applyFill="1" applyBorder="1" applyAlignment="1">
      <alignment horizontal="right"/>
    </xf>
    <xf numFmtId="43" fontId="5" fillId="0" borderId="0" xfId="8" applyFont="1" applyBorder="1"/>
    <xf numFmtId="4" fontId="4" fillId="0" borderId="0" xfId="4" applyNumberFormat="1" applyFont="1" applyFill="1" applyBorder="1"/>
    <xf numFmtId="43" fontId="5" fillId="10" borderId="0" xfId="8" applyFont="1" applyFill="1" applyBorder="1"/>
    <xf numFmtId="169" fontId="5" fillId="10" borderId="0" xfId="8" applyNumberFormat="1" applyFont="1" applyFill="1" applyBorder="1"/>
    <xf numFmtId="0" fontId="42" fillId="10" borderId="0" xfId="0" applyFont="1" applyFill="1" applyBorder="1"/>
    <xf numFmtId="49" fontId="9" fillId="19" borderId="1" xfId="0" applyNumberFormat="1" applyFont="1" applyFill="1" applyBorder="1"/>
    <xf numFmtId="39" fontId="9" fillId="16" borderId="1" xfId="5" applyNumberFormat="1" applyFont="1" applyFill="1" applyBorder="1"/>
    <xf numFmtId="39" fontId="9" fillId="0" borderId="1" xfId="5" applyNumberFormat="1" applyFont="1" applyBorder="1"/>
    <xf numFmtId="7" fontId="0" fillId="0" borderId="0" xfId="0" applyNumberFormat="1"/>
    <xf numFmtId="0" fontId="1" fillId="0" borderId="0" xfId="4" applyFont="1" applyFill="1"/>
    <xf numFmtId="0" fontId="57" fillId="0" borderId="1" xfId="4" applyFont="1" applyFill="1" applyBorder="1"/>
    <xf numFmtId="0" fontId="40" fillId="10" borderId="0" xfId="4" applyFont="1" applyFill="1" applyAlignment="1">
      <alignment horizontal="right"/>
    </xf>
    <xf numFmtId="0" fontId="1" fillId="0" borderId="0" xfId="4" applyFill="1"/>
    <xf numFmtId="0" fontId="40" fillId="0" borderId="1" xfId="6" applyFont="1" applyFill="1" applyBorder="1"/>
    <xf numFmtId="169" fontId="40" fillId="10" borderId="1" xfId="6" applyNumberFormat="1" applyFont="1" applyFill="1" applyBorder="1"/>
    <xf numFmtId="4" fontId="40" fillId="0" borderId="1" xfId="6" applyNumberFormat="1" applyFont="1" applyFill="1" applyBorder="1"/>
    <xf numFmtId="164" fontId="40" fillId="10" borderId="0" xfId="1" applyFont="1" applyFill="1" applyAlignment="1">
      <alignment horizontal="right"/>
    </xf>
    <xf numFmtId="169" fontId="0" fillId="0" borderId="0" xfId="0" applyNumberFormat="1"/>
    <xf numFmtId="164" fontId="1" fillId="0" borderId="0" xfId="1" applyFont="1" applyFill="1"/>
    <xf numFmtId="0" fontId="64" fillId="0" borderId="0" xfId="4" applyFont="1" applyFill="1"/>
    <xf numFmtId="0" fontId="40" fillId="10" borderId="1" xfId="6" applyFont="1" applyFill="1" applyBorder="1"/>
    <xf numFmtId="9" fontId="40" fillId="10" borderId="0" xfId="4" applyNumberFormat="1" applyFont="1" applyFill="1" applyAlignment="1">
      <alignment horizontal="right"/>
    </xf>
    <xf numFmtId="0" fontId="57" fillId="10" borderId="1" xfId="4" applyFont="1" applyFill="1" applyBorder="1"/>
    <xf numFmtId="169" fontId="13" fillId="0" borderId="0" xfId="5" applyNumberFormat="1" applyFont="1" applyFill="1" applyBorder="1"/>
    <xf numFmtId="164" fontId="0" fillId="0" borderId="0" xfId="1" applyFont="1" applyFill="1" applyBorder="1"/>
    <xf numFmtId="164" fontId="62" fillId="0" borderId="0" xfId="1" applyFont="1" applyFill="1"/>
    <xf numFmtId="9" fontId="62" fillId="0" borderId="0" xfId="4" applyNumberFormat="1" applyFont="1" applyFill="1" applyAlignment="1">
      <alignment horizontal="right"/>
    </xf>
    <xf numFmtId="9" fontId="1" fillId="0" borderId="0" xfId="4" applyNumberFormat="1" applyFill="1"/>
    <xf numFmtId="164" fontId="28" fillId="25" borderId="1" xfId="1" applyFont="1" applyFill="1" applyBorder="1" applyAlignment="1">
      <alignment horizontal="center"/>
    </xf>
    <xf numFmtId="0" fontId="40" fillId="24" borderId="1" xfId="6" applyFont="1" applyFill="1" applyBorder="1"/>
    <xf numFmtId="43" fontId="62" fillId="10" borderId="0" xfId="5" applyFont="1" applyFill="1"/>
    <xf numFmtId="4" fontId="42" fillId="0" borderId="0" xfId="0" applyNumberFormat="1" applyFont="1"/>
    <xf numFmtId="164" fontId="42" fillId="0" borderId="0" xfId="1" applyFont="1" applyFill="1"/>
    <xf numFmtId="0" fontId="42" fillId="0" borderId="0" xfId="4" applyFont="1" applyFill="1"/>
    <xf numFmtId="164" fontId="40" fillId="0" borderId="0" xfId="1" applyFont="1" applyFill="1"/>
    <xf numFmtId="4" fontId="44" fillId="0" borderId="0" xfId="4" applyNumberFormat="1" applyFont="1" applyFill="1"/>
    <xf numFmtId="0" fontId="9" fillId="10" borderId="1" xfId="6" applyFont="1" applyFill="1" applyBorder="1" applyAlignment="1">
      <alignment vertical="top"/>
    </xf>
    <xf numFmtId="0" fontId="9" fillId="10" borderId="9" xfId="6" applyFont="1" applyFill="1" applyBorder="1" applyAlignment="1">
      <alignment horizontal="right" vertical="top"/>
    </xf>
    <xf numFmtId="0" fontId="5" fillId="0" borderId="0" xfId="0" applyFont="1"/>
    <xf numFmtId="0" fontId="42" fillId="0" borderId="0" xfId="0" applyFont="1"/>
    <xf numFmtId="166" fontId="42" fillId="2" borderId="0" xfId="4" applyNumberFormat="1" applyFont="1" applyFill="1"/>
    <xf numFmtId="0" fontId="28" fillId="0" borderId="0" xfId="6" applyFont="1" applyAlignment="1">
      <alignment horizontal="left"/>
    </xf>
    <xf numFmtId="0" fontId="66" fillId="0" borderId="1" xfId="0" applyFont="1" applyBorder="1" applyAlignment="1">
      <alignment horizontal="center"/>
    </xf>
    <xf numFmtId="0" fontId="28" fillId="26" borderId="1" xfId="4" applyFont="1" applyFill="1" applyBorder="1" applyAlignment="1">
      <alignment horizontal="center"/>
    </xf>
    <xf numFmtId="169" fontId="83" fillId="0" borderId="0" xfId="0" applyNumberFormat="1" applyFont="1"/>
    <xf numFmtId="43" fontId="4" fillId="0" borderId="0" xfId="5" applyFont="1"/>
    <xf numFmtId="169" fontId="9" fillId="16" borderId="1" xfId="5" applyNumberFormat="1" applyFont="1" applyFill="1" applyBorder="1"/>
    <xf numFmtId="0" fontId="8" fillId="0" borderId="0" xfId="4" applyFont="1" applyFill="1"/>
    <xf numFmtId="169" fontId="62" fillId="0" borderId="0" xfId="4" applyNumberFormat="1" applyFont="1" applyFill="1"/>
    <xf numFmtId="43" fontId="85" fillId="2" borderId="0" xfId="5" applyFont="1" applyFill="1"/>
    <xf numFmtId="0" fontId="40" fillId="0" borderId="0" xfId="0" applyFont="1" applyFill="1"/>
    <xf numFmtId="0" fontId="58" fillId="0" borderId="0" xfId="6" applyFont="1" applyFill="1" applyAlignment="1">
      <alignment horizontal="right"/>
    </xf>
    <xf numFmtId="4" fontId="86" fillId="0" borderId="0" xfId="0" applyNumberFormat="1" applyFont="1" applyFill="1" applyAlignment="1">
      <alignment horizontal="right"/>
    </xf>
    <xf numFmtId="170" fontId="86" fillId="0" borderId="0" xfId="0" applyNumberFormat="1" applyFont="1" applyFill="1" applyBorder="1" applyAlignment="1">
      <alignment horizontal="right"/>
    </xf>
    <xf numFmtId="0" fontId="74" fillId="0" borderId="0" xfId="4" applyFont="1" applyAlignment="1">
      <alignment horizontal="left" vertical="top"/>
    </xf>
    <xf numFmtId="0" fontId="5" fillId="0" borderId="0" xfId="4" applyFont="1" applyAlignment="1">
      <alignment horizontal="left" vertical="top"/>
    </xf>
    <xf numFmtId="0" fontId="36" fillId="0" borderId="0" xfId="4" applyFont="1" applyAlignment="1">
      <alignment horizontal="centerContinuous"/>
    </xf>
    <xf numFmtId="0" fontId="6" fillId="0" borderId="1" xfId="4" applyFont="1" applyBorder="1" applyAlignment="1">
      <alignment horizontal="left" vertical="top"/>
    </xf>
    <xf numFmtId="4" fontId="5" fillId="0" borderId="0" xfId="4" applyNumberFormat="1" applyFont="1"/>
    <xf numFmtId="4" fontId="47" fillId="0" borderId="0" xfId="4" applyNumberFormat="1" applyFont="1"/>
    <xf numFmtId="0" fontId="87" fillId="0" borderId="10" xfId="4" applyFont="1" applyFill="1" applyBorder="1"/>
    <xf numFmtId="164" fontId="36" fillId="0" borderId="8" xfId="1" applyFont="1" applyBorder="1"/>
    <xf numFmtId="0" fontId="38" fillId="2" borderId="10" xfId="4" applyFont="1" applyFill="1" applyBorder="1"/>
    <xf numFmtId="0" fontId="87" fillId="2" borderId="10" xfId="4" applyFont="1" applyFill="1" applyBorder="1"/>
    <xf numFmtId="0" fontId="5" fillId="2" borderId="0" xfId="4" applyFont="1" applyFill="1" applyAlignment="1">
      <alignment horizontal="left" vertical="top"/>
    </xf>
    <xf numFmtId="4" fontId="5" fillId="10" borderId="0" xfId="4" applyNumberFormat="1" applyFont="1" applyFill="1"/>
    <xf numFmtId="0" fontId="71" fillId="0" borderId="1" xfId="4" applyFont="1" applyBorder="1"/>
    <xf numFmtId="0" fontId="9" fillId="0" borderId="0" xfId="4" applyFont="1" applyAlignment="1">
      <alignment horizontal="right"/>
    </xf>
    <xf numFmtId="0" fontId="88" fillId="10" borderId="1" xfId="4" applyFont="1" applyFill="1" applyBorder="1"/>
    <xf numFmtId="164" fontId="5" fillId="0" borderId="0" xfId="1" applyFont="1" applyAlignment="1">
      <alignment horizontal="left" vertical="top"/>
    </xf>
    <xf numFmtId="0" fontId="88" fillId="10" borderId="1" xfId="4" applyFont="1" applyFill="1" applyBorder="1" applyAlignment="1">
      <alignment horizontal="left" vertical="top" wrapText="1"/>
    </xf>
    <xf numFmtId="4" fontId="28" fillId="0" borderId="1" xfId="4" applyNumberFormat="1" applyFont="1" applyBorder="1"/>
    <xf numFmtId="0" fontId="5" fillId="0" borderId="0" xfId="4" applyFont="1" applyBorder="1" applyAlignment="1">
      <alignment horizontal="left" vertical="top"/>
    </xf>
    <xf numFmtId="0" fontId="1" fillId="0" borderId="0" xfId="4" applyBorder="1"/>
    <xf numFmtId="0" fontId="74" fillId="10" borderId="0" xfId="4" applyFont="1" applyFill="1" applyAlignment="1">
      <alignment horizontal="left" vertical="top"/>
    </xf>
    <xf numFmtId="0" fontId="8" fillId="10" borderId="0" xfId="4" applyFont="1" applyFill="1"/>
    <xf numFmtId="0" fontId="36" fillId="10" borderId="0" xfId="4" applyFont="1" applyFill="1"/>
    <xf numFmtId="0" fontId="8" fillId="0" borderId="0" xfId="4" quotePrefix="1" applyFont="1"/>
    <xf numFmtId="0" fontId="89" fillId="0" borderId="0" xfId="4" applyFont="1"/>
    <xf numFmtId="0" fontId="63" fillId="0" borderId="0" xfId="4" applyFont="1"/>
    <xf numFmtId="0" fontId="41" fillId="0" borderId="0" xfId="4" applyFont="1"/>
    <xf numFmtId="4" fontId="41" fillId="0" borderId="0" xfId="4" applyNumberFormat="1" applyFont="1"/>
    <xf numFmtId="0" fontId="52" fillId="2" borderId="6" xfId="0" applyFont="1" applyFill="1" applyBorder="1" applyAlignment="1">
      <alignment horizontal="left" vertical="center" wrapText="1"/>
    </xf>
    <xf numFmtId="0" fontId="52" fillId="23" borderId="6" xfId="0" applyFont="1" applyFill="1" applyBorder="1" applyAlignment="1">
      <alignment horizontal="left" vertical="center" wrapText="1"/>
    </xf>
    <xf numFmtId="0" fontId="52" fillId="2" borderId="6" xfId="0" applyFont="1" applyFill="1" applyBorder="1" applyAlignment="1">
      <alignment horizontal="left" vertical="top" wrapText="1"/>
    </xf>
    <xf numFmtId="0" fontId="1" fillId="2" borderId="1" xfId="4" applyFont="1" applyFill="1" applyBorder="1" applyAlignment="1">
      <alignment horizontal="left" vertical="top" wrapText="1"/>
    </xf>
    <xf numFmtId="4" fontId="4" fillId="10" borderId="1" xfId="0" applyNumberFormat="1" applyFont="1" applyFill="1" applyBorder="1"/>
    <xf numFmtId="4" fontId="4" fillId="0" borderId="1" xfId="0" applyNumberFormat="1" applyFont="1" applyFill="1" applyBorder="1"/>
    <xf numFmtId="4" fontId="4" fillId="0" borderId="1" xfId="0" applyNumberFormat="1" applyFont="1" applyBorder="1"/>
    <xf numFmtId="4" fontId="4" fillId="0" borderId="3" xfId="2" applyNumberFormat="1" applyFont="1" applyBorder="1"/>
    <xf numFmtId="4" fontId="4" fillId="0" borderId="1" xfId="2" applyNumberFormat="1" applyFont="1" applyBorder="1"/>
    <xf numFmtId="2" fontId="91" fillId="8" borderId="1" xfId="0" applyNumberFormat="1" applyFont="1" applyFill="1" applyBorder="1" applyAlignment="1">
      <alignment horizontal="right" vertical="center"/>
    </xf>
    <xf numFmtId="4" fontId="4" fillId="0" borderId="1" xfId="0" quotePrefix="1" applyNumberFormat="1" applyFont="1" applyBorder="1"/>
    <xf numFmtId="4" fontId="4" fillId="11" borderId="1" xfId="0" applyNumberFormat="1" applyFont="1" applyFill="1" applyBorder="1"/>
    <xf numFmtId="2" fontId="4" fillId="0" borderId="0" xfId="0" applyNumberFormat="1" applyFont="1"/>
    <xf numFmtId="39" fontId="4" fillId="0" borderId="1" xfId="0" applyNumberFormat="1" applyFont="1" applyBorder="1"/>
    <xf numFmtId="39" fontId="4" fillId="0" borderId="1" xfId="0" applyNumberFormat="1" applyFont="1" applyFill="1" applyBorder="1" applyAlignment="1">
      <alignment horizontal="right" vertical="top" wrapText="1"/>
    </xf>
    <xf numFmtId="166" fontId="4" fillId="0" borderId="0" xfId="0" applyNumberFormat="1" applyFont="1"/>
    <xf numFmtId="4" fontId="92" fillId="0" borderId="1" xfId="5" applyNumberFormat="1" applyFont="1" applyBorder="1"/>
    <xf numFmtId="43" fontId="4" fillId="0" borderId="1" xfId="5" applyFont="1" applyBorder="1"/>
    <xf numFmtId="43" fontId="4" fillId="0" borderId="6" xfId="5" applyFont="1" applyBorder="1"/>
    <xf numFmtId="43" fontId="4" fillId="0" borderId="1" xfId="0" applyNumberFormat="1" applyFont="1" applyBorder="1"/>
    <xf numFmtId="168" fontId="91" fillId="0" borderId="3" xfId="2" applyNumberFormat="1" applyFont="1" applyBorder="1"/>
    <xf numFmtId="168" fontId="91" fillId="0" borderId="1" xfId="2" applyNumberFormat="1" applyFont="1" applyBorder="1"/>
    <xf numFmtId="166" fontId="4" fillId="0" borderId="0" xfId="0" applyNumberFormat="1" applyFont="1" applyBorder="1"/>
    <xf numFmtId="39" fontId="91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/>
    <xf numFmtId="166" fontId="5" fillId="10" borderId="13" xfId="8" applyNumberFormat="1" applyFont="1" applyFill="1" applyBorder="1"/>
    <xf numFmtId="2" fontId="90" fillId="8" borderId="1" xfId="0" applyNumberFormat="1" applyFont="1" applyFill="1" applyBorder="1" applyAlignment="1">
      <alignment horizontal="right" vertical="center"/>
    </xf>
    <xf numFmtId="2" fontId="90" fillId="8" borderId="1" xfId="0" applyNumberFormat="1" applyFont="1" applyFill="1" applyBorder="1" applyAlignment="1">
      <alignment vertical="center"/>
    </xf>
    <xf numFmtId="39" fontId="91" fillId="8" borderId="1" xfId="0" applyNumberFormat="1" applyFont="1" applyFill="1" applyBorder="1" applyAlignment="1">
      <alignment vertical="center"/>
    </xf>
    <xf numFmtId="166" fontId="40" fillId="0" borderId="1" xfId="4" applyNumberFormat="1" applyFont="1" applyBorder="1"/>
    <xf numFmtId="169" fontId="9" fillId="23" borderId="1" xfId="0" applyNumberFormat="1" applyFont="1" applyFill="1" applyBorder="1"/>
    <xf numFmtId="17" fontId="83" fillId="0" borderId="0" xfId="0" applyNumberFormat="1" applyFont="1" applyAlignment="1">
      <alignment horizontal="center"/>
    </xf>
    <xf numFmtId="4" fontId="93" fillId="2" borderId="0" xfId="4" applyNumberFormat="1" applyFont="1" applyFill="1"/>
    <xf numFmtId="0" fontId="40" fillId="10" borderId="0" xfId="4" applyFont="1" applyFill="1" applyAlignment="1">
      <alignment horizontal="center"/>
    </xf>
    <xf numFmtId="164" fontId="40" fillId="10" borderId="0" xfId="1" applyFont="1" applyFill="1" applyAlignment="1">
      <alignment horizontal="center"/>
    </xf>
    <xf numFmtId="0" fontId="5" fillId="17" borderId="2" xfId="6" applyFont="1" applyFill="1" applyBorder="1" applyAlignment="1">
      <alignment horizontal="center" vertical="center"/>
    </xf>
    <xf numFmtId="0" fontId="5" fillId="17" borderId="7" xfId="6" applyFont="1" applyFill="1" applyBorder="1" applyAlignment="1">
      <alignment horizontal="center" vertical="center"/>
    </xf>
    <xf numFmtId="0" fontId="5" fillId="17" borderId="3" xfId="6" applyFont="1" applyFill="1" applyBorder="1" applyAlignment="1">
      <alignment horizontal="center" vertical="center"/>
    </xf>
    <xf numFmtId="0" fontId="5" fillId="17" borderId="2" xfId="6" applyFont="1" applyFill="1" applyBorder="1" applyAlignment="1">
      <alignment horizontal="center" vertical="top"/>
    </xf>
    <xf numFmtId="0" fontId="5" fillId="17" borderId="7" xfId="6" applyFont="1" applyFill="1" applyBorder="1" applyAlignment="1">
      <alignment horizontal="center" vertical="top"/>
    </xf>
    <xf numFmtId="0" fontId="5" fillId="17" borderId="3" xfId="6" applyFont="1" applyFill="1" applyBorder="1" applyAlignment="1">
      <alignment horizontal="center" vertical="top"/>
    </xf>
    <xf numFmtId="0" fontId="5" fillId="17" borderId="2" xfId="6" applyFont="1" applyFill="1" applyBorder="1" applyAlignment="1">
      <alignment horizontal="center" vertical="top" wrapText="1"/>
    </xf>
    <xf numFmtId="0" fontId="5" fillId="17" borderId="7" xfId="6" applyFont="1" applyFill="1" applyBorder="1" applyAlignment="1">
      <alignment horizontal="center" vertical="top" wrapText="1"/>
    </xf>
    <xf numFmtId="0" fontId="5" fillId="17" borderId="3" xfId="6" applyFont="1" applyFill="1" applyBorder="1" applyAlignment="1">
      <alignment horizontal="center" vertical="top" wrapText="1"/>
    </xf>
    <xf numFmtId="0" fontId="28" fillId="0" borderId="0" xfId="6" applyFont="1" applyAlignment="1">
      <alignment horizontal="center"/>
    </xf>
    <xf numFmtId="0" fontId="43" fillId="0" borderId="0" xfId="6" applyFont="1" applyAlignment="1">
      <alignment horizontal="center"/>
    </xf>
    <xf numFmtId="0" fontId="40" fillId="0" borderId="0" xfId="6" applyFont="1" applyAlignment="1">
      <alignment horizontal="center"/>
    </xf>
    <xf numFmtId="0" fontId="5" fillId="17" borderId="2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wrapText="1"/>
    </xf>
    <xf numFmtId="0" fontId="5" fillId="17" borderId="7" xfId="0" applyFont="1" applyFill="1" applyBorder="1" applyAlignment="1">
      <alignment horizontal="center" wrapText="1"/>
    </xf>
    <xf numFmtId="0" fontId="5" fillId="17" borderId="3" xfId="0" applyFont="1" applyFill="1" applyBorder="1" applyAlignment="1">
      <alignment horizontal="center" wrapText="1"/>
    </xf>
    <xf numFmtId="0" fontId="28" fillId="0" borderId="0" xfId="4" applyFont="1" applyAlignment="1">
      <alignment horizontal="center"/>
    </xf>
    <xf numFmtId="0" fontId="66" fillId="19" borderId="1" xfId="4" applyFont="1" applyFill="1" applyBorder="1" applyAlignment="1">
      <alignment horizontal="center" vertical="center" wrapText="1"/>
    </xf>
    <xf numFmtId="17" fontId="44" fillId="0" borderId="0" xfId="4" applyNumberFormat="1" applyFont="1" applyBorder="1" applyAlignment="1">
      <alignment horizontal="center"/>
    </xf>
    <xf numFmtId="0" fontId="40" fillId="0" borderId="0" xfId="4" applyFont="1" applyBorder="1" applyAlignment="1">
      <alignment horizontal="center"/>
    </xf>
    <xf numFmtId="0" fontId="35" fillId="12" borderId="2" xfId="0" applyFont="1" applyFill="1" applyBorder="1" applyAlignment="1">
      <alignment horizontal="center" wrapText="1"/>
    </xf>
    <xf numFmtId="0" fontId="35" fillId="12" borderId="3" xfId="0" applyFont="1" applyFill="1" applyBorder="1" applyAlignment="1">
      <alignment horizontal="center" wrapText="1"/>
    </xf>
    <xf numFmtId="0" fontId="28" fillId="14" borderId="2" xfId="4" applyFont="1" applyFill="1" applyBorder="1" applyAlignment="1">
      <alignment horizontal="center"/>
    </xf>
    <xf numFmtId="0" fontId="28" fillId="14" borderId="3" xfId="4" applyFont="1" applyFill="1" applyBorder="1" applyAlignment="1">
      <alignment horizontal="center"/>
    </xf>
    <xf numFmtId="0" fontId="36" fillId="0" borderId="0" xfId="4" applyFont="1" applyAlignment="1">
      <alignment horizontal="center"/>
    </xf>
    <xf numFmtId="0" fontId="28" fillId="14" borderId="11" xfId="4" applyFont="1" applyFill="1" applyBorder="1" applyAlignment="1">
      <alignment horizontal="center" vertical="center"/>
    </xf>
    <xf numFmtId="0" fontId="28" fillId="14" borderId="6" xfId="4" applyFont="1" applyFill="1" applyBorder="1" applyAlignment="1">
      <alignment horizontal="center" vertical="center"/>
    </xf>
    <xf numFmtId="14" fontId="1" fillId="0" borderId="13" xfId="4" applyNumberFormat="1" applyFill="1" applyBorder="1" applyAlignment="1">
      <alignment horizontal="center"/>
    </xf>
    <xf numFmtId="0" fontId="28" fillId="23" borderId="2" xfId="4" applyFont="1" applyFill="1" applyBorder="1" applyAlignment="1">
      <alignment horizontal="center" vertical="center"/>
    </xf>
    <xf numFmtId="0" fontId="28" fillId="23" borderId="3" xfId="4" applyFont="1" applyFill="1" applyBorder="1" applyAlignment="1">
      <alignment horizontal="center" vertical="center"/>
    </xf>
    <xf numFmtId="0" fontId="74" fillId="23" borderId="11" xfId="4" applyFont="1" applyFill="1" applyBorder="1" applyAlignment="1">
      <alignment horizontal="left" vertical="center" wrapText="1"/>
    </xf>
    <xf numFmtId="0" fontId="74" fillId="23" borderId="6" xfId="4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17" fontId="1" fillId="0" borderId="13" xfId="4" applyNumberFormat="1" applyFill="1" applyBorder="1" applyAlignment="1">
      <alignment horizontal="center"/>
    </xf>
    <xf numFmtId="0" fontId="28" fillId="0" borderId="13" xfId="4" applyFont="1" applyFill="1" applyBorder="1" applyAlignment="1">
      <alignment horizontal="center"/>
    </xf>
    <xf numFmtId="0" fontId="79" fillId="19" borderId="2" xfId="4" applyFont="1" applyFill="1" applyBorder="1" applyAlignment="1">
      <alignment horizontal="center" wrapText="1"/>
    </xf>
    <xf numFmtId="0" fontId="79" fillId="19" borderId="3" xfId="4" applyFont="1" applyFill="1" applyBorder="1" applyAlignment="1">
      <alignment horizontal="center" wrapText="1"/>
    </xf>
    <xf numFmtId="0" fontId="28" fillId="4" borderId="2" xfId="4" applyFont="1" applyFill="1" applyBorder="1" applyAlignment="1">
      <alignment horizontal="center"/>
    </xf>
    <xf numFmtId="0" fontId="28" fillId="4" borderId="3" xfId="4" applyFont="1" applyFill="1" applyBorder="1" applyAlignment="1">
      <alignment horizontal="center"/>
    </xf>
    <xf numFmtId="0" fontId="22" fillId="3" borderId="13" xfId="0" applyFont="1" applyFill="1" applyBorder="1" applyAlignment="1">
      <alignment horizontal="center" wrapText="1"/>
    </xf>
    <xf numFmtId="0" fontId="22" fillId="3" borderId="13" xfId="0" applyFont="1" applyFill="1" applyBorder="1" applyAlignment="1">
      <alignment horizontal="center"/>
    </xf>
  </cellXfs>
  <cellStyles count="17">
    <cellStyle name="Cancel" xfId="12"/>
    <cellStyle name="Millares" xfId="1" builtinId="3"/>
    <cellStyle name="Millares 15" xfId="8"/>
    <cellStyle name="Millares 2" xfId="5"/>
    <cellStyle name="Millares 3" xfId="13"/>
    <cellStyle name="Normal" xfId="0" builtinId="0"/>
    <cellStyle name="Normal 2 15" xfId="14"/>
    <cellStyle name="Normal 2 2" xfId="4"/>
    <cellStyle name="Normal 2 2 2" xfId="10"/>
    <cellStyle name="Normal 2 2 4" xfId="11"/>
    <cellStyle name="Normal 3" xfId="6"/>
    <cellStyle name="Normal 3 2" xfId="9"/>
    <cellStyle name="Normal 5" xfId="7"/>
    <cellStyle name="Normal 5 3" xfId="15"/>
    <cellStyle name="Normal 7" xfId="16"/>
    <cellStyle name="Normal_ANEXO 15 - B 2001" xfId="3"/>
    <cellStyle name="Porcentual" xfId="2" builtinId="5"/>
  </cellStyles>
  <dxfs count="0"/>
  <tableStyles count="0" defaultTableStyle="TableStyleMedium2" defaultPivotStyle="PivotStyleLight16"/>
  <colors>
    <mruColors>
      <color rgb="FFFF7C8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1311788</xdr:colOff>
      <xdr:row>4</xdr:row>
      <xdr:rowOff>81642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88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1304925</xdr:colOff>
      <xdr:row>4</xdr:row>
      <xdr:rowOff>19050</xdr:rowOff>
    </xdr:to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1302824</xdr:colOff>
      <xdr:row>4</xdr:row>
      <xdr:rowOff>24492</xdr:rowOff>
    </xdr:to>
    <xdr:pic>
      <xdr:nvPicPr>
        <xdr:cNvPr id="2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7306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3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4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300443" cy="870697"/>
    <xdr:pic>
      <xdr:nvPicPr>
        <xdr:cNvPr id="5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1300443</xdr:colOff>
      <xdr:row>4</xdr:row>
      <xdr:rowOff>5442</xdr:rowOff>
    </xdr:to>
    <xdr:pic>
      <xdr:nvPicPr>
        <xdr:cNvPr id="6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" cy="843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7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8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9" name="1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1298062</xdr:colOff>
      <xdr:row>4</xdr:row>
      <xdr:rowOff>0</xdr:rowOff>
    </xdr:to>
    <xdr:pic>
      <xdr:nvPicPr>
        <xdr:cNvPr id="10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544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863973</xdr:colOff>
      <xdr:row>18</xdr:row>
      <xdr:rowOff>86284</xdr:rowOff>
    </xdr:from>
    <xdr:to>
      <xdr:col>12</xdr:col>
      <xdr:colOff>1111624</xdr:colOff>
      <xdr:row>20</xdr:row>
      <xdr:rowOff>54908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29279" t="28117" r="21565" b="64304"/>
        <a:stretch>
          <a:fillRect/>
        </a:stretch>
      </xdr:blipFill>
      <xdr:spPr bwMode="auto">
        <a:xfrm>
          <a:off x="8807823" y="3781984"/>
          <a:ext cx="6115051" cy="349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56030</xdr:colOff>
      <xdr:row>0</xdr:row>
      <xdr:rowOff>78441</xdr:rowOff>
    </xdr:from>
    <xdr:to>
      <xdr:col>0</xdr:col>
      <xdr:colOff>1354092</xdr:colOff>
      <xdr:row>4</xdr:row>
      <xdr:rowOff>78441</xdr:rowOff>
    </xdr:to>
    <xdr:pic>
      <xdr:nvPicPr>
        <xdr:cNvPr id="3" name="2 Imagen" descr="C:\Documents and Settings\cmercado\Mis documentos\Cathy Mercado\LOGOS\con República del Perú\Logo SBS RDP BN fina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30" y="78441"/>
          <a:ext cx="1298062" cy="851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SA/Downloads/ADECUACION%20Anx16A_New_09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x16AMN"/>
      <sheetName val="Anx16AME"/>
      <sheetName val="Anx16Atotal"/>
      <sheetName val="Anx16AInd"/>
      <sheetName val="Disponible"/>
      <sheetName val="DisponibleDolares"/>
      <sheetName val="Ahorro2102"/>
      <sheetName val="CTS210305"/>
      <sheetName val="DepInmov210701"/>
      <sheetName val="OligVista2101"/>
      <sheetName val="Anx16BReg"/>
      <sheetName val="Creditos VIg Sin Reactiva"/>
      <sheetName val="Creditos Vig Reactiva sin Gtia "/>
      <sheetName val="Anx16BEspecifico"/>
      <sheetName val="Créditos-Esc Especifico"/>
    </sheetNames>
    <sheetDataSet>
      <sheetData sheetId="0">
        <row r="4">
          <cell r="A4" t="str">
            <v>(Expresado en Soles)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31"/>
  <sheetViews>
    <sheetView showGridLines="0" tabSelected="1" topLeftCell="A7" zoomScale="85" zoomScaleNormal="85" workbookViewId="0">
      <selection activeCell="E21" sqref="E21"/>
    </sheetView>
  </sheetViews>
  <sheetFormatPr baseColWidth="10" defaultRowHeight="15"/>
  <cols>
    <col min="1" max="1" width="26.42578125" style="507" customWidth="1"/>
    <col min="2" max="2" width="70.7109375" style="214" customWidth="1"/>
    <col min="3" max="3" width="15.28515625" style="202" customWidth="1"/>
    <col min="4" max="4" width="14.28515625" style="202" bestFit="1" customWidth="1"/>
    <col min="5" max="5" width="14.42578125" style="202" customWidth="1"/>
    <col min="6" max="6" width="14.28515625" style="202" bestFit="1" customWidth="1"/>
    <col min="7" max="7" width="18.7109375" style="202" bestFit="1" customWidth="1"/>
    <col min="8" max="8" width="15.5703125" style="202" customWidth="1"/>
    <col min="9" max="9" width="14.28515625" style="202" bestFit="1" customWidth="1"/>
    <col min="10" max="10" width="14.85546875" style="202" customWidth="1"/>
    <col min="11" max="11" width="18.85546875" style="202" customWidth="1"/>
    <col min="12" max="12" width="20" style="202" customWidth="1"/>
    <col min="13" max="13" width="15.28515625" style="202" customWidth="1"/>
    <col min="14" max="14" width="16.7109375" style="202" customWidth="1"/>
    <col min="15" max="15" width="4.28515625" style="202" customWidth="1"/>
    <col min="16" max="16" width="22.5703125" style="162" customWidth="1"/>
    <col min="17" max="17" width="25.7109375" style="251" customWidth="1"/>
    <col min="18" max="18" width="15.42578125" style="191" customWidth="1"/>
    <col min="19" max="19" width="5.28515625" style="158" customWidth="1"/>
    <col min="20" max="20" width="20.5703125" style="191" customWidth="1"/>
    <col min="21" max="21" width="12.28515625" style="191" bestFit="1" customWidth="1"/>
    <col min="22" max="22" width="13" style="191" bestFit="1" customWidth="1"/>
    <col min="23" max="23" width="22" style="191" bestFit="1" customWidth="1"/>
    <col min="24" max="24" width="18.7109375" style="191" bestFit="1" customWidth="1"/>
    <col min="25" max="25" width="11.7109375" style="191" customWidth="1"/>
    <col min="26" max="26" width="2.28515625" style="158" customWidth="1"/>
    <col min="27" max="27" width="29.85546875" style="158" bestFit="1" customWidth="1"/>
    <col min="28" max="28" width="19.28515625" style="158" bestFit="1" customWidth="1"/>
    <col min="29" max="29" width="12.28515625" style="158" bestFit="1" customWidth="1"/>
    <col min="30" max="30" width="11.42578125" style="158"/>
    <col min="31" max="16384" width="11.42578125" style="215"/>
  </cols>
  <sheetData>
    <row r="1" spans="1:30" s="151" customFormat="1" ht="16.5">
      <c r="A1" s="1127" t="s">
        <v>101</v>
      </c>
      <c r="B1" s="1127"/>
      <c r="C1" s="1127"/>
      <c r="D1" s="1127"/>
      <c r="E1" s="1127"/>
      <c r="F1" s="1127"/>
      <c r="G1" s="1127"/>
      <c r="H1" s="1127"/>
      <c r="I1" s="1127"/>
      <c r="J1" s="1127"/>
      <c r="K1" s="1127"/>
      <c r="L1" s="1127"/>
      <c r="M1" s="1127"/>
      <c r="N1" s="1127"/>
      <c r="O1" s="150"/>
      <c r="P1" s="235"/>
      <c r="Q1" s="745" t="s">
        <v>68</v>
      </c>
      <c r="R1" s="750"/>
      <c r="S1" s="236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220"/>
      <c r="Z1" s="219"/>
      <c r="AA1" s="219"/>
      <c r="AB1" s="158"/>
      <c r="AC1" s="158"/>
      <c r="AD1" s="158"/>
    </row>
    <row r="2" spans="1:30" s="151" customFormat="1" ht="16.5">
      <c r="A2" s="1127" t="s">
        <v>102</v>
      </c>
      <c r="B2" s="1127"/>
      <c r="C2" s="1127"/>
      <c r="D2" s="1127"/>
      <c r="E2" s="1127"/>
      <c r="F2" s="1127"/>
      <c r="G2" s="1127"/>
      <c r="H2" s="1127"/>
      <c r="I2" s="1127"/>
      <c r="J2" s="1127"/>
      <c r="K2" s="1127"/>
      <c r="L2" s="1127"/>
      <c r="M2" s="1127"/>
      <c r="N2" s="1127"/>
      <c r="O2" s="150"/>
      <c r="P2" s="235"/>
      <c r="Q2" s="745" t="s">
        <v>69</v>
      </c>
      <c r="R2" s="747"/>
      <c r="S2" s="238"/>
      <c r="T2" s="239" t="s">
        <v>178</v>
      </c>
      <c r="U2" s="240">
        <v>1100</v>
      </c>
      <c r="V2" s="241"/>
      <c r="W2" s="241"/>
      <c r="X2" s="242"/>
      <c r="Y2" s="158"/>
      <c r="Z2" s="153"/>
      <c r="AA2" s="219"/>
      <c r="AB2" s="158"/>
      <c r="AC2" s="158"/>
      <c r="AD2" s="158"/>
    </row>
    <row r="3" spans="1:30" s="151" customFormat="1" ht="16.5">
      <c r="A3" s="1128"/>
      <c r="B3" s="1128"/>
      <c r="C3" s="1128"/>
      <c r="D3" s="1128"/>
      <c r="E3" s="1128"/>
      <c r="F3" s="1128"/>
      <c r="G3" s="1128"/>
      <c r="H3" s="1128"/>
      <c r="I3" s="1128"/>
      <c r="J3" s="1128"/>
      <c r="K3" s="1128"/>
      <c r="L3" s="1128"/>
      <c r="M3" s="1128"/>
      <c r="N3" s="1128"/>
      <c r="O3" s="150"/>
      <c r="P3" s="235"/>
      <c r="Q3" s="748" t="s">
        <v>70</v>
      </c>
      <c r="R3" s="749"/>
      <c r="S3" s="243"/>
      <c r="T3" s="244" t="s">
        <v>179</v>
      </c>
      <c r="U3" s="245">
        <v>1111</v>
      </c>
      <c r="V3" s="246"/>
      <c r="W3" s="247">
        <f t="shared" ref="W3:W8" si="0">+X3-V3</f>
        <v>0</v>
      </c>
      <c r="X3" s="248"/>
      <c r="Y3" s="158"/>
      <c r="Z3" s="153"/>
      <c r="AA3" s="219"/>
      <c r="AB3" s="158"/>
      <c r="AC3" s="158"/>
      <c r="AD3" s="158"/>
    </row>
    <row r="4" spans="1:30" s="151" customFormat="1" ht="16.5">
      <c r="A4" s="1129" t="s">
        <v>105</v>
      </c>
      <c r="B4" s="1129"/>
      <c r="C4" s="1129"/>
      <c r="D4" s="1129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150"/>
      <c r="P4" s="235"/>
      <c r="Q4" s="745" t="s">
        <v>71</v>
      </c>
      <c r="R4" s="747"/>
      <c r="S4" s="238"/>
      <c r="T4" s="249" t="s">
        <v>180</v>
      </c>
      <c r="U4" s="220">
        <v>1112</v>
      </c>
      <c r="V4" s="171"/>
      <c r="W4" s="171">
        <f t="shared" si="0"/>
        <v>0</v>
      </c>
      <c r="X4" s="250"/>
      <c r="Y4" s="158"/>
      <c r="Z4" s="153"/>
      <c r="AA4" s="219"/>
      <c r="AB4" s="158"/>
      <c r="AC4" s="158"/>
      <c r="AD4" s="158"/>
    </row>
    <row r="5" spans="1:30" s="151" customFormat="1" ht="16.5">
      <c r="O5" s="150"/>
      <c r="P5" s="162"/>
      <c r="Q5" s="251"/>
      <c r="R5" s="220"/>
      <c r="S5" s="218"/>
      <c r="T5" s="249" t="s">
        <v>181</v>
      </c>
      <c r="U5" s="220">
        <v>1113</v>
      </c>
      <c r="V5" s="171"/>
      <c r="W5" s="171">
        <f t="shared" si="0"/>
        <v>0</v>
      </c>
      <c r="X5" s="250"/>
      <c r="Y5" s="158"/>
      <c r="Z5" s="153"/>
      <c r="AA5" s="219"/>
      <c r="AB5" s="158"/>
      <c r="AC5" s="158"/>
      <c r="AD5" s="158"/>
    </row>
    <row r="6" spans="1:30" s="151" customFormat="1" ht="16.5">
      <c r="A6" s="252"/>
      <c r="B6" s="154"/>
      <c r="C6" s="157"/>
      <c r="D6" s="157"/>
      <c r="E6" s="157"/>
      <c r="F6" s="157"/>
      <c r="G6" s="157"/>
      <c r="H6" s="154"/>
      <c r="I6" s="154"/>
      <c r="J6" s="157"/>
      <c r="K6" s="154"/>
      <c r="L6" s="154"/>
      <c r="M6" s="154"/>
      <c r="N6" s="154"/>
      <c r="O6" s="150"/>
      <c r="P6" s="162"/>
      <c r="Q6" s="158"/>
      <c r="R6" s="158"/>
      <c r="S6" s="158"/>
      <c r="T6" s="249" t="s">
        <v>182</v>
      </c>
      <c r="U6" s="220">
        <v>1115</v>
      </c>
      <c r="V6" s="219"/>
      <c r="W6" s="171">
        <f t="shared" si="0"/>
        <v>0</v>
      </c>
      <c r="X6" s="250"/>
      <c r="Y6" s="158"/>
      <c r="Z6" s="159"/>
      <c r="AA6" s="219"/>
      <c r="AB6" s="158"/>
      <c r="AC6" s="158"/>
      <c r="AD6" s="158"/>
    </row>
    <row r="7" spans="1:30" s="151" customFormat="1" ht="16.5">
      <c r="A7" s="253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1" t="s">
        <v>39</v>
      </c>
      <c r="O7" s="150"/>
      <c r="P7" s="235"/>
      <c r="Q7" s="198" t="s">
        <v>107</v>
      </c>
      <c r="R7" s="199" t="s">
        <v>108</v>
      </c>
      <c r="S7" s="254"/>
      <c r="T7" s="249" t="s">
        <v>183</v>
      </c>
      <c r="U7" s="221">
        <v>1116</v>
      </c>
      <c r="V7" s="171"/>
      <c r="W7" s="171">
        <f t="shared" si="0"/>
        <v>0</v>
      </c>
      <c r="X7" s="250"/>
      <c r="Y7" s="158"/>
      <c r="Z7" s="158"/>
      <c r="AA7" s="219"/>
      <c r="AB7" s="158"/>
      <c r="AC7" s="158"/>
      <c r="AD7" s="158"/>
    </row>
    <row r="8" spans="1:30" s="151" customFormat="1" ht="16.5">
      <c r="A8" s="252"/>
      <c r="B8" s="163" t="s">
        <v>109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5"/>
      <c r="N8" s="166"/>
      <c r="O8" s="152"/>
      <c r="P8" s="184" t="s">
        <v>110</v>
      </c>
      <c r="Q8" s="167">
        <f>+V2</f>
        <v>0</v>
      </c>
      <c r="R8" s="255"/>
      <c r="S8" s="256"/>
      <c r="T8" s="257" t="s">
        <v>184</v>
      </c>
      <c r="U8" s="258">
        <v>111701</v>
      </c>
      <c r="V8" s="259"/>
      <c r="W8" s="260">
        <f t="shared" si="0"/>
        <v>0</v>
      </c>
      <c r="X8" s="261"/>
      <c r="Y8" s="262" t="s">
        <v>185</v>
      </c>
      <c r="Z8" s="168"/>
      <c r="AA8" s="219"/>
      <c r="AB8" s="158"/>
      <c r="AC8" s="158"/>
      <c r="AD8" s="158"/>
    </row>
    <row r="9" spans="1:30" s="279" customFormat="1" ht="16.5">
      <c r="A9" s="169" t="s">
        <v>186</v>
      </c>
      <c r="B9" s="263" t="s">
        <v>111</v>
      </c>
      <c r="C9" s="264"/>
      <c r="D9" s="265"/>
      <c r="E9" s="265"/>
      <c r="F9" s="265"/>
      <c r="G9" s="265"/>
      <c r="H9" s="265"/>
      <c r="I9" s="265"/>
      <c r="J9" s="265"/>
      <c r="K9" s="265"/>
      <c r="L9" s="265"/>
      <c r="M9" s="266"/>
      <c r="N9" s="267">
        <f t="shared" ref="N9:N43" si="1">SUM(C9:M9)</f>
        <v>0</v>
      </c>
      <c r="O9" s="268"/>
      <c r="P9" s="252">
        <v>1113</v>
      </c>
      <c r="Q9" s="269">
        <f>+V5+V4</f>
        <v>0</v>
      </c>
      <c r="R9" s="270">
        <f>+Q9-N9</f>
        <v>0</v>
      </c>
      <c r="S9" s="271"/>
      <c r="T9" s="272" t="s">
        <v>187</v>
      </c>
      <c r="U9" s="258">
        <v>111702</v>
      </c>
      <c r="V9" s="273"/>
      <c r="W9" s="273"/>
      <c r="X9" s="274"/>
      <c r="Y9" s="275" t="s">
        <v>188</v>
      </c>
      <c r="Z9" s="276"/>
      <c r="AA9" s="277"/>
      <c r="AB9" s="278"/>
      <c r="AC9" s="278"/>
      <c r="AD9" s="278"/>
    </row>
    <row r="10" spans="1:30" s="279" customFormat="1" ht="17.25" customHeight="1">
      <c r="A10" s="169">
        <v>1210</v>
      </c>
      <c r="B10" s="263" t="s">
        <v>112</v>
      </c>
      <c r="C10" s="280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267">
        <f t="shared" si="1"/>
        <v>0</v>
      </c>
      <c r="O10" s="283"/>
      <c r="P10" s="284" t="s">
        <v>113</v>
      </c>
      <c r="Q10" s="269"/>
      <c r="R10" s="285"/>
      <c r="S10" s="286"/>
      <c r="T10" s="272" t="s">
        <v>180</v>
      </c>
      <c r="U10" s="258">
        <v>111703</v>
      </c>
      <c r="V10" s="273"/>
      <c r="W10" s="273"/>
      <c r="X10" s="274"/>
      <c r="Y10" s="275" t="s">
        <v>189</v>
      </c>
      <c r="Z10" s="276"/>
      <c r="AA10" s="277"/>
      <c r="AB10" s="278"/>
      <c r="AC10" s="278"/>
      <c r="AD10" s="278"/>
    </row>
    <row r="11" spans="1:30" s="279" customFormat="1" ht="17.25" customHeight="1">
      <c r="A11" s="170" t="s">
        <v>115</v>
      </c>
      <c r="B11" s="263" t="s">
        <v>74</v>
      </c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267">
        <f t="shared" si="1"/>
        <v>0</v>
      </c>
      <c r="O11" s="283"/>
      <c r="P11" s="252">
        <v>1314</v>
      </c>
      <c r="Q11" s="269"/>
      <c r="R11" s="271">
        <f t="shared" ref="R11:R42" si="2">+Q11-N11</f>
        <v>0</v>
      </c>
      <c r="S11" s="271"/>
      <c r="T11" s="272" t="s">
        <v>190</v>
      </c>
      <c r="U11" s="258">
        <v>111709</v>
      </c>
      <c r="V11" s="273"/>
      <c r="W11" s="273"/>
      <c r="X11" s="274"/>
      <c r="Y11" s="278"/>
      <c r="Z11" s="276"/>
      <c r="AA11" s="277"/>
      <c r="AB11" s="278"/>
      <c r="AC11" s="278"/>
      <c r="AD11" s="278"/>
    </row>
    <row r="12" spans="1:30" s="279" customFormat="1" ht="17.25" customHeight="1">
      <c r="A12" s="289" t="s">
        <v>116</v>
      </c>
      <c r="B12" s="263" t="s">
        <v>75</v>
      </c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267">
        <f t="shared" si="1"/>
        <v>0</v>
      </c>
      <c r="O12" s="268"/>
      <c r="P12" s="252">
        <v>1315</v>
      </c>
      <c r="Q12" s="269"/>
      <c r="R12" s="270">
        <f t="shared" si="2"/>
        <v>0</v>
      </c>
      <c r="S12" s="271"/>
      <c r="T12" s="290" t="s">
        <v>191</v>
      </c>
      <c r="U12" s="291">
        <v>1118</v>
      </c>
      <c r="V12" s="292"/>
      <c r="W12" s="293">
        <f>+X12-V12</f>
        <v>0</v>
      </c>
      <c r="X12" s="294"/>
      <c r="Y12" s="278"/>
      <c r="Z12" s="269"/>
      <c r="AA12" s="277"/>
      <c r="AB12" s="278"/>
      <c r="AC12" s="278"/>
      <c r="AD12" s="278"/>
    </row>
    <row r="13" spans="1:30" s="279" customFormat="1" ht="18" customHeight="1">
      <c r="A13" s="169" t="s">
        <v>192</v>
      </c>
      <c r="B13" s="263" t="s">
        <v>76</v>
      </c>
      <c r="C13" s="267">
        <f>SUM(C14:C21)</f>
        <v>0</v>
      </c>
      <c r="D13" s="267">
        <f t="shared" ref="D13:M13" si="3">SUM(D14:D21)</f>
        <v>0</v>
      </c>
      <c r="E13" s="267">
        <f t="shared" si="3"/>
        <v>0</v>
      </c>
      <c r="F13" s="267">
        <f t="shared" si="3"/>
        <v>0</v>
      </c>
      <c r="G13" s="267">
        <f t="shared" si="3"/>
        <v>0</v>
      </c>
      <c r="H13" s="267">
        <f t="shared" si="3"/>
        <v>0</v>
      </c>
      <c r="I13" s="267">
        <f t="shared" si="3"/>
        <v>0</v>
      </c>
      <c r="J13" s="267">
        <f t="shared" si="3"/>
        <v>0</v>
      </c>
      <c r="K13" s="267">
        <f t="shared" si="3"/>
        <v>0</v>
      </c>
      <c r="L13" s="267">
        <f t="shared" si="3"/>
        <v>0</v>
      </c>
      <c r="M13" s="267">
        <f t="shared" si="3"/>
        <v>0</v>
      </c>
      <c r="N13" s="295">
        <f t="shared" si="1"/>
        <v>0</v>
      </c>
      <c r="O13" s="283"/>
      <c r="P13" s="284"/>
      <c r="Q13" s="269"/>
      <c r="R13" s="270"/>
      <c r="S13" s="271"/>
      <c r="T13" s="735">
        <f>+Q8-Q9</f>
        <v>0</v>
      </c>
      <c r="U13" s="732">
        <f>+T13-Q74</f>
        <v>0</v>
      </c>
      <c r="V13" s="730">
        <f>SUM(V3:V12)</f>
        <v>0</v>
      </c>
      <c r="W13" s="730">
        <f>SUM(W3:W12)</f>
        <v>0</v>
      </c>
      <c r="X13" s="731">
        <f>SUM(X3:X12)</f>
        <v>0</v>
      </c>
      <c r="Y13" s="297"/>
      <c r="Z13" s="297"/>
      <c r="AA13" s="277"/>
      <c r="AB13" s="278"/>
      <c r="AC13" s="278"/>
      <c r="AD13" s="278"/>
    </row>
    <row r="14" spans="1:30" s="279" customFormat="1" ht="16.5">
      <c r="A14" s="789">
        <v>141109</v>
      </c>
      <c r="B14" s="298" t="s">
        <v>117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67">
        <f t="shared" si="1"/>
        <v>0</v>
      </c>
      <c r="O14" s="300"/>
      <c r="P14" s="301">
        <v>141109</v>
      </c>
      <c r="Q14" s="269"/>
      <c r="R14" s="270">
        <f t="shared" si="2"/>
        <v>0</v>
      </c>
      <c r="S14" s="271"/>
      <c r="T14" s="302"/>
      <c r="U14" s="732">
        <f>+T13-W13</f>
        <v>0</v>
      </c>
      <c r="V14" s="733">
        <f>+V13-Q9</f>
        <v>0</v>
      </c>
      <c r="W14" s="733" t="e">
        <f>+W13-N74</f>
        <v>#DIV/0!</v>
      </c>
      <c r="X14" s="734">
        <f>+Q9+Q74-X13</f>
        <v>0</v>
      </c>
      <c r="Y14" s="278"/>
      <c r="Z14" s="303"/>
      <c r="AA14" s="277"/>
      <c r="AB14" s="278"/>
      <c r="AC14" s="278"/>
      <c r="AD14" s="278"/>
    </row>
    <row r="15" spans="1:30" s="279" customFormat="1" ht="16.5">
      <c r="A15" s="789">
        <v>141110</v>
      </c>
      <c r="B15" s="298" t="s">
        <v>118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67">
        <f t="shared" si="1"/>
        <v>0</v>
      </c>
      <c r="O15" s="300"/>
      <c r="P15" s="301">
        <v>141110</v>
      </c>
      <c r="Q15" s="269"/>
      <c r="R15" s="270">
        <f t="shared" si="2"/>
        <v>0</v>
      </c>
      <c r="S15" s="271"/>
      <c r="T15" s="297"/>
      <c r="U15" s="296"/>
      <c r="V15" s="304"/>
      <c r="W15" s="305"/>
      <c r="X15" s="306"/>
      <c r="Y15" s="305"/>
      <c r="Z15" s="303"/>
      <c r="AA15" s="277"/>
      <c r="AB15" s="278"/>
      <c r="AC15" s="278"/>
      <c r="AD15" s="278"/>
    </row>
    <row r="16" spans="1:30" s="279" customFormat="1" ht="16.5">
      <c r="A16" s="789">
        <v>141111</v>
      </c>
      <c r="B16" s="298" t="s">
        <v>119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67">
        <f t="shared" si="1"/>
        <v>0</v>
      </c>
      <c r="O16" s="300"/>
      <c r="P16" s="301">
        <v>141111</v>
      </c>
      <c r="Q16" s="269"/>
      <c r="R16" s="270">
        <f t="shared" si="2"/>
        <v>0</v>
      </c>
      <c r="S16" s="271"/>
      <c r="T16" s="297"/>
      <c r="U16" s="297"/>
      <c r="V16" s="304"/>
      <c r="W16" s="305"/>
      <c r="X16" s="307"/>
      <c r="Y16" s="305"/>
      <c r="Z16" s="303"/>
      <c r="AA16" s="277"/>
      <c r="AB16" s="278"/>
      <c r="AC16" s="278"/>
      <c r="AD16" s="278"/>
    </row>
    <row r="17" spans="1:30" s="279" customFormat="1" ht="16.5">
      <c r="A17" s="789">
        <v>141112</v>
      </c>
      <c r="B17" s="298" t="s">
        <v>120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67">
        <f t="shared" si="1"/>
        <v>0</v>
      </c>
      <c r="O17" s="300"/>
      <c r="P17" s="301">
        <v>141112</v>
      </c>
      <c r="Q17" s="269"/>
      <c r="R17" s="270">
        <f>+Q17-(N17+N34+N37)</f>
        <v>0</v>
      </c>
      <c r="S17" s="271"/>
      <c r="T17" s="297"/>
      <c r="U17" s="297"/>
      <c r="V17" s="304"/>
      <c r="W17" s="305"/>
      <c r="X17" s="307"/>
      <c r="Y17" s="305"/>
      <c r="Z17" s="303"/>
      <c r="AA17" s="277"/>
      <c r="AB17" s="278"/>
      <c r="AC17" s="278"/>
      <c r="AD17" s="278"/>
    </row>
    <row r="18" spans="1:30" s="279" customFormat="1" ht="16.5">
      <c r="A18" s="789">
        <v>141809</v>
      </c>
      <c r="B18" s="298" t="s">
        <v>193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67">
        <f t="shared" si="1"/>
        <v>0</v>
      </c>
      <c r="O18" s="308"/>
      <c r="P18" s="309">
        <v>141809</v>
      </c>
      <c r="Q18" s="269"/>
      <c r="R18" s="270">
        <f t="shared" si="2"/>
        <v>0</v>
      </c>
      <c r="S18" s="271"/>
      <c r="T18" s="297"/>
      <c r="U18" s="297"/>
      <c r="V18" s="307"/>
      <c r="W18" s="307"/>
      <c r="X18" s="307"/>
      <c r="Y18" s="307"/>
      <c r="Z18" s="303"/>
      <c r="AA18" s="277"/>
      <c r="AB18" s="278"/>
      <c r="AC18" s="278"/>
      <c r="AD18" s="278"/>
    </row>
    <row r="19" spans="1:30" s="279" customFormat="1" ht="16.5">
      <c r="A19" s="789">
        <v>141810</v>
      </c>
      <c r="B19" s="298" t="s">
        <v>194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67">
        <f t="shared" si="1"/>
        <v>0</v>
      </c>
      <c r="O19" s="308"/>
      <c r="P19" s="309">
        <v>141810</v>
      </c>
      <c r="Q19" s="269"/>
      <c r="R19" s="270">
        <f t="shared" si="2"/>
        <v>0</v>
      </c>
      <c r="S19" s="271"/>
      <c r="T19" s="297"/>
      <c r="U19" s="296"/>
      <c r="V19" s="307"/>
      <c r="W19" s="307"/>
      <c r="X19" s="307"/>
      <c r="Y19" s="307"/>
      <c r="Z19" s="303"/>
      <c r="AA19" s="277"/>
      <c r="AB19" s="278"/>
      <c r="AC19" s="278"/>
      <c r="AD19" s="278"/>
    </row>
    <row r="20" spans="1:30" s="279" customFormat="1" ht="16.5">
      <c r="A20" s="789">
        <v>141811</v>
      </c>
      <c r="B20" s="298" t="s">
        <v>195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67">
        <f t="shared" si="1"/>
        <v>0</v>
      </c>
      <c r="O20" s="308"/>
      <c r="P20" s="309">
        <v>141811</v>
      </c>
      <c r="Q20" s="269"/>
      <c r="R20" s="270">
        <f t="shared" si="2"/>
        <v>0</v>
      </c>
      <c r="S20" s="271"/>
      <c r="T20" s="297"/>
      <c r="U20" s="297"/>
      <c r="V20" s="307"/>
      <c r="W20" s="307"/>
      <c r="X20" s="307"/>
      <c r="Y20" s="307"/>
      <c r="Z20" s="303"/>
      <c r="AA20" s="277"/>
      <c r="AB20" s="278"/>
      <c r="AC20" s="278"/>
      <c r="AD20" s="278"/>
    </row>
    <row r="21" spans="1:30" s="279" customFormat="1" ht="16.5">
      <c r="A21" s="789">
        <v>141812</v>
      </c>
      <c r="B21" s="298" t="s">
        <v>196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67">
        <f t="shared" si="1"/>
        <v>0</v>
      </c>
      <c r="O21" s="308"/>
      <c r="P21" s="309">
        <v>141812</v>
      </c>
      <c r="Q21" s="269"/>
      <c r="R21" s="270">
        <f>+Q21-(N21+N40)</f>
        <v>0</v>
      </c>
      <c r="S21" s="271"/>
      <c r="T21" s="297"/>
      <c r="U21" s="297"/>
      <c r="V21" s="307"/>
      <c r="W21" s="307"/>
      <c r="X21" s="307"/>
      <c r="Y21" s="307"/>
      <c r="Z21" s="303"/>
      <c r="AA21" s="277"/>
      <c r="AB21" s="278"/>
      <c r="AC21" s="278"/>
      <c r="AD21" s="278"/>
    </row>
    <row r="22" spans="1:30" s="279" customFormat="1" ht="16.5">
      <c r="A22" s="169" t="s">
        <v>197</v>
      </c>
      <c r="B22" s="263" t="s">
        <v>77</v>
      </c>
      <c r="C22" s="267">
        <f t="shared" ref="C22:M22" si="4">SUM(C23:C26)</f>
        <v>0</v>
      </c>
      <c r="D22" s="267">
        <f t="shared" si="4"/>
        <v>0</v>
      </c>
      <c r="E22" s="267">
        <f t="shared" si="4"/>
        <v>0</v>
      </c>
      <c r="F22" s="267">
        <f t="shared" si="4"/>
        <v>0</v>
      </c>
      <c r="G22" s="267">
        <f t="shared" si="4"/>
        <v>0</v>
      </c>
      <c r="H22" s="267">
        <f t="shared" si="4"/>
        <v>0</v>
      </c>
      <c r="I22" s="267">
        <f t="shared" si="4"/>
        <v>0</v>
      </c>
      <c r="J22" s="267">
        <f t="shared" si="4"/>
        <v>0</v>
      </c>
      <c r="K22" s="267">
        <f t="shared" si="4"/>
        <v>0</v>
      </c>
      <c r="L22" s="267">
        <f t="shared" si="4"/>
        <v>0</v>
      </c>
      <c r="M22" s="267">
        <f t="shared" si="4"/>
        <v>0</v>
      </c>
      <c r="N22" s="267">
        <f t="shared" si="1"/>
        <v>0</v>
      </c>
      <c r="O22" s="310"/>
      <c r="P22" s="311"/>
      <c r="Q22" s="269"/>
      <c r="R22" s="270"/>
      <c r="S22" s="271"/>
      <c r="T22" s="297"/>
      <c r="U22" s="296"/>
      <c r="V22" s="307"/>
      <c r="W22" s="307"/>
      <c r="X22" s="307"/>
      <c r="Y22" s="307"/>
      <c r="Z22" s="303"/>
      <c r="AA22" s="277"/>
      <c r="AB22" s="278"/>
      <c r="AC22" s="278"/>
      <c r="AD22" s="278"/>
    </row>
    <row r="23" spans="1:30" s="279" customFormat="1" ht="17.25" customHeight="1">
      <c r="A23" s="789">
        <v>141113</v>
      </c>
      <c r="B23" s="298" t="s">
        <v>121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67">
        <f t="shared" si="1"/>
        <v>0</v>
      </c>
      <c r="O23" s="312"/>
      <c r="P23" s="301">
        <v>141113</v>
      </c>
      <c r="Q23" s="269"/>
      <c r="R23" s="270">
        <f>+Q23-(N23+N35+N38)</f>
        <v>0</v>
      </c>
      <c r="S23" s="271"/>
      <c r="T23" s="297"/>
      <c r="U23" s="313"/>
      <c r="V23" s="307"/>
      <c r="W23" s="307"/>
      <c r="X23" s="307"/>
      <c r="Y23" s="307"/>
      <c r="Z23" s="303"/>
      <c r="AA23" s="277"/>
      <c r="AB23" s="278"/>
      <c r="AC23" s="278"/>
      <c r="AD23" s="278"/>
    </row>
    <row r="24" spans="1:30" s="279" customFormat="1" ht="18" customHeight="1">
      <c r="A24" s="789">
        <v>141102</v>
      </c>
      <c r="B24" s="298" t="s">
        <v>122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67">
        <f t="shared" si="1"/>
        <v>0</v>
      </c>
      <c r="O24" s="312"/>
      <c r="P24" s="301">
        <v>141102</v>
      </c>
      <c r="Q24" s="269"/>
      <c r="R24" s="270">
        <f>+Q24-(N24+N36+N39)</f>
        <v>0</v>
      </c>
      <c r="S24" s="271"/>
      <c r="T24" s="314"/>
      <c r="U24" s="315"/>
      <c r="V24" s="307"/>
      <c r="W24" s="303"/>
      <c r="X24" s="303"/>
      <c r="Y24" s="303"/>
      <c r="Z24" s="303"/>
      <c r="AA24" s="277"/>
      <c r="AB24" s="278"/>
      <c r="AC24" s="278"/>
      <c r="AD24" s="278"/>
    </row>
    <row r="25" spans="1:30" s="279" customFormat="1" ht="18" customHeight="1">
      <c r="A25" s="789">
        <v>141813</v>
      </c>
      <c r="B25" s="298" t="s">
        <v>199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67">
        <f t="shared" si="1"/>
        <v>0</v>
      </c>
      <c r="O25" s="316"/>
      <c r="P25" s="311">
        <v>141813</v>
      </c>
      <c r="Q25" s="269"/>
      <c r="R25" s="270">
        <f>+Q25-(N25+N41)</f>
        <v>0</v>
      </c>
      <c r="S25" s="271"/>
      <c r="T25" s="314"/>
      <c r="U25" s="315"/>
      <c r="V25" s="307"/>
      <c r="W25" s="303"/>
      <c r="X25" s="303"/>
      <c r="Y25" s="303"/>
      <c r="Z25" s="303"/>
      <c r="AA25" s="277"/>
      <c r="AB25" s="278"/>
      <c r="AC25" s="278"/>
      <c r="AD25" s="278"/>
    </row>
    <row r="26" spans="1:30" s="279" customFormat="1" ht="18" customHeight="1">
      <c r="A26" s="789">
        <v>141802</v>
      </c>
      <c r="B26" s="298" t="s">
        <v>198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67">
        <f t="shared" si="1"/>
        <v>0</v>
      </c>
      <c r="O26" s="316"/>
      <c r="P26" s="311">
        <v>141802</v>
      </c>
      <c r="Q26" s="269"/>
      <c r="R26" s="270">
        <f>+Q26-(N26+N42)</f>
        <v>0</v>
      </c>
      <c r="S26" s="271"/>
      <c r="T26" s="314"/>
      <c r="U26" s="315"/>
      <c r="V26" s="307"/>
      <c r="W26" s="303"/>
      <c r="X26" s="303"/>
      <c r="Y26" s="303"/>
      <c r="Z26" s="303"/>
      <c r="AA26" s="277"/>
      <c r="AB26" s="278"/>
      <c r="AC26" s="278"/>
      <c r="AD26" s="278"/>
    </row>
    <row r="27" spans="1:30" s="279" customFormat="1" ht="17.25" customHeight="1">
      <c r="A27" s="322" t="s">
        <v>200</v>
      </c>
      <c r="B27" s="263" t="s">
        <v>78</v>
      </c>
      <c r="C27" s="267">
        <f t="shared" ref="C27:M27" si="5">SUM(C28:C29)</f>
        <v>0</v>
      </c>
      <c r="D27" s="267">
        <f t="shared" si="5"/>
        <v>0</v>
      </c>
      <c r="E27" s="267">
        <f t="shared" si="5"/>
        <v>0</v>
      </c>
      <c r="F27" s="267">
        <f t="shared" si="5"/>
        <v>0</v>
      </c>
      <c r="G27" s="267">
        <f t="shared" si="5"/>
        <v>0</v>
      </c>
      <c r="H27" s="267">
        <f t="shared" si="5"/>
        <v>0</v>
      </c>
      <c r="I27" s="267">
        <f t="shared" si="5"/>
        <v>0</v>
      </c>
      <c r="J27" s="267">
        <f t="shared" si="5"/>
        <v>0</v>
      </c>
      <c r="K27" s="267">
        <f t="shared" si="5"/>
        <v>0</v>
      </c>
      <c r="L27" s="267">
        <f t="shared" si="5"/>
        <v>0</v>
      </c>
      <c r="M27" s="317">
        <f t="shared" si="5"/>
        <v>0</v>
      </c>
      <c r="N27" s="267">
        <f t="shared" si="1"/>
        <v>0</v>
      </c>
      <c r="O27" s="318"/>
      <c r="P27" s="284"/>
      <c r="Q27" s="269"/>
      <c r="R27" s="270"/>
      <c r="S27" s="271"/>
      <c r="T27" s="276"/>
      <c r="U27" s="276"/>
      <c r="V27" s="307"/>
      <c r="W27" s="278"/>
      <c r="X27" s="278"/>
      <c r="Y27" s="303"/>
      <c r="Z27" s="303"/>
      <c r="AA27" s="277"/>
      <c r="AB27" s="278"/>
      <c r="AC27" s="278"/>
      <c r="AD27" s="278"/>
    </row>
    <row r="28" spans="1:30" s="279" customFormat="1" ht="17.25" customHeight="1">
      <c r="A28" s="789">
        <v>141104</v>
      </c>
      <c r="B28" s="319" t="s">
        <v>123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67">
        <f t="shared" si="1"/>
        <v>0</v>
      </c>
      <c r="O28" s="300"/>
      <c r="P28" s="301">
        <v>141104</v>
      </c>
      <c r="Q28" s="269"/>
      <c r="R28" s="270">
        <f t="shared" si="2"/>
        <v>0</v>
      </c>
      <c r="S28" s="271"/>
      <c r="T28" s="320"/>
      <c r="U28" s="276"/>
      <c r="V28" s="307"/>
      <c r="W28" s="278"/>
      <c r="X28" s="278"/>
      <c r="Y28" s="303"/>
      <c r="Z28" s="303"/>
      <c r="AA28" s="277"/>
      <c r="AB28" s="278"/>
      <c r="AC28" s="278"/>
      <c r="AD28" s="278"/>
    </row>
    <row r="29" spans="1:30" s="279" customFormat="1" ht="17.25" customHeight="1">
      <c r="A29" s="789">
        <v>141804</v>
      </c>
      <c r="B29" s="321" t="s">
        <v>201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67">
        <f t="shared" si="1"/>
        <v>0</v>
      </c>
      <c r="O29" s="300"/>
      <c r="P29" s="301">
        <v>141804</v>
      </c>
      <c r="Q29" s="269"/>
      <c r="R29" s="270">
        <f t="shared" si="2"/>
        <v>0</v>
      </c>
      <c r="S29" s="271"/>
      <c r="T29" s="297"/>
      <c r="U29" s="297"/>
      <c r="V29" s="307"/>
      <c r="W29" s="278"/>
      <c r="X29" s="278"/>
      <c r="Y29" s="303"/>
      <c r="Z29" s="303"/>
      <c r="AA29" s="277"/>
      <c r="AB29" s="278"/>
      <c r="AC29" s="278"/>
      <c r="AD29" s="278"/>
    </row>
    <row r="30" spans="1:30" s="279" customFormat="1" ht="17.25" customHeight="1">
      <c r="A30" s="322" t="s">
        <v>202</v>
      </c>
      <c r="B30" s="263" t="s">
        <v>79</v>
      </c>
      <c r="C30" s="267">
        <f t="shared" ref="C30:M30" si="6">SUM(C31:C32)</f>
        <v>0</v>
      </c>
      <c r="D30" s="267">
        <f t="shared" si="6"/>
        <v>0</v>
      </c>
      <c r="E30" s="267">
        <f t="shared" si="6"/>
        <v>0</v>
      </c>
      <c r="F30" s="267">
        <f t="shared" si="6"/>
        <v>0</v>
      </c>
      <c r="G30" s="267">
        <f t="shared" si="6"/>
        <v>0</v>
      </c>
      <c r="H30" s="267">
        <f t="shared" si="6"/>
        <v>0</v>
      </c>
      <c r="I30" s="267">
        <f t="shared" si="6"/>
        <v>0</v>
      </c>
      <c r="J30" s="267">
        <f t="shared" si="6"/>
        <v>0</v>
      </c>
      <c r="K30" s="267">
        <f t="shared" si="6"/>
        <v>0</v>
      </c>
      <c r="L30" s="267">
        <f t="shared" si="6"/>
        <v>0</v>
      </c>
      <c r="M30" s="317">
        <f t="shared" si="6"/>
        <v>0</v>
      </c>
      <c r="N30" s="267">
        <f t="shared" si="1"/>
        <v>0</v>
      </c>
      <c r="O30" s="323"/>
      <c r="P30" s="324"/>
      <c r="Q30" s="269"/>
      <c r="R30" s="270"/>
      <c r="S30" s="271"/>
      <c r="T30" s="277"/>
      <c r="U30" s="277"/>
      <c r="V30" s="277"/>
      <c r="W30" s="277"/>
      <c r="X30" s="278"/>
      <c r="Y30" s="303"/>
      <c r="Z30" s="303"/>
      <c r="AA30" s="277"/>
      <c r="AB30" s="278"/>
      <c r="AC30" s="278"/>
      <c r="AD30" s="278"/>
    </row>
    <row r="31" spans="1:30" s="279" customFormat="1" ht="17.25" customHeight="1">
      <c r="A31" s="789">
        <v>141103</v>
      </c>
      <c r="B31" s="319" t="s">
        <v>124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67">
        <f t="shared" si="1"/>
        <v>0</v>
      </c>
      <c r="O31" s="325"/>
      <c r="P31" s="252">
        <v>141103</v>
      </c>
      <c r="Q31" s="269"/>
      <c r="R31" s="270">
        <f t="shared" si="2"/>
        <v>0</v>
      </c>
      <c r="S31" s="271"/>
      <c r="T31" s="277"/>
      <c r="U31" s="277"/>
      <c r="V31" s="277"/>
      <c r="W31" s="277"/>
      <c r="X31" s="278"/>
      <c r="Y31" s="303"/>
      <c r="Z31" s="303"/>
      <c r="AA31" s="277"/>
      <c r="AB31" s="278"/>
      <c r="AC31" s="278"/>
      <c r="AD31" s="278"/>
    </row>
    <row r="32" spans="1:30" s="279" customFormat="1" ht="17.25" customHeight="1">
      <c r="A32" s="789">
        <v>141803</v>
      </c>
      <c r="B32" s="321" t="s">
        <v>203</v>
      </c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67">
        <f t="shared" si="1"/>
        <v>0</v>
      </c>
      <c r="O32" s="325"/>
      <c r="P32" s="252">
        <v>141803</v>
      </c>
      <c r="Q32" s="269"/>
      <c r="R32" s="270">
        <f t="shared" si="2"/>
        <v>0</v>
      </c>
      <c r="S32" s="271"/>
      <c r="T32" s="277"/>
      <c r="U32" s="277"/>
      <c r="V32" s="277"/>
      <c r="W32" s="277"/>
      <c r="X32" s="278"/>
      <c r="Y32" s="303"/>
      <c r="Z32" s="303"/>
      <c r="AA32" s="277"/>
      <c r="AB32" s="278"/>
      <c r="AC32" s="278"/>
      <c r="AD32" s="278"/>
    </row>
    <row r="33" spans="1:30" s="279" customFormat="1" ht="17.25" customHeight="1">
      <c r="A33" s="358" t="s">
        <v>204</v>
      </c>
      <c r="B33" s="263" t="s">
        <v>80</v>
      </c>
      <c r="C33" s="326">
        <f t="shared" ref="C33:M33" si="7">SUM(C34:C42)</f>
        <v>0</v>
      </c>
      <c r="D33" s="326">
        <f t="shared" si="7"/>
        <v>0</v>
      </c>
      <c r="E33" s="326">
        <f t="shared" si="7"/>
        <v>0</v>
      </c>
      <c r="F33" s="326">
        <f t="shared" si="7"/>
        <v>0</v>
      </c>
      <c r="G33" s="326">
        <f t="shared" si="7"/>
        <v>0</v>
      </c>
      <c r="H33" s="326">
        <f t="shared" si="7"/>
        <v>0</v>
      </c>
      <c r="I33" s="326">
        <f t="shared" si="7"/>
        <v>0</v>
      </c>
      <c r="J33" s="326">
        <f t="shared" si="7"/>
        <v>0</v>
      </c>
      <c r="K33" s="326">
        <f t="shared" si="7"/>
        <v>0</v>
      </c>
      <c r="L33" s="326">
        <f t="shared" si="7"/>
        <v>0</v>
      </c>
      <c r="M33" s="326">
        <f t="shared" si="7"/>
        <v>0</v>
      </c>
      <c r="N33" s="267">
        <f t="shared" si="1"/>
        <v>0</v>
      </c>
      <c r="O33" s="327"/>
      <c r="Q33" s="269"/>
      <c r="R33" s="271"/>
      <c r="S33" s="271"/>
      <c r="X33" s="278"/>
      <c r="Y33" s="277"/>
      <c r="Z33" s="277"/>
      <c r="AA33" s="277"/>
      <c r="AB33" s="278"/>
      <c r="AC33" s="278"/>
      <c r="AD33" s="278"/>
    </row>
    <row r="34" spans="1:30" s="279" customFormat="1" ht="17.25" customHeight="1">
      <c r="A34" s="789">
        <v>8118011201</v>
      </c>
      <c r="B34" s="298" t="s">
        <v>206</v>
      </c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67">
        <f t="shared" si="1"/>
        <v>0</v>
      </c>
      <c r="O34" s="327"/>
      <c r="P34" s="252" t="s">
        <v>205</v>
      </c>
      <c r="Q34" s="269"/>
      <c r="R34" s="270">
        <f t="shared" si="2"/>
        <v>0</v>
      </c>
      <c r="S34" s="271"/>
      <c r="X34" s="278"/>
      <c r="Y34" s="277"/>
      <c r="Z34" s="277"/>
      <c r="AA34" s="277"/>
      <c r="AB34" s="278"/>
      <c r="AC34" s="278"/>
      <c r="AD34" s="278"/>
    </row>
    <row r="35" spans="1:30" s="279" customFormat="1" ht="17.25" customHeight="1">
      <c r="A35" s="790" t="s">
        <v>208</v>
      </c>
      <c r="B35" s="298" t="s">
        <v>209</v>
      </c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67">
        <f t="shared" si="1"/>
        <v>0</v>
      </c>
      <c r="O35" s="327"/>
      <c r="P35" s="252" t="s">
        <v>208</v>
      </c>
      <c r="Q35" s="269"/>
      <c r="R35" s="270">
        <f t="shared" si="2"/>
        <v>0</v>
      </c>
      <c r="S35" s="271"/>
      <c r="X35" s="278"/>
      <c r="Y35" s="277"/>
      <c r="Z35" s="277"/>
      <c r="AA35" s="278"/>
      <c r="AB35" s="278"/>
      <c r="AC35" s="278"/>
      <c r="AD35" s="278"/>
    </row>
    <row r="36" spans="1:30" s="279" customFormat="1" ht="17.25" customHeight="1">
      <c r="A36" s="790" t="s">
        <v>210</v>
      </c>
      <c r="B36" s="298" t="s">
        <v>211</v>
      </c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67">
        <f t="shared" si="1"/>
        <v>0</v>
      </c>
      <c r="O36" s="327"/>
      <c r="P36" s="252" t="s">
        <v>210</v>
      </c>
      <c r="Q36" s="269"/>
      <c r="R36" s="270">
        <f t="shared" si="2"/>
        <v>0</v>
      </c>
      <c r="S36" s="271"/>
      <c r="T36" s="337"/>
      <c r="U36" s="278"/>
      <c r="V36" s="338"/>
      <c r="W36" s="278"/>
      <c r="X36" s="278"/>
      <c r="Y36" s="277"/>
      <c r="Z36" s="277"/>
      <c r="AA36" s="277"/>
      <c r="AB36" s="278"/>
      <c r="AC36" s="278"/>
      <c r="AD36" s="278"/>
    </row>
    <row r="37" spans="1:30" s="279" customFormat="1" ht="17.25" customHeight="1">
      <c r="A37" s="790" t="s">
        <v>212</v>
      </c>
      <c r="B37" s="298" t="s">
        <v>213</v>
      </c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67">
        <f t="shared" si="1"/>
        <v>0</v>
      </c>
      <c r="O37" s="327"/>
      <c r="P37" s="252" t="s">
        <v>212</v>
      </c>
      <c r="Q37" s="269"/>
      <c r="R37" s="270">
        <f t="shared" si="2"/>
        <v>0</v>
      </c>
      <c r="S37" s="271"/>
      <c r="T37" s="1133"/>
      <c r="U37" s="1133"/>
      <c r="V37" s="1133"/>
      <c r="W37" s="1133"/>
      <c r="X37" s="278"/>
      <c r="Y37" s="277"/>
      <c r="Z37" s="277"/>
      <c r="AA37" s="277"/>
      <c r="AB37" s="278"/>
      <c r="AC37" s="278"/>
      <c r="AD37" s="278"/>
    </row>
    <row r="38" spans="1:30" s="279" customFormat="1" ht="17.25" customHeight="1">
      <c r="A38" s="790" t="s">
        <v>214</v>
      </c>
      <c r="B38" s="298" t="s">
        <v>215</v>
      </c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67">
        <f t="shared" si="1"/>
        <v>0</v>
      </c>
      <c r="O38" s="327"/>
      <c r="P38" s="252" t="s">
        <v>214</v>
      </c>
      <c r="Q38" s="269"/>
      <c r="R38" s="270">
        <f t="shared" si="2"/>
        <v>0</v>
      </c>
      <c r="S38" s="271"/>
      <c r="T38" s="580"/>
      <c r="U38" s="580"/>
      <c r="V38" s="580"/>
      <c r="W38" s="580"/>
      <c r="X38" s="278"/>
      <c r="Y38" s="277"/>
      <c r="Z38" s="277"/>
      <c r="AA38" s="277"/>
      <c r="AB38" s="278"/>
      <c r="AC38" s="278"/>
      <c r="AD38" s="278"/>
    </row>
    <row r="39" spans="1:30" s="279" customFormat="1" ht="17.25" customHeight="1">
      <c r="A39" s="790" t="s">
        <v>216</v>
      </c>
      <c r="B39" s="298" t="s">
        <v>217</v>
      </c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67">
        <f t="shared" si="1"/>
        <v>0</v>
      </c>
      <c r="O39" s="327"/>
      <c r="P39" s="252" t="s">
        <v>216</v>
      </c>
      <c r="Q39" s="269"/>
      <c r="R39" s="270">
        <f t="shared" si="2"/>
        <v>0</v>
      </c>
      <c r="S39" s="271"/>
      <c r="X39" s="278"/>
      <c r="Y39" s="277"/>
      <c r="Z39" s="277"/>
      <c r="AA39" s="277"/>
      <c r="AB39" s="278"/>
      <c r="AC39" s="278"/>
      <c r="AD39" s="278"/>
    </row>
    <row r="40" spans="1:30" s="279" customFormat="1" ht="17.25" customHeight="1">
      <c r="A40" s="790" t="s">
        <v>218</v>
      </c>
      <c r="B40" s="298" t="s">
        <v>196</v>
      </c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67">
        <f t="shared" si="1"/>
        <v>0</v>
      </c>
      <c r="O40" s="327"/>
      <c r="P40" s="252" t="s">
        <v>218</v>
      </c>
      <c r="Q40" s="269"/>
      <c r="R40" s="270">
        <f t="shared" si="2"/>
        <v>0</v>
      </c>
      <c r="S40" s="271"/>
      <c r="X40" s="278"/>
      <c r="Y40" s="277"/>
      <c r="Z40" s="277"/>
      <c r="AA40" s="277"/>
      <c r="AB40" s="278"/>
      <c r="AC40" s="278"/>
      <c r="AD40" s="278"/>
    </row>
    <row r="41" spans="1:30" s="279" customFormat="1" ht="17.25" customHeight="1">
      <c r="A41" s="790" t="s">
        <v>219</v>
      </c>
      <c r="B41" s="298" t="s">
        <v>199</v>
      </c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67">
        <f t="shared" si="1"/>
        <v>0</v>
      </c>
      <c r="O41" s="327"/>
      <c r="P41" s="252" t="s">
        <v>219</v>
      </c>
      <c r="Q41" s="269"/>
      <c r="R41" s="270">
        <f t="shared" si="2"/>
        <v>0</v>
      </c>
      <c r="S41" s="271"/>
      <c r="T41" s="1130" t="s">
        <v>97</v>
      </c>
      <c r="U41" s="1131"/>
      <c r="V41" s="1131"/>
      <c r="W41" s="1132"/>
      <c r="X41" s="278"/>
      <c r="Y41" s="277"/>
      <c r="Z41" s="277"/>
      <c r="AA41" s="277"/>
      <c r="AB41" s="278"/>
      <c r="AC41" s="278"/>
      <c r="AD41" s="278"/>
    </row>
    <row r="42" spans="1:30" s="279" customFormat="1" ht="17.25" customHeight="1">
      <c r="A42" s="790" t="s">
        <v>220</v>
      </c>
      <c r="B42" s="298" t="s">
        <v>198</v>
      </c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67">
        <f t="shared" si="1"/>
        <v>0</v>
      </c>
      <c r="O42" s="327"/>
      <c r="P42" s="252" t="s">
        <v>220</v>
      </c>
      <c r="Q42" s="269"/>
      <c r="R42" s="270">
        <f t="shared" si="2"/>
        <v>0</v>
      </c>
      <c r="S42" s="271"/>
      <c r="T42" s="329" t="s">
        <v>207</v>
      </c>
      <c r="U42" s="330">
        <v>2313</v>
      </c>
      <c r="V42" s="331"/>
      <c r="W42" s="332"/>
      <c r="X42" s="278"/>
      <c r="Y42" s="277"/>
      <c r="Z42" s="277"/>
      <c r="AA42" s="277"/>
      <c r="AB42" s="278"/>
      <c r="AC42" s="278"/>
      <c r="AD42" s="278"/>
    </row>
    <row r="43" spans="1:30" s="279" customFormat="1" ht="17.25" customHeight="1">
      <c r="A43" s="358" t="s">
        <v>204</v>
      </c>
      <c r="B43" s="263" t="s">
        <v>81</v>
      </c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39"/>
      <c r="N43" s="267">
        <f t="shared" si="1"/>
        <v>0</v>
      </c>
      <c r="O43" s="327"/>
      <c r="P43" s="328"/>
      <c r="Q43" s="269"/>
      <c r="R43" s="271"/>
      <c r="S43" s="271"/>
      <c r="T43" s="333" t="s">
        <v>207</v>
      </c>
      <c r="U43" s="334">
        <v>2318</v>
      </c>
      <c r="V43" s="335"/>
      <c r="W43" s="336"/>
      <c r="X43" s="278"/>
      <c r="Y43" s="277"/>
      <c r="Z43" s="277"/>
      <c r="AA43" s="277"/>
      <c r="AB43" s="278"/>
      <c r="AC43" s="278"/>
      <c r="AD43" s="278"/>
    </row>
    <row r="44" spans="1:30" s="345" customFormat="1" ht="17.25" customHeight="1">
      <c r="A44" s="340" t="s">
        <v>221</v>
      </c>
      <c r="B44" s="341" t="s">
        <v>222</v>
      </c>
      <c r="C44" s="342">
        <f>SUM(C45:C51)</f>
        <v>0</v>
      </c>
      <c r="D44" s="342">
        <f t="shared" ref="D44:M44" si="8">SUM(D45:D51)</f>
        <v>0</v>
      </c>
      <c r="E44" s="342">
        <f t="shared" si="8"/>
        <v>0</v>
      </c>
      <c r="F44" s="342">
        <f t="shared" si="8"/>
        <v>0</v>
      </c>
      <c r="G44" s="342">
        <f t="shared" si="8"/>
        <v>0</v>
      </c>
      <c r="H44" s="342">
        <f t="shared" si="8"/>
        <v>0</v>
      </c>
      <c r="I44" s="342">
        <f t="shared" si="8"/>
        <v>0</v>
      </c>
      <c r="J44" s="342">
        <f t="shared" si="8"/>
        <v>0</v>
      </c>
      <c r="K44" s="342">
        <f t="shared" si="8"/>
        <v>0</v>
      </c>
      <c r="L44" s="342">
        <f t="shared" si="8"/>
        <v>0</v>
      </c>
      <c r="M44" s="343">
        <f t="shared" si="8"/>
        <v>0</v>
      </c>
      <c r="N44" s="342">
        <f t="shared" ref="N44:N55" si="9">SUM(C44:M44)</f>
        <v>0</v>
      </c>
      <c r="O44" s="344"/>
      <c r="P44" s="324"/>
      <c r="Q44" s="269">
        <f t="shared" ref="Q44" si="10">SUM(Q45:Q51)</f>
        <v>0</v>
      </c>
      <c r="R44" s="270">
        <f t="shared" ref="R44:R51" si="11">+Q44-N44</f>
        <v>0</v>
      </c>
      <c r="S44" s="271"/>
      <c r="X44" s="346"/>
      <c r="Y44" s="346"/>
      <c r="Z44" s="304"/>
      <c r="AA44" s="346"/>
      <c r="AB44" s="346"/>
      <c r="AC44" s="346"/>
      <c r="AD44" s="346"/>
    </row>
    <row r="45" spans="1:30" s="279" customFormat="1" ht="16.5" customHeight="1">
      <c r="A45" s="790">
        <v>141410</v>
      </c>
      <c r="B45" s="321" t="s">
        <v>118</v>
      </c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67">
        <f t="shared" si="9"/>
        <v>0</v>
      </c>
      <c r="O45" s="312"/>
      <c r="P45" s="328">
        <v>141410</v>
      </c>
      <c r="Q45" s="313"/>
      <c r="R45" s="270">
        <f t="shared" si="11"/>
        <v>0</v>
      </c>
      <c r="S45" s="271"/>
      <c r="T45" s="1130" t="s">
        <v>154</v>
      </c>
      <c r="U45" s="1131"/>
      <c r="V45" s="1131"/>
      <c r="W45" s="1132"/>
      <c r="X45" s="278"/>
      <c r="Y45" s="277"/>
      <c r="Z45" s="277"/>
      <c r="AA45" s="278"/>
      <c r="AB45" s="278"/>
      <c r="AC45" s="278"/>
      <c r="AD45" s="278"/>
    </row>
    <row r="46" spans="1:30" s="279" customFormat="1" ht="16.5" customHeight="1">
      <c r="A46" s="790">
        <v>141411</v>
      </c>
      <c r="B46" s="321" t="s">
        <v>119</v>
      </c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67">
        <f t="shared" si="9"/>
        <v>0</v>
      </c>
      <c r="O46" s="312"/>
      <c r="P46" s="328">
        <v>141411</v>
      </c>
      <c r="Q46" s="313"/>
      <c r="R46" s="270">
        <f t="shared" si="11"/>
        <v>0</v>
      </c>
      <c r="S46" s="271"/>
      <c r="T46" s="237" t="s">
        <v>176</v>
      </c>
      <c r="U46" s="237" t="s">
        <v>177</v>
      </c>
      <c r="V46" s="740" t="s">
        <v>52</v>
      </c>
      <c r="W46" s="237" t="s">
        <v>223</v>
      </c>
      <c r="X46" s="278"/>
      <c r="Y46" s="277"/>
      <c r="Z46" s="277"/>
      <c r="AA46" s="278"/>
      <c r="AB46" s="278"/>
      <c r="AC46" s="278"/>
      <c r="AD46" s="278"/>
    </row>
    <row r="47" spans="1:30" s="279" customFormat="1" ht="16.5" customHeight="1">
      <c r="A47" s="790">
        <v>141412</v>
      </c>
      <c r="B47" s="321" t="s">
        <v>120</v>
      </c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5">
        <f t="shared" si="9"/>
        <v>0</v>
      </c>
      <c r="O47" s="312"/>
      <c r="P47" s="328">
        <v>141412</v>
      </c>
      <c r="Q47" s="269"/>
      <c r="R47" s="270">
        <f t="shared" si="11"/>
        <v>0</v>
      </c>
      <c r="S47" s="271"/>
      <c r="T47" s="244" t="s">
        <v>224</v>
      </c>
      <c r="U47" s="347">
        <v>1311</v>
      </c>
      <c r="V47" s="738"/>
      <c r="W47" s="348"/>
      <c r="X47" s="278"/>
      <c r="Y47" s="277"/>
      <c r="Z47" s="277"/>
      <c r="AA47" s="278"/>
      <c r="AB47" s="278"/>
      <c r="AC47" s="278"/>
      <c r="AD47" s="278"/>
    </row>
    <row r="48" spans="1:30" s="279" customFormat="1" ht="17.25" customHeight="1">
      <c r="A48" s="790">
        <v>141413</v>
      </c>
      <c r="B48" s="321" t="s">
        <v>121</v>
      </c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5">
        <f t="shared" si="9"/>
        <v>0</v>
      </c>
      <c r="O48" s="300"/>
      <c r="P48" s="328">
        <v>141413</v>
      </c>
      <c r="Q48" s="269"/>
      <c r="R48" s="270">
        <f t="shared" si="11"/>
        <v>0</v>
      </c>
      <c r="S48" s="271"/>
      <c r="T48" s="249" t="s">
        <v>225</v>
      </c>
      <c r="U48" s="349">
        <v>131201</v>
      </c>
      <c r="V48" s="738"/>
      <c r="W48" s="350"/>
      <c r="X48" s="303"/>
      <c r="Y48" s="303"/>
      <c r="Z48" s="303"/>
      <c r="AA48" s="278"/>
      <c r="AB48" s="278"/>
      <c r="AC48" s="278"/>
      <c r="AD48" s="278"/>
    </row>
    <row r="49" spans="1:30" s="279" customFormat="1" ht="17.25" customHeight="1">
      <c r="A49" s="790">
        <v>141402</v>
      </c>
      <c r="B49" s="321" t="s">
        <v>122</v>
      </c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5">
        <f t="shared" si="9"/>
        <v>0</v>
      </c>
      <c r="O49" s="300"/>
      <c r="P49" s="328">
        <v>141402</v>
      </c>
      <c r="Q49" s="269"/>
      <c r="R49" s="270">
        <f t="shared" si="11"/>
        <v>0</v>
      </c>
      <c r="S49" s="271"/>
      <c r="T49" s="351"/>
      <c r="U49" s="349">
        <v>131202</v>
      </c>
      <c r="V49" s="738"/>
      <c r="W49" s="350"/>
      <c r="X49" s="303"/>
      <c r="Y49" s="303"/>
      <c r="Z49" s="303"/>
      <c r="AA49" s="278"/>
      <c r="AB49" s="278"/>
      <c r="AC49" s="278"/>
      <c r="AD49" s="278"/>
    </row>
    <row r="50" spans="1:30" s="279" customFormat="1" ht="17.25" customHeight="1">
      <c r="A50" s="790">
        <v>141404</v>
      </c>
      <c r="B50" s="319" t="s">
        <v>226</v>
      </c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5">
        <f t="shared" si="9"/>
        <v>0</v>
      </c>
      <c r="O50" s="300"/>
      <c r="P50" s="328">
        <v>141404</v>
      </c>
      <c r="Q50" s="269"/>
      <c r="R50" s="270">
        <f t="shared" si="11"/>
        <v>0</v>
      </c>
      <c r="S50" s="271"/>
      <c r="T50" s="352"/>
      <c r="U50" s="353">
        <v>131801</v>
      </c>
      <c r="V50" s="739"/>
      <c r="W50" s="354"/>
      <c r="X50" s="278"/>
      <c r="Y50" s="303"/>
      <c r="Z50" s="303"/>
      <c r="AA50" s="278"/>
      <c r="AB50" s="278"/>
      <c r="AC50" s="278"/>
      <c r="AD50" s="278"/>
    </row>
    <row r="51" spans="1:30" s="279" customFormat="1" ht="17.25" customHeight="1">
      <c r="A51" s="790">
        <v>141403</v>
      </c>
      <c r="B51" s="319" t="s">
        <v>227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5">
        <f t="shared" si="9"/>
        <v>0</v>
      </c>
      <c r="O51" s="325"/>
      <c r="P51" s="328">
        <v>141403</v>
      </c>
      <c r="Q51" s="269"/>
      <c r="R51" s="270">
        <f t="shared" si="11"/>
        <v>0</v>
      </c>
      <c r="S51" s="271"/>
      <c r="T51" s="278"/>
      <c r="U51" s="278"/>
      <c r="V51" s="278"/>
      <c r="W51" s="278"/>
      <c r="X51" s="278"/>
      <c r="Y51" s="278"/>
      <c r="Z51" s="303"/>
      <c r="AA51" s="278"/>
      <c r="AB51" s="278"/>
      <c r="AC51" s="278"/>
      <c r="AD51" s="278"/>
    </row>
    <row r="52" spans="1:30" s="279" customFormat="1" ht="17.25" customHeight="1">
      <c r="A52" s="169" t="s">
        <v>125</v>
      </c>
      <c r="B52" s="263" t="s">
        <v>82</v>
      </c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317"/>
      <c r="N52" s="267">
        <f t="shared" si="9"/>
        <v>0</v>
      </c>
      <c r="O52" s="318"/>
      <c r="P52" s="284" t="s">
        <v>113</v>
      </c>
      <c r="Q52" s="355"/>
      <c r="R52" s="356"/>
      <c r="S52" s="357"/>
      <c r="T52" s="1118" t="s">
        <v>133</v>
      </c>
      <c r="U52" s="1119"/>
      <c r="V52" s="1119"/>
      <c r="W52" s="1119"/>
      <c r="X52" s="1119"/>
      <c r="Y52" s="1120"/>
      <c r="Z52" s="303"/>
      <c r="AA52" s="1121" t="s">
        <v>126</v>
      </c>
      <c r="AB52" s="1122"/>
      <c r="AC52" s="1123"/>
      <c r="AD52" s="278"/>
    </row>
    <row r="53" spans="1:30" s="279" customFormat="1" ht="17.25" customHeight="1">
      <c r="A53" s="358" t="s">
        <v>228</v>
      </c>
      <c r="B53" s="263" t="s">
        <v>83</v>
      </c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0"/>
      <c r="N53" s="267">
        <f t="shared" si="9"/>
        <v>0</v>
      </c>
      <c r="O53" s="361"/>
      <c r="P53" s="362" t="s">
        <v>229</v>
      </c>
      <c r="Q53" s="320">
        <f>+V76+V77</f>
        <v>0</v>
      </c>
      <c r="R53" s="270">
        <f>+Q53-N53</f>
        <v>0</v>
      </c>
      <c r="S53" s="271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303"/>
      <c r="AA53" s="237" t="s">
        <v>176</v>
      </c>
      <c r="AB53" s="237" t="s">
        <v>177</v>
      </c>
      <c r="AC53" s="237" t="s">
        <v>52</v>
      </c>
      <c r="AD53" s="278"/>
    </row>
    <row r="54" spans="1:30" s="279" customFormat="1" ht="17.25" customHeight="1">
      <c r="A54" s="252"/>
      <c r="B54" s="363" t="s">
        <v>84</v>
      </c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5"/>
      <c r="N54" s="267">
        <f t="shared" si="9"/>
        <v>0</v>
      </c>
      <c r="O54" s="318"/>
      <c r="P54" s="284" t="s">
        <v>113</v>
      </c>
      <c r="Q54" s="302"/>
      <c r="R54" s="356"/>
      <c r="S54" s="357"/>
      <c r="T54" s="329" t="s">
        <v>231</v>
      </c>
      <c r="U54" s="366"/>
      <c r="V54" s="366"/>
      <c r="W54" s="366"/>
      <c r="X54" s="366"/>
      <c r="Y54" s="332"/>
      <c r="Z54" s="303"/>
      <c r="AA54" s="329" t="s">
        <v>207</v>
      </c>
      <c r="AB54" s="367">
        <v>2411</v>
      </c>
      <c r="AC54" s="368"/>
      <c r="AD54" s="278"/>
    </row>
    <row r="55" spans="1:30" s="279" customFormat="1" ht="16.5">
      <c r="A55" s="252"/>
      <c r="B55" s="369" t="s">
        <v>85</v>
      </c>
      <c r="C55" s="370">
        <f t="shared" ref="C55:M55" si="12">+C9+SUM(C10:C12)+C13+C22+C27+C30+C33+C43+C44+C53</f>
        <v>0</v>
      </c>
      <c r="D55" s="370">
        <f t="shared" si="12"/>
        <v>0</v>
      </c>
      <c r="E55" s="370">
        <f t="shared" si="12"/>
        <v>0</v>
      </c>
      <c r="F55" s="370">
        <f t="shared" si="12"/>
        <v>0</v>
      </c>
      <c r="G55" s="370">
        <f t="shared" si="12"/>
        <v>0</v>
      </c>
      <c r="H55" s="370">
        <f t="shared" si="12"/>
        <v>0</v>
      </c>
      <c r="I55" s="370">
        <f t="shared" si="12"/>
        <v>0</v>
      </c>
      <c r="J55" s="370">
        <f t="shared" si="12"/>
        <v>0</v>
      </c>
      <c r="K55" s="370">
        <f t="shared" si="12"/>
        <v>0</v>
      </c>
      <c r="L55" s="370">
        <f t="shared" si="12"/>
        <v>0</v>
      </c>
      <c r="M55" s="370">
        <f t="shared" si="12"/>
        <v>0</v>
      </c>
      <c r="N55" s="370">
        <f t="shared" si="9"/>
        <v>0</v>
      </c>
      <c r="O55" s="318"/>
      <c r="P55" s="371"/>
      <c r="Q55" s="302"/>
      <c r="R55" s="356"/>
      <c r="S55" s="357"/>
      <c r="T55" s="249" t="s">
        <v>232</v>
      </c>
      <c r="U55" s="372" t="s">
        <v>143</v>
      </c>
      <c r="V55" s="373"/>
      <c r="W55" s="277"/>
      <c r="X55" s="277"/>
      <c r="Y55" s="374"/>
      <c r="Z55" s="303"/>
      <c r="AA55" s="249" t="s">
        <v>233</v>
      </c>
      <c r="AB55" s="375">
        <v>2412</v>
      </c>
      <c r="AC55" s="376"/>
      <c r="AD55" s="278"/>
    </row>
    <row r="56" spans="1:30" s="279" customFormat="1" ht="16.5">
      <c r="A56" s="252"/>
      <c r="B56" s="377" t="s">
        <v>86</v>
      </c>
      <c r="C56" s="267"/>
      <c r="D56" s="267"/>
      <c r="E56" s="267"/>
      <c r="F56" s="267"/>
      <c r="G56" s="267"/>
      <c r="H56" s="267"/>
      <c r="I56" s="267"/>
      <c r="J56" s="267"/>
      <c r="K56" s="267"/>
      <c r="L56" s="378"/>
      <c r="M56" s="379"/>
      <c r="N56" s="267"/>
      <c r="O56" s="318"/>
      <c r="P56" s="301"/>
      <c r="Q56" s="302"/>
      <c r="R56" s="356"/>
      <c r="S56" s="357"/>
      <c r="T56" s="290" t="s">
        <v>234</v>
      </c>
      <c r="U56" s="380" t="s">
        <v>147</v>
      </c>
      <c r="V56" s="381"/>
      <c r="W56" s="382"/>
      <c r="X56" s="383">
        <f>+V56+V55-N60</f>
        <v>0</v>
      </c>
      <c r="Y56" s="336"/>
      <c r="Z56" s="303"/>
      <c r="AA56" s="384" t="s">
        <v>207</v>
      </c>
      <c r="AB56" s="375">
        <v>2413</v>
      </c>
      <c r="AC56" s="376"/>
      <c r="AD56" s="278"/>
    </row>
    <row r="57" spans="1:30" s="279" customFormat="1" ht="17.25" customHeight="1">
      <c r="A57" s="169" t="s">
        <v>167</v>
      </c>
      <c r="B57" s="263" t="s">
        <v>93</v>
      </c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5"/>
      <c r="N57" s="267">
        <f>SUM(C57:M57)</f>
        <v>0</v>
      </c>
      <c r="O57" s="325"/>
      <c r="P57" s="328" t="s">
        <v>127</v>
      </c>
      <c r="Q57" s="302"/>
      <c r="R57" s="270">
        <f>+Q57-SUM(N57:N59)</f>
        <v>0</v>
      </c>
      <c r="S57" s="385"/>
      <c r="T57" s="384" t="s">
        <v>235</v>
      </c>
      <c r="U57" s="277"/>
      <c r="V57" s="277"/>
      <c r="W57" s="277"/>
      <c r="X57" s="277"/>
      <c r="Y57" s="374"/>
      <c r="Z57" s="303"/>
      <c r="AA57" s="249" t="s">
        <v>236</v>
      </c>
      <c r="AB57" s="375">
        <v>2416</v>
      </c>
      <c r="AC57" s="376"/>
      <c r="AD57" s="278"/>
    </row>
    <row r="58" spans="1:30" s="279" customFormat="1" ht="17.25" customHeight="1">
      <c r="A58" s="169" t="s">
        <v>167</v>
      </c>
      <c r="B58" s="263" t="s">
        <v>94</v>
      </c>
      <c r="C58" s="364"/>
      <c r="D58" s="364"/>
      <c r="E58" s="364"/>
      <c r="F58" s="364"/>
      <c r="G58" s="364"/>
      <c r="H58" s="364"/>
      <c r="I58" s="364"/>
      <c r="J58" s="364"/>
      <c r="K58" s="364"/>
      <c r="L58" s="364"/>
      <c r="M58" s="365"/>
      <c r="N58" s="267">
        <f>SUM(C58:M58)</f>
        <v>0</v>
      </c>
      <c r="O58" s="318"/>
      <c r="P58" s="328">
        <v>211704</v>
      </c>
      <c r="Q58" s="302"/>
      <c r="R58" s="270"/>
      <c r="S58" s="385"/>
      <c r="T58" s="249" t="s">
        <v>237</v>
      </c>
      <c r="U58" s="349">
        <v>25170301</v>
      </c>
      <c r="V58" s="373">
        <f>IF(X58&lt;0,0,X58)</f>
        <v>0</v>
      </c>
      <c r="W58" s="224" t="s">
        <v>28</v>
      </c>
      <c r="X58" s="386"/>
      <c r="Y58" s="374"/>
      <c r="Z58" s="303"/>
      <c r="AA58" s="249" t="s">
        <v>238</v>
      </c>
      <c r="AB58" s="375" t="s">
        <v>128</v>
      </c>
      <c r="AC58" s="376"/>
      <c r="AD58" s="278"/>
    </row>
    <row r="59" spans="1:30" s="279" customFormat="1" ht="17.25" customHeight="1">
      <c r="A59" s="169" t="s">
        <v>167</v>
      </c>
      <c r="B59" s="263" t="s">
        <v>129</v>
      </c>
      <c r="C59" s="364"/>
      <c r="D59" s="364"/>
      <c r="E59" s="364"/>
      <c r="F59" s="364"/>
      <c r="G59" s="364"/>
      <c r="H59" s="364"/>
      <c r="I59" s="364"/>
      <c r="J59" s="364"/>
      <c r="K59" s="364"/>
      <c r="L59" s="364"/>
      <c r="M59" s="365"/>
      <c r="N59" s="267">
        <f>SUM(C59:M59)</f>
        <v>0</v>
      </c>
      <c r="O59" s="318"/>
      <c r="P59" s="328">
        <v>2118</v>
      </c>
      <c r="Q59" s="302"/>
      <c r="R59" s="270"/>
      <c r="S59" s="387"/>
      <c r="T59" s="249" t="s">
        <v>239</v>
      </c>
      <c r="U59" s="349">
        <v>25170302</v>
      </c>
      <c r="V59" s="373">
        <f>IF(X59&lt;0,0,X59)</f>
        <v>0</v>
      </c>
      <c r="W59" s="224" t="s">
        <v>28</v>
      </c>
      <c r="X59" s="386"/>
      <c r="Y59" s="374"/>
      <c r="Z59" s="303"/>
      <c r="AA59" s="384" t="s">
        <v>207</v>
      </c>
      <c r="AB59" s="375" t="s">
        <v>131</v>
      </c>
      <c r="AC59" s="376"/>
      <c r="AD59" s="278"/>
    </row>
    <row r="60" spans="1:30" s="279" customFormat="1" ht="15.75" customHeight="1">
      <c r="A60" s="169" t="s">
        <v>132</v>
      </c>
      <c r="B60" s="363" t="s">
        <v>96</v>
      </c>
      <c r="C60" s="267"/>
      <c r="D60" s="267"/>
      <c r="E60" s="267"/>
      <c r="F60" s="267"/>
      <c r="G60" s="267"/>
      <c r="H60" s="267"/>
      <c r="I60" s="267"/>
      <c r="J60" s="267"/>
      <c r="K60" s="267"/>
      <c r="L60" s="267"/>
      <c r="M60" s="317"/>
      <c r="N60" s="267">
        <f t="shared" ref="N60:N71" si="13">SUM(C60:M60)</f>
        <v>0</v>
      </c>
      <c r="O60" s="318"/>
      <c r="P60" s="328" t="s">
        <v>134</v>
      </c>
      <c r="Q60" s="388">
        <f>+Q58+Q59</f>
        <v>0</v>
      </c>
      <c r="R60" s="270">
        <f>+Q60-N60</f>
        <v>0</v>
      </c>
      <c r="S60" s="385"/>
      <c r="T60" s="249" t="s">
        <v>240</v>
      </c>
      <c r="U60" s="349">
        <v>25170303</v>
      </c>
      <c r="V60" s="373">
        <f>IF(X60&lt;0,0,X60)</f>
        <v>0</v>
      </c>
      <c r="W60" s="224" t="s">
        <v>28</v>
      </c>
      <c r="X60" s="390"/>
      <c r="Y60" s="374"/>
      <c r="Z60" s="303"/>
      <c r="AA60" s="249" t="s">
        <v>241</v>
      </c>
      <c r="AB60" s="375">
        <v>2612</v>
      </c>
      <c r="AC60" s="376"/>
      <c r="AD60" s="278"/>
    </row>
    <row r="61" spans="1:30" s="279" customFormat="1" ht="17.25" customHeight="1">
      <c r="A61" s="169">
        <v>2210</v>
      </c>
      <c r="B61" s="363" t="s">
        <v>135</v>
      </c>
      <c r="C61" s="267"/>
      <c r="D61" s="267"/>
      <c r="E61" s="267"/>
      <c r="F61" s="267"/>
      <c r="G61" s="267"/>
      <c r="H61" s="267"/>
      <c r="I61" s="267"/>
      <c r="J61" s="267"/>
      <c r="K61" s="267"/>
      <c r="L61" s="267"/>
      <c r="M61" s="317"/>
      <c r="N61" s="267">
        <f t="shared" si="13"/>
        <v>0</v>
      </c>
      <c r="O61" s="318"/>
      <c r="P61" s="284" t="s">
        <v>113</v>
      </c>
      <c r="Q61" s="388"/>
      <c r="R61" s="270"/>
      <c r="S61" s="387"/>
      <c r="T61" s="249" t="s">
        <v>242</v>
      </c>
      <c r="U61" s="349">
        <v>25170309</v>
      </c>
      <c r="V61" s="373"/>
      <c r="W61" s="224" t="s">
        <v>28</v>
      </c>
      <c r="X61" s="391"/>
      <c r="Y61" s="374"/>
      <c r="Z61" s="303"/>
      <c r="AA61" s="384" t="s">
        <v>207</v>
      </c>
      <c r="AB61" s="375">
        <v>2613</v>
      </c>
      <c r="AC61" s="376"/>
      <c r="AD61" s="278"/>
    </row>
    <row r="62" spans="1:30" s="279" customFormat="1" ht="17.25" customHeight="1">
      <c r="A62" s="169" t="s">
        <v>136</v>
      </c>
      <c r="B62" s="363" t="s">
        <v>243</v>
      </c>
      <c r="C62" s="267"/>
      <c r="D62" s="267"/>
      <c r="E62" s="267"/>
      <c r="F62" s="267"/>
      <c r="G62" s="267"/>
      <c r="H62" s="267"/>
      <c r="I62" s="267"/>
      <c r="J62" s="267"/>
      <c r="K62" s="267"/>
      <c r="L62" s="267"/>
      <c r="M62" s="317"/>
      <c r="N62" s="267">
        <f t="shared" si="13"/>
        <v>0</v>
      </c>
      <c r="O62" s="392"/>
      <c r="P62" s="252" t="s">
        <v>137</v>
      </c>
      <c r="Q62" s="388">
        <f>+V42+V43</f>
        <v>0</v>
      </c>
      <c r="R62" s="270">
        <f>+Q62-N62</f>
        <v>0</v>
      </c>
      <c r="S62" s="385"/>
      <c r="T62" s="249" t="s">
        <v>244</v>
      </c>
      <c r="U62" s="349" t="s">
        <v>130</v>
      </c>
      <c r="V62" s="373"/>
      <c r="W62" s="224" t="s">
        <v>28</v>
      </c>
      <c r="X62" s="391"/>
      <c r="Y62" s="374"/>
      <c r="Z62" s="303"/>
      <c r="AA62" s="249" t="s">
        <v>236</v>
      </c>
      <c r="AB62" s="375">
        <v>2616</v>
      </c>
      <c r="AC62" s="376"/>
      <c r="AD62" s="278"/>
    </row>
    <row r="63" spans="1:30" s="279" customFormat="1" ht="15.75" customHeight="1">
      <c r="A63" s="169" t="s">
        <v>139</v>
      </c>
      <c r="B63" s="393" t="s">
        <v>245</v>
      </c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94"/>
      <c r="N63" s="295">
        <f t="shared" si="13"/>
        <v>0</v>
      </c>
      <c r="O63" s="395"/>
      <c r="P63" s="328" t="s">
        <v>139</v>
      </c>
      <c r="Q63" s="388">
        <f>SUM(AC54:AC64)</f>
        <v>0</v>
      </c>
      <c r="R63" s="270">
        <f>+Q63-N63</f>
        <v>0</v>
      </c>
      <c r="S63" s="385"/>
      <c r="T63" s="249" t="s">
        <v>237</v>
      </c>
      <c r="U63" s="396">
        <v>25170501</v>
      </c>
      <c r="V63" s="373"/>
      <c r="W63" s="224" t="s">
        <v>28</v>
      </c>
      <c r="X63" s="391"/>
      <c r="Y63" s="374"/>
      <c r="Z63" s="303"/>
      <c r="AA63" s="384" t="s">
        <v>207</v>
      </c>
      <c r="AB63" s="375" t="s">
        <v>141</v>
      </c>
      <c r="AC63" s="376"/>
      <c r="AD63" s="278"/>
    </row>
    <row r="64" spans="1:30" s="279" customFormat="1" ht="16.5" customHeight="1">
      <c r="A64" s="169" t="s">
        <v>142</v>
      </c>
      <c r="B64" s="393" t="s">
        <v>246</v>
      </c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97"/>
      <c r="N64" s="295">
        <f t="shared" si="13"/>
        <v>0</v>
      </c>
      <c r="O64" s="395"/>
      <c r="P64" s="328" t="s">
        <v>142</v>
      </c>
      <c r="Q64" s="388">
        <f>SUM(AC69:AC78)</f>
        <v>0</v>
      </c>
      <c r="R64" s="270">
        <f>+Q64-N64</f>
        <v>0</v>
      </c>
      <c r="S64" s="385"/>
      <c r="T64" s="249" t="s">
        <v>247</v>
      </c>
      <c r="U64" s="396">
        <v>2517050201</v>
      </c>
      <c r="V64" s="373"/>
      <c r="W64" s="224" t="s">
        <v>28</v>
      </c>
      <c r="X64" s="391"/>
      <c r="Y64" s="374"/>
      <c r="Z64" s="303"/>
      <c r="AA64" s="333" t="s">
        <v>207</v>
      </c>
      <c r="AB64" s="398" t="s">
        <v>144</v>
      </c>
      <c r="AC64" s="399"/>
      <c r="AD64" s="278"/>
    </row>
    <row r="65" spans="1:30" s="279" customFormat="1" ht="17.25" customHeight="1">
      <c r="A65" s="169" t="s">
        <v>248</v>
      </c>
      <c r="B65" s="263" t="s">
        <v>249</v>
      </c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379"/>
      <c r="N65" s="295">
        <f t="shared" si="13"/>
        <v>0</v>
      </c>
      <c r="O65" s="318"/>
      <c r="P65" s="284" t="s">
        <v>113</v>
      </c>
      <c r="Q65" s="400"/>
      <c r="R65" s="270"/>
      <c r="S65" s="387"/>
      <c r="T65" s="249" t="s">
        <v>207</v>
      </c>
      <c r="U65" s="349" t="s">
        <v>138</v>
      </c>
      <c r="V65" s="401"/>
      <c r="W65" s="224" t="s">
        <v>28</v>
      </c>
      <c r="X65" s="402"/>
      <c r="Y65" s="374"/>
      <c r="Z65" s="303"/>
      <c r="AA65" s="278"/>
      <c r="AB65" s="278"/>
      <c r="AC65" s="278"/>
      <c r="AD65" s="278"/>
    </row>
    <row r="66" spans="1:30" s="279" customFormat="1" ht="17.25" customHeight="1">
      <c r="A66" s="169" t="s">
        <v>146</v>
      </c>
      <c r="B66" s="363" t="s">
        <v>250</v>
      </c>
      <c r="C66" s="267"/>
      <c r="D66" s="267"/>
      <c r="E66" s="267"/>
      <c r="F66" s="267"/>
      <c r="G66" s="267"/>
      <c r="H66" s="267"/>
      <c r="I66" s="267"/>
      <c r="J66" s="267"/>
      <c r="K66" s="267"/>
      <c r="L66" s="267"/>
      <c r="M66" s="379"/>
      <c r="N66" s="295">
        <f t="shared" si="13"/>
        <v>0</v>
      </c>
      <c r="O66" s="318"/>
      <c r="P66" s="284" t="s">
        <v>113</v>
      </c>
      <c r="Q66" s="403"/>
      <c r="R66" s="270"/>
      <c r="S66" s="405"/>
      <c r="T66" s="249" t="s">
        <v>251</v>
      </c>
      <c r="U66" s="372" t="s">
        <v>150</v>
      </c>
      <c r="V66" s="401"/>
      <c r="W66" s="224" t="s">
        <v>28</v>
      </c>
      <c r="X66" s="277"/>
      <c r="Y66" s="374"/>
      <c r="Z66" s="303"/>
      <c r="AA66" s="278"/>
      <c r="AB66" s="278"/>
      <c r="AC66" s="278"/>
      <c r="AD66" s="278"/>
    </row>
    <row r="67" spans="1:30" s="279" customFormat="1" ht="17.25" customHeight="1">
      <c r="A67" s="358" t="s">
        <v>252</v>
      </c>
      <c r="B67" s="341" t="s">
        <v>253</v>
      </c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379"/>
      <c r="N67" s="295">
        <f t="shared" si="13"/>
        <v>0</v>
      </c>
      <c r="O67" s="361"/>
      <c r="P67" s="252" t="s">
        <v>149</v>
      </c>
      <c r="Q67" s="388"/>
      <c r="R67" s="270"/>
      <c r="S67" s="405"/>
      <c r="T67" s="249" t="s">
        <v>254</v>
      </c>
      <c r="U67" s="206">
        <v>2517050205</v>
      </c>
      <c r="V67" s="226"/>
      <c r="W67" s="224" t="s">
        <v>28</v>
      </c>
      <c r="X67" s="401">
        <f>SUM(V58:V67)</f>
        <v>0</v>
      </c>
      <c r="Y67" s="374"/>
      <c r="Z67" s="303"/>
      <c r="AA67" s="406" t="s">
        <v>148</v>
      </c>
      <c r="AB67" s="407"/>
      <c r="AC67" s="408"/>
      <c r="AD67" s="277"/>
    </row>
    <row r="68" spans="1:30" s="279" customFormat="1" ht="17.25" customHeight="1">
      <c r="A68" s="358" t="s">
        <v>255</v>
      </c>
      <c r="B68" s="341" t="s">
        <v>256</v>
      </c>
      <c r="C68" s="267"/>
      <c r="D68" s="267"/>
      <c r="E68" s="267"/>
      <c r="F68" s="267"/>
      <c r="G68" s="267"/>
      <c r="H68" s="267"/>
      <c r="I68" s="267"/>
      <c r="J68" s="267"/>
      <c r="K68" s="267"/>
      <c r="L68" s="267"/>
      <c r="M68" s="379"/>
      <c r="N68" s="295">
        <f t="shared" si="13"/>
        <v>0</v>
      </c>
      <c r="O68" s="361"/>
      <c r="P68" s="414" t="s">
        <v>314</v>
      </c>
      <c r="Q68" s="388"/>
      <c r="R68" s="270">
        <f>+Q68-N68</f>
        <v>0</v>
      </c>
      <c r="S68" s="385"/>
      <c r="T68" s="409" t="s">
        <v>207</v>
      </c>
      <c r="U68" s="410">
        <v>2517050202</v>
      </c>
      <c r="V68" s="411"/>
      <c r="W68" s="412" t="s">
        <v>33</v>
      </c>
      <c r="X68" s="413"/>
      <c r="Y68" s="332"/>
      <c r="Z68" s="303"/>
      <c r="AA68" s="237" t="s">
        <v>176</v>
      </c>
      <c r="AB68" s="237" t="s">
        <v>177</v>
      </c>
      <c r="AC68" s="237" t="s">
        <v>52</v>
      </c>
      <c r="AD68" s="277"/>
    </row>
    <row r="69" spans="1:30" s="279" customFormat="1" ht="17.25" customHeight="1">
      <c r="A69" s="358" t="s">
        <v>255</v>
      </c>
      <c r="B69" s="341" t="s">
        <v>257</v>
      </c>
      <c r="C69" s="267"/>
      <c r="D69" s="267"/>
      <c r="E69" s="267"/>
      <c r="F69" s="267"/>
      <c r="G69" s="267"/>
      <c r="H69" s="267"/>
      <c r="I69" s="267"/>
      <c r="J69" s="267"/>
      <c r="K69" s="267"/>
      <c r="L69" s="267"/>
      <c r="M69" s="379"/>
      <c r="N69" s="295">
        <f t="shared" si="13"/>
        <v>0</v>
      </c>
      <c r="O69" s="361"/>
      <c r="P69" s="414"/>
      <c r="Q69" s="388"/>
      <c r="R69" s="389"/>
      <c r="S69" s="385"/>
      <c r="T69" s="415" t="s">
        <v>207</v>
      </c>
      <c r="U69" s="416">
        <v>2517050203</v>
      </c>
      <c r="V69" s="417"/>
      <c r="W69" s="418" t="s">
        <v>33</v>
      </c>
      <c r="X69" s="419">
        <f>SUM(V68:V69)</f>
        <v>0</v>
      </c>
      <c r="Y69" s="336"/>
      <c r="Z69" s="303"/>
      <c r="AA69" s="329" t="s">
        <v>207</v>
      </c>
      <c r="AB69" s="367">
        <v>2414</v>
      </c>
      <c r="AC69" s="420"/>
      <c r="AD69" s="277"/>
    </row>
    <row r="70" spans="1:30" s="279" customFormat="1" ht="17.25" customHeight="1">
      <c r="A70" s="252"/>
      <c r="B70" s="363" t="s">
        <v>98</v>
      </c>
      <c r="C70" s="267"/>
      <c r="D70" s="267"/>
      <c r="E70" s="267"/>
      <c r="F70" s="267"/>
      <c r="G70" s="267"/>
      <c r="H70" s="267"/>
      <c r="I70" s="267"/>
      <c r="J70" s="267"/>
      <c r="K70" s="267"/>
      <c r="L70" s="421"/>
      <c r="M70" s="379"/>
      <c r="N70" s="295">
        <f t="shared" si="13"/>
        <v>0</v>
      </c>
      <c r="O70" s="318"/>
      <c r="P70" s="284" t="s">
        <v>113</v>
      </c>
      <c r="Q70" s="320"/>
      <c r="R70" s="404"/>
      <c r="S70" s="405"/>
      <c r="T70" s="422"/>
      <c r="U70" s="423" t="s">
        <v>140</v>
      </c>
      <c r="V70" s="424"/>
      <c r="W70" s="579" t="s">
        <v>258</v>
      </c>
      <c r="X70" s="419">
        <f>+V70</f>
        <v>0</v>
      </c>
      <c r="Y70" s="425"/>
      <c r="Z70" s="278"/>
      <c r="AA70" s="384" t="s">
        <v>207</v>
      </c>
      <c r="AB70" s="375">
        <v>2415</v>
      </c>
      <c r="AC70" s="426"/>
      <c r="AD70" s="427"/>
    </row>
    <row r="71" spans="1:30" s="151" customFormat="1" ht="16.5">
      <c r="A71" s="252"/>
      <c r="B71" s="179" t="s">
        <v>99</v>
      </c>
      <c r="C71" s="180">
        <f t="shared" ref="C71:M71" si="14">SUM(C57:C70)</f>
        <v>0</v>
      </c>
      <c r="D71" s="180">
        <f t="shared" si="14"/>
        <v>0</v>
      </c>
      <c r="E71" s="180">
        <f t="shared" si="14"/>
        <v>0</v>
      </c>
      <c r="F71" s="180">
        <f t="shared" si="14"/>
        <v>0</v>
      </c>
      <c r="G71" s="180">
        <f t="shared" si="14"/>
        <v>0</v>
      </c>
      <c r="H71" s="180">
        <f t="shared" si="14"/>
        <v>0</v>
      </c>
      <c r="I71" s="180">
        <f t="shared" si="14"/>
        <v>0</v>
      </c>
      <c r="J71" s="180">
        <f t="shared" si="14"/>
        <v>0</v>
      </c>
      <c r="K71" s="180">
        <f t="shared" si="14"/>
        <v>0</v>
      </c>
      <c r="L71" s="180">
        <f t="shared" si="14"/>
        <v>0</v>
      </c>
      <c r="M71" s="187">
        <f t="shared" si="14"/>
        <v>0</v>
      </c>
      <c r="N71" s="180">
        <f t="shared" si="13"/>
        <v>0</v>
      </c>
      <c r="O71" s="173"/>
      <c r="P71" s="188"/>
      <c r="Q71" s="172"/>
      <c r="R71" s="186"/>
      <c r="S71" s="205"/>
      <c r="T71" s="239" t="s">
        <v>44</v>
      </c>
      <c r="U71" s="428" t="s">
        <v>145</v>
      </c>
      <c r="V71" s="429"/>
      <c r="W71" s="430" t="s">
        <v>259</v>
      </c>
      <c r="X71" s="431">
        <f>+V71</f>
        <v>0</v>
      </c>
      <c r="Y71" s="425"/>
      <c r="Z71" s="158"/>
      <c r="AA71" s="384" t="s">
        <v>207</v>
      </c>
      <c r="AB71" s="178">
        <v>2417</v>
      </c>
      <c r="AC71" s="432"/>
      <c r="AD71" s="219"/>
    </row>
    <row r="72" spans="1:30" s="151" customFormat="1" ht="16.5">
      <c r="A72" s="253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92" t="s">
        <v>38</v>
      </c>
      <c r="N72" s="160" t="s">
        <v>39</v>
      </c>
      <c r="O72" s="150"/>
      <c r="P72" s="162"/>
      <c r="Q72" s="193"/>
      <c r="R72" s="433"/>
      <c r="S72" s="434"/>
      <c r="T72" s="158"/>
      <c r="U72" s="158"/>
      <c r="V72" s="158"/>
      <c r="W72" s="158"/>
      <c r="X72" s="158"/>
      <c r="Y72" s="158"/>
      <c r="Z72" s="158"/>
      <c r="AA72" s="249" t="s">
        <v>238</v>
      </c>
      <c r="AB72" s="181" t="s">
        <v>152</v>
      </c>
      <c r="AC72" s="432"/>
      <c r="AD72" s="219"/>
    </row>
    <row r="73" spans="1:30" s="151" customFormat="1" ht="16.5">
      <c r="A73" s="252"/>
      <c r="B73" s="163" t="s">
        <v>109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5"/>
      <c r="N73" s="164"/>
      <c r="O73" s="174"/>
      <c r="P73" s="184"/>
      <c r="Q73" s="155"/>
      <c r="R73" s="433"/>
      <c r="S73" s="434"/>
      <c r="T73" s="1124" t="s">
        <v>260</v>
      </c>
      <c r="U73" s="1125"/>
      <c r="V73" s="1125"/>
      <c r="W73" s="1125"/>
      <c r="X73" s="1125"/>
      <c r="Y73" s="1126"/>
      <c r="Z73" s="158"/>
      <c r="AA73" s="384" t="s">
        <v>207</v>
      </c>
      <c r="AB73" s="178" t="s">
        <v>131</v>
      </c>
      <c r="AC73" s="432"/>
      <c r="AD73" s="219"/>
    </row>
    <row r="74" spans="1:30" s="279" customFormat="1" ht="16.5">
      <c r="A74" s="169" t="s">
        <v>186</v>
      </c>
      <c r="B74" s="263" t="s">
        <v>111</v>
      </c>
      <c r="C74" s="662" t="e">
        <f>+Disponible!C30</f>
        <v>#DIV/0!</v>
      </c>
      <c r="D74" s="662" t="e">
        <f>+Disponible!D30</f>
        <v>#DIV/0!</v>
      </c>
      <c r="E74" s="662" t="e">
        <f>+Disponible!E30</f>
        <v>#DIV/0!</v>
      </c>
      <c r="F74" s="662" t="e">
        <f>+Disponible!F30</f>
        <v>#DIV/0!</v>
      </c>
      <c r="G74" s="662" t="e">
        <f>+Disponible!G30</f>
        <v>#DIV/0!</v>
      </c>
      <c r="H74" s="662" t="e">
        <f>+Disponible!H30</f>
        <v>#DIV/0!</v>
      </c>
      <c r="I74" s="662" t="e">
        <f>+Disponible!I30</f>
        <v>#DIV/0!</v>
      </c>
      <c r="J74" s="662" t="e">
        <f>+Disponible!J30</f>
        <v>#DIV/0!</v>
      </c>
      <c r="K74" s="662" t="e">
        <f>+Disponible!K30</f>
        <v>#DIV/0!</v>
      </c>
      <c r="L74" s="662" t="e">
        <f>+Disponible!L30</f>
        <v>#DIV/0!</v>
      </c>
      <c r="M74" s="662" t="e">
        <f>+Disponible!M30</f>
        <v>#DIV/0!</v>
      </c>
      <c r="N74" s="342" t="e">
        <f t="shared" ref="N74:N101" si="15">SUM(C74:M74)</f>
        <v>#DIV/0!</v>
      </c>
      <c r="O74" s="436"/>
      <c r="P74" s="284" t="s">
        <v>153</v>
      </c>
      <c r="Q74" s="437">
        <f>+T13</f>
        <v>0</v>
      </c>
      <c r="R74" s="438" t="e">
        <f>+Q74-N74</f>
        <v>#DIV/0!</v>
      </c>
      <c r="S74" s="439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40" t="s">
        <v>230</v>
      </c>
      <c r="Z74" s="278"/>
      <c r="AA74" s="384" t="s">
        <v>207</v>
      </c>
      <c r="AB74" s="375">
        <v>2614</v>
      </c>
      <c r="AC74" s="426"/>
      <c r="AD74" s="277"/>
    </row>
    <row r="75" spans="1:30" s="279" customFormat="1" ht="15" customHeight="1">
      <c r="A75" s="170" t="s">
        <v>261</v>
      </c>
      <c r="B75" s="263" t="s">
        <v>154</v>
      </c>
      <c r="C75" s="441"/>
      <c r="D75" s="441"/>
      <c r="E75" s="441"/>
      <c r="F75" s="441"/>
      <c r="G75" s="441"/>
      <c r="H75" s="441"/>
      <c r="I75" s="441"/>
      <c r="J75" s="441"/>
      <c r="K75" s="441"/>
      <c r="L75" s="441"/>
      <c r="M75" s="442"/>
      <c r="N75" s="342">
        <f t="shared" si="15"/>
        <v>0</v>
      </c>
      <c r="O75" s="318"/>
      <c r="P75" s="443" t="s">
        <v>155</v>
      </c>
      <c r="Q75" s="320">
        <f>SUM(V47:V50)</f>
        <v>0</v>
      </c>
      <c r="R75" s="270">
        <f>+Q75-N75</f>
        <v>0</v>
      </c>
      <c r="S75" s="439"/>
      <c r="T75" s="329" t="s">
        <v>262</v>
      </c>
      <c r="U75" s="366"/>
      <c r="V75" s="366"/>
      <c r="W75" s="366"/>
      <c r="X75" s="366"/>
      <c r="Y75" s="348"/>
      <c r="Z75" s="278"/>
      <c r="AA75" s="384" t="s">
        <v>207</v>
      </c>
      <c r="AB75" s="375">
        <v>2615</v>
      </c>
      <c r="AC75" s="426"/>
      <c r="AD75" s="277"/>
    </row>
    <row r="76" spans="1:30" s="279" customFormat="1" ht="15" customHeight="1">
      <c r="A76" s="170" t="s">
        <v>115</v>
      </c>
      <c r="B76" s="263" t="s">
        <v>74</v>
      </c>
      <c r="C76" s="444"/>
      <c r="D76" s="444"/>
      <c r="E76" s="444"/>
      <c r="F76" s="444"/>
      <c r="G76" s="444"/>
      <c r="H76" s="444"/>
      <c r="I76" s="444"/>
      <c r="J76" s="444"/>
      <c r="K76" s="444"/>
      <c r="L76" s="444"/>
      <c r="M76" s="445"/>
      <c r="N76" s="267">
        <f t="shared" si="15"/>
        <v>0</v>
      </c>
      <c r="O76" s="318"/>
      <c r="P76" s="284" t="s">
        <v>156</v>
      </c>
      <c r="Q76" s="320"/>
      <c r="R76" s="388"/>
      <c r="S76" s="446"/>
      <c r="T76" s="249" t="s">
        <v>263</v>
      </c>
      <c r="U76" s="447">
        <v>151711</v>
      </c>
      <c r="V76" s="448"/>
      <c r="W76" s="449"/>
      <c r="X76" s="450"/>
      <c r="Y76" s="451"/>
      <c r="Z76" s="278"/>
      <c r="AA76" s="384" t="s">
        <v>207</v>
      </c>
      <c r="AB76" s="375">
        <v>2617</v>
      </c>
      <c r="AC76" s="426"/>
      <c r="AD76" s="277"/>
    </row>
    <row r="77" spans="1:30" s="279" customFormat="1" ht="17.25" customHeight="1">
      <c r="A77" s="169" t="s">
        <v>192</v>
      </c>
      <c r="B77" s="263" t="s">
        <v>157</v>
      </c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2"/>
      <c r="N77" s="267">
        <f t="shared" si="15"/>
        <v>0</v>
      </c>
      <c r="O77" s="436"/>
      <c r="P77" s="284" t="s">
        <v>156</v>
      </c>
      <c r="Q77" s="320"/>
      <c r="R77" s="404"/>
      <c r="S77" s="405"/>
      <c r="T77" s="384" t="s">
        <v>264</v>
      </c>
      <c r="U77" s="452">
        <v>1518071101</v>
      </c>
      <c r="V77" s="448"/>
      <c r="W77" s="449"/>
      <c r="X77" s="450"/>
      <c r="Y77" s="453"/>
      <c r="Z77" s="278"/>
      <c r="AA77" s="384"/>
      <c r="AB77" s="375" t="s">
        <v>141</v>
      </c>
      <c r="AC77" s="426"/>
      <c r="AD77" s="277"/>
    </row>
    <row r="78" spans="1:30" s="279" customFormat="1" ht="17.25" customHeight="1">
      <c r="A78" s="169" t="s">
        <v>197</v>
      </c>
      <c r="B78" s="263" t="s">
        <v>77</v>
      </c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2"/>
      <c r="N78" s="267">
        <f t="shared" si="15"/>
        <v>0</v>
      </c>
      <c r="O78" s="436"/>
      <c r="P78" s="284" t="s">
        <v>156</v>
      </c>
      <c r="Q78" s="320"/>
      <c r="R78" s="404"/>
      <c r="S78" s="405"/>
      <c r="T78" s="329" t="s">
        <v>265</v>
      </c>
      <c r="U78" s="366"/>
      <c r="V78" s="366"/>
      <c r="W78" s="366"/>
      <c r="X78" s="366"/>
      <c r="Y78" s="348"/>
      <c r="Z78" s="278"/>
      <c r="AA78" s="333"/>
      <c r="AB78" s="398" t="s">
        <v>144</v>
      </c>
      <c r="AC78" s="454"/>
      <c r="AD78" s="278"/>
    </row>
    <row r="79" spans="1:30" s="279" customFormat="1" ht="15" customHeight="1">
      <c r="A79" s="169" t="s">
        <v>200</v>
      </c>
      <c r="B79" s="263" t="s">
        <v>78</v>
      </c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2"/>
      <c r="N79" s="267">
        <f t="shared" si="15"/>
        <v>0</v>
      </c>
      <c r="O79" s="436"/>
      <c r="P79" s="284" t="s">
        <v>156</v>
      </c>
      <c r="Q79" s="320"/>
      <c r="R79" s="404"/>
      <c r="S79" s="405"/>
      <c r="T79" s="249" t="s">
        <v>207</v>
      </c>
      <c r="U79" s="189">
        <v>151401</v>
      </c>
      <c r="V79" s="190"/>
      <c r="W79" s="229" t="s">
        <v>28</v>
      </c>
      <c r="X79" s="219"/>
      <c r="Y79" s="455"/>
      <c r="Z79" s="278"/>
      <c r="AA79" s="158"/>
      <c r="AB79" s="158"/>
      <c r="AC79" s="158"/>
      <c r="AD79" s="278"/>
    </row>
    <row r="80" spans="1:30" s="279" customFormat="1" ht="15" customHeight="1">
      <c r="A80" s="169" t="s">
        <v>202</v>
      </c>
      <c r="B80" s="263" t="s">
        <v>79</v>
      </c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2"/>
      <c r="N80" s="267">
        <f t="shared" si="15"/>
        <v>0</v>
      </c>
      <c r="O80" s="436"/>
      <c r="P80" s="284" t="s">
        <v>156</v>
      </c>
      <c r="Q80" s="320"/>
      <c r="R80" s="404"/>
      <c r="S80" s="405"/>
      <c r="T80" s="249" t="s">
        <v>207</v>
      </c>
      <c r="U80" s="189">
        <v>151402</v>
      </c>
      <c r="V80" s="190"/>
      <c r="W80" s="229" t="s">
        <v>28</v>
      </c>
      <c r="X80" s="219"/>
      <c r="Y80" s="455"/>
      <c r="Z80" s="278"/>
      <c r="AA80" s="158"/>
      <c r="AB80" s="158"/>
      <c r="AC80" s="158"/>
      <c r="AD80" s="338"/>
    </row>
    <row r="81" spans="1:30" s="279" customFormat="1" ht="15" customHeight="1">
      <c r="A81" s="169" t="s">
        <v>125</v>
      </c>
      <c r="B81" s="263" t="s">
        <v>82</v>
      </c>
      <c r="C81" s="281"/>
      <c r="D81" s="281"/>
      <c r="E81" s="281"/>
      <c r="F81" s="281"/>
      <c r="G81" s="281"/>
      <c r="H81" s="281"/>
      <c r="I81" s="281"/>
      <c r="J81" s="435"/>
      <c r="K81" s="281"/>
      <c r="L81" s="281"/>
      <c r="M81" s="282"/>
      <c r="N81" s="267">
        <f t="shared" si="15"/>
        <v>0</v>
      </c>
      <c r="O81" s="436"/>
      <c r="P81" s="284" t="s">
        <v>113</v>
      </c>
      <c r="Q81" s="388"/>
      <c r="R81" s="404"/>
      <c r="S81" s="405"/>
      <c r="T81" s="456"/>
      <c r="U81" s="189"/>
      <c r="V81" s="457"/>
      <c r="W81" s="458"/>
      <c r="X81" s="219"/>
      <c r="Y81" s="455"/>
      <c r="Z81" s="278"/>
      <c r="AA81" s="158"/>
      <c r="AB81" s="158"/>
      <c r="AC81" s="158"/>
      <c r="AD81" s="338"/>
    </row>
    <row r="82" spans="1:30" s="279" customFormat="1" ht="15" customHeight="1">
      <c r="A82" s="358" t="s">
        <v>266</v>
      </c>
      <c r="B82" s="263" t="s">
        <v>83</v>
      </c>
      <c r="C82" s="194">
        <f>+X89</f>
        <v>0</v>
      </c>
      <c r="D82" s="194"/>
      <c r="E82" s="194">
        <f>+X92</f>
        <v>0</v>
      </c>
      <c r="F82" s="194"/>
      <c r="G82" s="194"/>
      <c r="H82" s="194"/>
      <c r="I82" s="195"/>
      <c r="J82" s="194">
        <f>+X93</f>
        <v>0</v>
      </c>
      <c r="K82" s="194">
        <f>+X98</f>
        <v>0</v>
      </c>
      <c r="L82" s="195"/>
      <c r="M82" s="196"/>
      <c r="N82" s="267">
        <f t="shared" si="15"/>
        <v>0</v>
      </c>
      <c r="O82" s="392"/>
      <c r="P82" s="252">
        <v>15</v>
      </c>
      <c r="Q82" s="320">
        <f>SUM(V79:V98)-V88-V89</f>
        <v>0</v>
      </c>
      <c r="R82" s="270">
        <f>+Q82-N82</f>
        <v>0</v>
      </c>
      <c r="S82" s="439"/>
      <c r="T82" s="249" t="s">
        <v>207</v>
      </c>
      <c r="U82" s="189">
        <v>151509</v>
      </c>
      <c r="V82" s="190"/>
      <c r="W82" s="229" t="s">
        <v>28</v>
      </c>
      <c r="X82" s="277"/>
      <c r="Y82" s="350"/>
      <c r="Z82" s="450"/>
      <c r="AA82" s="278"/>
      <c r="AB82" s="278"/>
      <c r="AC82" s="278"/>
      <c r="AD82" s="278"/>
    </row>
    <row r="83" spans="1:30" s="279" customFormat="1" ht="16.5">
      <c r="A83" s="252"/>
      <c r="B83" s="363" t="s">
        <v>84</v>
      </c>
      <c r="C83" s="459"/>
      <c r="D83" s="459"/>
      <c r="E83" s="459"/>
      <c r="F83" s="459"/>
      <c r="G83" s="459"/>
      <c r="H83" s="459"/>
      <c r="I83" s="459"/>
      <c r="J83" s="459"/>
      <c r="K83" s="459"/>
      <c r="L83" s="459"/>
      <c r="M83" s="460"/>
      <c r="N83" s="267">
        <f t="shared" si="15"/>
        <v>0</v>
      </c>
      <c r="O83" s="318"/>
      <c r="P83" s="284" t="s">
        <v>113</v>
      </c>
      <c r="Q83" s="461" t="s">
        <v>267</v>
      </c>
      <c r="R83" s="462"/>
      <c r="S83" s="463"/>
      <c r="T83" s="249" t="s">
        <v>207</v>
      </c>
      <c r="U83" s="464">
        <v>151701</v>
      </c>
      <c r="V83" s="448"/>
      <c r="W83" s="465" t="s">
        <v>28</v>
      </c>
      <c r="X83" s="277"/>
      <c r="Y83" s="350"/>
      <c r="Z83" s="277"/>
      <c r="AA83" s="278"/>
      <c r="AB83" s="278"/>
      <c r="AC83" s="278"/>
      <c r="AD83" s="278"/>
    </row>
    <row r="84" spans="1:30" s="279" customFormat="1" ht="16.5">
      <c r="A84" s="252"/>
      <c r="B84" s="263" t="s">
        <v>160</v>
      </c>
      <c r="C84" s="263"/>
      <c r="D84" s="263"/>
      <c r="E84" s="263"/>
      <c r="F84" s="263"/>
      <c r="G84" s="263"/>
      <c r="H84" s="263"/>
      <c r="I84" s="263"/>
      <c r="J84" s="263"/>
      <c r="K84" s="263"/>
      <c r="L84" s="263"/>
      <c r="M84" s="466"/>
      <c r="N84" s="267">
        <f t="shared" si="15"/>
        <v>0</v>
      </c>
      <c r="O84" s="318"/>
      <c r="P84" s="284" t="s">
        <v>113</v>
      </c>
      <c r="Q84" s="467" t="s">
        <v>161</v>
      </c>
      <c r="R84" s="468">
        <f>+R83-Q53-Q82</f>
        <v>0</v>
      </c>
      <c r="S84" s="469"/>
      <c r="T84" s="249" t="s">
        <v>268</v>
      </c>
      <c r="U84" s="464">
        <v>151702</v>
      </c>
      <c r="V84" s="373"/>
      <c r="W84" s="465" t="s">
        <v>28</v>
      </c>
      <c r="X84" s="277"/>
      <c r="Y84" s="350"/>
      <c r="Z84" s="450"/>
      <c r="AA84" s="278"/>
      <c r="AB84" s="278"/>
      <c r="AC84" s="278"/>
      <c r="AD84" s="278"/>
    </row>
    <row r="85" spans="1:30" s="151" customFormat="1" ht="16.5">
      <c r="A85" s="252"/>
      <c r="B85" s="179" t="s">
        <v>162</v>
      </c>
      <c r="C85" s="200" t="e">
        <f>SUM(C74:C84)</f>
        <v>#DIV/0!</v>
      </c>
      <c r="D85" s="200" t="e">
        <f t="shared" ref="D85:M85" si="16">SUM(D74:D84)</f>
        <v>#DIV/0!</v>
      </c>
      <c r="E85" s="200" t="e">
        <f t="shared" si="16"/>
        <v>#DIV/0!</v>
      </c>
      <c r="F85" s="200" t="e">
        <f t="shared" si="16"/>
        <v>#DIV/0!</v>
      </c>
      <c r="G85" s="200" t="e">
        <f t="shared" si="16"/>
        <v>#DIV/0!</v>
      </c>
      <c r="H85" s="200" t="e">
        <f t="shared" si="16"/>
        <v>#DIV/0!</v>
      </c>
      <c r="I85" s="200" t="e">
        <f t="shared" si="16"/>
        <v>#DIV/0!</v>
      </c>
      <c r="J85" s="200" t="e">
        <f t="shared" si="16"/>
        <v>#DIV/0!</v>
      </c>
      <c r="K85" s="200" t="e">
        <f t="shared" si="16"/>
        <v>#DIV/0!</v>
      </c>
      <c r="L85" s="200" t="e">
        <f t="shared" si="16"/>
        <v>#DIV/0!</v>
      </c>
      <c r="M85" s="201" t="e">
        <f t="shared" si="16"/>
        <v>#DIV/0!</v>
      </c>
      <c r="N85" s="180" t="e">
        <f t="shared" si="15"/>
        <v>#DIV/0!</v>
      </c>
      <c r="O85" s="202"/>
      <c r="P85" s="162"/>
      <c r="Q85" s="191"/>
      <c r="R85" s="433"/>
      <c r="S85" s="434"/>
      <c r="T85" s="249" t="s">
        <v>207</v>
      </c>
      <c r="U85" s="464">
        <v>15171905</v>
      </c>
      <c r="V85" s="373"/>
      <c r="W85" s="465" t="s">
        <v>28</v>
      </c>
      <c r="X85" s="277"/>
      <c r="Y85" s="350"/>
      <c r="Z85" s="450"/>
      <c r="AA85" s="278"/>
      <c r="AB85" s="278"/>
      <c r="AC85" s="278"/>
      <c r="AD85" s="158"/>
    </row>
    <row r="86" spans="1:30" s="151" customFormat="1" ht="16.5">
      <c r="A86" s="252"/>
      <c r="B86" s="203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6"/>
      <c r="N86" s="175"/>
      <c r="O86" s="202"/>
      <c r="P86" s="162"/>
      <c r="Q86" s="302"/>
      <c r="R86" s="433"/>
      <c r="S86" s="434"/>
      <c r="T86" s="249" t="s">
        <v>269</v>
      </c>
      <c r="U86" s="464">
        <v>15171909</v>
      </c>
      <c r="V86" s="448"/>
      <c r="W86" s="465" t="s">
        <v>28</v>
      </c>
      <c r="X86" s="277"/>
      <c r="Y86" s="350"/>
      <c r="Z86" s="223"/>
      <c r="AA86" s="278"/>
      <c r="AB86" s="278"/>
      <c r="AC86" s="278"/>
      <c r="AD86" s="158"/>
    </row>
    <row r="87" spans="1:30" s="279" customFormat="1" ht="17.25" customHeight="1">
      <c r="A87" s="169" t="s">
        <v>164</v>
      </c>
      <c r="B87" s="263" t="s">
        <v>87</v>
      </c>
      <c r="C87" s="662">
        <f>ROUND(Disponible!C68,2)+(IF(Q88&gt;0,-Q88,0))</f>
        <v>0</v>
      </c>
      <c r="D87" s="662">
        <f>Disponible!D68</f>
        <v>0</v>
      </c>
      <c r="E87" s="662">
        <f>Disponible!E68</f>
        <v>0</v>
      </c>
      <c r="F87" s="662"/>
      <c r="G87" s="662"/>
      <c r="H87" s="662"/>
      <c r="I87" s="662"/>
      <c r="J87" s="662"/>
      <c r="K87" s="662">
        <f>Disponible!K68</f>
        <v>0</v>
      </c>
      <c r="L87" s="662"/>
      <c r="M87" s="662"/>
      <c r="N87" s="267">
        <f t="shared" si="15"/>
        <v>0</v>
      </c>
      <c r="O87" s="312"/>
      <c r="P87" s="328">
        <v>2111</v>
      </c>
      <c r="Q87" s="302"/>
      <c r="R87" s="270">
        <f>+Q87-SUM(N87:N89)+(IF(Q88&gt;0,-Q88,0))</f>
        <v>0</v>
      </c>
      <c r="S87" s="286"/>
      <c r="T87" s="249" t="s">
        <v>270</v>
      </c>
      <c r="U87" s="464">
        <v>15171910</v>
      </c>
      <c r="V87" s="373"/>
      <c r="W87" s="465" t="s">
        <v>28</v>
      </c>
      <c r="X87" s="277"/>
      <c r="Y87" s="350"/>
      <c r="Z87" s="303"/>
      <c r="AA87" s="278"/>
      <c r="AB87" s="278"/>
      <c r="AC87" s="278"/>
      <c r="AD87" s="278"/>
    </row>
    <row r="88" spans="1:30" s="279" customFormat="1" ht="17.25" customHeight="1">
      <c r="A88" s="169" t="s">
        <v>164</v>
      </c>
      <c r="B88" s="263" t="s">
        <v>88</v>
      </c>
      <c r="C88" s="662">
        <f>ROUND(Disponible!C69,2)</f>
        <v>0</v>
      </c>
      <c r="D88" s="662">
        <f>ROUND(Disponible!D69,2)</f>
        <v>0</v>
      </c>
      <c r="E88" s="662">
        <f>ROUND(Disponible!E69,2)</f>
        <v>0</v>
      </c>
      <c r="F88" s="662"/>
      <c r="G88" s="662"/>
      <c r="H88" s="662"/>
      <c r="I88" s="662"/>
      <c r="J88" s="662"/>
      <c r="K88" s="662">
        <f>Disponible!K69</f>
        <v>0</v>
      </c>
      <c r="L88" s="662"/>
      <c r="M88" s="662"/>
      <c r="N88" s="267">
        <f t="shared" si="15"/>
        <v>0</v>
      </c>
      <c r="O88" s="470"/>
      <c r="P88" s="328" t="s">
        <v>271</v>
      </c>
      <c r="Q88" s="302"/>
      <c r="R88" s="302"/>
      <c r="S88" s="439"/>
      <c r="T88" s="249" t="s">
        <v>207</v>
      </c>
      <c r="U88" s="471" t="s">
        <v>158</v>
      </c>
      <c r="V88" s="373"/>
      <c r="W88" s="465" t="s">
        <v>28</v>
      </c>
      <c r="X88" s="277"/>
      <c r="Y88" s="350"/>
      <c r="Z88" s="303"/>
      <c r="AA88" s="278"/>
      <c r="AB88" s="278"/>
      <c r="AC88" s="472"/>
      <c r="AD88" s="278"/>
    </row>
    <row r="89" spans="1:30" s="279" customFormat="1" ht="17.25" customHeight="1">
      <c r="A89" s="169" t="s">
        <v>164</v>
      </c>
      <c r="B89" s="263" t="s">
        <v>89</v>
      </c>
      <c r="C89" s="662">
        <f>ROUND(Disponible!C70,2)</f>
        <v>0</v>
      </c>
      <c r="D89" s="662">
        <f>ROUND(Disponible!D70,2)</f>
        <v>0</v>
      </c>
      <c r="E89" s="662">
        <f>ROUND(Disponible!E70,2)</f>
        <v>0</v>
      </c>
      <c r="F89" s="662"/>
      <c r="G89" s="662"/>
      <c r="H89" s="662"/>
      <c r="I89" s="662"/>
      <c r="J89" s="662"/>
      <c r="K89" s="662">
        <f>Disponible!K70</f>
        <v>0</v>
      </c>
      <c r="L89" s="662"/>
      <c r="M89" s="662"/>
      <c r="N89" s="267">
        <f t="shared" si="15"/>
        <v>0</v>
      </c>
      <c r="O89" s="312"/>
      <c r="P89" s="473" t="s">
        <v>114</v>
      </c>
      <c r="Q89" s="474"/>
      <c r="R89" s="405"/>
      <c r="S89" s="405"/>
      <c r="T89" s="290" t="s">
        <v>272</v>
      </c>
      <c r="U89" s="475" t="s">
        <v>159</v>
      </c>
      <c r="V89" s="476"/>
      <c r="W89" s="477" t="s">
        <v>28</v>
      </c>
      <c r="X89" s="478">
        <f>SUM(V79:V89)-V88-V89</f>
        <v>0</v>
      </c>
      <c r="Y89" s="479">
        <f>+X89-C82</f>
        <v>0</v>
      </c>
      <c r="Z89" s="303"/>
      <c r="AA89" s="278"/>
      <c r="AB89" s="278"/>
      <c r="AC89" s="338"/>
      <c r="AD89" s="278"/>
    </row>
    <row r="90" spans="1:30" s="279" customFormat="1" ht="17.25" customHeight="1">
      <c r="A90" s="169" t="s">
        <v>165</v>
      </c>
      <c r="B90" s="263" t="s">
        <v>90</v>
      </c>
      <c r="C90" s="662" t="e">
        <f>ROUND(Disponible!C41,2)</f>
        <v>#DIV/0!</v>
      </c>
      <c r="D90" s="662" t="e">
        <f>ROUND(Disponible!D41,2)</f>
        <v>#DIV/0!</v>
      </c>
      <c r="E90" s="662" t="e">
        <f>ROUND(Disponible!E41,2)</f>
        <v>#DIV/0!</v>
      </c>
      <c r="F90" s="662"/>
      <c r="G90" s="662"/>
      <c r="H90" s="662"/>
      <c r="I90" s="662"/>
      <c r="J90" s="662"/>
      <c r="K90" s="662" t="e">
        <f>ROUND(Disponible!K41,2)</f>
        <v>#DIV/0!</v>
      </c>
      <c r="L90" s="662"/>
      <c r="M90" s="662"/>
      <c r="N90" s="267" t="e">
        <f t="shared" si="15"/>
        <v>#DIV/0!</v>
      </c>
      <c r="O90" s="470"/>
      <c r="P90" s="328">
        <v>2112</v>
      </c>
      <c r="Q90" s="269"/>
      <c r="R90" s="439" t="e">
        <f>+Q90-SUM(N90:N92)</f>
        <v>#DIV/0!</v>
      </c>
      <c r="S90" s="439"/>
      <c r="T90" s="244" t="s">
        <v>207</v>
      </c>
      <c r="U90" s="480">
        <v>15150101</v>
      </c>
      <c r="V90" s="481"/>
      <c r="W90" s="482" t="s">
        <v>30</v>
      </c>
      <c r="X90" s="366"/>
      <c r="Y90" s="483"/>
      <c r="Z90" s="303"/>
      <c r="AA90" s="338"/>
      <c r="AB90" s="278"/>
      <c r="AC90" s="278"/>
      <c r="AD90" s="278"/>
    </row>
    <row r="91" spans="1:30" s="279" customFormat="1" ht="17.25" customHeight="1">
      <c r="A91" s="169" t="s">
        <v>165</v>
      </c>
      <c r="B91" s="263" t="s">
        <v>91</v>
      </c>
      <c r="C91" s="662" t="e">
        <f>ROUND(Disponible!C42,2)</f>
        <v>#DIV/0!</v>
      </c>
      <c r="D91" s="662" t="e">
        <f>ROUND(Disponible!D42,2)</f>
        <v>#DIV/0!</v>
      </c>
      <c r="E91" s="662" t="e">
        <f>ROUND(Disponible!E42,2)</f>
        <v>#DIV/0!</v>
      </c>
      <c r="F91" s="662"/>
      <c r="G91" s="662"/>
      <c r="H91" s="662"/>
      <c r="I91" s="662"/>
      <c r="J91" s="662"/>
      <c r="K91" s="662" t="e">
        <f>ROUND(Disponible!K42,2)</f>
        <v>#DIV/0!</v>
      </c>
      <c r="L91" s="662"/>
      <c r="M91" s="662"/>
      <c r="N91" s="267" t="e">
        <f t="shared" si="15"/>
        <v>#DIV/0!</v>
      </c>
      <c r="O91" s="484"/>
      <c r="P91" s="346"/>
      <c r="Q91" s="474"/>
      <c r="R91" s="405"/>
      <c r="S91" s="405"/>
      <c r="T91" s="249" t="s">
        <v>273</v>
      </c>
      <c r="U91" s="464">
        <v>15150102</v>
      </c>
      <c r="V91" s="401"/>
      <c r="W91" s="465" t="s">
        <v>30</v>
      </c>
      <c r="X91" s="277"/>
      <c r="Y91" s="485"/>
      <c r="Z91" s="303"/>
      <c r="AA91" s="277"/>
      <c r="AB91" s="278"/>
      <c r="AC91" s="278"/>
      <c r="AD91" s="278"/>
    </row>
    <row r="92" spans="1:30" s="279" customFormat="1" ht="17.25" customHeight="1">
      <c r="A92" s="169" t="s">
        <v>165</v>
      </c>
      <c r="B92" s="263" t="s">
        <v>92</v>
      </c>
      <c r="C92" s="662" t="e">
        <f>ROUND(Disponible!C43,2)</f>
        <v>#DIV/0!</v>
      </c>
      <c r="D92" s="662" t="e">
        <f>ROUND(Disponible!D43,2)</f>
        <v>#DIV/0!</v>
      </c>
      <c r="E92" s="662" t="e">
        <f>ROUND(Disponible!E43,2)</f>
        <v>#DIV/0!</v>
      </c>
      <c r="F92" s="662"/>
      <c r="G92" s="662"/>
      <c r="H92" s="662"/>
      <c r="I92" s="662"/>
      <c r="J92" s="662"/>
      <c r="K92" s="662" t="e">
        <f>ROUND(Disponible!K43,2)</f>
        <v>#DIV/0!</v>
      </c>
      <c r="L92" s="662"/>
      <c r="M92" s="662"/>
      <c r="N92" s="267" t="e">
        <f>SUM(C92:M92)</f>
        <v>#DIV/0!</v>
      </c>
      <c r="O92" s="484"/>
      <c r="P92" s="473"/>
      <c r="Q92" s="474"/>
      <c r="R92" s="405"/>
      <c r="S92" s="405"/>
      <c r="T92" s="290" t="s">
        <v>207</v>
      </c>
      <c r="U92" s="486">
        <v>15150103</v>
      </c>
      <c r="V92" s="383"/>
      <c r="W92" s="477" t="s">
        <v>30</v>
      </c>
      <c r="X92" s="478">
        <f>SUM(V90:V92)</f>
        <v>0</v>
      </c>
      <c r="Y92" s="479">
        <f>+X92-E82</f>
        <v>0</v>
      </c>
      <c r="Z92" s="303"/>
      <c r="AA92" s="487"/>
      <c r="AB92" s="278"/>
      <c r="AC92" s="278"/>
      <c r="AD92" s="278"/>
    </row>
    <row r="93" spans="1:30" s="279" customFormat="1" ht="17.25" customHeight="1">
      <c r="A93" s="169" t="s">
        <v>166</v>
      </c>
      <c r="B93" s="263" t="s">
        <v>93</v>
      </c>
      <c r="C93" s="662" t="e">
        <f>ROUND(Disponible!C52,2)</f>
        <v>#DIV/0!</v>
      </c>
      <c r="D93" s="662" t="e">
        <f>ROUND(Disponible!D52,2)</f>
        <v>#DIV/0!</v>
      </c>
      <c r="E93" s="662" t="e">
        <f>ROUND(Disponible!E52,2)</f>
        <v>#DIV/0!</v>
      </c>
      <c r="F93" s="662"/>
      <c r="G93" s="662"/>
      <c r="H93" s="662"/>
      <c r="I93" s="662"/>
      <c r="J93" s="662"/>
      <c r="K93" s="662" t="e">
        <f>ROUND(Disponible!K52,2)</f>
        <v>#DIV/0!</v>
      </c>
      <c r="L93" s="662"/>
      <c r="M93" s="662"/>
      <c r="N93" s="267" t="e">
        <f>SUM(C93:M93)</f>
        <v>#DIV/0!</v>
      </c>
      <c r="O93" s="392"/>
      <c r="P93" s="328">
        <v>211305</v>
      </c>
      <c r="Q93" s="269"/>
      <c r="R93" s="439" t="e">
        <f>+Q93-SUM(N93:N95)</f>
        <v>#DIV/0!</v>
      </c>
      <c r="S93" s="439"/>
      <c r="T93" s="244" t="s">
        <v>274</v>
      </c>
      <c r="U93" s="488">
        <v>15171903</v>
      </c>
      <c r="V93" s="489"/>
      <c r="W93" s="490" t="s">
        <v>73</v>
      </c>
      <c r="X93" s="491">
        <f>+V93</f>
        <v>0</v>
      </c>
      <c r="Y93" s="492">
        <f>+X93-J82</f>
        <v>0</v>
      </c>
      <c r="Z93" s="303"/>
      <c r="AA93" s="487"/>
      <c r="AB93" s="158"/>
      <c r="AC93" s="158"/>
      <c r="AD93" s="278"/>
    </row>
    <row r="94" spans="1:30" s="279" customFormat="1" ht="17.25" customHeight="1">
      <c r="A94" s="169" t="s">
        <v>167</v>
      </c>
      <c r="B94" s="263" t="s">
        <v>94</v>
      </c>
      <c r="C94" s="662" t="e">
        <f>ROUND(Disponible!C53,2)</f>
        <v>#DIV/0!</v>
      </c>
      <c r="D94" s="662" t="e">
        <f>ROUND(Disponible!D53,2)</f>
        <v>#DIV/0!</v>
      </c>
      <c r="E94" s="662" t="e">
        <f>ROUND(Disponible!E53,2)</f>
        <v>#DIV/0!</v>
      </c>
      <c r="F94" s="662"/>
      <c r="G94" s="662"/>
      <c r="H94" s="662"/>
      <c r="I94" s="662"/>
      <c r="J94" s="662"/>
      <c r="K94" s="662" t="e">
        <f>ROUND(Disponible!K53,2)</f>
        <v>#DIV/0!</v>
      </c>
      <c r="L94" s="662"/>
      <c r="M94" s="662"/>
      <c r="N94" s="267" t="e">
        <f t="shared" si="15"/>
        <v>#DIV/0!</v>
      </c>
      <c r="O94" s="436"/>
      <c r="P94" s="346"/>
      <c r="Q94" s="474"/>
      <c r="R94" s="405"/>
      <c r="S94" s="405"/>
      <c r="T94" s="244" t="s">
        <v>275</v>
      </c>
      <c r="U94" s="488">
        <v>151703</v>
      </c>
      <c r="V94" s="489"/>
      <c r="W94" s="490" t="s">
        <v>163</v>
      </c>
      <c r="X94" s="493"/>
      <c r="Y94" s="492"/>
      <c r="Z94" s="303"/>
      <c r="AA94" s="228"/>
      <c r="AB94" s="158"/>
      <c r="AC94" s="158"/>
      <c r="AD94" s="278"/>
    </row>
    <row r="95" spans="1:30" s="279" customFormat="1" ht="17.25" customHeight="1">
      <c r="A95" s="169" t="s">
        <v>167</v>
      </c>
      <c r="B95" s="263" t="s">
        <v>95</v>
      </c>
      <c r="C95" s="662" t="e">
        <f>ROUND(Disponible!C54,2)</f>
        <v>#DIV/0!</v>
      </c>
      <c r="D95" s="662" t="e">
        <f>ROUND(Disponible!D54,2)</f>
        <v>#DIV/0!</v>
      </c>
      <c r="E95" s="662" t="e">
        <f>ROUND(Disponible!E54,2)</f>
        <v>#DIV/0!</v>
      </c>
      <c r="F95" s="662"/>
      <c r="G95" s="662"/>
      <c r="H95" s="662"/>
      <c r="I95" s="662"/>
      <c r="J95" s="662"/>
      <c r="K95" s="662" t="e">
        <f>ROUND(Disponible!K54,2)</f>
        <v>#DIV/0!</v>
      </c>
      <c r="L95" s="662"/>
      <c r="M95" s="662"/>
      <c r="N95" s="342" t="e">
        <f>SUM(C95:M95)</f>
        <v>#DIV/0!</v>
      </c>
      <c r="O95" s="436"/>
      <c r="P95" s="473" t="s">
        <v>276</v>
      </c>
      <c r="Q95" s="474">
        <f>+Q96+Q60</f>
        <v>0</v>
      </c>
      <c r="R95" s="405"/>
      <c r="S95" s="405"/>
      <c r="T95" s="249" t="s">
        <v>277</v>
      </c>
      <c r="U95" s="464">
        <v>15171904</v>
      </c>
      <c r="V95" s="448"/>
      <c r="W95" s="465" t="s">
        <v>163</v>
      </c>
      <c r="X95" s="450"/>
      <c r="Y95" s="494"/>
      <c r="Z95" s="303"/>
      <c r="AA95" s="278"/>
      <c r="AB95" s="278"/>
      <c r="AC95" s="278"/>
      <c r="AD95" s="278"/>
    </row>
    <row r="96" spans="1:30" s="279" customFormat="1" ht="15.75" customHeight="1">
      <c r="A96" s="169" t="s">
        <v>132</v>
      </c>
      <c r="B96" s="363" t="s">
        <v>96</v>
      </c>
      <c r="C96" s="267" t="e">
        <f>IF(IF(CreditosVIg_SinReactiva!A54=1,CreditosVIg_SinReactiva!C54,0)&gt;0,IF(CreditosVIg_SinReactiva!A54=1,CreditosVIg_SinReactiva!C54,0),0)+DepInmov210701!E280+X67</f>
        <v>#DIV/0!</v>
      </c>
      <c r="D96" s="364" t="e">
        <f>IF(IF(CreditosVIg_SinReactiva!A54=2,CreditosVIg_SinReactiva!C54,0)&gt;0,IF(CreditosVIg_SinReactiva!A54=2,CreditosVIg_SinReactiva!C54,0),0)+DepInmov210701!E281</f>
        <v>#DIV/0!</v>
      </c>
      <c r="E96" s="364" t="e">
        <f>IF(IF(CreditosVIg_SinReactiva!A54=3,CreditosVIg_SinReactiva!C54,0)&gt;0,IF(CreditosVIg_SinReactiva!A54=3,CreditosVIg_SinReactiva!C54,0),0)+DepInmov210701!E282</f>
        <v>#DIV/0!</v>
      </c>
      <c r="F96" s="364">
        <f>IF(IF(CreditosVIg_SinReactiva!A54=4,CreditosVIg_SinReactiva!C54,0)&gt;0,IF(CreditosVIg_SinReactiva!A54=4,CreditosVIg_SinReactiva!C54,0),0)</f>
        <v>0</v>
      </c>
      <c r="G96" s="364">
        <f>IF(IF(CreditosVIg_SinReactiva!A54=5,CreditosVIg_SinReactiva!C54,0)&gt;0,IF(CreditosVIg_SinReactiva!A54=5,CreditosVIg_SinReactiva!C54,0),0)</f>
        <v>0</v>
      </c>
      <c r="H96" s="364">
        <f>IF(IF(CreditosVIg_SinReactiva!A54=6,CreditosVIg_SinReactiva!C54,0)&gt;0,IF(CreditosVIg_SinReactiva!A54=6,CreditosVIg_SinReactiva!C54,0),0)+X69</f>
        <v>0</v>
      </c>
      <c r="I96" s="364"/>
      <c r="J96" s="364"/>
      <c r="K96" s="364" t="e">
        <f>+DepInmov210701!E283</f>
        <v>#DIV/0!</v>
      </c>
      <c r="L96" s="267"/>
      <c r="M96" s="267"/>
      <c r="N96" s="267" t="e">
        <f t="shared" si="15"/>
        <v>#DIV/0!</v>
      </c>
      <c r="O96" s="484"/>
      <c r="P96" s="328" t="s">
        <v>168</v>
      </c>
      <c r="Q96" s="400">
        <f>X67+X69+X70+X71</f>
        <v>0</v>
      </c>
      <c r="R96" s="270" t="e">
        <f>+Q96-N96</f>
        <v>#DIV/0!</v>
      </c>
      <c r="S96" s="439"/>
      <c r="T96" s="249" t="s">
        <v>278</v>
      </c>
      <c r="U96" s="447">
        <v>15171902</v>
      </c>
      <c r="V96" s="448"/>
      <c r="W96" s="465" t="s">
        <v>163</v>
      </c>
      <c r="X96" s="450"/>
      <c r="Y96" s="494"/>
      <c r="Z96" s="303"/>
      <c r="AA96" s="278"/>
      <c r="AB96" s="278"/>
      <c r="AC96" s="278"/>
      <c r="AD96" s="278"/>
    </row>
    <row r="97" spans="1:30" s="279" customFormat="1" ht="17.25" customHeight="1">
      <c r="A97" s="169" t="s">
        <v>136</v>
      </c>
      <c r="B97" s="263" t="s">
        <v>243</v>
      </c>
      <c r="C97" s="267"/>
      <c r="D97" s="267"/>
      <c r="E97" s="267"/>
      <c r="F97" s="267"/>
      <c r="G97" s="267"/>
      <c r="H97" s="267"/>
      <c r="I97" s="267"/>
      <c r="J97" s="267"/>
      <c r="K97" s="267"/>
      <c r="L97" s="267"/>
      <c r="M97" s="317"/>
      <c r="N97" s="267">
        <f t="shared" si="15"/>
        <v>0</v>
      </c>
      <c r="O97" s="470"/>
      <c r="P97" s="252">
        <v>2312</v>
      </c>
      <c r="Q97" s="302"/>
      <c r="R97" s="270">
        <f>+Q97-N97</f>
        <v>0</v>
      </c>
      <c r="S97" s="439"/>
      <c r="T97" s="249" t="s">
        <v>279</v>
      </c>
      <c r="U97" s="465">
        <v>1519071901</v>
      </c>
      <c r="V97" s="448"/>
      <c r="W97" s="465" t="s">
        <v>163</v>
      </c>
      <c r="X97" s="450"/>
      <c r="Y97" s="494"/>
      <c r="Z97" s="303"/>
      <c r="AA97" s="278"/>
      <c r="AB97" s="278"/>
      <c r="AC97" s="278"/>
      <c r="AD97" s="278"/>
    </row>
    <row r="98" spans="1:30" s="279" customFormat="1" ht="17.25" customHeight="1">
      <c r="A98" s="169" t="s">
        <v>146</v>
      </c>
      <c r="B98" s="363" t="s">
        <v>250</v>
      </c>
      <c r="C98" s="267"/>
      <c r="D98" s="267"/>
      <c r="E98" s="267"/>
      <c r="F98" s="267"/>
      <c r="G98" s="267"/>
      <c r="H98" s="267"/>
      <c r="I98" s="267"/>
      <c r="J98" s="267"/>
      <c r="K98" s="267"/>
      <c r="L98" s="267"/>
      <c r="M98" s="317"/>
      <c r="N98" s="267">
        <f t="shared" si="15"/>
        <v>0</v>
      </c>
      <c r="O98" s="318"/>
      <c r="P98" s="284" t="s">
        <v>113</v>
      </c>
      <c r="Q98" s="403"/>
      <c r="R98" s="270"/>
      <c r="S98" s="405"/>
      <c r="T98" s="290" t="s">
        <v>280</v>
      </c>
      <c r="U98" s="477">
        <v>1519071902</v>
      </c>
      <c r="V98" s="476"/>
      <c r="W98" s="477" t="s">
        <v>163</v>
      </c>
      <c r="X98" s="495">
        <f>SUM(V94:V98)</f>
        <v>0</v>
      </c>
      <c r="Y98" s="479">
        <f>+X98-K82</f>
        <v>0</v>
      </c>
      <c r="Z98" s="303"/>
      <c r="AA98" s="278"/>
      <c r="AB98" s="278"/>
      <c r="AC98" s="278"/>
      <c r="AD98" s="278"/>
    </row>
    <row r="99" spans="1:30" s="279" customFormat="1" ht="17.25" customHeight="1">
      <c r="A99" s="169" t="s">
        <v>169</v>
      </c>
      <c r="B99" s="363" t="s">
        <v>253</v>
      </c>
      <c r="C99" s="208">
        <f>+X124</f>
        <v>0</v>
      </c>
      <c r="D99" s="208"/>
      <c r="E99" s="208">
        <f>+X126</f>
        <v>0</v>
      </c>
      <c r="F99" s="208"/>
      <c r="G99" s="208"/>
      <c r="H99" s="208">
        <f>+X127</f>
        <v>0</v>
      </c>
      <c r="I99" s="208"/>
      <c r="J99" s="208"/>
      <c r="K99" s="208">
        <f>+X128</f>
        <v>0</v>
      </c>
      <c r="L99" s="208"/>
      <c r="M99" s="209"/>
      <c r="N99" s="267">
        <f t="shared" si="15"/>
        <v>0</v>
      </c>
      <c r="O99" s="470"/>
      <c r="P99" s="252">
        <v>25</v>
      </c>
      <c r="Q99" s="400">
        <f>+V130</f>
        <v>0</v>
      </c>
      <c r="R99" s="270">
        <f>+Q99-N99</f>
        <v>0</v>
      </c>
      <c r="S99" s="439"/>
      <c r="T99" s="278"/>
      <c r="U99" s="278"/>
      <c r="V99" s="448"/>
      <c r="W99" s="278"/>
      <c r="X99" s="278"/>
      <c r="Y99" s="278"/>
      <c r="Z99" s="303"/>
      <c r="AA99" s="278"/>
      <c r="AB99" s="278"/>
      <c r="AC99" s="278"/>
      <c r="AD99" s="278"/>
    </row>
    <row r="100" spans="1:30" s="279" customFormat="1" ht="17.25" customHeight="1">
      <c r="A100" s="252"/>
      <c r="B100" s="363" t="s">
        <v>98</v>
      </c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317"/>
      <c r="N100" s="267">
        <f t="shared" si="15"/>
        <v>0</v>
      </c>
      <c r="O100" s="318"/>
      <c r="P100" s="284" t="s">
        <v>113</v>
      </c>
      <c r="Q100" s="403"/>
      <c r="R100" s="404"/>
      <c r="S100" s="405"/>
      <c r="Z100" s="303"/>
      <c r="AA100" s="278"/>
      <c r="AB100" s="278"/>
      <c r="AC100" s="278"/>
      <c r="AD100" s="278"/>
    </row>
    <row r="101" spans="1:30" s="279" customFormat="1" ht="17.25" customHeight="1">
      <c r="A101" s="252"/>
      <c r="B101" s="263" t="s">
        <v>170</v>
      </c>
      <c r="C101" s="267"/>
      <c r="D101" s="267"/>
      <c r="E101" s="267"/>
      <c r="F101" s="267"/>
      <c r="G101" s="267"/>
      <c r="H101" s="267"/>
      <c r="I101" s="267"/>
      <c r="J101" s="267"/>
      <c r="K101" s="267"/>
      <c r="L101" s="267"/>
      <c r="M101" s="317"/>
      <c r="N101" s="267">
        <f t="shared" si="15"/>
        <v>0</v>
      </c>
      <c r="O101" s="318"/>
      <c r="P101" s="284" t="s">
        <v>113</v>
      </c>
      <c r="Q101" s="403"/>
      <c r="R101" s="496"/>
      <c r="S101" s="497"/>
      <c r="T101" s="278"/>
      <c r="U101" s="278"/>
      <c r="V101" s="498"/>
      <c r="W101" s="278"/>
      <c r="X101" s="278"/>
      <c r="Y101" s="278"/>
      <c r="Z101" s="303"/>
      <c r="AA101" s="278"/>
      <c r="AB101" s="278"/>
      <c r="AC101" s="278"/>
      <c r="AD101" s="278"/>
    </row>
    <row r="102" spans="1:30" s="151" customFormat="1" ht="16.5">
      <c r="A102" s="252"/>
      <c r="B102" s="210" t="s">
        <v>100</v>
      </c>
      <c r="C102" s="180" t="e">
        <f t="shared" ref="C102:M102" si="17">SUM(C87:C101)</f>
        <v>#DIV/0!</v>
      </c>
      <c r="D102" s="180" t="e">
        <f>SUM(D87:D101)</f>
        <v>#DIV/0!</v>
      </c>
      <c r="E102" s="180" t="e">
        <f t="shared" si="17"/>
        <v>#DIV/0!</v>
      </c>
      <c r="F102" s="180">
        <f t="shared" si="17"/>
        <v>0</v>
      </c>
      <c r="G102" s="180">
        <f t="shared" si="17"/>
        <v>0</v>
      </c>
      <c r="H102" s="180">
        <f t="shared" si="17"/>
        <v>0</v>
      </c>
      <c r="I102" s="180">
        <f t="shared" si="17"/>
        <v>0</v>
      </c>
      <c r="J102" s="180">
        <f t="shared" si="17"/>
        <v>0</v>
      </c>
      <c r="K102" s="180" t="e">
        <f t="shared" si="17"/>
        <v>#DIV/0!</v>
      </c>
      <c r="L102" s="180">
        <f t="shared" si="17"/>
        <v>0</v>
      </c>
      <c r="M102" s="187">
        <f t="shared" si="17"/>
        <v>0</v>
      </c>
      <c r="N102" s="180" t="e">
        <f>SUM(C102:M102)</f>
        <v>#DIV/0!</v>
      </c>
      <c r="O102" s="202"/>
      <c r="P102" s="188"/>
      <c r="Q102" s="197"/>
      <c r="R102" s="197"/>
      <c r="S102" s="197"/>
      <c r="T102" s="1124" t="s">
        <v>281</v>
      </c>
      <c r="U102" s="1125"/>
      <c r="V102" s="1125"/>
      <c r="W102" s="1125"/>
      <c r="X102" s="1125"/>
      <c r="Y102" s="1126"/>
      <c r="Z102" s="232"/>
      <c r="AA102" s="158"/>
      <c r="AB102" s="158"/>
      <c r="AC102" s="158"/>
      <c r="AD102" s="158"/>
    </row>
    <row r="103" spans="1:30" s="151" customFormat="1" ht="16.5">
      <c r="A103" s="252"/>
      <c r="B103" s="211" t="s">
        <v>171</v>
      </c>
      <c r="C103" s="180" t="e">
        <f t="shared" ref="C103:M103" si="18">+C55-C71+C85-C102</f>
        <v>#DIV/0!</v>
      </c>
      <c r="D103" s="180" t="e">
        <f t="shared" si="18"/>
        <v>#DIV/0!</v>
      </c>
      <c r="E103" s="180" t="e">
        <f t="shared" si="18"/>
        <v>#DIV/0!</v>
      </c>
      <c r="F103" s="180" t="e">
        <f t="shared" si="18"/>
        <v>#DIV/0!</v>
      </c>
      <c r="G103" s="180" t="e">
        <f t="shared" si="18"/>
        <v>#DIV/0!</v>
      </c>
      <c r="H103" s="180" t="e">
        <f t="shared" si="18"/>
        <v>#DIV/0!</v>
      </c>
      <c r="I103" s="180" t="e">
        <f t="shared" si="18"/>
        <v>#DIV/0!</v>
      </c>
      <c r="J103" s="180" t="e">
        <f t="shared" si="18"/>
        <v>#DIV/0!</v>
      </c>
      <c r="K103" s="180" t="e">
        <f t="shared" si="18"/>
        <v>#DIV/0!</v>
      </c>
      <c r="L103" s="180" t="e">
        <f t="shared" si="18"/>
        <v>#DIV/0!</v>
      </c>
      <c r="M103" s="187" t="e">
        <f t="shared" si="18"/>
        <v>#DIV/0!</v>
      </c>
      <c r="N103" s="180" t="e">
        <f>SUM(C103:M103)</f>
        <v>#DIV/0!</v>
      </c>
      <c r="O103" s="202"/>
      <c r="P103" s="162"/>
      <c r="Q103" s="155"/>
      <c r="R103" s="499"/>
      <c r="S103" s="235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40" t="s">
        <v>230</v>
      </c>
      <c r="Z103" s="232"/>
      <c r="AA103" s="158"/>
      <c r="AB103" s="158"/>
      <c r="AC103" s="158"/>
      <c r="AD103" s="158"/>
    </row>
    <row r="104" spans="1:30" s="151" customFormat="1" ht="16.5">
      <c r="A104" s="252"/>
      <c r="B104" s="211" t="s">
        <v>172</v>
      </c>
      <c r="C104" s="180" t="e">
        <f>+C103</f>
        <v>#DIV/0!</v>
      </c>
      <c r="D104" s="180" t="e">
        <f t="shared" ref="D104:M104" si="19">+C104+D103</f>
        <v>#DIV/0!</v>
      </c>
      <c r="E104" s="180" t="e">
        <f>+D104+E103</f>
        <v>#DIV/0!</v>
      </c>
      <c r="F104" s="180" t="e">
        <f t="shared" si="19"/>
        <v>#DIV/0!</v>
      </c>
      <c r="G104" s="180" t="e">
        <f t="shared" si="19"/>
        <v>#DIV/0!</v>
      </c>
      <c r="H104" s="180" t="e">
        <f t="shared" si="19"/>
        <v>#DIV/0!</v>
      </c>
      <c r="I104" s="180" t="e">
        <f t="shared" si="19"/>
        <v>#DIV/0!</v>
      </c>
      <c r="J104" s="180" t="e">
        <f t="shared" si="19"/>
        <v>#DIV/0!</v>
      </c>
      <c r="K104" s="180" t="e">
        <f t="shared" si="19"/>
        <v>#DIV/0!</v>
      </c>
      <c r="L104" s="180" t="e">
        <f t="shared" si="19"/>
        <v>#DIV/0!</v>
      </c>
      <c r="M104" s="187" t="e">
        <f t="shared" si="19"/>
        <v>#DIV/0!</v>
      </c>
      <c r="N104" s="212"/>
      <c r="O104" s="202"/>
      <c r="P104" s="188"/>
      <c r="Q104" s="185"/>
      <c r="R104" s="499"/>
      <c r="S104" s="235"/>
      <c r="T104" s="244" t="s">
        <v>282</v>
      </c>
      <c r="U104" s="500">
        <v>2514190201</v>
      </c>
      <c r="V104" s="501"/>
      <c r="W104" s="502" t="s">
        <v>28</v>
      </c>
      <c r="X104" s="493"/>
      <c r="Y104" s="503"/>
      <c r="Z104" s="232"/>
      <c r="AA104" s="158"/>
      <c r="AB104" s="158"/>
      <c r="AC104" s="158"/>
      <c r="AD104" s="158"/>
    </row>
    <row r="105" spans="1:30" s="151" customFormat="1" ht="16.5">
      <c r="A105" s="252"/>
      <c r="B105" s="211" t="s">
        <v>173</v>
      </c>
      <c r="C105" s="504" t="e">
        <f>+C104/$R$2</f>
        <v>#DIV/0!</v>
      </c>
      <c r="D105" s="504" t="e">
        <f t="shared" ref="D105:M105" si="20">+D104/$R$2</f>
        <v>#DIV/0!</v>
      </c>
      <c r="E105" s="504" t="e">
        <f t="shared" si="20"/>
        <v>#DIV/0!</v>
      </c>
      <c r="F105" s="504" t="e">
        <f t="shared" si="20"/>
        <v>#DIV/0!</v>
      </c>
      <c r="G105" s="504" t="e">
        <f t="shared" si="20"/>
        <v>#DIV/0!</v>
      </c>
      <c r="H105" s="504" t="e">
        <f t="shared" si="20"/>
        <v>#DIV/0!</v>
      </c>
      <c r="I105" s="504" t="e">
        <f t="shared" si="20"/>
        <v>#DIV/0!</v>
      </c>
      <c r="J105" s="504" t="e">
        <f t="shared" si="20"/>
        <v>#DIV/0!</v>
      </c>
      <c r="K105" s="504" t="e">
        <f t="shared" si="20"/>
        <v>#DIV/0!</v>
      </c>
      <c r="L105" s="504" t="e">
        <f t="shared" si="20"/>
        <v>#DIV/0!</v>
      </c>
      <c r="M105" s="504" t="e">
        <f t="shared" si="20"/>
        <v>#DIV/0!</v>
      </c>
      <c r="N105" s="212"/>
      <c r="O105" s="202"/>
      <c r="P105" s="217"/>
      <c r="Q105" s="499"/>
      <c r="R105" s="499"/>
      <c r="S105" s="235"/>
      <c r="T105" s="249" t="s">
        <v>283</v>
      </c>
      <c r="U105" s="505">
        <v>25141903</v>
      </c>
      <c r="V105" s="506"/>
      <c r="W105" s="449" t="s">
        <v>28</v>
      </c>
      <c r="X105" s="450"/>
      <c r="Y105" s="451"/>
      <c r="Z105" s="232"/>
      <c r="AA105" s="158"/>
      <c r="AB105" s="158"/>
      <c r="AC105" s="158"/>
      <c r="AD105" s="158"/>
    </row>
    <row r="106" spans="1:30" s="151" customFormat="1" ht="16.5">
      <c r="A106" s="507"/>
      <c r="B106" s="213"/>
      <c r="C106" s="213"/>
      <c r="D106" s="213"/>
      <c r="E106" s="213"/>
      <c r="F106" s="213"/>
      <c r="G106" s="213"/>
      <c r="H106" s="213"/>
      <c r="I106" s="213"/>
      <c r="J106" s="213"/>
      <c r="K106" s="508"/>
      <c r="L106" s="213"/>
      <c r="M106" s="213"/>
      <c r="N106" s="213"/>
      <c r="O106" s="202"/>
      <c r="P106" s="222" t="s">
        <v>284</v>
      </c>
      <c r="Q106" s="185"/>
      <c r="R106" s="499"/>
      <c r="S106" s="235"/>
      <c r="T106" s="249" t="s">
        <v>285</v>
      </c>
      <c r="U106" s="505">
        <v>25141904</v>
      </c>
      <c r="V106" s="506"/>
      <c r="W106" s="449" t="s">
        <v>28</v>
      </c>
      <c r="X106" s="450"/>
      <c r="Y106" s="453"/>
      <c r="Z106" s="232"/>
      <c r="AA106" s="158"/>
      <c r="AB106" s="158"/>
      <c r="AC106" s="158"/>
      <c r="AD106" s="158"/>
    </row>
    <row r="107" spans="1:30" s="204" customFormat="1" ht="16.5">
      <c r="A107" s="509"/>
      <c r="K107" s="508"/>
      <c r="P107" s="234" t="s">
        <v>286</v>
      </c>
      <c r="Q107" s="185">
        <f>+Q99</f>
        <v>0</v>
      </c>
      <c r="R107" s="185"/>
      <c r="S107" s="197"/>
      <c r="T107" s="249" t="s">
        <v>287</v>
      </c>
      <c r="U107" s="505">
        <v>25141905</v>
      </c>
      <c r="V107" s="506"/>
      <c r="W107" s="449" t="s">
        <v>28</v>
      </c>
      <c r="X107" s="450"/>
      <c r="Y107" s="453"/>
      <c r="Z107" s="233"/>
      <c r="AA107" s="185"/>
      <c r="AB107" s="185"/>
      <c r="AC107" s="185"/>
      <c r="AD107" s="185"/>
    </row>
    <row r="108" spans="1:30" ht="16.5">
      <c r="B108" s="542"/>
      <c r="C108" s="568"/>
      <c r="D108" s="569"/>
      <c r="E108" s="568"/>
      <c r="F108" s="568"/>
      <c r="G108" s="568"/>
      <c r="H108" s="568"/>
      <c r="I108" s="568"/>
      <c r="J108" s="568"/>
      <c r="K108" s="570"/>
      <c r="L108" s="563"/>
      <c r="M108" s="542"/>
      <c r="N108" s="566"/>
      <c r="O108" s="214"/>
      <c r="P108" s="234" t="s">
        <v>288</v>
      </c>
      <c r="Q108" s="185">
        <f>SUM(V58:V65)+V66+V67+V68+V69</f>
        <v>0</v>
      </c>
      <c r="R108" s="251"/>
      <c r="S108" s="510"/>
      <c r="T108" s="249" t="s">
        <v>289</v>
      </c>
      <c r="U108" s="505">
        <v>25141906</v>
      </c>
      <c r="V108" s="506"/>
      <c r="W108" s="449" t="s">
        <v>28</v>
      </c>
      <c r="X108" s="450"/>
      <c r="Y108" s="511"/>
      <c r="Z108" s="233"/>
    </row>
    <row r="109" spans="1:30" ht="16.5">
      <c r="B109" s="542"/>
      <c r="C109" s="571"/>
      <c r="D109" s="571"/>
      <c r="E109" s="571"/>
      <c r="F109" s="571"/>
      <c r="G109" s="572"/>
      <c r="H109" s="572"/>
      <c r="I109" s="572"/>
      <c r="J109" s="572"/>
      <c r="K109" s="572"/>
      <c r="L109" s="572"/>
      <c r="M109" s="573"/>
      <c r="N109" s="566"/>
      <c r="O109" s="214"/>
      <c r="P109" s="162" t="s">
        <v>290</v>
      </c>
      <c r="Q109" s="512"/>
      <c r="R109" s="182"/>
      <c r="S109" s="182"/>
      <c r="T109" s="249" t="s">
        <v>291</v>
      </c>
      <c r="U109" s="505">
        <v>25141907</v>
      </c>
      <c r="V109" s="506"/>
      <c r="W109" s="449" t="s">
        <v>28</v>
      </c>
      <c r="X109" s="450"/>
      <c r="Y109" s="511"/>
      <c r="Z109" s="233"/>
    </row>
    <row r="110" spans="1:30">
      <c r="B110" s="563"/>
      <c r="C110" s="574"/>
      <c r="D110" s="574"/>
      <c r="E110" s="574"/>
      <c r="F110" s="574"/>
      <c r="G110" s="575"/>
      <c r="H110" s="575"/>
      <c r="I110" s="575"/>
      <c r="J110" s="576"/>
      <c r="K110" s="575"/>
      <c r="L110" s="575"/>
      <c r="M110" s="547"/>
      <c r="N110" s="577"/>
      <c r="O110" s="17"/>
      <c r="P110" s="162" t="s">
        <v>292</v>
      </c>
      <c r="Q110" s="183">
        <f>+Q106-Q107-Q108-Q109</f>
        <v>0</v>
      </c>
      <c r="R110" s="513"/>
      <c r="S110" s="514"/>
      <c r="T110" s="249" t="s">
        <v>293</v>
      </c>
      <c r="U110" s="505">
        <v>25141910</v>
      </c>
      <c r="V110" s="506"/>
      <c r="W110" s="449" t="s">
        <v>28</v>
      </c>
      <c r="X110" s="450"/>
      <c r="Y110" s="511"/>
      <c r="Z110" s="232"/>
    </row>
    <row r="111" spans="1:30" ht="16.5">
      <c r="B111" s="563"/>
      <c r="C111" s="578"/>
      <c r="D111" s="578"/>
      <c r="E111" s="578"/>
      <c r="F111" s="578"/>
      <c r="G111" s="578"/>
      <c r="H111" s="578"/>
      <c r="I111" s="578"/>
      <c r="J111" s="573"/>
      <c r="K111" s="573"/>
      <c r="L111" s="573"/>
      <c r="M111" s="573"/>
      <c r="N111" s="578"/>
      <c r="O111" s="17"/>
      <c r="P111" s="156" t="s">
        <v>294</v>
      </c>
      <c r="Q111" s="185">
        <f>+X58</f>
        <v>0</v>
      </c>
      <c r="R111" s="513"/>
      <c r="S111" s="514"/>
      <c r="T111" s="249" t="s">
        <v>295</v>
      </c>
      <c r="U111" s="505">
        <v>25141912</v>
      </c>
      <c r="V111" s="506"/>
      <c r="W111" s="449" t="s">
        <v>28</v>
      </c>
      <c r="X111" s="450"/>
      <c r="Y111" s="511"/>
      <c r="Z111" s="232"/>
    </row>
    <row r="112" spans="1:30" ht="16.5">
      <c r="B112" s="560"/>
      <c r="C112" s="567"/>
      <c r="D112" s="567"/>
      <c r="E112" s="567"/>
      <c r="F112" s="567"/>
      <c r="G112" s="561"/>
      <c r="H112" s="567"/>
      <c r="I112" s="561"/>
      <c r="J112" s="561"/>
      <c r="K112" s="561"/>
      <c r="L112" s="561"/>
      <c r="M112" s="561"/>
      <c r="N112" s="559"/>
      <c r="O112" s="214"/>
      <c r="P112" s="515" t="s">
        <v>296</v>
      </c>
      <c r="Q112" s="188">
        <f>+X58</f>
        <v>0</v>
      </c>
      <c r="R112" s="251"/>
      <c r="S112" s="510"/>
      <c r="T112" s="516" t="s">
        <v>207</v>
      </c>
      <c r="U112" s="505">
        <v>25141913</v>
      </c>
      <c r="V112" s="506"/>
      <c r="W112" s="449" t="s">
        <v>28</v>
      </c>
      <c r="X112" s="223"/>
      <c r="Y112" s="250"/>
      <c r="Z112" s="233"/>
    </row>
    <row r="113" spans="1:26" ht="16.5">
      <c r="B113" s="558"/>
      <c r="C113" s="567"/>
      <c r="D113" s="567"/>
      <c r="E113" s="561"/>
      <c r="F113" s="561"/>
      <c r="G113" s="567"/>
      <c r="H113" s="567"/>
      <c r="I113" s="567"/>
      <c r="J113" s="561"/>
      <c r="K113" s="561"/>
      <c r="L113" s="561"/>
      <c r="M113" s="561"/>
      <c r="N113" s="559"/>
      <c r="O113" s="17"/>
      <c r="P113" s="515" t="s">
        <v>297</v>
      </c>
      <c r="Q113" s="707">
        <f>+X59</f>
        <v>0</v>
      </c>
      <c r="R113" s="251"/>
      <c r="S113" s="510"/>
      <c r="T113" s="249" t="s">
        <v>298</v>
      </c>
      <c r="U113" s="206">
        <v>25141914</v>
      </c>
      <c r="V113" s="207"/>
      <c r="W113" s="224" t="s">
        <v>28</v>
      </c>
      <c r="X113" s="223"/>
      <c r="Y113" s="250"/>
      <c r="Z113" s="232"/>
    </row>
    <row r="114" spans="1:26" ht="16.5">
      <c r="B114" s="558"/>
      <c r="C114" s="557"/>
      <c r="D114" s="557"/>
      <c r="E114" s="557"/>
      <c r="F114" s="557"/>
      <c r="G114" s="557"/>
      <c r="H114" s="557"/>
      <c r="I114" s="557"/>
      <c r="J114" s="557"/>
      <c r="K114" s="557"/>
      <c r="L114" s="557"/>
      <c r="M114" s="557"/>
      <c r="N114" s="559"/>
      <c r="O114" s="216"/>
      <c r="P114" s="222"/>
      <c r="Q114" s="185">
        <f>+Q110-Q111</f>
        <v>0</v>
      </c>
      <c r="R114" s="251"/>
      <c r="S114" s="510"/>
      <c r="T114" s="516" t="s">
        <v>207</v>
      </c>
      <c r="U114" s="206">
        <v>251501</v>
      </c>
      <c r="V114" s="207"/>
      <c r="W114" s="224" t="s">
        <v>28</v>
      </c>
      <c r="X114" s="223"/>
      <c r="Y114" s="250"/>
      <c r="Z114" s="233"/>
    </row>
    <row r="115" spans="1:26" ht="16.5">
      <c r="B115" s="558"/>
      <c r="C115" s="557"/>
      <c r="D115" s="557"/>
      <c r="E115" s="557"/>
      <c r="F115" s="557"/>
      <c r="G115" s="557"/>
      <c r="H115" s="557"/>
      <c r="I115" s="557"/>
      <c r="J115" s="557"/>
      <c r="K115" s="557"/>
      <c r="L115" s="557"/>
      <c r="M115" s="557"/>
      <c r="N115" s="559"/>
      <c r="O115" s="214"/>
      <c r="P115" s="222"/>
      <c r="Q115" s="517"/>
      <c r="R115" s="251"/>
      <c r="S115" s="510"/>
      <c r="T115" s="249" t="s">
        <v>299</v>
      </c>
      <c r="U115" s="206">
        <v>251502</v>
      </c>
      <c r="V115" s="207"/>
      <c r="W115" s="224" t="s">
        <v>28</v>
      </c>
      <c r="X115" s="223"/>
      <c r="Y115" s="518"/>
      <c r="Z115" s="233"/>
    </row>
    <row r="116" spans="1:26" ht="16.5">
      <c r="B116" s="558"/>
      <c r="C116" s="557"/>
      <c r="D116" s="557"/>
      <c r="E116" s="557"/>
      <c r="F116" s="557"/>
      <c r="G116" s="557"/>
      <c r="H116" s="557"/>
      <c r="I116" s="557"/>
      <c r="J116" s="557"/>
      <c r="K116" s="557"/>
      <c r="L116" s="557"/>
      <c r="M116" s="557"/>
      <c r="N116" s="559"/>
      <c r="P116" s="222"/>
      <c r="Q116" s="519"/>
      <c r="R116" s="232"/>
      <c r="S116" s="219"/>
      <c r="T116" s="249" t="s">
        <v>300</v>
      </c>
      <c r="U116" s="206">
        <v>25150301</v>
      </c>
      <c r="V116" s="207"/>
      <c r="W116" s="224" t="s">
        <v>28</v>
      </c>
      <c r="X116" s="223"/>
      <c r="Y116" s="250"/>
      <c r="Z116" s="233"/>
    </row>
    <row r="117" spans="1:26" ht="16.5">
      <c r="A117" s="539"/>
      <c r="B117" s="558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9"/>
      <c r="O117" s="544"/>
      <c r="P117" s="222"/>
      <c r="Q117" s="519"/>
      <c r="R117" s="232"/>
      <c r="S117" s="219"/>
      <c r="T117" s="249" t="s">
        <v>301</v>
      </c>
      <c r="U117" s="206">
        <v>25150401</v>
      </c>
      <c r="V117" s="207"/>
      <c r="W117" s="224" t="s">
        <v>28</v>
      </c>
      <c r="X117" s="231"/>
      <c r="Y117" s="250"/>
      <c r="Z117" s="232"/>
    </row>
    <row r="118" spans="1:26" ht="16.5">
      <c r="A118" s="539"/>
      <c r="B118" s="560"/>
      <c r="C118" s="557"/>
      <c r="D118" s="557"/>
      <c r="E118" s="557"/>
      <c r="F118" s="557"/>
      <c r="G118" s="557"/>
      <c r="H118" s="561"/>
      <c r="I118" s="557"/>
      <c r="J118" s="557"/>
      <c r="K118" s="557"/>
      <c r="L118" s="557"/>
      <c r="M118" s="557"/>
      <c r="N118" s="559"/>
      <c r="O118" s="544"/>
      <c r="P118" s="222"/>
      <c r="Q118" s="519"/>
      <c r="R118" s="232"/>
      <c r="S118" s="219"/>
      <c r="T118" s="516" t="s">
        <v>207</v>
      </c>
      <c r="U118" s="206">
        <v>251505</v>
      </c>
      <c r="V118" s="207"/>
      <c r="W118" s="224" t="s">
        <v>28</v>
      </c>
      <c r="X118" s="231"/>
      <c r="Y118" s="518"/>
      <c r="Z118" s="232"/>
    </row>
    <row r="119" spans="1:26" ht="16.5">
      <c r="A119" s="539"/>
      <c r="B119" s="562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9"/>
      <c r="O119" s="544"/>
      <c r="P119" s="222"/>
      <c r="Q119" s="519"/>
      <c r="R119" s="232"/>
      <c r="S119" s="219"/>
      <c r="T119" s="516" t="s">
        <v>207</v>
      </c>
      <c r="U119" s="206">
        <v>251506</v>
      </c>
      <c r="V119" s="207"/>
      <c r="W119" s="224" t="s">
        <v>28</v>
      </c>
      <c r="X119" s="230"/>
      <c r="Y119" s="518"/>
      <c r="Z119" s="232"/>
    </row>
    <row r="120" spans="1:26" ht="16.5">
      <c r="A120" s="539"/>
      <c r="B120" s="562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9"/>
      <c r="O120" s="544"/>
      <c r="P120" s="222"/>
      <c r="Q120" s="519"/>
      <c r="R120" s="232"/>
      <c r="S120" s="219"/>
      <c r="T120" s="249" t="s">
        <v>302</v>
      </c>
      <c r="U120" s="206">
        <v>251509</v>
      </c>
      <c r="V120" s="207"/>
      <c r="W120" s="224" t="s">
        <v>28</v>
      </c>
      <c r="X120" s="231"/>
      <c r="Y120" s="250"/>
    </row>
    <row r="121" spans="1:26" ht="16.5">
      <c r="A121" s="539"/>
      <c r="B121" s="562"/>
      <c r="C121" s="561"/>
      <c r="D121" s="561"/>
      <c r="E121" s="557"/>
      <c r="F121" s="557"/>
      <c r="G121" s="557"/>
      <c r="H121" s="561"/>
      <c r="I121" s="557"/>
      <c r="J121" s="557"/>
      <c r="K121" s="557"/>
      <c r="L121" s="557"/>
      <c r="M121" s="557"/>
      <c r="N121" s="559"/>
      <c r="O121" s="544"/>
      <c r="P121" s="222"/>
      <c r="Q121" s="519"/>
      <c r="R121" s="232"/>
      <c r="S121" s="219"/>
      <c r="T121" s="249" t="s">
        <v>303</v>
      </c>
      <c r="U121" s="206">
        <v>251601</v>
      </c>
      <c r="V121" s="207"/>
      <c r="W121" s="224" t="s">
        <v>28</v>
      </c>
      <c r="X121" s="225"/>
      <c r="Y121" s="520"/>
    </row>
    <row r="122" spans="1:26">
      <c r="A122" s="539"/>
      <c r="B122" s="563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44"/>
      <c r="P122" s="222"/>
      <c r="Q122" s="519"/>
      <c r="R122" s="232"/>
      <c r="S122" s="219"/>
      <c r="T122" s="249" t="s">
        <v>304</v>
      </c>
      <c r="U122" s="206">
        <v>251602</v>
      </c>
      <c r="V122" s="177"/>
      <c r="W122" s="224" t="s">
        <v>28</v>
      </c>
      <c r="X122" s="225"/>
      <c r="Y122" s="520"/>
    </row>
    <row r="123" spans="1:26">
      <c r="A123" s="539"/>
      <c r="B123" s="563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44"/>
      <c r="P123" s="222"/>
      <c r="Q123" s="519"/>
      <c r="R123" s="232"/>
      <c r="S123" s="219"/>
      <c r="T123" s="249" t="s">
        <v>305</v>
      </c>
      <c r="U123" s="206">
        <v>251702</v>
      </c>
      <c r="V123" s="177"/>
      <c r="W123" s="224" t="s">
        <v>28</v>
      </c>
      <c r="X123" s="227"/>
      <c r="Y123" s="521"/>
    </row>
    <row r="124" spans="1:26">
      <c r="A124" s="539"/>
      <c r="B124" s="565"/>
      <c r="C124" s="550"/>
      <c r="D124" s="550"/>
      <c r="E124" s="550"/>
      <c r="F124" s="550"/>
      <c r="G124" s="550"/>
      <c r="H124" s="550"/>
      <c r="I124" s="566"/>
      <c r="J124" s="550"/>
      <c r="K124" s="550"/>
      <c r="L124" s="550"/>
      <c r="M124" s="566"/>
      <c r="N124" s="550"/>
      <c r="O124" s="544"/>
      <c r="P124" s="222"/>
      <c r="Q124" s="519"/>
      <c r="T124" s="415" t="s">
        <v>207</v>
      </c>
      <c r="U124" s="416" t="s">
        <v>174</v>
      </c>
      <c r="V124" s="522"/>
      <c r="W124" s="418" t="s">
        <v>28</v>
      </c>
      <c r="X124" s="728">
        <f>SUM(V104:V124)</f>
        <v>0</v>
      </c>
      <c r="Y124" s="523">
        <f>+X124-C99</f>
        <v>0</v>
      </c>
    </row>
    <row r="125" spans="1:26">
      <c r="A125" s="539"/>
      <c r="B125" s="542"/>
      <c r="C125" s="544"/>
      <c r="D125" s="544"/>
      <c r="E125" s="544"/>
      <c r="F125" s="544"/>
      <c r="G125" s="544"/>
      <c r="H125" s="544"/>
      <c r="I125" s="544"/>
      <c r="J125" s="544"/>
      <c r="K125" s="541"/>
      <c r="L125" s="544"/>
      <c r="M125" s="544"/>
      <c r="N125" s="549"/>
      <c r="O125" s="544"/>
      <c r="P125" s="222"/>
      <c r="Q125" s="519"/>
      <c r="T125" s="244" t="s">
        <v>306</v>
      </c>
      <c r="U125" s="525">
        <v>251402</v>
      </c>
      <c r="V125" s="411"/>
      <c r="W125" s="412" t="s">
        <v>30</v>
      </c>
      <c r="X125" s="230"/>
      <c r="Y125" s="526"/>
    </row>
    <row r="126" spans="1:26">
      <c r="K126" s="524"/>
      <c r="T126" s="290" t="s">
        <v>307</v>
      </c>
      <c r="U126" s="527">
        <v>251701</v>
      </c>
      <c r="V126" s="417"/>
      <c r="W126" s="418" t="s">
        <v>30</v>
      </c>
      <c r="X126" s="728">
        <f>SUM(V125:V126)</f>
        <v>0</v>
      </c>
      <c r="Y126" s="528">
        <f>+X126-E99</f>
        <v>0</v>
      </c>
    </row>
    <row r="127" spans="1:26">
      <c r="A127" s="539"/>
      <c r="B127" s="540"/>
      <c r="C127" s="541"/>
      <c r="D127" s="541"/>
      <c r="E127" s="541"/>
      <c r="F127" s="542"/>
      <c r="G127" s="540"/>
      <c r="H127" s="541"/>
      <c r="I127" s="542"/>
      <c r="J127" s="543"/>
      <c r="K127" s="544"/>
      <c r="L127" s="545"/>
      <c r="M127" s="544"/>
      <c r="N127" s="546"/>
      <c r="O127" s="547"/>
      <c r="P127" s="548"/>
      <c r="Q127" s="548"/>
      <c r="R127" s="232"/>
      <c r="T127" s="244" t="s">
        <v>308</v>
      </c>
      <c r="U127" s="410">
        <v>25150402</v>
      </c>
      <c r="V127" s="411"/>
      <c r="W127" s="412" t="s">
        <v>33</v>
      </c>
      <c r="X127" s="729">
        <f>+V127</f>
        <v>0</v>
      </c>
      <c r="Y127" s="526">
        <f>+X127-H99</f>
        <v>0</v>
      </c>
    </row>
    <row r="128" spans="1:26">
      <c r="A128" s="539"/>
      <c r="B128" s="542"/>
      <c r="C128" s="549"/>
      <c r="D128" s="550"/>
      <c r="E128" s="551"/>
      <c r="F128" s="544"/>
      <c r="G128" s="544"/>
      <c r="H128" s="551"/>
      <c r="I128" s="544"/>
      <c r="J128" s="541"/>
      <c r="K128" s="544"/>
      <c r="L128" s="552"/>
      <c r="M128" s="544"/>
      <c r="N128" s="550"/>
      <c r="O128" s="544"/>
      <c r="P128" s="553"/>
      <c r="Q128" s="554"/>
      <c r="R128" s="232"/>
      <c r="T128" s="239" t="s">
        <v>309</v>
      </c>
      <c r="U128" s="529">
        <v>25141915</v>
      </c>
      <c r="V128" s="530"/>
      <c r="W128" s="531" t="s">
        <v>163</v>
      </c>
      <c r="X128" s="729">
        <f>+V128</f>
        <v>0</v>
      </c>
      <c r="Y128" s="532">
        <f>+X128-K99</f>
        <v>0</v>
      </c>
    </row>
    <row r="129" spans="1:25">
      <c r="A129" s="539"/>
      <c r="B129" s="542"/>
      <c r="C129" s="544"/>
      <c r="D129" s="544"/>
      <c r="E129" s="544"/>
      <c r="F129" s="544"/>
      <c r="G129" s="544"/>
      <c r="H129" s="544"/>
      <c r="I129" s="544"/>
      <c r="J129" s="544"/>
      <c r="K129" s="544"/>
      <c r="L129" s="552"/>
      <c r="M129" s="544"/>
      <c r="N129" s="555"/>
      <c r="O129" s="544"/>
      <c r="P129" s="553"/>
      <c r="Q129" s="556"/>
      <c r="R129" s="232"/>
      <c r="T129" s="290" t="s">
        <v>310</v>
      </c>
      <c r="U129" s="533" t="s">
        <v>175</v>
      </c>
      <c r="V129" s="534"/>
      <c r="W129" s="535" t="s">
        <v>311</v>
      </c>
      <c r="X129" s="536"/>
      <c r="Y129" s="537"/>
    </row>
    <row r="130" spans="1:25">
      <c r="A130" s="539"/>
      <c r="B130" s="542"/>
      <c r="C130" s="544"/>
      <c r="D130" s="544"/>
      <c r="E130" s="544"/>
      <c r="F130" s="544"/>
      <c r="G130" s="544"/>
      <c r="H130" s="544"/>
      <c r="I130" s="544"/>
      <c r="J130" s="544"/>
      <c r="K130" s="544"/>
      <c r="L130" s="552"/>
      <c r="M130" s="544"/>
      <c r="N130" s="555"/>
      <c r="O130" s="544"/>
      <c r="P130" s="553"/>
      <c r="Q130" s="556"/>
      <c r="R130" s="232"/>
      <c r="V130" s="538">
        <f>SUM(V104:V129)</f>
        <v>0</v>
      </c>
    </row>
    <row r="131" spans="1:25">
      <c r="A131" s="539"/>
      <c r="B131" s="542"/>
      <c r="C131" s="544"/>
      <c r="D131" s="544"/>
      <c r="E131" s="544"/>
      <c r="F131" s="544"/>
      <c r="G131" s="544"/>
      <c r="H131" s="544"/>
      <c r="I131" s="544"/>
      <c r="J131" s="544"/>
      <c r="K131" s="544"/>
      <c r="L131" s="544"/>
      <c r="M131" s="544"/>
      <c r="N131" s="544"/>
      <c r="O131" s="544"/>
      <c r="P131" s="222"/>
      <c r="Q131" s="519"/>
      <c r="R131" s="232"/>
    </row>
  </sheetData>
  <mergeCells count="11">
    <mergeCell ref="T52:Y52"/>
    <mergeCell ref="AA52:AC52"/>
    <mergeCell ref="T73:Y73"/>
    <mergeCell ref="T102:Y102"/>
    <mergeCell ref="A1:N1"/>
    <mergeCell ref="A2:N2"/>
    <mergeCell ref="A3:N3"/>
    <mergeCell ref="A4:N4"/>
    <mergeCell ref="T45:W45"/>
    <mergeCell ref="T37:W37"/>
    <mergeCell ref="T41:W4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87"/>
  <sheetViews>
    <sheetView showGridLines="0" zoomScale="80" zoomScaleNormal="80" workbookViewId="0"/>
  </sheetViews>
  <sheetFormatPr baseColWidth="10" defaultRowHeight="15"/>
  <cols>
    <col min="1" max="1" width="25.42578125" customWidth="1"/>
    <col min="2" max="3" width="18.5703125" customWidth="1"/>
    <col min="4" max="4" width="20.140625" customWidth="1"/>
    <col min="5" max="5" width="22.7109375" customWidth="1"/>
    <col min="9" max="9" width="18.140625" customWidth="1"/>
    <col min="10" max="11" width="18.5703125" customWidth="1"/>
    <col min="12" max="12" width="20.140625" customWidth="1"/>
    <col min="13" max="13" width="17.5703125" customWidth="1"/>
  </cols>
  <sheetData>
    <row r="1" spans="1:13">
      <c r="A1" s="1" t="s">
        <v>0</v>
      </c>
      <c r="B1" s="2" t="s">
        <v>1</v>
      </c>
      <c r="C1" s="3" t="s">
        <v>2</v>
      </c>
      <c r="D1" s="73" t="s">
        <v>24</v>
      </c>
      <c r="I1" s="5" t="s">
        <v>0</v>
      </c>
      <c r="J1" s="74" t="s">
        <v>1</v>
      </c>
      <c r="K1" s="3" t="s">
        <v>2</v>
      </c>
      <c r="L1" s="73" t="s">
        <v>25</v>
      </c>
    </row>
    <row r="2" spans="1:13">
      <c r="A2" s="6"/>
      <c r="B2" s="7"/>
      <c r="C2" s="8"/>
      <c r="D2">
        <v>273</v>
      </c>
      <c r="E2" s="9"/>
      <c r="I2" s="75"/>
      <c r="J2" s="7"/>
      <c r="K2" s="8"/>
      <c r="L2">
        <v>273</v>
      </c>
      <c r="M2" s="9"/>
    </row>
    <row r="3" spans="1:13">
      <c r="A3" s="6"/>
      <c r="B3" s="7"/>
      <c r="C3" s="8"/>
      <c r="D3">
        <v>272</v>
      </c>
      <c r="E3" s="8"/>
      <c r="I3" s="6"/>
      <c r="J3" s="7"/>
      <c r="K3" s="8"/>
      <c r="L3">
        <v>272</v>
      </c>
      <c r="M3" s="8"/>
    </row>
    <row r="4" spans="1:13">
      <c r="A4" s="6"/>
      <c r="B4" s="7"/>
      <c r="C4" s="8"/>
      <c r="D4">
        <v>271</v>
      </c>
      <c r="E4" s="8"/>
      <c r="I4" s="6"/>
      <c r="J4" s="7"/>
      <c r="K4" s="8"/>
      <c r="L4">
        <v>271</v>
      </c>
      <c r="M4" s="8"/>
    </row>
    <row r="5" spans="1:13">
      <c r="A5" s="6"/>
      <c r="B5" s="7"/>
      <c r="C5" s="8"/>
      <c r="D5">
        <v>270</v>
      </c>
      <c r="E5" s="8"/>
      <c r="I5" s="6"/>
      <c r="J5" s="7"/>
      <c r="K5" s="8"/>
      <c r="L5">
        <v>270</v>
      </c>
      <c r="M5" s="8"/>
    </row>
    <row r="6" spans="1:13">
      <c r="A6" s="6"/>
      <c r="B6" s="7"/>
      <c r="C6" s="8"/>
      <c r="D6">
        <v>269</v>
      </c>
      <c r="E6" s="8"/>
      <c r="I6" s="6"/>
      <c r="J6" s="7"/>
      <c r="K6" s="8"/>
      <c r="L6">
        <v>269</v>
      </c>
      <c r="M6" s="8"/>
    </row>
    <row r="7" spans="1:13">
      <c r="A7" s="6"/>
      <c r="B7" s="7"/>
      <c r="C7" s="8"/>
      <c r="D7">
        <v>268</v>
      </c>
      <c r="E7" s="8"/>
      <c r="I7" s="6"/>
      <c r="J7" s="7"/>
      <c r="K7" s="8"/>
      <c r="L7">
        <v>268</v>
      </c>
      <c r="M7" s="8"/>
    </row>
    <row r="8" spans="1:13">
      <c r="A8" s="6"/>
      <c r="B8" s="7"/>
      <c r="C8" s="8"/>
      <c r="D8">
        <v>267</v>
      </c>
      <c r="E8" s="8"/>
      <c r="I8" s="6"/>
      <c r="J8" s="7"/>
      <c r="K8" s="8"/>
      <c r="L8">
        <v>267</v>
      </c>
      <c r="M8" s="8"/>
    </row>
    <row r="9" spans="1:13">
      <c r="A9" s="6"/>
      <c r="B9" s="7"/>
      <c r="C9" s="8"/>
      <c r="D9">
        <v>266</v>
      </c>
      <c r="E9" s="8"/>
      <c r="I9" s="6"/>
      <c r="J9" s="7"/>
      <c r="K9" s="8"/>
      <c r="L9">
        <v>266</v>
      </c>
      <c r="M9" s="8"/>
    </row>
    <row r="10" spans="1:13">
      <c r="A10" s="6"/>
      <c r="B10" s="7"/>
      <c r="C10" s="8"/>
      <c r="D10">
        <v>265</v>
      </c>
      <c r="E10" s="8"/>
      <c r="I10" s="6"/>
      <c r="J10" s="7"/>
      <c r="K10" s="8"/>
      <c r="L10">
        <v>265</v>
      </c>
      <c r="M10" s="8"/>
    </row>
    <row r="11" spans="1:13">
      <c r="A11" s="6"/>
      <c r="B11" s="7"/>
      <c r="C11" s="8"/>
      <c r="D11">
        <v>264</v>
      </c>
      <c r="E11" s="8"/>
      <c r="I11" s="6"/>
      <c r="J11" s="7"/>
      <c r="K11" s="8"/>
      <c r="L11">
        <v>264</v>
      </c>
      <c r="M11" s="8"/>
    </row>
    <row r="12" spans="1:13">
      <c r="A12" s="6"/>
      <c r="B12" s="7"/>
      <c r="C12" s="8"/>
      <c r="D12">
        <v>263</v>
      </c>
      <c r="E12" s="8"/>
      <c r="I12" s="6"/>
      <c r="J12" s="7"/>
      <c r="K12" s="8"/>
      <c r="L12">
        <v>263</v>
      </c>
      <c r="M12" s="8"/>
    </row>
    <row r="13" spans="1:13">
      <c r="A13" s="6"/>
      <c r="B13" s="7"/>
      <c r="C13" s="8"/>
      <c r="D13">
        <v>262</v>
      </c>
      <c r="E13" s="8"/>
      <c r="I13" s="6"/>
      <c r="J13" s="7"/>
      <c r="K13" s="8"/>
      <c r="L13">
        <v>262</v>
      </c>
      <c r="M13" s="8"/>
    </row>
    <row r="14" spans="1:13">
      <c r="A14" s="6"/>
      <c r="B14" s="7"/>
      <c r="C14" s="8"/>
      <c r="D14">
        <v>261</v>
      </c>
      <c r="E14" s="8"/>
      <c r="I14" s="6"/>
      <c r="J14" s="7"/>
      <c r="K14" s="8"/>
      <c r="L14">
        <v>261</v>
      </c>
      <c r="M14" s="8"/>
    </row>
    <row r="15" spans="1:13">
      <c r="A15" s="6"/>
      <c r="B15" s="7"/>
      <c r="C15" s="8"/>
      <c r="D15">
        <v>260</v>
      </c>
      <c r="E15" s="8"/>
      <c r="I15" s="6"/>
      <c r="J15" s="7"/>
      <c r="K15" s="8"/>
      <c r="L15">
        <v>260</v>
      </c>
      <c r="M15" s="8"/>
    </row>
    <row r="16" spans="1:13">
      <c r="A16" s="6"/>
      <c r="B16" s="7"/>
      <c r="C16" s="8"/>
      <c r="D16">
        <v>259</v>
      </c>
      <c r="E16" s="8"/>
      <c r="I16" s="6"/>
      <c r="J16" s="7"/>
      <c r="K16" s="8"/>
      <c r="L16">
        <v>259</v>
      </c>
      <c r="M16" s="8"/>
    </row>
    <row r="17" spans="1:13">
      <c r="A17" s="6"/>
      <c r="B17" s="11"/>
      <c r="C17" s="12"/>
      <c r="D17">
        <v>258</v>
      </c>
      <c r="E17" s="8"/>
      <c r="I17" s="6"/>
      <c r="J17" s="11"/>
      <c r="K17" s="12"/>
      <c r="L17">
        <v>258</v>
      </c>
      <c r="M17" s="8"/>
    </row>
    <row r="18" spans="1:13">
      <c r="A18" s="6"/>
      <c r="B18" s="7"/>
      <c r="C18" s="8"/>
      <c r="D18">
        <v>257</v>
      </c>
      <c r="E18" s="8"/>
      <c r="I18" s="6"/>
      <c r="J18" s="7"/>
      <c r="K18" s="8"/>
      <c r="L18">
        <v>257</v>
      </c>
      <c r="M18" s="8"/>
    </row>
    <row r="19" spans="1:13">
      <c r="A19" s="6"/>
      <c r="B19" s="7"/>
      <c r="C19" s="8"/>
      <c r="D19">
        <v>256</v>
      </c>
      <c r="E19" s="8"/>
      <c r="I19" s="6"/>
      <c r="J19" s="7"/>
      <c r="K19" s="8"/>
      <c r="L19">
        <v>256</v>
      </c>
      <c r="M19" s="8"/>
    </row>
    <row r="20" spans="1:13">
      <c r="A20" s="6"/>
      <c r="B20" s="7"/>
      <c r="C20" s="8"/>
      <c r="D20">
        <v>255</v>
      </c>
      <c r="E20" s="8"/>
      <c r="I20" s="6"/>
      <c r="J20" s="7"/>
      <c r="K20" s="8"/>
      <c r="L20">
        <v>255</v>
      </c>
      <c r="M20" s="8"/>
    </row>
    <row r="21" spans="1:13">
      <c r="A21" s="6"/>
      <c r="B21" s="7"/>
      <c r="C21" s="8"/>
      <c r="D21">
        <v>254</v>
      </c>
      <c r="E21" s="8"/>
      <c r="I21" s="6"/>
      <c r="J21" s="7"/>
      <c r="K21" s="8"/>
      <c r="L21">
        <v>254</v>
      </c>
      <c r="M21" s="8"/>
    </row>
    <row r="22" spans="1:13">
      <c r="A22" s="6"/>
      <c r="B22" s="7"/>
      <c r="C22" s="8"/>
      <c r="D22">
        <v>253</v>
      </c>
      <c r="E22" s="8"/>
      <c r="I22" s="6"/>
      <c r="J22" s="7"/>
      <c r="K22" s="8"/>
      <c r="L22">
        <v>253</v>
      </c>
      <c r="M22" s="8"/>
    </row>
    <row r="23" spans="1:13">
      <c r="A23" s="6"/>
      <c r="B23" s="7"/>
      <c r="C23" s="76">
        <f>IF(B2&lt;&gt;0,(B23-B2)/B2,0)</f>
        <v>0</v>
      </c>
      <c r="D23">
        <v>252</v>
      </c>
      <c r="E23" s="8"/>
      <c r="I23" s="6"/>
      <c r="J23" s="7"/>
      <c r="K23" s="13">
        <f t="shared" ref="K23:K86" si="0">IF(J2&lt;&gt;0,(J23-J2)/J2,0)</f>
        <v>0</v>
      </c>
      <c r="L23">
        <v>252</v>
      </c>
      <c r="M23" s="8"/>
    </row>
    <row r="24" spans="1:13">
      <c r="A24" s="6"/>
      <c r="B24" s="7"/>
      <c r="C24" s="76">
        <f t="shared" ref="C24:C87" si="1">IF(B3&lt;&gt;0,(B24-B3)/B3,0)</f>
        <v>0</v>
      </c>
      <c r="D24">
        <v>251</v>
      </c>
      <c r="E24" s="8"/>
      <c r="I24" s="6"/>
      <c r="J24" s="7"/>
      <c r="K24" s="13">
        <f t="shared" si="0"/>
        <v>0</v>
      </c>
      <c r="L24">
        <v>251</v>
      </c>
      <c r="M24" s="8"/>
    </row>
    <row r="25" spans="1:13">
      <c r="A25" s="6"/>
      <c r="B25" s="7"/>
      <c r="C25" s="76">
        <f t="shared" si="1"/>
        <v>0</v>
      </c>
      <c r="D25">
        <v>250</v>
      </c>
      <c r="E25" s="8"/>
      <c r="I25" s="6"/>
      <c r="J25" s="7"/>
      <c r="K25" s="13">
        <f t="shared" si="0"/>
        <v>0</v>
      </c>
      <c r="L25">
        <v>250</v>
      </c>
      <c r="M25" s="8"/>
    </row>
    <row r="26" spans="1:13">
      <c r="A26" s="6"/>
      <c r="B26" s="7"/>
      <c r="C26" s="76">
        <f t="shared" si="1"/>
        <v>0</v>
      </c>
      <c r="D26">
        <v>249</v>
      </c>
      <c r="E26" s="8"/>
      <c r="I26" s="6"/>
      <c r="J26" s="7"/>
      <c r="K26" s="13">
        <f t="shared" si="0"/>
        <v>0</v>
      </c>
      <c r="L26">
        <v>249</v>
      </c>
      <c r="M26" s="8"/>
    </row>
    <row r="27" spans="1:13">
      <c r="A27" s="6"/>
      <c r="B27" s="7"/>
      <c r="C27" s="76">
        <f t="shared" si="1"/>
        <v>0</v>
      </c>
      <c r="D27">
        <v>248</v>
      </c>
      <c r="E27" s="8"/>
      <c r="I27" s="6"/>
      <c r="J27" s="7"/>
      <c r="K27" s="13">
        <f t="shared" si="0"/>
        <v>0</v>
      </c>
      <c r="L27">
        <v>248</v>
      </c>
      <c r="M27" s="8"/>
    </row>
    <row r="28" spans="1:13">
      <c r="A28" s="6"/>
      <c r="B28" s="7"/>
      <c r="C28" s="76">
        <f t="shared" si="1"/>
        <v>0</v>
      </c>
      <c r="D28">
        <v>247</v>
      </c>
      <c r="E28" s="8"/>
      <c r="I28" s="6"/>
      <c r="J28" s="7"/>
      <c r="K28" s="13">
        <f t="shared" si="0"/>
        <v>0</v>
      </c>
      <c r="L28">
        <v>247</v>
      </c>
      <c r="M28" s="8"/>
    </row>
    <row r="29" spans="1:13">
      <c r="A29" s="6"/>
      <c r="B29" s="7"/>
      <c r="C29" s="76">
        <f t="shared" si="1"/>
        <v>0</v>
      </c>
      <c r="D29">
        <v>246</v>
      </c>
      <c r="E29" s="8"/>
      <c r="I29" s="6"/>
      <c r="J29" s="7"/>
      <c r="K29" s="13">
        <f t="shared" si="0"/>
        <v>0</v>
      </c>
      <c r="L29">
        <v>246</v>
      </c>
      <c r="M29" s="8"/>
    </row>
    <row r="30" spans="1:13">
      <c r="A30" s="6"/>
      <c r="B30" s="7"/>
      <c r="C30" s="76">
        <f t="shared" si="1"/>
        <v>0</v>
      </c>
      <c r="D30">
        <v>245</v>
      </c>
      <c r="E30" s="8"/>
      <c r="I30" s="6"/>
      <c r="J30" s="7"/>
      <c r="K30" s="13">
        <f t="shared" si="0"/>
        <v>0</v>
      </c>
      <c r="L30">
        <v>245</v>
      </c>
      <c r="M30" s="8"/>
    </row>
    <row r="31" spans="1:13">
      <c r="A31" s="6"/>
      <c r="B31" s="7"/>
      <c r="C31" s="76">
        <f t="shared" si="1"/>
        <v>0</v>
      </c>
      <c r="D31">
        <v>244</v>
      </c>
      <c r="E31" s="8"/>
      <c r="I31" s="6"/>
      <c r="J31" s="7"/>
      <c r="K31" s="13">
        <f t="shared" si="0"/>
        <v>0</v>
      </c>
      <c r="L31">
        <v>244</v>
      </c>
      <c r="M31" s="8"/>
    </row>
    <row r="32" spans="1:13">
      <c r="A32" s="6"/>
      <c r="B32" s="7"/>
      <c r="C32" s="76">
        <f t="shared" si="1"/>
        <v>0</v>
      </c>
      <c r="D32">
        <v>243</v>
      </c>
      <c r="E32" s="8"/>
      <c r="I32" s="6"/>
      <c r="J32" s="7"/>
      <c r="K32" s="13">
        <f t="shared" si="0"/>
        <v>0</v>
      </c>
      <c r="L32">
        <v>243</v>
      </c>
      <c r="M32" s="8"/>
    </row>
    <row r="33" spans="1:13">
      <c r="A33" s="6"/>
      <c r="B33" s="7"/>
      <c r="C33" s="76">
        <f t="shared" si="1"/>
        <v>0</v>
      </c>
      <c r="D33">
        <v>242</v>
      </c>
      <c r="E33" s="8"/>
      <c r="I33" s="6"/>
      <c r="J33" s="7"/>
      <c r="K33" s="13">
        <f t="shared" si="0"/>
        <v>0</v>
      </c>
      <c r="L33">
        <v>242</v>
      </c>
      <c r="M33" s="8"/>
    </row>
    <row r="34" spans="1:13">
      <c r="A34" s="6"/>
      <c r="B34" s="7"/>
      <c r="C34" s="76">
        <f t="shared" si="1"/>
        <v>0</v>
      </c>
      <c r="D34">
        <v>241</v>
      </c>
      <c r="E34" s="8"/>
      <c r="I34" s="6"/>
      <c r="J34" s="7"/>
      <c r="K34" s="13">
        <f t="shared" si="0"/>
        <v>0</v>
      </c>
      <c r="L34">
        <v>241</v>
      </c>
      <c r="M34" s="8"/>
    </row>
    <row r="35" spans="1:13">
      <c r="A35" s="6"/>
      <c r="B35" s="7"/>
      <c r="C35" s="76">
        <f t="shared" si="1"/>
        <v>0</v>
      </c>
      <c r="D35">
        <v>240</v>
      </c>
      <c r="E35" s="8"/>
      <c r="I35" s="6"/>
      <c r="J35" s="7"/>
      <c r="K35" s="13">
        <f t="shared" si="0"/>
        <v>0</v>
      </c>
      <c r="L35">
        <v>240</v>
      </c>
      <c r="M35" s="8"/>
    </row>
    <row r="36" spans="1:13">
      <c r="A36" s="6"/>
      <c r="B36" s="7"/>
      <c r="C36" s="76">
        <f t="shared" si="1"/>
        <v>0</v>
      </c>
      <c r="D36">
        <v>239</v>
      </c>
      <c r="E36" s="8"/>
      <c r="I36" s="6"/>
      <c r="J36" s="7"/>
      <c r="K36" s="13">
        <f t="shared" si="0"/>
        <v>0</v>
      </c>
      <c r="L36">
        <v>239</v>
      </c>
      <c r="M36" s="8"/>
    </row>
    <row r="37" spans="1:13">
      <c r="A37" s="6"/>
      <c r="B37" s="7"/>
      <c r="C37" s="76">
        <f t="shared" si="1"/>
        <v>0</v>
      </c>
      <c r="D37">
        <v>238</v>
      </c>
      <c r="E37" s="8"/>
      <c r="I37" s="6"/>
      <c r="J37" s="7"/>
      <c r="K37" s="13">
        <f t="shared" si="0"/>
        <v>0</v>
      </c>
      <c r="L37">
        <v>238</v>
      </c>
      <c r="M37" s="8"/>
    </row>
    <row r="38" spans="1:13">
      <c r="A38" s="6"/>
      <c r="B38" s="11"/>
      <c r="C38" s="76">
        <f t="shared" si="1"/>
        <v>0</v>
      </c>
      <c r="D38">
        <v>237</v>
      </c>
      <c r="E38" s="8"/>
      <c r="I38" s="6"/>
      <c r="J38" s="11"/>
      <c r="K38" s="13">
        <f t="shared" si="0"/>
        <v>0</v>
      </c>
      <c r="L38">
        <v>237</v>
      </c>
      <c r="M38" s="8"/>
    </row>
    <row r="39" spans="1:13">
      <c r="A39" s="6"/>
      <c r="B39" s="11"/>
      <c r="C39" s="76">
        <f t="shared" si="1"/>
        <v>0</v>
      </c>
      <c r="D39">
        <v>236</v>
      </c>
      <c r="E39" s="8"/>
      <c r="I39" s="6"/>
      <c r="J39" s="11"/>
      <c r="K39" s="13">
        <f t="shared" si="0"/>
        <v>0</v>
      </c>
      <c r="L39">
        <v>236</v>
      </c>
      <c r="M39" s="8"/>
    </row>
    <row r="40" spans="1:13">
      <c r="A40" s="6"/>
      <c r="B40" s="11"/>
      <c r="C40" s="76">
        <f t="shared" si="1"/>
        <v>0</v>
      </c>
      <c r="D40">
        <v>235</v>
      </c>
      <c r="E40" s="8"/>
      <c r="I40" s="6"/>
      <c r="J40" s="11"/>
      <c r="K40" s="13">
        <f t="shared" si="0"/>
        <v>0</v>
      </c>
      <c r="L40">
        <v>235</v>
      </c>
      <c r="M40" s="8"/>
    </row>
    <row r="41" spans="1:13">
      <c r="A41" s="6"/>
      <c r="B41" s="7"/>
      <c r="C41" s="76">
        <f t="shared" si="1"/>
        <v>0</v>
      </c>
      <c r="D41">
        <v>234</v>
      </c>
      <c r="E41" s="8"/>
      <c r="I41" s="6"/>
      <c r="J41" s="7"/>
      <c r="K41" s="13">
        <f t="shared" si="0"/>
        <v>0</v>
      </c>
      <c r="L41">
        <v>234</v>
      </c>
      <c r="M41" s="8"/>
    </row>
    <row r="42" spans="1:13">
      <c r="A42" s="6"/>
      <c r="B42" s="7"/>
      <c r="C42" s="76">
        <f t="shared" si="1"/>
        <v>0</v>
      </c>
      <c r="D42">
        <v>233</v>
      </c>
      <c r="E42" s="8"/>
      <c r="I42" s="6"/>
      <c r="J42" s="7"/>
      <c r="K42" s="13">
        <f t="shared" si="0"/>
        <v>0</v>
      </c>
      <c r="L42">
        <v>233</v>
      </c>
      <c r="M42" s="8"/>
    </row>
    <row r="43" spans="1:13">
      <c r="A43" s="6"/>
      <c r="B43" s="7"/>
      <c r="C43" s="76">
        <f t="shared" si="1"/>
        <v>0</v>
      </c>
      <c r="D43">
        <v>232</v>
      </c>
      <c r="E43" s="8"/>
      <c r="I43" s="6"/>
      <c r="J43" s="7"/>
      <c r="K43" s="13">
        <f t="shared" si="0"/>
        <v>0</v>
      </c>
      <c r="L43">
        <v>232</v>
      </c>
      <c r="M43" s="8"/>
    </row>
    <row r="44" spans="1:13">
      <c r="A44" s="6"/>
      <c r="B44" s="7"/>
      <c r="C44" s="76">
        <f t="shared" si="1"/>
        <v>0</v>
      </c>
      <c r="D44">
        <v>231</v>
      </c>
      <c r="E44" s="8"/>
      <c r="I44" s="6"/>
      <c r="J44" s="7"/>
      <c r="K44" s="13">
        <f t="shared" si="0"/>
        <v>0</v>
      </c>
      <c r="L44">
        <v>231</v>
      </c>
      <c r="M44" s="8"/>
    </row>
    <row r="45" spans="1:13">
      <c r="A45" s="6"/>
      <c r="B45" s="7"/>
      <c r="C45" s="76">
        <f t="shared" si="1"/>
        <v>0</v>
      </c>
      <c r="D45">
        <v>230</v>
      </c>
      <c r="E45" s="8"/>
      <c r="I45" s="6"/>
      <c r="J45" s="7"/>
      <c r="K45" s="13">
        <f t="shared" si="0"/>
        <v>0</v>
      </c>
      <c r="L45">
        <v>230</v>
      </c>
      <c r="M45" s="8"/>
    </row>
    <row r="46" spans="1:13">
      <c r="A46" s="6"/>
      <c r="B46" s="7"/>
      <c r="C46" s="76">
        <f t="shared" si="1"/>
        <v>0</v>
      </c>
      <c r="D46">
        <v>229</v>
      </c>
      <c r="E46" s="8"/>
      <c r="I46" s="6"/>
      <c r="J46" s="7"/>
      <c r="K46" s="13">
        <f t="shared" si="0"/>
        <v>0</v>
      </c>
      <c r="L46">
        <v>229</v>
      </c>
      <c r="M46" s="8"/>
    </row>
    <row r="47" spans="1:13">
      <c r="A47" s="6"/>
      <c r="B47" s="7"/>
      <c r="C47" s="76">
        <f t="shared" si="1"/>
        <v>0</v>
      </c>
      <c r="D47">
        <v>228</v>
      </c>
      <c r="E47" s="8"/>
      <c r="I47" s="6"/>
      <c r="J47" s="7"/>
      <c r="K47" s="13">
        <f t="shared" si="0"/>
        <v>0</v>
      </c>
      <c r="L47">
        <v>228</v>
      </c>
      <c r="M47" s="8"/>
    </row>
    <row r="48" spans="1:13">
      <c r="A48" s="6"/>
      <c r="B48" s="7"/>
      <c r="C48" s="76">
        <f t="shared" si="1"/>
        <v>0</v>
      </c>
      <c r="D48">
        <v>227</v>
      </c>
      <c r="E48" s="8"/>
      <c r="I48" s="6"/>
      <c r="J48" s="7"/>
      <c r="K48" s="13">
        <f t="shared" si="0"/>
        <v>0</v>
      </c>
      <c r="L48">
        <v>227</v>
      </c>
      <c r="M48" s="8"/>
    </row>
    <row r="49" spans="1:13">
      <c r="A49" s="6"/>
      <c r="B49" s="7"/>
      <c r="C49" s="76">
        <f t="shared" si="1"/>
        <v>0</v>
      </c>
      <c r="D49">
        <v>226</v>
      </c>
      <c r="E49" s="8"/>
      <c r="I49" s="6"/>
      <c r="J49" s="7"/>
      <c r="K49" s="13">
        <f t="shared" si="0"/>
        <v>0</v>
      </c>
      <c r="L49">
        <v>226</v>
      </c>
      <c r="M49" s="8"/>
    </row>
    <row r="50" spans="1:13">
      <c r="A50" s="6"/>
      <c r="B50" s="7"/>
      <c r="C50" s="76">
        <f t="shared" si="1"/>
        <v>0</v>
      </c>
      <c r="D50">
        <v>225</v>
      </c>
      <c r="E50" s="8"/>
      <c r="I50" s="6"/>
      <c r="J50" s="7"/>
      <c r="K50" s="13">
        <f t="shared" si="0"/>
        <v>0</v>
      </c>
      <c r="L50">
        <v>225</v>
      </c>
      <c r="M50" s="8"/>
    </row>
    <row r="51" spans="1:13">
      <c r="A51" s="6"/>
      <c r="B51" s="7"/>
      <c r="C51" s="76">
        <f t="shared" si="1"/>
        <v>0</v>
      </c>
      <c r="D51">
        <v>224</v>
      </c>
      <c r="E51" s="8"/>
      <c r="I51" s="6"/>
      <c r="J51" s="7"/>
      <c r="K51" s="13">
        <f t="shared" si="0"/>
        <v>0</v>
      </c>
      <c r="L51">
        <v>224</v>
      </c>
      <c r="M51" s="8"/>
    </row>
    <row r="52" spans="1:13">
      <c r="A52" s="6"/>
      <c r="B52" s="7"/>
      <c r="C52" s="76">
        <f t="shared" si="1"/>
        <v>0</v>
      </c>
      <c r="D52">
        <v>223</v>
      </c>
      <c r="E52" s="8"/>
      <c r="I52" s="6"/>
      <c r="J52" s="7"/>
      <c r="K52" s="13">
        <f t="shared" si="0"/>
        <v>0</v>
      </c>
      <c r="L52">
        <v>223</v>
      </c>
      <c r="M52" s="8"/>
    </row>
    <row r="53" spans="1:13">
      <c r="A53" s="6"/>
      <c r="B53" s="7"/>
      <c r="C53" s="76">
        <f t="shared" si="1"/>
        <v>0</v>
      </c>
      <c r="D53">
        <v>222</v>
      </c>
      <c r="E53" s="8"/>
      <c r="I53" s="6"/>
      <c r="J53" s="7"/>
      <c r="K53" s="13">
        <f t="shared" si="0"/>
        <v>0</v>
      </c>
      <c r="L53">
        <v>222</v>
      </c>
      <c r="M53" s="8"/>
    </row>
    <row r="54" spans="1:13">
      <c r="A54" s="6"/>
      <c r="B54" s="7"/>
      <c r="C54" s="76">
        <f t="shared" si="1"/>
        <v>0</v>
      </c>
      <c r="D54">
        <v>221</v>
      </c>
      <c r="E54" s="8"/>
      <c r="I54" s="6"/>
      <c r="J54" s="7"/>
      <c r="K54" s="13">
        <f t="shared" si="0"/>
        <v>0</v>
      </c>
      <c r="L54">
        <v>221</v>
      </c>
      <c r="M54" s="8"/>
    </row>
    <row r="55" spans="1:13">
      <c r="A55" s="6"/>
      <c r="B55" s="7"/>
      <c r="C55" s="76">
        <f t="shared" si="1"/>
        <v>0</v>
      </c>
      <c r="D55">
        <v>220</v>
      </c>
      <c r="E55" s="8"/>
      <c r="I55" s="6"/>
      <c r="J55" s="7"/>
      <c r="K55" s="13">
        <f t="shared" si="0"/>
        <v>0</v>
      </c>
      <c r="L55">
        <v>220</v>
      </c>
      <c r="M55" s="8"/>
    </row>
    <row r="56" spans="1:13">
      <c r="A56" s="6"/>
      <c r="B56" s="7"/>
      <c r="C56" s="76">
        <f t="shared" si="1"/>
        <v>0</v>
      </c>
      <c r="D56">
        <v>219</v>
      </c>
      <c r="E56" s="8"/>
      <c r="I56" s="6"/>
      <c r="J56" s="7"/>
      <c r="K56" s="13">
        <f t="shared" si="0"/>
        <v>0</v>
      </c>
      <c r="L56">
        <v>219</v>
      </c>
      <c r="M56" s="8"/>
    </row>
    <row r="57" spans="1:13">
      <c r="A57" s="6"/>
      <c r="B57" s="7"/>
      <c r="C57" s="76">
        <f t="shared" si="1"/>
        <v>0</v>
      </c>
      <c r="D57">
        <v>218</v>
      </c>
      <c r="E57" s="8"/>
      <c r="I57" s="6"/>
      <c r="J57" s="7"/>
      <c r="K57" s="13">
        <f t="shared" si="0"/>
        <v>0</v>
      </c>
      <c r="L57">
        <v>218</v>
      </c>
      <c r="M57" s="8"/>
    </row>
    <row r="58" spans="1:13">
      <c r="A58" s="6"/>
      <c r="B58" s="7"/>
      <c r="C58" s="76">
        <f t="shared" si="1"/>
        <v>0</v>
      </c>
      <c r="D58">
        <v>217</v>
      </c>
      <c r="E58" s="8"/>
      <c r="I58" s="6"/>
      <c r="J58" s="7"/>
      <c r="K58" s="13">
        <f t="shared" si="0"/>
        <v>0</v>
      </c>
      <c r="L58">
        <v>217</v>
      </c>
      <c r="M58" s="8"/>
    </row>
    <row r="59" spans="1:13">
      <c r="A59" s="6"/>
      <c r="B59" s="7"/>
      <c r="C59" s="76">
        <f t="shared" si="1"/>
        <v>0</v>
      </c>
      <c r="D59">
        <v>216</v>
      </c>
      <c r="E59" s="8"/>
      <c r="I59" s="6"/>
      <c r="J59" s="7"/>
      <c r="K59" s="13">
        <f t="shared" si="0"/>
        <v>0</v>
      </c>
      <c r="L59">
        <v>216</v>
      </c>
      <c r="M59" s="8"/>
    </row>
    <row r="60" spans="1:13">
      <c r="A60" s="6"/>
      <c r="B60" s="7"/>
      <c r="C60" s="76">
        <f t="shared" si="1"/>
        <v>0</v>
      </c>
      <c r="D60">
        <v>215</v>
      </c>
      <c r="E60" s="8"/>
      <c r="I60" s="6"/>
      <c r="J60" s="7"/>
      <c r="K60" s="13">
        <f t="shared" si="0"/>
        <v>0</v>
      </c>
      <c r="L60">
        <v>215</v>
      </c>
      <c r="M60" s="8"/>
    </row>
    <row r="61" spans="1:13">
      <c r="A61" s="6"/>
      <c r="B61" s="11"/>
      <c r="C61" s="76">
        <f t="shared" si="1"/>
        <v>0</v>
      </c>
      <c r="D61">
        <v>214</v>
      </c>
      <c r="E61" s="8"/>
      <c r="I61" s="6"/>
      <c r="J61" s="11"/>
      <c r="K61" s="13">
        <f t="shared" si="0"/>
        <v>0</v>
      </c>
      <c r="L61">
        <v>214</v>
      </c>
      <c r="M61" s="8"/>
    </row>
    <row r="62" spans="1:13">
      <c r="A62" s="6"/>
      <c r="B62" s="7"/>
      <c r="C62" s="76">
        <f t="shared" si="1"/>
        <v>0</v>
      </c>
      <c r="D62">
        <v>213</v>
      </c>
      <c r="E62" s="8"/>
      <c r="I62" s="6"/>
      <c r="J62" s="7"/>
      <c r="K62" s="13">
        <f t="shared" si="0"/>
        <v>0</v>
      </c>
      <c r="L62">
        <v>213</v>
      </c>
      <c r="M62" s="8"/>
    </row>
    <row r="63" spans="1:13">
      <c r="A63" s="6"/>
      <c r="B63" s="7"/>
      <c r="C63" s="76">
        <f t="shared" si="1"/>
        <v>0</v>
      </c>
      <c r="D63">
        <v>212</v>
      </c>
      <c r="E63" s="8"/>
      <c r="I63" s="6"/>
      <c r="J63" s="7"/>
      <c r="K63" s="13">
        <f t="shared" si="0"/>
        <v>0</v>
      </c>
      <c r="L63">
        <v>212</v>
      </c>
      <c r="M63" s="8"/>
    </row>
    <row r="64" spans="1:13">
      <c r="A64" s="6"/>
      <c r="B64" s="7"/>
      <c r="C64" s="76">
        <f t="shared" si="1"/>
        <v>0</v>
      </c>
      <c r="D64">
        <v>211</v>
      </c>
      <c r="E64" s="8"/>
      <c r="I64" s="6"/>
      <c r="J64" s="7"/>
      <c r="K64" s="13">
        <f t="shared" si="0"/>
        <v>0</v>
      </c>
      <c r="L64">
        <v>211</v>
      </c>
      <c r="M64" s="8"/>
    </row>
    <row r="65" spans="1:13">
      <c r="A65" s="6"/>
      <c r="B65" s="7"/>
      <c r="C65" s="76">
        <f t="shared" si="1"/>
        <v>0</v>
      </c>
      <c r="D65">
        <v>210</v>
      </c>
      <c r="E65" s="8"/>
      <c r="I65" s="6"/>
      <c r="J65" s="7"/>
      <c r="K65" s="13">
        <f t="shared" si="0"/>
        <v>0</v>
      </c>
      <c r="L65">
        <v>210</v>
      </c>
      <c r="M65" s="8"/>
    </row>
    <row r="66" spans="1:13">
      <c r="A66" s="6"/>
      <c r="B66" s="7"/>
      <c r="C66" s="76">
        <f t="shared" si="1"/>
        <v>0</v>
      </c>
      <c r="D66">
        <v>209</v>
      </c>
      <c r="E66" s="8"/>
      <c r="I66" s="6"/>
      <c r="J66" s="7"/>
      <c r="K66" s="13">
        <f t="shared" si="0"/>
        <v>0</v>
      </c>
      <c r="L66">
        <v>209</v>
      </c>
      <c r="M66" s="8"/>
    </row>
    <row r="67" spans="1:13">
      <c r="A67" s="6"/>
      <c r="B67" s="7"/>
      <c r="C67" s="76">
        <f t="shared" si="1"/>
        <v>0</v>
      </c>
      <c r="D67">
        <v>208</v>
      </c>
      <c r="E67" s="8"/>
      <c r="I67" s="6"/>
      <c r="J67" s="7"/>
      <c r="K67" s="13">
        <f t="shared" si="0"/>
        <v>0</v>
      </c>
      <c r="L67">
        <v>208</v>
      </c>
      <c r="M67" s="8"/>
    </row>
    <row r="68" spans="1:13">
      <c r="A68" s="6"/>
      <c r="B68" s="7"/>
      <c r="C68" s="76">
        <f t="shared" si="1"/>
        <v>0</v>
      </c>
      <c r="D68">
        <v>207</v>
      </c>
      <c r="E68" s="8"/>
      <c r="I68" s="6"/>
      <c r="J68" s="7"/>
      <c r="K68" s="13">
        <f t="shared" si="0"/>
        <v>0</v>
      </c>
      <c r="L68">
        <v>207</v>
      </c>
      <c r="M68" s="8"/>
    </row>
    <row r="69" spans="1:13">
      <c r="A69" s="6"/>
      <c r="B69" s="7"/>
      <c r="C69" s="76">
        <f t="shared" si="1"/>
        <v>0</v>
      </c>
      <c r="D69">
        <v>206</v>
      </c>
      <c r="E69" s="8"/>
      <c r="I69" s="6"/>
      <c r="J69" s="7"/>
      <c r="K69" s="13">
        <f t="shared" si="0"/>
        <v>0</v>
      </c>
      <c r="L69">
        <v>206</v>
      </c>
      <c r="M69" s="8"/>
    </row>
    <row r="70" spans="1:13">
      <c r="A70" s="6"/>
      <c r="B70" s="7"/>
      <c r="C70" s="76">
        <f t="shared" si="1"/>
        <v>0</v>
      </c>
      <c r="D70">
        <v>205</v>
      </c>
      <c r="E70" s="8"/>
      <c r="I70" s="6"/>
      <c r="J70" s="7"/>
      <c r="K70" s="13">
        <f t="shared" si="0"/>
        <v>0</v>
      </c>
      <c r="L70">
        <v>205</v>
      </c>
      <c r="M70" s="8"/>
    </row>
    <row r="71" spans="1:13">
      <c r="A71" s="6"/>
      <c r="B71" s="7"/>
      <c r="C71" s="76">
        <f t="shared" si="1"/>
        <v>0</v>
      </c>
      <c r="D71">
        <v>204</v>
      </c>
      <c r="E71" s="8"/>
      <c r="I71" s="6"/>
      <c r="J71" s="7"/>
      <c r="K71" s="13">
        <f t="shared" si="0"/>
        <v>0</v>
      </c>
      <c r="L71">
        <v>204</v>
      </c>
      <c r="M71" s="8"/>
    </row>
    <row r="72" spans="1:13">
      <c r="A72" s="6"/>
      <c r="B72" s="7"/>
      <c r="C72" s="76">
        <f t="shared" si="1"/>
        <v>0</v>
      </c>
      <c r="D72">
        <v>203</v>
      </c>
      <c r="E72" s="8"/>
      <c r="I72" s="6"/>
      <c r="J72" s="7"/>
      <c r="K72" s="13">
        <f t="shared" si="0"/>
        <v>0</v>
      </c>
      <c r="L72">
        <v>203</v>
      </c>
      <c r="M72" s="8"/>
    </row>
    <row r="73" spans="1:13">
      <c r="A73" s="6"/>
      <c r="B73" s="7"/>
      <c r="C73" s="76">
        <f t="shared" si="1"/>
        <v>0</v>
      </c>
      <c r="D73">
        <v>202</v>
      </c>
      <c r="E73" s="8"/>
      <c r="I73" s="6"/>
      <c r="J73" s="7"/>
      <c r="K73" s="13">
        <f t="shared" si="0"/>
        <v>0</v>
      </c>
      <c r="L73">
        <v>202</v>
      </c>
      <c r="M73" s="8"/>
    </row>
    <row r="74" spans="1:13">
      <c r="A74" s="6"/>
      <c r="B74" s="7"/>
      <c r="C74" s="76">
        <f t="shared" si="1"/>
        <v>0</v>
      </c>
      <c r="D74">
        <v>201</v>
      </c>
      <c r="E74" s="8"/>
      <c r="I74" s="6"/>
      <c r="J74" s="7"/>
      <c r="K74" s="13">
        <f t="shared" si="0"/>
        <v>0</v>
      </c>
      <c r="L74">
        <v>201</v>
      </c>
      <c r="M74" s="8"/>
    </row>
    <row r="75" spans="1:13">
      <c r="A75" s="6"/>
      <c r="B75" s="7"/>
      <c r="C75" s="76">
        <f t="shared" si="1"/>
        <v>0</v>
      </c>
      <c r="D75">
        <v>200</v>
      </c>
      <c r="E75" s="8"/>
      <c r="I75" s="6"/>
      <c r="J75" s="7"/>
      <c r="K75" s="13">
        <f t="shared" si="0"/>
        <v>0</v>
      </c>
      <c r="L75">
        <v>200</v>
      </c>
      <c r="M75" s="8"/>
    </row>
    <row r="76" spans="1:13">
      <c r="A76" s="6"/>
      <c r="B76" s="7"/>
      <c r="C76" s="76">
        <f t="shared" si="1"/>
        <v>0</v>
      </c>
      <c r="D76">
        <v>199</v>
      </c>
      <c r="E76" s="8"/>
      <c r="I76" s="6"/>
      <c r="J76" s="7"/>
      <c r="K76" s="13">
        <f t="shared" si="0"/>
        <v>0</v>
      </c>
      <c r="L76">
        <v>199</v>
      </c>
      <c r="M76" s="8"/>
    </row>
    <row r="77" spans="1:13">
      <c r="A77" s="6"/>
      <c r="B77" s="7"/>
      <c r="C77" s="76">
        <f t="shared" si="1"/>
        <v>0</v>
      </c>
      <c r="D77">
        <v>198</v>
      </c>
      <c r="E77" s="8"/>
      <c r="I77" s="6"/>
      <c r="J77" s="7"/>
      <c r="K77" s="13">
        <f t="shared" si="0"/>
        <v>0</v>
      </c>
      <c r="L77">
        <v>198</v>
      </c>
      <c r="M77" s="8"/>
    </row>
    <row r="78" spans="1:13">
      <c r="A78" s="6"/>
      <c r="B78" s="7"/>
      <c r="C78" s="76">
        <f t="shared" si="1"/>
        <v>0</v>
      </c>
      <c r="D78">
        <v>197</v>
      </c>
      <c r="E78" s="8"/>
      <c r="I78" s="6"/>
      <c r="J78" s="7"/>
      <c r="K78" s="13">
        <f t="shared" si="0"/>
        <v>0</v>
      </c>
      <c r="L78">
        <v>197</v>
      </c>
      <c r="M78" s="8"/>
    </row>
    <row r="79" spans="1:13">
      <c r="A79" s="6"/>
      <c r="B79" s="7"/>
      <c r="C79" s="76">
        <f t="shared" si="1"/>
        <v>0</v>
      </c>
      <c r="D79">
        <v>196</v>
      </c>
      <c r="E79" s="8"/>
      <c r="I79" s="6"/>
      <c r="J79" s="7"/>
      <c r="K79" s="13">
        <f t="shared" si="0"/>
        <v>0</v>
      </c>
      <c r="L79">
        <v>196</v>
      </c>
      <c r="M79" s="8"/>
    </row>
    <row r="80" spans="1:13">
      <c r="A80" s="6"/>
      <c r="B80" s="7"/>
      <c r="C80" s="76">
        <f t="shared" si="1"/>
        <v>0</v>
      </c>
      <c r="D80">
        <v>195</v>
      </c>
      <c r="E80" s="8"/>
      <c r="I80" s="6"/>
      <c r="J80" s="7"/>
      <c r="K80" s="13">
        <f t="shared" si="0"/>
        <v>0</v>
      </c>
      <c r="L80">
        <v>195</v>
      </c>
      <c r="M80" s="8"/>
    </row>
    <row r="81" spans="1:13">
      <c r="A81" s="6"/>
      <c r="B81" s="11"/>
      <c r="C81" s="76">
        <f t="shared" si="1"/>
        <v>0</v>
      </c>
      <c r="D81">
        <v>194</v>
      </c>
      <c r="E81" s="8"/>
      <c r="I81" s="6"/>
      <c r="J81" s="11"/>
      <c r="K81" s="13">
        <f t="shared" si="0"/>
        <v>0</v>
      </c>
      <c r="L81">
        <v>194</v>
      </c>
      <c r="M81" s="8"/>
    </row>
    <row r="82" spans="1:13">
      <c r="A82" s="6"/>
      <c r="B82" s="7"/>
      <c r="C82" s="76">
        <f t="shared" si="1"/>
        <v>0</v>
      </c>
      <c r="D82">
        <v>193</v>
      </c>
      <c r="E82" s="8"/>
      <c r="I82" s="6"/>
      <c r="J82" s="7"/>
      <c r="K82" s="13">
        <f t="shared" si="0"/>
        <v>0</v>
      </c>
      <c r="L82">
        <v>193</v>
      </c>
      <c r="M82" s="8"/>
    </row>
    <row r="83" spans="1:13">
      <c r="A83" s="6"/>
      <c r="B83" s="7"/>
      <c r="C83" s="76">
        <f t="shared" si="1"/>
        <v>0</v>
      </c>
      <c r="D83">
        <v>192</v>
      </c>
      <c r="E83" s="8"/>
      <c r="I83" s="6"/>
      <c r="J83" s="7"/>
      <c r="K83" s="13">
        <f t="shared" si="0"/>
        <v>0</v>
      </c>
      <c r="L83">
        <v>192</v>
      </c>
      <c r="M83" s="8"/>
    </row>
    <row r="84" spans="1:13">
      <c r="A84" s="6"/>
      <c r="B84" s="7"/>
      <c r="C84" s="76">
        <f t="shared" si="1"/>
        <v>0</v>
      </c>
      <c r="D84">
        <v>191</v>
      </c>
      <c r="E84" s="8"/>
      <c r="I84" s="6"/>
      <c r="J84" s="7"/>
      <c r="K84" s="13">
        <f t="shared" si="0"/>
        <v>0</v>
      </c>
      <c r="L84">
        <v>191</v>
      </c>
      <c r="M84" s="8"/>
    </row>
    <row r="85" spans="1:13">
      <c r="A85" s="6"/>
      <c r="B85" s="7"/>
      <c r="C85" s="76">
        <f t="shared" si="1"/>
        <v>0</v>
      </c>
      <c r="D85">
        <v>190</v>
      </c>
      <c r="E85" s="8"/>
      <c r="I85" s="6"/>
      <c r="J85" s="7"/>
      <c r="K85" s="13">
        <f t="shared" si="0"/>
        <v>0</v>
      </c>
      <c r="L85">
        <v>190</v>
      </c>
      <c r="M85" s="8"/>
    </row>
    <row r="86" spans="1:13">
      <c r="A86" s="6"/>
      <c r="B86" s="7"/>
      <c r="C86" s="76">
        <f t="shared" si="1"/>
        <v>0</v>
      </c>
      <c r="D86">
        <v>189</v>
      </c>
      <c r="E86" s="8"/>
      <c r="I86" s="6"/>
      <c r="J86" s="7"/>
      <c r="K86" s="13">
        <f t="shared" si="0"/>
        <v>0</v>
      </c>
      <c r="L86">
        <v>189</v>
      </c>
      <c r="M86" s="8"/>
    </row>
    <row r="87" spans="1:13">
      <c r="A87" s="6"/>
      <c r="B87" s="7"/>
      <c r="C87" s="76">
        <f t="shared" si="1"/>
        <v>0</v>
      </c>
      <c r="D87">
        <v>188</v>
      </c>
      <c r="E87" s="8"/>
      <c r="I87" s="6"/>
      <c r="J87" s="7"/>
      <c r="K87" s="13">
        <f t="shared" ref="K87:K150" si="2">IF(J66&lt;&gt;0,(J87-J66)/J66,0)</f>
        <v>0</v>
      </c>
      <c r="L87">
        <v>188</v>
      </c>
      <c r="M87" s="8"/>
    </row>
    <row r="88" spans="1:13">
      <c r="A88" s="6"/>
      <c r="B88" s="7"/>
      <c r="C88" s="76">
        <f t="shared" ref="C88:C151" si="3">IF(B67&lt;&gt;0,(B88-B67)/B67,0)</f>
        <v>0</v>
      </c>
      <c r="D88">
        <v>187</v>
      </c>
      <c r="E88" s="8"/>
      <c r="I88" s="6"/>
      <c r="J88" s="7"/>
      <c r="K88" s="13">
        <f t="shared" si="2"/>
        <v>0</v>
      </c>
      <c r="L88">
        <v>187</v>
      </c>
      <c r="M88" s="8"/>
    </row>
    <row r="89" spans="1:13">
      <c r="A89" s="6"/>
      <c r="B89" s="7"/>
      <c r="C89" s="76">
        <f t="shared" si="3"/>
        <v>0</v>
      </c>
      <c r="D89">
        <v>186</v>
      </c>
      <c r="E89" s="8"/>
      <c r="I89" s="6"/>
      <c r="J89" s="7"/>
      <c r="K89" s="13">
        <f t="shared" si="2"/>
        <v>0</v>
      </c>
      <c r="L89">
        <v>186</v>
      </c>
      <c r="M89" s="8"/>
    </row>
    <row r="90" spans="1:13">
      <c r="A90" s="6"/>
      <c r="B90" s="7"/>
      <c r="C90" s="76">
        <f t="shared" si="3"/>
        <v>0</v>
      </c>
      <c r="D90">
        <v>185</v>
      </c>
      <c r="E90" s="8"/>
      <c r="I90" s="6"/>
      <c r="J90" s="7"/>
      <c r="K90" s="13">
        <f t="shared" si="2"/>
        <v>0</v>
      </c>
      <c r="L90">
        <v>185</v>
      </c>
      <c r="M90" s="8"/>
    </row>
    <row r="91" spans="1:13">
      <c r="A91" s="6"/>
      <c r="B91" s="7"/>
      <c r="C91" s="76">
        <f t="shared" si="3"/>
        <v>0</v>
      </c>
      <c r="D91">
        <v>184</v>
      </c>
      <c r="E91" s="8"/>
      <c r="I91" s="6"/>
      <c r="J91" s="7"/>
      <c r="K91" s="13">
        <f t="shared" si="2"/>
        <v>0</v>
      </c>
      <c r="L91">
        <v>184</v>
      </c>
      <c r="M91" s="8"/>
    </row>
    <row r="92" spans="1:13">
      <c r="A92" s="6"/>
      <c r="B92" s="7"/>
      <c r="C92" s="76">
        <f t="shared" si="3"/>
        <v>0</v>
      </c>
      <c r="D92">
        <v>183</v>
      </c>
      <c r="E92" s="8"/>
      <c r="I92" s="6"/>
      <c r="J92" s="7"/>
      <c r="K92" s="13">
        <f t="shared" si="2"/>
        <v>0</v>
      </c>
      <c r="L92">
        <v>183</v>
      </c>
      <c r="M92" s="8"/>
    </row>
    <row r="93" spans="1:13">
      <c r="A93" s="6"/>
      <c r="B93" s="7"/>
      <c r="C93" s="76">
        <f t="shared" si="3"/>
        <v>0</v>
      </c>
      <c r="D93">
        <v>182</v>
      </c>
      <c r="E93" s="8"/>
      <c r="I93" s="6"/>
      <c r="J93" s="7"/>
      <c r="K93" s="13">
        <f t="shared" si="2"/>
        <v>0</v>
      </c>
      <c r="L93">
        <v>182</v>
      </c>
      <c r="M93" s="8"/>
    </row>
    <row r="94" spans="1:13">
      <c r="A94" s="6"/>
      <c r="B94" s="7"/>
      <c r="C94" s="76">
        <f t="shared" si="3"/>
        <v>0</v>
      </c>
      <c r="D94">
        <v>181</v>
      </c>
      <c r="E94" s="8"/>
      <c r="I94" s="6"/>
      <c r="J94" s="7"/>
      <c r="K94" s="13">
        <f t="shared" si="2"/>
        <v>0</v>
      </c>
      <c r="L94">
        <v>181</v>
      </c>
      <c r="M94" s="8"/>
    </row>
    <row r="95" spans="1:13">
      <c r="A95" s="6"/>
      <c r="B95" s="7"/>
      <c r="C95" s="76">
        <f t="shared" si="3"/>
        <v>0</v>
      </c>
      <c r="D95">
        <v>180</v>
      </c>
      <c r="E95" s="8"/>
      <c r="I95" s="6"/>
      <c r="J95" s="7"/>
      <c r="K95" s="13">
        <f t="shared" si="2"/>
        <v>0</v>
      </c>
      <c r="L95">
        <v>180</v>
      </c>
      <c r="M95" s="8"/>
    </row>
    <row r="96" spans="1:13">
      <c r="A96" s="6"/>
      <c r="B96" s="7"/>
      <c r="C96" s="76">
        <f t="shared" si="3"/>
        <v>0</v>
      </c>
      <c r="D96">
        <v>179</v>
      </c>
      <c r="E96" s="8"/>
      <c r="I96" s="6"/>
      <c r="J96" s="7"/>
      <c r="K96" s="13">
        <f t="shared" si="2"/>
        <v>0</v>
      </c>
      <c r="L96">
        <v>179</v>
      </c>
      <c r="M96" s="8"/>
    </row>
    <row r="97" spans="1:13">
      <c r="A97" s="6"/>
      <c r="B97" s="7"/>
      <c r="C97" s="76">
        <f t="shared" si="3"/>
        <v>0</v>
      </c>
      <c r="D97">
        <v>178</v>
      </c>
      <c r="E97" s="8"/>
      <c r="I97" s="6"/>
      <c r="J97" s="7"/>
      <c r="K97" s="13">
        <f t="shared" si="2"/>
        <v>0</v>
      </c>
      <c r="L97">
        <v>178</v>
      </c>
      <c r="M97" s="8"/>
    </row>
    <row r="98" spans="1:13">
      <c r="A98" s="6"/>
      <c r="B98" s="7"/>
      <c r="C98" s="76">
        <f t="shared" si="3"/>
        <v>0</v>
      </c>
      <c r="D98">
        <v>177</v>
      </c>
      <c r="E98" s="8"/>
      <c r="I98" s="6"/>
      <c r="J98" s="7"/>
      <c r="K98" s="13">
        <f t="shared" si="2"/>
        <v>0</v>
      </c>
      <c r="L98">
        <v>177</v>
      </c>
      <c r="M98" s="8"/>
    </row>
    <row r="99" spans="1:13">
      <c r="A99" s="6"/>
      <c r="B99" s="7"/>
      <c r="C99" s="76">
        <f t="shared" si="3"/>
        <v>0</v>
      </c>
      <c r="D99">
        <v>176</v>
      </c>
      <c r="E99" s="8"/>
      <c r="I99" s="6"/>
      <c r="J99" s="7"/>
      <c r="K99" s="13">
        <f t="shared" si="2"/>
        <v>0</v>
      </c>
      <c r="L99">
        <v>176</v>
      </c>
      <c r="M99" s="8"/>
    </row>
    <row r="100" spans="1:13">
      <c r="A100" s="6"/>
      <c r="B100" s="7"/>
      <c r="C100" s="76">
        <f t="shared" si="3"/>
        <v>0</v>
      </c>
      <c r="D100">
        <v>175</v>
      </c>
      <c r="E100" s="8"/>
      <c r="I100" s="6"/>
      <c r="J100" s="7"/>
      <c r="K100" s="13">
        <f t="shared" si="2"/>
        <v>0</v>
      </c>
      <c r="L100">
        <v>175</v>
      </c>
      <c r="M100" s="8"/>
    </row>
    <row r="101" spans="1:13">
      <c r="A101" s="6"/>
      <c r="B101" s="7"/>
      <c r="C101" s="76">
        <f t="shared" si="3"/>
        <v>0</v>
      </c>
      <c r="D101">
        <v>174</v>
      </c>
      <c r="E101" s="8"/>
      <c r="I101" s="6"/>
      <c r="J101" s="7"/>
      <c r="K101" s="13">
        <f t="shared" si="2"/>
        <v>0</v>
      </c>
      <c r="L101">
        <v>174</v>
      </c>
      <c r="M101" s="8"/>
    </row>
    <row r="102" spans="1:13">
      <c r="A102" s="6"/>
      <c r="B102" s="11"/>
      <c r="C102" s="76">
        <f t="shared" si="3"/>
        <v>0</v>
      </c>
      <c r="D102">
        <v>173</v>
      </c>
      <c r="E102" s="8"/>
      <c r="I102" s="6"/>
      <c r="J102" s="11"/>
      <c r="K102" s="13">
        <f t="shared" si="2"/>
        <v>0</v>
      </c>
      <c r="L102">
        <v>173</v>
      </c>
      <c r="M102" s="8"/>
    </row>
    <row r="103" spans="1:13">
      <c r="A103" s="6"/>
      <c r="B103" s="11"/>
      <c r="C103" s="76">
        <f t="shared" si="3"/>
        <v>0</v>
      </c>
      <c r="D103">
        <v>172</v>
      </c>
      <c r="E103" s="8"/>
      <c r="I103" s="6"/>
      <c r="J103" s="11"/>
      <c r="K103" s="13">
        <f t="shared" si="2"/>
        <v>0</v>
      </c>
      <c r="L103">
        <v>172</v>
      </c>
      <c r="M103" s="8"/>
    </row>
    <row r="104" spans="1:13">
      <c r="A104" s="6"/>
      <c r="B104" s="11"/>
      <c r="C104" s="76">
        <f t="shared" si="3"/>
        <v>0</v>
      </c>
      <c r="D104">
        <v>171</v>
      </c>
      <c r="E104" s="8"/>
      <c r="I104" s="6"/>
      <c r="J104" s="11"/>
      <c r="K104" s="13">
        <f t="shared" si="2"/>
        <v>0</v>
      </c>
      <c r="L104">
        <v>171</v>
      </c>
      <c r="M104" s="8"/>
    </row>
    <row r="105" spans="1:13">
      <c r="A105" s="6"/>
      <c r="B105" s="7"/>
      <c r="C105" s="76">
        <f t="shared" si="3"/>
        <v>0</v>
      </c>
      <c r="D105">
        <v>170</v>
      </c>
      <c r="E105" s="8"/>
      <c r="I105" s="6"/>
      <c r="J105" s="7"/>
      <c r="K105" s="13">
        <f t="shared" si="2"/>
        <v>0</v>
      </c>
      <c r="L105">
        <v>170</v>
      </c>
      <c r="M105" s="8"/>
    </row>
    <row r="106" spans="1:13">
      <c r="A106" s="6"/>
      <c r="B106" s="7"/>
      <c r="C106" s="76">
        <f t="shared" si="3"/>
        <v>0</v>
      </c>
      <c r="D106">
        <v>169</v>
      </c>
      <c r="E106" s="8"/>
      <c r="I106" s="6"/>
      <c r="J106" s="7"/>
      <c r="K106" s="13">
        <f t="shared" si="2"/>
        <v>0</v>
      </c>
      <c r="L106">
        <v>169</v>
      </c>
      <c r="M106" s="8"/>
    </row>
    <row r="107" spans="1:13">
      <c r="A107" s="6"/>
      <c r="B107" s="7"/>
      <c r="C107" s="76">
        <f t="shared" si="3"/>
        <v>0</v>
      </c>
      <c r="D107">
        <v>168</v>
      </c>
      <c r="E107" s="8"/>
      <c r="I107" s="6"/>
      <c r="J107" s="7"/>
      <c r="K107" s="13">
        <f t="shared" si="2"/>
        <v>0</v>
      </c>
      <c r="L107">
        <v>168</v>
      </c>
      <c r="M107" s="8"/>
    </row>
    <row r="108" spans="1:13">
      <c r="A108" s="6"/>
      <c r="B108" s="7"/>
      <c r="C108" s="76">
        <f t="shared" si="3"/>
        <v>0</v>
      </c>
      <c r="D108">
        <v>167</v>
      </c>
      <c r="E108" s="8"/>
      <c r="I108" s="6"/>
      <c r="J108" s="7"/>
      <c r="K108" s="13">
        <f t="shared" si="2"/>
        <v>0</v>
      </c>
      <c r="L108">
        <v>167</v>
      </c>
      <c r="M108" s="8"/>
    </row>
    <row r="109" spans="1:13">
      <c r="A109" s="6"/>
      <c r="B109" s="7"/>
      <c r="C109" s="76">
        <f t="shared" si="3"/>
        <v>0</v>
      </c>
      <c r="D109">
        <v>166</v>
      </c>
      <c r="E109" s="8"/>
      <c r="I109" s="6"/>
      <c r="J109" s="7"/>
      <c r="K109" s="13">
        <f t="shared" si="2"/>
        <v>0</v>
      </c>
      <c r="L109">
        <v>166</v>
      </c>
      <c r="M109" s="8"/>
    </row>
    <row r="110" spans="1:13">
      <c r="A110" s="6"/>
      <c r="B110" s="7"/>
      <c r="C110" s="76">
        <f t="shared" si="3"/>
        <v>0</v>
      </c>
      <c r="D110">
        <v>165</v>
      </c>
      <c r="E110" s="8"/>
      <c r="I110" s="6"/>
      <c r="J110" s="7"/>
      <c r="K110" s="13">
        <f t="shared" si="2"/>
        <v>0</v>
      </c>
      <c r="L110">
        <v>165</v>
      </c>
      <c r="M110" s="8"/>
    </row>
    <row r="111" spans="1:13">
      <c r="A111" s="6"/>
      <c r="B111" s="7"/>
      <c r="C111" s="76">
        <f t="shared" si="3"/>
        <v>0</v>
      </c>
      <c r="D111">
        <v>164</v>
      </c>
      <c r="E111" s="8"/>
      <c r="I111" s="6"/>
      <c r="J111" s="7"/>
      <c r="K111" s="13">
        <f t="shared" si="2"/>
        <v>0</v>
      </c>
      <c r="L111">
        <v>164</v>
      </c>
      <c r="M111" s="8"/>
    </row>
    <row r="112" spans="1:13">
      <c r="A112" s="6"/>
      <c r="B112" s="7"/>
      <c r="C112" s="76">
        <f t="shared" si="3"/>
        <v>0</v>
      </c>
      <c r="D112">
        <v>163</v>
      </c>
      <c r="E112" s="8"/>
      <c r="I112" s="6"/>
      <c r="J112" s="7"/>
      <c r="K112" s="13">
        <f t="shared" si="2"/>
        <v>0</v>
      </c>
      <c r="L112">
        <v>163</v>
      </c>
      <c r="M112" s="8"/>
    </row>
    <row r="113" spans="1:13">
      <c r="A113" s="6"/>
      <c r="B113" s="7"/>
      <c r="C113" s="76">
        <f t="shared" si="3"/>
        <v>0</v>
      </c>
      <c r="D113">
        <v>162</v>
      </c>
      <c r="E113" s="8"/>
      <c r="I113" s="6"/>
      <c r="J113" s="7"/>
      <c r="K113" s="13">
        <f t="shared" si="2"/>
        <v>0</v>
      </c>
      <c r="L113">
        <v>162</v>
      </c>
      <c r="M113" s="8"/>
    </row>
    <row r="114" spans="1:13">
      <c r="A114" s="6"/>
      <c r="B114" s="7"/>
      <c r="C114" s="76">
        <f t="shared" si="3"/>
        <v>0</v>
      </c>
      <c r="D114">
        <v>161</v>
      </c>
      <c r="E114" s="8"/>
      <c r="I114" s="6"/>
      <c r="J114" s="7"/>
      <c r="K114" s="13">
        <f t="shared" si="2"/>
        <v>0</v>
      </c>
      <c r="L114">
        <v>161</v>
      </c>
      <c r="M114" s="8"/>
    </row>
    <row r="115" spans="1:13">
      <c r="A115" s="6"/>
      <c r="B115" s="7"/>
      <c r="C115" s="76">
        <f t="shared" si="3"/>
        <v>0</v>
      </c>
      <c r="D115">
        <v>160</v>
      </c>
      <c r="E115" s="8"/>
      <c r="I115" s="6"/>
      <c r="J115" s="7"/>
      <c r="K115" s="13">
        <f t="shared" si="2"/>
        <v>0</v>
      </c>
      <c r="L115">
        <v>160</v>
      </c>
      <c r="M115" s="8"/>
    </row>
    <row r="116" spans="1:13">
      <c r="A116" s="6"/>
      <c r="B116" s="7"/>
      <c r="C116" s="76">
        <f t="shared" si="3"/>
        <v>0</v>
      </c>
      <c r="D116">
        <v>159</v>
      </c>
      <c r="E116" s="8"/>
      <c r="I116" s="6"/>
      <c r="J116" s="7"/>
      <c r="K116" s="13">
        <f t="shared" si="2"/>
        <v>0</v>
      </c>
      <c r="L116">
        <v>159</v>
      </c>
      <c r="M116" s="8"/>
    </row>
    <row r="117" spans="1:13">
      <c r="A117" s="6"/>
      <c r="B117" s="7"/>
      <c r="C117" s="76">
        <f t="shared" si="3"/>
        <v>0</v>
      </c>
      <c r="D117">
        <v>158</v>
      </c>
      <c r="E117" s="8"/>
      <c r="I117" s="6"/>
      <c r="J117" s="7"/>
      <c r="K117" s="13">
        <f t="shared" si="2"/>
        <v>0</v>
      </c>
      <c r="L117">
        <v>158</v>
      </c>
      <c r="M117" s="8"/>
    </row>
    <row r="118" spans="1:13">
      <c r="A118" s="6"/>
      <c r="B118" s="7"/>
      <c r="C118" s="76">
        <f t="shared" si="3"/>
        <v>0</v>
      </c>
      <c r="D118">
        <v>157</v>
      </c>
      <c r="E118" s="8"/>
      <c r="I118" s="6"/>
      <c r="J118" s="7"/>
      <c r="K118" s="13">
        <f t="shared" si="2"/>
        <v>0</v>
      </c>
      <c r="L118">
        <v>157</v>
      </c>
      <c r="M118" s="8"/>
    </row>
    <row r="119" spans="1:13">
      <c r="A119" s="6"/>
      <c r="B119" s="7"/>
      <c r="C119" s="76">
        <f t="shared" si="3"/>
        <v>0</v>
      </c>
      <c r="D119">
        <v>156</v>
      </c>
      <c r="E119" s="8"/>
      <c r="I119" s="6"/>
      <c r="J119" s="7"/>
      <c r="K119" s="13">
        <f t="shared" si="2"/>
        <v>0</v>
      </c>
      <c r="L119">
        <v>156</v>
      </c>
      <c r="M119" s="8"/>
    </row>
    <row r="120" spans="1:13">
      <c r="A120" s="6"/>
      <c r="B120" s="7"/>
      <c r="C120" s="76">
        <f t="shared" si="3"/>
        <v>0</v>
      </c>
      <c r="D120">
        <v>155</v>
      </c>
      <c r="E120" s="8"/>
      <c r="I120" s="6"/>
      <c r="J120" s="7"/>
      <c r="K120" s="13">
        <f t="shared" si="2"/>
        <v>0</v>
      </c>
      <c r="L120">
        <v>155</v>
      </c>
      <c r="M120" s="8"/>
    </row>
    <row r="121" spans="1:13">
      <c r="A121" s="6"/>
      <c r="B121" s="7"/>
      <c r="C121" s="76">
        <f t="shared" si="3"/>
        <v>0</v>
      </c>
      <c r="D121">
        <v>154</v>
      </c>
      <c r="E121" s="8"/>
      <c r="I121" s="6"/>
      <c r="J121" s="7"/>
      <c r="K121" s="13">
        <f t="shared" si="2"/>
        <v>0</v>
      </c>
      <c r="L121">
        <v>154</v>
      </c>
      <c r="M121" s="8"/>
    </row>
    <row r="122" spans="1:13">
      <c r="A122" s="6"/>
      <c r="B122" s="7"/>
      <c r="C122" s="76">
        <f t="shared" si="3"/>
        <v>0</v>
      </c>
      <c r="D122">
        <v>153</v>
      </c>
      <c r="E122" s="8"/>
      <c r="I122" s="6"/>
      <c r="J122" s="7"/>
      <c r="K122" s="13">
        <f t="shared" si="2"/>
        <v>0</v>
      </c>
      <c r="L122">
        <v>153</v>
      </c>
      <c r="M122" s="8"/>
    </row>
    <row r="123" spans="1:13">
      <c r="A123" s="6"/>
      <c r="B123" s="7"/>
      <c r="C123" s="76">
        <f t="shared" si="3"/>
        <v>0</v>
      </c>
      <c r="D123">
        <v>152</v>
      </c>
      <c r="E123" s="8"/>
      <c r="I123" s="6"/>
      <c r="J123" s="7"/>
      <c r="K123" s="13">
        <f t="shared" si="2"/>
        <v>0</v>
      </c>
      <c r="L123">
        <v>152</v>
      </c>
      <c r="M123" s="8"/>
    </row>
    <row r="124" spans="1:13">
      <c r="A124" s="6"/>
      <c r="B124" s="11"/>
      <c r="C124" s="76">
        <f t="shared" si="3"/>
        <v>0</v>
      </c>
      <c r="D124">
        <v>151</v>
      </c>
      <c r="E124" s="8"/>
      <c r="I124" s="6"/>
      <c r="J124" s="11"/>
      <c r="K124" s="13">
        <f t="shared" si="2"/>
        <v>0</v>
      </c>
      <c r="L124">
        <v>151</v>
      </c>
      <c r="M124" s="8"/>
    </row>
    <row r="125" spans="1:13">
      <c r="A125" s="6"/>
      <c r="B125" s="11"/>
      <c r="C125" s="76">
        <f t="shared" si="3"/>
        <v>0</v>
      </c>
      <c r="D125">
        <v>150</v>
      </c>
      <c r="E125" s="8"/>
      <c r="I125" s="6"/>
      <c r="J125" s="11"/>
      <c r="K125" s="13">
        <f t="shared" si="2"/>
        <v>0</v>
      </c>
      <c r="L125">
        <v>150</v>
      </c>
      <c r="M125" s="8"/>
    </row>
    <row r="126" spans="1:13">
      <c r="A126" s="6"/>
      <c r="B126" s="11"/>
      <c r="C126" s="76">
        <f t="shared" si="3"/>
        <v>0</v>
      </c>
      <c r="D126">
        <v>149</v>
      </c>
      <c r="E126" s="8"/>
      <c r="I126" s="6"/>
      <c r="J126" s="11"/>
      <c r="K126" s="13">
        <f t="shared" si="2"/>
        <v>0</v>
      </c>
      <c r="L126">
        <v>149</v>
      </c>
      <c r="M126" s="8"/>
    </row>
    <row r="127" spans="1:13">
      <c r="A127" s="6"/>
      <c r="B127" s="7"/>
      <c r="C127" s="76">
        <f t="shared" si="3"/>
        <v>0</v>
      </c>
      <c r="D127">
        <v>148</v>
      </c>
      <c r="E127" s="8"/>
      <c r="I127" s="6"/>
      <c r="J127" s="7"/>
      <c r="K127" s="13">
        <f t="shared" si="2"/>
        <v>0</v>
      </c>
      <c r="L127">
        <v>148</v>
      </c>
      <c r="M127" s="8"/>
    </row>
    <row r="128" spans="1:13">
      <c r="A128" s="6"/>
      <c r="B128" s="7"/>
      <c r="C128" s="76">
        <f t="shared" si="3"/>
        <v>0</v>
      </c>
      <c r="D128">
        <v>147</v>
      </c>
      <c r="E128" s="8"/>
      <c r="I128" s="6"/>
      <c r="J128" s="7"/>
      <c r="K128" s="13">
        <f t="shared" si="2"/>
        <v>0</v>
      </c>
      <c r="L128">
        <v>147</v>
      </c>
      <c r="M128" s="8"/>
    </row>
    <row r="129" spans="1:13">
      <c r="A129" s="6"/>
      <c r="B129" s="7"/>
      <c r="C129" s="76">
        <f t="shared" si="3"/>
        <v>0</v>
      </c>
      <c r="D129">
        <v>146</v>
      </c>
      <c r="E129" s="8"/>
      <c r="I129" s="6"/>
      <c r="J129" s="7"/>
      <c r="K129" s="13">
        <f t="shared" si="2"/>
        <v>0</v>
      </c>
      <c r="L129">
        <v>146</v>
      </c>
      <c r="M129" s="8"/>
    </row>
    <row r="130" spans="1:13">
      <c r="A130" s="6"/>
      <c r="B130" s="7"/>
      <c r="C130" s="76">
        <f t="shared" si="3"/>
        <v>0</v>
      </c>
      <c r="D130">
        <v>145</v>
      </c>
      <c r="E130" s="8"/>
      <c r="I130" s="6"/>
      <c r="J130" s="7"/>
      <c r="K130" s="13">
        <f t="shared" si="2"/>
        <v>0</v>
      </c>
      <c r="L130">
        <v>145</v>
      </c>
      <c r="M130" s="8"/>
    </row>
    <row r="131" spans="1:13">
      <c r="A131" s="6"/>
      <c r="B131" s="7"/>
      <c r="C131" s="76">
        <f t="shared" si="3"/>
        <v>0</v>
      </c>
      <c r="D131">
        <v>144</v>
      </c>
      <c r="E131" s="8"/>
      <c r="I131" s="6"/>
      <c r="J131" s="7"/>
      <c r="K131" s="13">
        <f t="shared" si="2"/>
        <v>0</v>
      </c>
      <c r="L131">
        <v>144</v>
      </c>
      <c r="M131" s="8"/>
    </row>
    <row r="132" spans="1:13">
      <c r="A132" s="6"/>
      <c r="B132" s="7"/>
      <c r="C132" s="76">
        <f t="shared" si="3"/>
        <v>0</v>
      </c>
      <c r="D132">
        <v>143</v>
      </c>
      <c r="E132" s="8"/>
      <c r="I132" s="6"/>
      <c r="J132" s="7"/>
      <c r="K132" s="13">
        <f t="shared" si="2"/>
        <v>0</v>
      </c>
      <c r="L132">
        <v>143</v>
      </c>
      <c r="M132" s="8"/>
    </row>
    <row r="133" spans="1:13">
      <c r="A133" s="6"/>
      <c r="B133" s="7"/>
      <c r="C133" s="76">
        <f t="shared" si="3"/>
        <v>0</v>
      </c>
      <c r="D133">
        <v>142</v>
      </c>
      <c r="E133" s="8"/>
      <c r="I133" s="6"/>
      <c r="J133" s="7"/>
      <c r="K133" s="13">
        <f t="shared" si="2"/>
        <v>0</v>
      </c>
      <c r="L133">
        <v>142</v>
      </c>
      <c r="M133" s="8"/>
    </row>
    <row r="134" spans="1:13">
      <c r="A134" s="6"/>
      <c r="B134" s="7"/>
      <c r="C134" s="76">
        <f t="shared" si="3"/>
        <v>0</v>
      </c>
      <c r="D134">
        <v>141</v>
      </c>
      <c r="E134" s="8"/>
      <c r="I134" s="6"/>
      <c r="J134" s="7"/>
      <c r="K134" s="13">
        <f t="shared" si="2"/>
        <v>0</v>
      </c>
      <c r="L134">
        <v>141</v>
      </c>
      <c r="M134" s="8"/>
    </row>
    <row r="135" spans="1:13">
      <c r="A135" s="6"/>
      <c r="B135" s="7"/>
      <c r="C135" s="76">
        <f t="shared" si="3"/>
        <v>0</v>
      </c>
      <c r="D135">
        <v>140</v>
      </c>
      <c r="E135" s="8"/>
      <c r="I135" s="6"/>
      <c r="J135" s="7"/>
      <c r="K135" s="13">
        <f t="shared" si="2"/>
        <v>0</v>
      </c>
      <c r="L135">
        <v>140</v>
      </c>
      <c r="M135" s="8"/>
    </row>
    <row r="136" spans="1:13">
      <c r="A136" s="6"/>
      <c r="B136" s="7"/>
      <c r="C136" s="76">
        <f t="shared" si="3"/>
        <v>0</v>
      </c>
      <c r="D136">
        <v>139</v>
      </c>
      <c r="E136" s="8"/>
      <c r="I136" s="6"/>
      <c r="J136" s="7"/>
      <c r="K136" s="13">
        <f t="shared" si="2"/>
        <v>0</v>
      </c>
      <c r="L136">
        <v>139</v>
      </c>
      <c r="M136" s="8"/>
    </row>
    <row r="137" spans="1:13">
      <c r="A137" s="6"/>
      <c r="B137" s="7"/>
      <c r="C137" s="76">
        <f t="shared" si="3"/>
        <v>0</v>
      </c>
      <c r="D137">
        <v>138</v>
      </c>
      <c r="E137" s="8"/>
      <c r="I137" s="6"/>
      <c r="J137" s="7"/>
      <c r="K137" s="13">
        <f t="shared" si="2"/>
        <v>0</v>
      </c>
      <c r="L137">
        <v>138</v>
      </c>
      <c r="M137" s="8"/>
    </row>
    <row r="138" spans="1:13">
      <c r="A138" s="6"/>
      <c r="B138" s="7"/>
      <c r="C138" s="76">
        <f t="shared" si="3"/>
        <v>0</v>
      </c>
      <c r="D138">
        <v>137</v>
      </c>
      <c r="E138" s="8"/>
      <c r="I138" s="6"/>
      <c r="J138" s="7"/>
      <c r="K138" s="13">
        <f t="shared" si="2"/>
        <v>0</v>
      </c>
      <c r="L138">
        <v>137</v>
      </c>
      <c r="M138" s="8"/>
    </row>
    <row r="139" spans="1:13">
      <c r="A139" s="6"/>
      <c r="B139" s="7"/>
      <c r="C139" s="76">
        <f t="shared" si="3"/>
        <v>0</v>
      </c>
      <c r="D139">
        <v>136</v>
      </c>
      <c r="E139" s="8"/>
      <c r="I139" s="6"/>
      <c r="J139" s="7"/>
      <c r="K139" s="13">
        <f t="shared" si="2"/>
        <v>0</v>
      </c>
      <c r="L139">
        <v>136</v>
      </c>
      <c r="M139" s="8"/>
    </row>
    <row r="140" spans="1:13">
      <c r="A140" s="6"/>
      <c r="B140" s="7"/>
      <c r="C140" s="76">
        <f t="shared" si="3"/>
        <v>0</v>
      </c>
      <c r="D140">
        <v>135</v>
      </c>
      <c r="E140" s="8"/>
      <c r="I140" s="6"/>
      <c r="J140" s="7"/>
      <c r="K140" s="13">
        <f t="shared" si="2"/>
        <v>0</v>
      </c>
      <c r="L140">
        <v>135</v>
      </c>
      <c r="M140" s="8"/>
    </row>
    <row r="141" spans="1:13">
      <c r="A141" s="6"/>
      <c r="B141" s="7"/>
      <c r="C141" s="76">
        <f t="shared" si="3"/>
        <v>0</v>
      </c>
      <c r="D141">
        <v>134</v>
      </c>
      <c r="E141" s="8"/>
      <c r="I141" s="6"/>
      <c r="J141" s="7"/>
      <c r="K141" s="13">
        <f t="shared" si="2"/>
        <v>0</v>
      </c>
      <c r="L141">
        <v>134</v>
      </c>
      <c r="M141" s="8"/>
    </row>
    <row r="142" spans="1:13">
      <c r="A142" s="6"/>
      <c r="B142" s="7"/>
      <c r="C142" s="76">
        <f t="shared" si="3"/>
        <v>0</v>
      </c>
      <c r="D142">
        <v>133</v>
      </c>
      <c r="E142" s="8"/>
      <c r="I142" s="6"/>
      <c r="J142" s="7"/>
      <c r="K142" s="13">
        <f t="shared" si="2"/>
        <v>0</v>
      </c>
      <c r="L142">
        <v>133</v>
      </c>
      <c r="M142" s="8"/>
    </row>
    <row r="143" spans="1:13">
      <c r="A143" s="6"/>
      <c r="B143" s="7"/>
      <c r="C143" s="76">
        <f t="shared" si="3"/>
        <v>0</v>
      </c>
      <c r="D143">
        <v>132</v>
      </c>
      <c r="E143" s="8"/>
      <c r="I143" s="6"/>
      <c r="J143" s="7"/>
      <c r="K143" s="13">
        <f t="shared" si="2"/>
        <v>0</v>
      </c>
      <c r="L143">
        <v>132</v>
      </c>
      <c r="M143" s="8"/>
    </row>
    <row r="144" spans="1:13">
      <c r="A144" s="6"/>
      <c r="B144" s="7"/>
      <c r="C144" s="76">
        <f t="shared" si="3"/>
        <v>0</v>
      </c>
      <c r="D144">
        <v>131</v>
      </c>
      <c r="E144" s="8"/>
      <c r="I144" s="6"/>
      <c r="J144" s="7"/>
      <c r="K144" s="13">
        <f t="shared" si="2"/>
        <v>0</v>
      </c>
      <c r="L144">
        <v>131</v>
      </c>
      <c r="M144" s="8"/>
    </row>
    <row r="145" spans="1:13">
      <c r="A145" s="6"/>
      <c r="B145" s="7"/>
      <c r="C145" s="76">
        <f t="shared" si="3"/>
        <v>0</v>
      </c>
      <c r="D145">
        <v>130</v>
      </c>
      <c r="E145" s="8"/>
      <c r="I145" s="6"/>
      <c r="J145" s="7"/>
      <c r="K145" s="13">
        <f t="shared" si="2"/>
        <v>0</v>
      </c>
      <c r="L145">
        <v>130</v>
      </c>
      <c r="M145" s="8"/>
    </row>
    <row r="146" spans="1:13">
      <c r="A146" s="6"/>
      <c r="B146" s="7"/>
      <c r="C146" s="76">
        <f t="shared" si="3"/>
        <v>0</v>
      </c>
      <c r="D146">
        <v>129</v>
      </c>
      <c r="E146" s="8"/>
      <c r="I146" s="6"/>
      <c r="J146" s="7"/>
      <c r="K146" s="13">
        <f t="shared" si="2"/>
        <v>0</v>
      </c>
      <c r="L146">
        <v>129</v>
      </c>
      <c r="M146" s="8"/>
    </row>
    <row r="147" spans="1:13">
      <c r="A147" s="6"/>
      <c r="B147" s="11"/>
      <c r="C147" s="76">
        <f t="shared" si="3"/>
        <v>0</v>
      </c>
      <c r="D147">
        <v>128</v>
      </c>
      <c r="E147" s="8"/>
      <c r="I147" s="6"/>
      <c r="J147" s="11"/>
      <c r="K147" s="13">
        <f t="shared" si="2"/>
        <v>0</v>
      </c>
      <c r="L147">
        <v>128</v>
      </c>
      <c r="M147" s="8"/>
    </row>
    <row r="148" spans="1:13">
      <c r="A148" s="6"/>
      <c r="B148" s="7"/>
      <c r="C148" s="76">
        <f t="shared" si="3"/>
        <v>0</v>
      </c>
      <c r="D148">
        <v>127</v>
      </c>
      <c r="E148" s="8"/>
      <c r="I148" s="6"/>
      <c r="J148" s="7"/>
      <c r="K148" s="13">
        <f t="shared" si="2"/>
        <v>0</v>
      </c>
      <c r="L148">
        <v>127</v>
      </c>
      <c r="M148" s="8"/>
    </row>
    <row r="149" spans="1:13">
      <c r="A149" s="6"/>
      <c r="B149" s="7"/>
      <c r="C149" s="76">
        <f t="shared" si="3"/>
        <v>0</v>
      </c>
      <c r="D149">
        <v>126</v>
      </c>
      <c r="E149" s="8"/>
      <c r="I149" s="6"/>
      <c r="J149" s="7"/>
      <c r="K149" s="13">
        <f t="shared" si="2"/>
        <v>0</v>
      </c>
      <c r="L149">
        <v>126</v>
      </c>
      <c r="M149" s="8"/>
    </row>
    <row r="150" spans="1:13">
      <c r="A150" s="6"/>
      <c r="B150" s="7"/>
      <c r="C150" s="76">
        <f t="shared" si="3"/>
        <v>0</v>
      </c>
      <c r="D150">
        <v>125</v>
      </c>
      <c r="E150" s="8"/>
      <c r="I150" s="6"/>
      <c r="J150" s="7"/>
      <c r="K150" s="13">
        <f t="shared" si="2"/>
        <v>0</v>
      </c>
      <c r="L150">
        <v>125</v>
      </c>
      <c r="M150" s="8"/>
    </row>
    <row r="151" spans="1:13">
      <c r="A151" s="6"/>
      <c r="B151" s="7"/>
      <c r="C151" s="76">
        <f t="shared" si="3"/>
        <v>0</v>
      </c>
      <c r="D151">
        <v>124</v>
      </c>
      <c r="E151" s="8"/>
      <c r="I151" s="6"/>
      <c r="J151" s="7"/>
      <c r="K151" s="13">
        <f t="shared" ref="K151:K214" si="4">IF(J130&lt;&gt;0,(J151-J130)/J130,0)</f>
        <v>0</v>
      </c>
      <c r="L151">
        <v>124</v>
      </c>
      <c r="M151" s="8"/>
    </row>
    <row r="152" spans="1:13">
      <c r="A152" s="6"/>
      <c r="B152" s="7"/>
      <c r="C152" s="76">
        <f t="shared" ref="C152:C215" si="5">IF(B131&lt;&gt;0,(B152-B131)/B131,0)</f>
        <v>0</v>
      </c>
      <c r="D152">
        <v>123</v>
      </c>
      <c r="E152" s="8"/>
      <c r="I152" s="6"/>
      <c r="J152" s="7"/>
      <c r="K152" s="13">
        <f t="shared" si="4"/>
        <v>0</v>
      </c>
      <c r="L152">
        <v>123</v>
      </c>
      <c r="M152" s="8"/>
    </row>
    <row r="153" spans="1:13">
      <c r="A153" s="6"/>
      <c r="B153" s="7"/>
      <c r="C153" s="76">
        <f t="shared" si="5"/>
        <v>0</v>
      </c>
      <c r="D153">
        <v>122</v>
      </c>
      <c r="E153" s="8"/>
      <c r="I153" s="6"/>
      <c r="J153" s="7"/>
      <c r="K153" s="13">
        <f t="shared" si="4"/>
        <v>0</v>
      </c>
      <c r="L153">
        <v>122</v>
      </c>
      <c r="M153" s="8"/>
    </row>
    <row r="154" spans="1:13">
      <c r="A154" s="6"/>
      <c r="B154" s="7"/>
      <c r="C154" s="76">
        <f t="shared" si="5"/>
        <v>0</v>
      </c>
      <c r="D154">
        <v>121</v>
      </c>
      <c r="E154" s="8"/>
      <c r="I154" s="6"/>
      <c r="J154" s="7"/>
      <c r="K154" s="13">
        <f t="shared" si="4"/>
        <v>0</v>
      </c>
      <c r="L154">
        <v>121</v>
      </c>
      <c r="M154" s="8"/>
    </row>
    <row r="155" spans="1:13">
      <c r="A155" s="6"/>
      <c r="B155" s="7"/>
      <c r="C155" s="76">
        <f t="shared" si="5"/>
        <v>0</v>
      </c>
      <c r="D155">
        <v>120</v>
      </c>
      <c r="E155" s="8"/>
      <c r="I155" s="6"/>
      <c r="J155" s="7"/>
      <c r="K155" s="13">
        <f t="shared" si="4"/>
        <v>0</v>
      </c>
      <c r="L155">
        <v>120</v>
      </c>
      <c r="M155" s="8"/>
    </row>
    <row r="156" spans="1:13">
      <c r="A156" s="6"/>
      <c r="B156" s="7"/>
      <c r="C156" s="76">
        <f t="shared" si="5"/>
        <v>0</v>
      </c>
      <c r="D156">
        <v>119</v>
      </c>
      <c r="E156" s="8"/>
      <c r="I156" s="6"/>
      <c r="J156" s="7"/>
      <c r="K156" s="13">
        <f t="shared" si="4"/>
        <v>0</v>
      </c>
      <c r="L156">
        <v>119</v>
      </c>
      <c r="M156" s="8"/>
    </row>
    <row r="157" spans="1:13">
      <c r="A157" s="6"/>
      <c r="B157" s="7"/>
      <c r="C157" s="76">
        <f t="shared" si="5"/>
        <v>0</v>
      </c>
      <c r="D157">
        <v>118</v>
      </c>
      <c r="E157" s="8"/>
      <c r="I157" s="6"/>
      <c r="J157" s="7"/>
      <c r="K157" s="13">
        <f t="shared" si="4"/>
        <v>0</v>
      </c>
      <c r="L157">
        <v>118</v>
      </c>
      <c r="M157" s="8"/>
    </row>
    <row r="158" spans="1:13">
      <c r="A158" s="6"/>
      <c r="B158" s="7"/>
      <c r="C158" s="76">
        <f t="shared" si="5"/>
        <v>0</v>
      </c>
      <c r="D158">
        <v>117</v>
      </c>
      <c r="E158" s="8"/>
      <c r="I158" s="6"/>
      <c r="J158" s="7"/>
      <c r="K158" s="13">
        <f t="shared" si="4"/>
        <v>0</v>
      </c>
      <c r="L158">
        <v>117</v>
      </c>
      <c r="M158" s="8"/>
    </row>
    <row r="159" spans="1:13">
      <c r="A159" s="6"/>
      <c r="B159" s="7"/>
      <c r="C159" s="76">
        <f t="shared" si="5"/>
        <v>0</v>
      </c>
      <c r="D159">
        <v>116</v>
      </c>
      <c r="E159" s="8"/>
      <c r="I159" s="6"/>
      <c r="J159" s="7"/>
      <c r="K159" s="13">
        <f t="shared" si="4"/>
        <v>0</v>
      </c>
      <c r="L159">
        <v>116</v>
      </c>
      <c r="M159" s="8"/>
    </row>
    <row r="160" spans="1:13">
      <c r="A160" s="6"/>
      <c r="B160" s="7"/>
      <c r="C160" s="76">
        <f t="shared" si="5"/>
        <v>0</v>
      </c>
      <c r="D160">
        <v>115</v>
      </c>
      <c r="E160" s="8"/>
      <c r="I160" s="6"/>
      <c r="J160" s="7"/>
      <c r="K160" s="13">
        <f t="shared" si="4"/>
        <v>0</v>
      </c>
      <c r="L160">
        <v>115</v>
      </c>
      <c r="M160" s="8"/>
    </row>
    <row r="161" spans="1:13">
      <c r="A161" s="6"/>
      <c r="B161" s="7"/>
      <c r="C161" s="76">
        <f t="shared" si="5"/>
        <v>0</v>
      </c>
      <c r="D161">
        <v>114</v>
      </c>
      <c r="E161" s="8"/>
      <c r="I161" s="6"/>
      <c r="J161" s="7"/>
      <c r="K161" s="13">
        <f t="shared" si="4"/>
        <v>0</v>
      </c>
      <c r="L161">
        <v>114</v>
      </c>
      <c r="M161" s="8"/>
    </row>
    <row r="162" spans="1:13">
      <c r="A162" s="6"/>
      <c r="B162" s="7"/>
      <c r="C162" s="76">
        <f t="shared" si="5"/>
        <v>0</v>
      </c>
      <c r="D162">
        <v>113</v>
      </c>
      <c r="E162" s="8"/>
      <c r="I162" s="6"/>
      <c r="J162" s="7"/>
      <c r="K162" s="13">
        <f t="shared" si="4"/>
        <v>0</v>
      </c>
      <c r="L162">
        <v>113</v>
      </c>
      <c r="M162" s="8"/>
    </row>
    <row r="163" spans="1:13">
      <c r="A163" s="6"/>
      <c r="B163" s="7"/>
      <c r="C163" s="76">
        <f t="shared" si="5"/>
        <v>0</v>
      </c>
      <c r="D163">
        <v>112</v>
      </c>
      <c r="E163" s="8"/>
      <c r="I163" s="6"/>
      <c r="J163" s="7"/>
      <c r="K163" s="13">
        <f t="shared" si="4"/>
        <v>0</v>
      </c>
      <c r="L163">
        <v>112</v>
      </c>
      <c r="M163" s="8"/>
    </row>
    <row r="164" spans="1:13">
      <c r="A164" s="6"/>
      <c r="B164" s="7"/>
      <c r="C164" s="76">
        <f t="shared" si="5"/>
        <v>0</v>
      </c>
      <c r="D164">
        <v>111</v>
      </c>
      <c r="E164" s="8"/>
      <c r="I164" s="6"/>
      <c r="J164" s="7"/>
      <c r="K164" s="13">
        <f t="shared" si="4"/>
        <v>0</v>
      </c>
      <c r="L164">
        <v>111</v>
      </c>
      <c r="M164" s="8"/>
    </row>
    <row r="165" spans="1:13">
      <c r="A165" s="6"/>
      <c r="B165" s="7"/>
      <c r="C165" s="76">
        <f t="shared" si="5"/>
        <v>0</v>
      </c>
      <c r="D165">
        <v>110</v>
      </c>
      <c r="E165" s="8"/>
      <c r="I165" s="6"/>
      <c r="J165" s="7"/>
      <c r="K165" s="13">
        <f t="shared" si="4"/>
        <v>0</v>
      </c>
      <c r="L165">
        <v>110</v>
      </c>
      <c r="M165" s="8"/>
    </row>
    <row r="166" spans="1:13">
      <c r="A166" s="6"/>
      <c r="B166" s="7"/>
      <c r="C166" s="76">
        <f t="shared" si="5"/>
        <v>0</v>
      </c>
      <c r="D166">
        <v>109</v>
      </c>
      <c r="E166" s="8"/>
      <c r="I166" s="6"/>
      <c r="J166" s="7"/>
      <c r="K166" s="13">
        <f t="shared" si="4"/>
        <v>0</v>
      </c>
      <c r="L166">
        <v>109</v>
      </c>
      <c r="M166" s="8"/>
    </row>
    <row r="167" spans="1:13">
      <c r="A167" s="6"/>
      <c r="B167" s="11"/>
      <c r="C167" s="76">
        <f t="shared" si="5"/>
        <v>0</v>
      </c>
      <c r="D167">
        <v>108</v>
      </c>
      <c r="E167" s="8"/>
      <c r="I167" s="6"/>
      <c r="J167" s="11"/>
      <c r="K167" s="13">
        <f t="shared" si="4"/>
        <v>0</v>
      </c>
      <c r="L167">
        <v>108</v>
      </c>
      <c r="M167" s="8"/>
    </row>
    <row r="168" spans="1:13">
      <c r="A168" s="6"/>
      <c r="B168" s="11"/>
      <c r="C168" s="76">
        <f t="shared" si="5"/>
        <v>0</v>
      </c>
      <c r="D168">
        <v>107</v>
      </c>
      <c r="E168" s="8"/>
      <c r="I168" s="6"/>
      <c r="J168" s="11"/>
      <c r="K168" s="13">
        <f t="shared" si="4"/>
        <v>0</v>
      </c>
      <c r="L168">
        <v>107</v>
      </c>
      <c r="M168" s="8"/>
    </row>
    <row r="169" spans="1:13">
      <c r="A169" s="6"/>
      <c r="B169" s="11"/>
      <c r="C169" s="76">
        <f t="shared" si="5"/>
        <v>0</v>
      </c>
      <c r="D169">
        <v>106</v>
      </c>
      <c r="E169" s="8"/>
      <c r="I169" s="6"/>
      <c r="J169" s="11"/>
      <c r="K169" s="13">
        <f t="shared" si="4"/>
        <v>0</v>
      </c>
      <c r="L169">
        <v>106</v>
      </c>
      <c r="M169" s="8"/>
    </row>
    <row r="170" spans="1:13">
      <c r="A170" s="6"/>
      <c r="B170" s="7"/>
      <c r="C170" s="76">
        <f t="shared" si="5"/>
        <v>0</v>
      </c>
      <c r="D170">
        <v>105</v>
      </c>
      <c r="E170" s="8"/>
      <c r="I170" s="6"/>
      <c r="J170" s="7"/>
      <c r="K170" s="13">
        <f t="shared" si="4"/>
        <v>0</v>
      </c>
      <c r="L170">
        <v>105</v>
      </c>
      <c r="M170" s="8"/>
    </row>
    <row r="171" spans="1:13">
      <c r="A171" s="6"/>
      <c r="B171" s="7"/>
      <c r="C171" s="76">
        <f t="shared" si="5"/>
        <v>0</v>
      </c>
      <c r="D171">
        <v>104</v>
      </c>
      <c r="E171" s="8"/>
      <c r="I171" s="6"/>
      <c r="J171" s="7"/>
      <c r="K171" s="13">
        <f t="shared" si="4"/>
        <v>0</v>
      </c>
      <c r="L171">
        <v>104</v>
      </c>
      <c r="M171" s="8"/>
    </row>
    <row r="172" spans="1:13">
      <c r="A172" s="6"/>
      <c r="B172" s="7"/>
      <c r="C172" s="76">
        <f t="shared" si="5"/>
        <v>0</v>
      </c>
      <c r="D172">
        <v>103</v>
      </c>
      <c r="E172" s="8"/>
      <c r="I172" s="6"/>
      <c r="J172" s="7"/>
      <c r="K172" s="13">
        <f t="shared" si="4"/>
        <v>0</v>
      </c>
      <c r="L172">
        <v>103</v>
      </c>
      <c r="M172" s="8"/>
    </row>
    <row r="173" spans="1:13">
      <c r="A173" s="6"/>
      <c r="B173" s="7"/>
      <c r="C173" s="76">
        <f t="shared" si="5"/>
        <v>0</v>
      </c>
      <c r="D173">
        <v>102</v>
      </c>
      <c r="E173" s="8"/>
      <c r="I173" s="6"/>
      <c r="J173" s="7"/>
      <c r="K173" s="13">
        <f t="shared" si="4"/>
        <v>0</v>
      </c>
      <c r="L173">
        <v>102</v>
      </c>
      <c r="M173" s="8"/>
    </row>
    <row r="174" spans="1:13">
      <c r="A174" s="6"/>
      <c r="B174" s="7"/>
      <c r="C174" s="76">
        <f t="shared" si="5"/>
        <v>0</v>
      </c>
      <c r="D174">
        <v>101</v>
      </c>
      <c r="E174" s="8"/>
      <c r="I174" s="6"/>
      <c r="J174" s="7"/>
      <c r="K174" s="13">
        <f t="shared" si="4"/>
        <v>0</v>
      </c>
      <c r="L174">
        <v>101</v>
      </c>
      <c r="M174" s="8"/>
    </row>
    <row r="175" spans="1:13">
      <c r="A175" s="6"/>
      <c r="B175" s="7"/>
      <c r="C175" s="76">
        <f t="shared" si="5"/>
        <v>0</v>
      </c>
      <c r="D175">
        <v>100</v>
      </c>
      <c r="E175" s="8"/>
      <c r="I175" s="6"/>
      <c r="J175" s="7"/>
      <c r="K175" s="13">
        <f t="shared" si="4"/>
        <v>0</v>
      </c>
      <c r="L175">
        <v>100</v>
      </c>
      <c r="M175" s="8"/>
    </row>
    <row r="176" spans="1:13">
      <c r="A176" s="6"/>
      <c r="B176" s="7"/>
      <c r="C176" s="76">
        <f t="shared" si="5"/>
        <v>0</v>
      </c>
      <c r="D176">
        <v>99</v>
      </c>
      <c r="E176" s="8"/>
      <c r="I176" s="6"/>
      <c r="J176" s="7"/>
      <c r="K176" s="13">
        <f t="shared" si="4"/>
        <v>0</v>
      </c>
      <c r="L176">
        <v>99</v>
      </c>
      <c r="M176" s="8"/>
    </row>
    <row r="177" spans="1:13">
      <c r="A177" s="6"/>
      <c r="B177" s="7"/>
      <c r="C177" s="76">
        <f t="shared" si="5"/>
        <v>0</v>
      </c>
      <c r="D177">
        <v>98</v>
      </c>
      <c r="E177" s="8"/>
      <c r="I177" s="6"/>
      <c r="J177" s="7"/>
      <c r="K177" s="13">
        <f t="shared" si="4"/>
        <v>0</v>
      </c>
      <c r="L177">
        <v>98</v>
      </c>
      <c r="M177" s="8"/>
    </row>
    <row r="178" spans="1:13">
      <c r="A178" s="6"/>
      <c r="B178" s="7"/>
      <c r="C178" s="76">
        <f t="shared" si="5"/>
        <v>0</v>
      </c>
      <c r="D178">
        <v>97</v>
      </c>
      <c r="E178" s="8"/>
      <c r="I178" s="6"/>
      <c r="J178" s="7"/>
      <c r="K178" s="13">
        <f t="shared" si="4"/>
        <v>0</v>
      </c>
      <c r="L178">
        <v>97</v>
      </c>
      <c r="M178" s="8"/>
    </row>
    <row r="179" spans="1:13">
      <c r="A179" s="6"/>
      <c r="B179" s="7"/>
      <c r="C179" s="76">
        <f t="shared" si="5"/>
        <v>0</v>
      </c>
      <c r="D179">
        <v>96</v>
      </c>
      <c r="E179" s="8"/>
      <c r="I179" s="6"/>
      <c r="J179" s="7"/>
      <c r="K179" s="13">
        <f t="shared" si="4"/>
        <v>0</v>
      </c>
      <c r="L179">
        <v>96</v>
      </c>
      <c r="M179" s="8"/>
    </row>
    <row r="180" spans="1:13">
      <c r="A180" s="6"/>
      <c r="B180" s="7"/>
      <c r="C180" s="76">
        <f t="shared" si="5"/>
        <v>0</v>
      </c>
      <c r="D180">
        <v>95</v>
      </c>
      <c r="E180" s="8"/>
      <c r="I180" s="6"/>
      <c r="J180" s="7"/>
      <c r="K180" s="13">
        <f t="shared" si="4"/>
        <v>0</v>
      </c>
      <c r="L180">
        <v>95</v>
      </c>
      <c r="M180" s="8"/>
    </row>
    <row r="181" spans="1:13">
      <c r="A181" s="6"/>
      <c r="B181" s="7"/>
      <c r="C181" s="76">
        <f t="shared" si="5"/>
        <v>0</v>
      </c>
      <c r="D181">
        <v>94</v>
      </c>
      <c r="E181" s="8"/>
      <c r="I181" s="6"/>
      <c r="J181" s="7"/>
      <c r="K181" s="13">
        <f t="shared" si="4"/>
        <v>0</v>
      </c>
      <c r="L181">
        <v>94</v>
      </c>
      <c r="M181" s="8"/>
    </row>
    <row r="182" spans="1:13">
      <c r="A182" s="6"/>
      <c r="B182" s="7"/>
      <c r="C182" s="76">
        <f t="shared" si="5"/>
        <v>0</v>
      </c>
      <c r="D182">
        <v>93</v>
      </c>
      <c r="E182" s="8"/>
      <c r="I182" s="6"/>
      <c r="J182" s="7"/>
      <c r="K182" s="13">
        <f t="shared" si="4"/>
        <v>0</v>
      </c>
      <c r="L182">
        <v>93</v>
      </c>
      <c r="M182" s="8"/>
    </row>
    <row r="183" spans="1:13">
      <c r="A183" s="6"/>
      <c r="B183" s="7"/>
      <c r="C183" s="76">
        <f t="shared" si="5"/>
        <v>0</v>
      </c>
      <c r="D183">
        <v>92</v>
      </c>
      <c r="E183" s="8"/>
      <c r="I183" s="6"/>
      <c r="J183" s="7"/>
      <c r="K183" s="13">
        <f t="shared" si="4"/>
        <v>0</v>
      </c>
      <c r="L183">
        <v>92</v>
      </c>
      <c r="M183" s="8"/>
    </row>
    <row r="184" spans="1:13">
      <c r="A184" s="6"/>
      <c r="B184" s="7"/>
      <c r="C184" s="76">
        <f t="shared" si="5"/>
        <v>0</v>
      </c>
      <c r="D184">
        <v>91</v>
      </c>
      <c r="E184" s="8"/>
      <c r="I184" s="6"/>
      <c r="J184" s="7"/>
      <c r="K184" s="13">
        <f t="shared" si="4"/>
        <v>0</v>
      </c>
      <c r="L184">
        <v>91</v>
      </c>
      <c r="M184" s="8"/>
    </row>
    <row r="185" spans="1:13">
      <c r="A185" s="6"/>
      <c r="B185" s="7"/>
      <c r="C185" s="76">
        <f t="shared" si="5"/>
        <v>0</v>
      </c>
      <c r="D185">
        <v>90</v>
      </c>
      <c r="E185" s="8"/>
      <c r="I185" s="6"/>
      <c r="J185" s="7"/>
      <c r="K185" s="13">
        <f t="shared" si="4"/>
        <v>0</v>
      </c>
      <c r="L185">
        <v>90</v>
      </c>
      <c r="M185" s="8"/>
    </row>
    <row r="186" spans="1:13">
      <c r="A186" s="6"/>
      <c r="B186" s="7"/>
      <c r="C186" s="76">
        <f t="shared" si="5"/>
        <v>0</v>
      </c>
      <c r="D186">
        <v>89</v>
      </c>
      <c r="E186" s="8"/>
      <c r="I186" s="6"/>
      <c r="J186" s="7"/>
      <c r="K186" s="13">
        <f t="shared" si="4"/>
        <v>0</v>
      </c>
      <c r="L186">
        <v>89</v>
      </c>
      <c r="M186" s="8"/>
    </row>
    <row r="187" spans="1:13">
      <c r="A187" s="6"/>
      <c r="B187" s="7"/>
      <c r="C187" s="76">
        <f t="shared" si="5"/>
        <v>0</v>
      </c>
      <c r="D187">
        <v>88</v>
      </c>
      <c r="E187" s="8"/>
      <c r="I187" s="6"/>
      <c r="J187" s="7"/>
      <c r="K187" s="13">
        <f t="shared" si="4"/>
        <v>0</v>
      </c>
      <c r="L187">
        <v>88</v>
      </c>
      <c r="M187" s="8"/>
    </row>
    <row r="188" spans="1:13">
      <c r="A188" s="6"/>
      <c r="B188" s="7"/>
      <c r="C188" s="76">
        <f t="shared" si="5"/>
        <v>0</v>
      </c>
      <c r="D188">
        <v>87</v>
      </c>
      <c r="E188" s="8"/>
      <c r="I188" s="6"/>
      <c r="J188" s="7"/>
      <c r="K188" s="13">
        <f t="shared" si="4"/>
        <v>0</v>
      </c>
      <c r="L188">
        <v>87</v>
      </c>
      <c r="M188" s="8"/>
    </row>
    <row r="189" spans="1:13">
      <c r="A189" s="6"/>
      <c r="B189" s="7"/>
      <c r="C189" s="76">
        <f t="shared" si="5"/>
        <v>0</v>
      </c>
      <c r="D189">
        <v>86</v>
      </c>
      <c r="E189" s="8"/>
      <c r="I189" s="6"/>
      <c r="J189" s="7"/>
      <c r="K189" s="13">
        <f t="shared" si="4"/>
        <v>0</v>
      </c>
      <c r="L189">
        <v>86</v>
      </c>
      <c r="M189" s="8"/>
    </row>
    <row r="190" spans="1:13">
      <c r="A190" s="6"/>
      <c r="B190" s="11"/>
      <c r="C190" s="76">
        <f t="shared" si="5"/>
        <v>0</v>
      </c>
      <c r="D190">
        <v>85</v>
      </c>
      <c r="E190" s="8"/>
      <c r="I190" s="6"/>
      <c r="J190" s="11"/>
      <c r="K190" s="13">
        <f t="shared" si="4"/>
        <v>0</v>
      </c>
      <c r="L190">
        <v>85</v>
      </c>
      <c r="M190" s="8"/>
    </row>
    <row r="191" spans="1:13">
      <c r="A191" s="6"/>
      <c r="B191" s="11"/>
      <c r="C191" s="76">
        <f t="shared" si="5"/>
        <v>0</v>
      </c>
      <c r="D191">
        <v>84</v>
      </c>
      <c r="E191" s="8"/>
      <c r="I191" s="6"/>
      <c r="J191" s="11"/>
      <c r="K191" s="13">
        <f t="shared" si="4"/>
        <v>0</v>
      </c>
      <c r="L191">
        <v>84</v>
      </c>
      <c r="M191" s="8"/>
    </row>
    <row r="192" spans="1:13">
      <c r="A192" s="6"/>
      <c r="B192" s="7"/>
      <c r="C192" s="76">
        <f t="shared" si="5"/>
        <v>0</v>
      </c>
      <c r="D192">
        <v>83</v>
      </c>
      <c r="E192" s="8"/>
      <c r="I192" s="6"/>
      <c r="J192" s="7"/>
      <c r="K192" s="13">
        <f t="shared" si="4"/>
        <v>0</v>
      </c>
      <c r="L192">
        <v>83</v>
      </c>
      <c r="M192" s="8"/>
    </row>
    <row r="193" spans="1:13">
      <c r="A193" s="6"/>
      <c r="B193" s="7"/>
      <c r="C193" s="76">
        <f t="shared" si="5"/>
        <v>0</v>
      </c>
      <c r="D193">
        <v>82</v>
      </c>
      <c r="E193" s="8"/>
      <c r="I193" s="6"/>
      <c r="J193" s="7"/>
      <c r="K193" s="13">
        <f t="shared" si="4"/>
        <v>0</v>
      </c>
      <c r="L193">
        <v>82</v>
      </c>
      <c r="M193" s="8"/>
    </row>
    <row r="194" spans="1:13">
      <c r="A194" s="6"/>
      <c r="B194" s="7"/>
      <c r="C194" s="76">
        <f t="shared" si="5"/>
        <v>0</v>
      </c>
      <c r="D194">
        <v>81</v>
      </c>
      <c r="E194" s="8"/>
      <c r="I194" s="6"/>
      <c r="J194" s="7"/>
      <c r="K194" s="13">
        <f t="shared" si="4"/>
        <v>0</v>
      </c>
      <c r="L194">
        <v>81</v>
      </c>
      <c r="M194" s="8"/>
    </row>
    <row r="195" spans="1:13">
      <c r="A195" s="6"/>
      <c r="B195" s="7"/>
      <c r="C195" s="76">
        <f t="shared" si="5"/>
        <v>0</v>
      </c>
      <c r="D195">
        <v>80</v>
      </c>
      <c r="E195" s="8"/>
      <c r="I195" s="6"/>
      <c r="J195" s="7"/>
      <c r="K195" s="13">
        <f t="shared" si="4"/>
        <v>0</v>
      </c>
      <c r="L195">
        <v>80</v>
      </c>
      <c r="M195" s="8"/>
    </row>
    <row r="196" spans="1:13">
      <c r="A196" s="6"/>
      <c r="B196" s="7"/>
      <c r="C196" s="76">
        <f t="shared" si="5"/>
        <v>0</v>
      </c>
      <c r="D196">
        <v>79</v>
      </c>
      <c r="E196" s="8"/>
      <c r="I196" s="6"/>
      <c r="J196" s="7"/>
      <c r="K196" s="13">
        <f t="shared" si="4"/>
        <v>0</v>
      </c>
      <c r="L196">
        <v>79</v>
      </c>
      <c r="M196" s="8"/>
    </row>
    <row r="197" spans="1:13">
      <c r="A197" s="6"/>
      <c r="B197" s="7"/>
      <c r="C197" s="76">
        <f t="shared" si="5"/>
        <v>0</v>
      </c>
      <c r="D197">
        <v>78</v>
      </c>
      <c r="E197" s="8"/>
      <c r="I197" s="6"/>
      <c r="J197" s="7"/>
      <c r="K197" s="13">
        <f t="shared" si="4"/>
        <v>0</v>
      </c>
      <c r="L197">
        <v>78</v>
      </c>
      <c r="M197" s="8"/>
    </row>
    <row r="198" spans="1:13">
      <c r="A198" s="6"/>
      <c r="B198" s="7"/>
      <c r="C198" s="76">
        <f t="shared" si="5"/>
        <v>0</v>
      </c>
      <c r="D198">
        <v>77</v>
      </c>
      <c r="E198" s="8"/>
      <c r="I198" s="6"/>
      <c r="J198" s="7"/>
      <c r="K198" s="13">
        <f t="shared" si="4"/>
        <v>0</v>
      </c>
      <c r="L198">
        <v>77</v>
      </c>
      <c r="M198" s="8"/>
    </row>
    <row r="199" spans="1:13">
      <c r="A199" s="6"/>
      <c r="B199" s="7"/>
      <c r="C199" s="76">
        <f t="shared" si="5"/>
        <v>0</v>
      </c>
      <c r="D199">
        <v>76</v>
      </c>
      <c r="E199" s="8"/>
      <c r="I199" s="6"/>
      <c r="J199" s="7"/>
      <c r="K199" s="13">
        <f t="shared" si="4"/>
        <v>0</v>
      </c>
      <c r="L199">
        <v>76</v>
      </c>
      <c r="M199" s="8"/>
    </row>
    <row r="200" spans="1:13">
      <c r="A200" s="6"/>
      <c r="B200" s="7"/>
      <c r="C200" s="76">
        <f t="shared" si="5"/>
        <v>0</v>
      </c>
      <c r="D200">
        <v>75</v>
      </c>
      <c r="E200" s="8"/>
      <c r="I200" s="6"/>
      <c r="J200" s="7"/>
      <c r="K200" s="13">
        <f t="shared" si="4"/>
        <v>0</v>
      </c>
      <c r="L200">
        <v>75</v>
      </c>
      <c r="M200" s="8"/>
    </row>
    <row r="201" spans="1:13">
      <c r="A201" s="6"/>
      <c r="B201" s="7"/>
      <c r="C201" s="76">
        <f t="shared" si="5"/>
        <v>0</v>
      </c>
      <c r="D201">
        <v>74</v>
      </c>
      <c r="E201" s="8"/>
      <c r="I201" s="6"/>
      <c r="J201" s="7"/>
      <c r="K201" s="13">
        <f t="shared" si="4"/>
        <v>0</v>
      </c>
      <c r="L201">
        <v>74</v>
      </c>
      <c r="M201" s="8"/>
    </row>
    <row r="202" spans="1:13">
      <c r="A202" s="6"/>
      <c r="B202" s="7"/>
      <c r="C202" s="76">
        <f t="shared" si="5"/>
        <v>0</v>
      </c>
      <c r="D202">
        <v>73</v>
      </c>
      <c r="E202" s="8"/>
      <c r="I202" s="6"/>
      <c r="J202" s="7"/>
      <c r="K202" s="13">
        <f t="shared" si="4"/>
        <v>0</v>
      </c>
      <c r="L202">
        <v>73</v>
      </c>
      <c r="M202" s="8"/>
    </row>
    <row r="203" spans="1:13">
      <c r="A203" s="6"/>
      <c r="B203" s="7"/>
      <c r="C203" s="76">
        <f t="shared" si="5"/>
        <v>0</v>
      </c>
      <c r="D203">
        <v>72</v>
      </c>
      <c r="E203" s="8"/>
      <c r="I203" s="6"/>
      <c r="J203" s="7"/>
      <c r="K203" s="13">
        <f t="shared" si="4"/>
        <v>0</v>
      </c>
      <c r="L203">
        <v>72</v>
      </c>
      <c r="M203" s="8"/>
    </row>
    <row r="204" spans="1:13">
      <c r="A204" s="6"/>
      <c r="B204" s="7"/>
      <c r="C204" s="76">
        <f t="shared" si="5"/>
        <v>0</v>
      </c>
      <c r="D204">
        <v>71</v>
      </c>
      <c r="E204" s="8"/>
      <c r="I204" s="6"/>
      <c r="J204" s="7"/>
      <c r="K204" s="13">
        <f t="shared" si="4"/>
        <v>0</v>
      </c>
      <c r="L204">
        <v>71</v>
      </c>
      <c r="M204" s="8"/>
    </row>
    <row r="205" spans="1:13">
      <c r="A205" s="6"/>
      <c r="B205" s="7"/>
      <c r="C205" s="76">
        <f t="shared" si="5"/>
        <v>0</v>
      </c>
      <c r="D205">
        <v>70</v>
      </c>
      <c r="E205" s="8"/>
      <c r="I205" s="6"/>
      <c r="J205" s="7"/>
      <c r="K205" s="13">
        <f t="shared" si="4"/>
        <v>0</v>
      </c>
      <c r="L205">
        <v>70</v>
      </c>
      <c r="M205" s="8"/>
    </row>
    <row r="206" spans="1:13">
      <c r="A206" s="6"/>
      <c r="B206" s="7"/>
      <c r="C206" s="76">
        <f t="shared" si="5"/>
        <v>0</v>
      </c>
      <c r="D206">
        <v>69</v>
      </c>
      <c r="E206" s="8"/>
      <c r="I206" s="6"/>
      <c r="J206" s="7"/>
      <c r="K206" s="13">
        <f t="shared" si="4"/>
        <v>0</v>
      </c>
      <c r="L206">
        <v>69</v>
      </c>
      <c r="M206" s="8"/>
    </row>
    <row r="207" spans="1:13">
      <c r="A207" s="6"/>
      <c r="B207" s="7"/>
      <c r="C207" s="76">
        <f t="shared" si="5"/>
        <v>0</v>
      </c>
      <c r="D207">
        <v>68</v>
      </c>
      <c r="E207" s="8"/>
      <c r="I207" s="6"/>
      <c r="J207" s="7"/>
      <c r="K207" s="13">
        <f t="shared" si="4"/>
        <v>0</v>
      </c>
      <c r="L207">
        <v>68</v>
      </c>
      <c r="M207" s="8"/>
    </row>
    <row r="208" spans="1:13">
      <c r="A208" s="6"/>
      <c r="B208" s="7"/>
      <c r="C208" s="76">
        <f t="shared" si="5"/>
        <v>0</v>
      </c>
      <c r="D208">
        <v>67</v>
      </c>
      <c r="E208" s="8"/>
      <c r="I208" s="6"/>
      <c r="J208" s="7"/>
      <c r="K208" s="13">
        <f t="shared" si="4"/>
        <v>0</v>
      </c>
      <c r="L208">
        <v>67</v>
      </c>
      <c r="M208" s="8"/>
    </row>
    <row r="209" spans="1:13">
      <c r="A209" s="6"/>
      <c r="B209" s="7"/>
      <c r="C209" s="76">
        <f t="shared" si="5"/>
        <v>0</v>
      </c>
      <c r="D209">
        <v>66</v>
      </c>
      <c r="E209" s="8"/>
      <c r="I209" s="6"/>
      <c r="J209" s="7"/>
      <c r="K209" s="13">
        <f t="shared" si="4"/>
        <v>0</v>
      </c>
      <c r="L209">
        <v>66</v>
      </c>
      <c r="M209" s="8"/>
    </row>
    <row r="210" spans="1:13">
      <c r="A210" s="6"/>
      <c r="B210" s="7"/>
      <c r="C210" s="76">
        <f t="shared" si="5"/>
        <v>0</v>
      </c>
      <c r="D210">
        <v>65</v>
      </c>
      <c r="E210" s="8"/>
      <c r="I210" s="6"/>
      <c r="J210" s="7"/>
      <c r="K210" s="13">
        <f t="shared" si="4"/>
        <v>0</v>
      </c>
      <c r="L210">
        <v>65</v>
      </c>
      <c r="M210" s="8"/>
    </row>
    <row r="211" spans="1:13">
      <c r="A211" s="6"/>
      <c r="B211" s="7"/>
      <c r="C211" s="76">
        <f t="shared" si="5"/>
        <v>0</v>
      </c>
      <c r="D211">
        <v>64</v>
      </c>
      <c r="E211" s="8"/>
      <c r="I211" s="6"/>
      <c r="J211" s="7"/>
      <c r="K211" s="13">
        <f t="shared" si="4"/>
        <v>0</v>
      </c>
      <c r="L211">
        <v>64</v>
      </c>
      <c r="M211" s="8"/>
    </row>
    <row r="212" spans="1:13">
      <c r="A212" s="6"/>
      <c r="B212" s="11"/>
      <c r="C212" s="76">
        <f t="shared" si="5"/>
        <v>0</v>
      </c>
      <c r="D212">
        <v>63</v>
      </c>
      <c r="E212" s="8"/>
      <c r="I212" s="6"/>
      <c r="J212" s="11"/>
      <c r="K212" s="13">
        <f t="shared" si="4"/>
        <v>0</v>
      </c>
      <c r="L212">
        <v>63</v>
      </c>
      <c r="M212" s="8"/>
    </row>
    <row r="213" spans="1:13">
      <c r="A213" s="6"/>
      <c r="B213" s="11"/>
      <c r="C213" s="76">
        <f t="shared" si="5"/>
        <v>0</v>
      </c>
      <c r="D213">
        <v>62</v>
      </c>
      <c r="E213" s="8"/>
      <c r="I213" s="6"/>
      <c r="J213" s="11"/>
      <c r="K213" s="13">
        <f t="shared" si="4"/>
        <v>0</v>
      </c>
      <c r="L213">
        <v>62</v>
      </c>
      <c r="M213" s="8"/>
    </row>
    <row r="214" spans="1:13">
      <c r="A214" s="6"/>
      <c r="B214" s="7"/>
      <c r="C214" s="76">
        <f t="shared" si="5"/>
        <v>0</v>
      </c>
      <c r="D214">
        <v>61</v>
      </c>
      <c r="E214" s="8"/>
      <c r="I214" s="6"/>
      <c r="J214" s="7"/>
      <c r="K214" s="13">
        <f t="shared" si="4"/>
        <v>0</v>
      </c>
      <c r="L214">
        <v>61</v>
      </c>
      <c r="M214" s="8"/>
    </row>
    <row r="215" spans="1:13">
      <c r="A215" s="6"/>
      <c r="B215" s="7"/>
      <c r="C215" s="76">
        <f t="shared" si="5"/>
        <v>0</v>
      </c>
      <c r="D215">
        <v>60</v>
      </c>
      <c r="E215" s="8"/>
      <c r="I215" s="6"/>
      <c r="J215" s="7"/>
      <c r="K215" s="13">
        <f t="shared" ref="K215:K272" si="6">IF(J194&lt;&gt;0,(J215-J194)/J194,0)</f>
        <v>0</v>
      </c>
      <c r="L215">
        <v>60</v>
      </c>
      <c r="M215" s="8"/>
    </row>
    <row r="216" spans="1:13">
      <c r="A216" s="6"/>
      <c r="B216" s="7"/>
      <c r="C216" s="76">
        <f t="shared" ref="C216:C274" si="7">IF(B195&lt;&gt;0,(B216-B195)/B195,0)</f>
        <v>0</v>
      </c>
      <c r="D216">
        <v>59</v>
      </c>
      <c r="E216" s="8"/>
      <c r="I216" s="6"/>
      <c r="J216" s="7"/>
      <c r="K216" s="13">
        <f t="shared" si="6"/>
        <v>0</v>
      </c>
      <c r="L216">
        <v>59</v>
      </c>
      <c r="M216" s="8"/>
    </row>
    <row r="217" spans="1:13">
      <c r="A217" s="6"/>
      <c r="B217" s="7"/>
      <c r="C217" s="76">
        <f t="shared" si="7"/>
        <v>0</v>
      </c>
      <c r="D217">
        <v>58</v>
      </c>
      <c r="E217" s="8"/>
      <c r="I217" s="6"/>
      <c r="J217" s="7"/>
      <c r="K217" s="13">
        <f t="shared" si="6"/>
        <v>0</v>
      </c>
      <c r="L217">
        <v>58</v>
      </c>
      <c r="M217" s="8"/>
    </row>
    <row r="218" spans="1:13">
      <c r="A218" s="6"/>
      <c r="B218" s="7"/>
      <c r="C218" s="76">
        <f t="shared" si="7"/>
        <v>0</v>
      </c>
      <c r="D218">
        <v>57</v>
      </c>
      <c r="E218" s="8"/>
      <c r="I218" s="6"/>
      <c r="J218" s="7"/>
      <c r="K218" s="13">
        <f t="shared" si="6"/>
        <v>0</v>
      </c>
      <c r="L218">
        <v>57</v>
      </c>
      <c r="M218" s="8"/>
    </row>
    <row r="219" spans="1:13">
      <c r="A219" s="6"/>
      <c r="B219" s="7"/>
      <c r="C219" s="76">
        <f t="shared" si="7"/>
        <v>0</v>
      </c>
      <c r="D219">
        <v>56</v>
      </c>
      <c r="E219" s="8"/>
      <c r="I219" s="6"/>
      <c r="J219" s="7"/>
      <c r="K219" s="13">
        <f t="shared" si="6"/>
        <v>0</v>
      </c>
      <c r="L219">
        <v>56</v>
      </c>
      <c r="M219" s="8"/>
    </row>
    <row r="220" spans="1:13">
      <c r="A220" s="6"/>
      <c r="B220" s="7"/>
      <c r="C220" s="76">
        <f t="shared" si="7"/>
        <v>0</v>
      </c>
      <c r="D220">
        <v>55</v>
      </c>
      <c r="E220" s="8"/>
      <c r="I220" s="6"/>
      <c r="J220" s="7"/>
      <c r="K220" s="13">
        <f t="shared" si="6"/>
        <v>0</v>
      </c>
      <c r="L220">
        <v>55</v>
      </c>
      <c r="M220" s="8"/>
    </row>
    <row r="221" spans="1:13">
      <c r="A221" s="6"/>
      <c r="B221" s="7"/>
      <c r="C221" s="76">
        <f t="shared" si="7"/>
        <v>0</v>
      </c>
      <c r="D221">
        <v>54</v>
      </c>
      <c r="E221" s="8"/>
      <c r="I221" s="6"/>
      <c r="J221" s="7"/>
      <c r="K221" s="13">
        <f t="shared" si="6"/>
        <v>0</v>
      </c>
      <c r="L221">
        <v>54</v>
      </c>
      <c r="M221" s="8"/>
    </row>
    <row r="222" spans="1:13">
      <c r="A222" s="6"/>
      <c r="B222" s="7"/>
      <c r="C222" s="76">
        <f t="shared" si="7"/>
        <v>0</v>
      </c>
      <c r="D222">
        <v>53</v>
      </c>
      <c r="E222" s="8"/>
      <c r="I222" s="6"/>
      <c r="J222" s="7"/>
      <c r="K222" s="13">
        <f t="shared" si="6"/>
        <v>0</v>
      </c>
      <c r="L222">
        <v>53</v>
      </c>
      <c r="M222" s="8"/>
    </row>
    <row r="223" spans="1:13">
      <c r="A223" s="6"/>
      <c r="B223" s="7"/>
      <c r="C223" s="76">
        <f t="shared" si="7"/>
        <v>0</v>
      </c>
      <c r="D223">
        <v>52</v>
      </c>
      <c r="E223" s="8"/>
      <c r="I223" s="6"/>
      <c r="J223" s="7"/>
      <c r="K223" s="13">
        <f t="shared" si="6"/>
        <v>0</v>
      </c>
      <c r="L223">
        <v>52</v>
      </c>
      <c r="M223" s="8"/>
    </row>
    <row r="224" spans="1:13">
      <c r="A224" s="6"/>
      <c r="B224" s="7"/>
      <c r="C224" s="76">
        <f t="shared" si="7"/>
        <v>0</v>
      </c>
      <c r="D224">
        <v>51</v>
      </c>
      <c r="E224" s="8"/>
      <c r="I224" s="6"/>
      <c r="J224" s="7"/>
      <c r="K224" s="13">
        <f t="shared" si="6"/>
        <v>0</v>
      </c>
      <c r="L224">
        <v>51</v>
      </c>
      <c r="M224" s="8"/>
    </row>
    <row r="225" spans="1:13">
      <c r="A225" s="6"/>
      <c r="B225" s="7"/>
      <c r="C225" s="76">
        <f t="shared" si="7"/>
        <v>0</v>
      </c>
      <c r="D225">
        <v>50</v>
      </c>
      <c r="E225" s="8"/>
      <c r="I225" s="6"/>
      <c r="J225" s="7"/>
      <c r="K225" s="13">
        <f t="shared" si="6"/>
        <v>0</v>
      </c>
      <c r="L225">
        <v>50</v>
      </c>
      <c r="M225" s="8"/>
    </row>
    <row r="226" spans="1:13">
      <c r="A226" s="6"/>
      <c r="B226" s="7"/>
      <c r="C226" s="76">
        <f t="shared" si="7"/>
        <v>0</v>
      </c>
      <c r="D226">
        <v>49</v>
      </c>
      <c r="E226" s="8"/>
      <c r="I226" s="6"/>
      <c r="J226" s="7"/>
      <c r="K226" s="13">
        <f t="shared" si="6"/>
        <v>0</v>
      </c>
      <c r="L226">
        <v>49</v>
      </c>
      <c r="M226" s="8"/>
    </row>
    <row r="227" spans="1:13">
      <c r="A227" s="6"/>
      <c r="B227" s="7"/>
      <c r="C227" s="76">
        <f t="shared" si="7"/>
        <v>0</v>
      </c>
      <c r="D227">
        <v>48</v>
      </c>
      <c r="E227" s="8"/>
      <c r="I227" s="6"/>
      <c r="J227" s="7"/>
      <c r="K227" s="13">
        <f t="shared" si="6"/>
        <v>0</v>
      </c>
      <c r="L227">
        <v>48</v>
      </c>
      <c r="M227" s="8"/>
    </row>
    <row r="228" spans="1:13">
      <c r="A228" s="6"/>
      <c r="B228" s="7"/>
      <c r="C228" s="76">
        <f t="shared" si="7"/>
        <v>0</v>
      </c>
      <c r="D228">
        <v>47</v>
      </c>
      <c r="E228" s="8"/>
      <c r="I228" s="6"/>
      <c r="J228" s="7"/>
      <c r="K228" s="13">
        <f t="shared" si="6"/>
        <v>0</v>
      </c>
      <c r="L228">
        <v>47</v>
      </c>
      <c r="M228" s="8"/>
    </row>
    <row r="229" spans="1:13">
      <c r="A229" s="6"/>
      <c r="B229" s="7"/>
      <c r="C229" s="76">
        <f t="shared" si="7"/>
        <v>0</v>
      </c>
      <c r="D229">
        <v>46</v>
      </c>
      <c r="E229" s="8"/>
      <c r="I229" s="6"/>
      <c r="J229" s="7"/>
      <c r="K229" s="13">
        <f t="shared" si="6"/>
        <v>0</v>
      </c>
      <c r="L229">
        <v>46</v>
      </c>
      <c r="M229" s="8"/>
    </row>
    <row r="230" spans="1:13">
      <c r="A230" s="6"/>
      <c r="B230" s="7"/>
      <c r="C230" s="76">
        <f t="shared" si="7"/>
        <v>0</v>
      </c>
      <c r="D230">
        <v>45</v>
      </c>
      <c r="E230" s="8"/>
      <c r="I230" s="6"/>
      <c r="J230" s="7"/>
      <c r="K230" s="13">
        <f t="shared" si="6"/>
        <v>0</v>
      </c>
      <c r="L230">
        <v>45</v>
      </c>
      <c r="M230" s="8"/>
    </row>
    <row r="231" spans="1:13">
      <c r="A231" s="6"/>
      <c r="B231" s="7"/>
      <c r="C231" s="76">
        <f t="shared" si="7"/>
        <v>0</v>
      </c>
      <c r="D231">
        <v>44</v>
      </c>
      <c r="E231" s="8"/>
      <c r="I231" s="6"/>
      <c r="J231" s="7"/>
      <c r="K231" s="13">
        <f t="shared" si="6"/>
        <v>0</v>
      </c>
      <c r="L231">
        <v>44</v>
      </c>
      <c r="M231" s="8"/>
    </row>
    <row r="232" spans="1:13">
      <c r="A232" s="6"/>
      <c r="B232" s="7"/>
      <c r="C232" s="76">
        <f t="shared" si="7"/>
        <v>0</v>
      </c>
      <c r="D232">
        <v>43</v>
      </c>
      <c r="E232" s="8"/>
      <c r="I232" s="6"/>
      <c r="J232" s="7"/>
      <c r="K232" s="13">
        <f t="shared" si="6"/>
        <v>0</v>
      </c>
      <c r="L232">
        <v>43</v>
      </c>
      <c r="M232" s="8"/>
    </row>
    <row r="233" spans="1:13">
      <c r="A233" s="6"/>
      <c r="B233" s="11"/>
      <c r="C233" s="76">
        <f t="shared" si="7"/>
        <v>0</v>
      </c>
      <c r="D233">
        <v>42</v>
      </c>
      <c r="E233" s="8"/>
      <c r="I233" s="6"/>
      <c r="J233" s="11"/>
      <c r="K233" s="13">
        <f t="shared" si="6"/>
        <v>0</v>
      </c>
      <c r="L233">
        <v>42</v>
      </c>
      <c r="M233" s="8"/>
    </row>
    <row r="234" spans="1:13">
      <c r="A234" s="6"/>
      <c r="B234" s="11"/>
      <c r="C234" s="76">
        <f t="shared" si="7"/>
        <v>0</v>
      </c>
      <c r="D234">
        <v>41</v>
      </c>
      <c r="E234" s="8"/>
      <c r="I234" s="6"/>
      <c r="J234" s="11"/>
      <c r="K234" s="13">
        <f t="shared" si="6"/>
        <v>0</v>
      </c>
      <c r="L234">
        <v>41</v>
      </c>
      <c r="M234" s="8"/>
    </row>
    <row r="235" spans="1:13">
      <c r="A235" s="6"/>
      <c r="B235" s="11"/>
      <c r="C235" s="76">
        <f t="shared" si="7"/>
        <v>0</v>
      </c>
      <c r="D235">
        <v>40</v>
      </c>
      <c r="E235" s="8"/>
      <c r="I235" s="6"/>
      <c r="J235" s="11"/>
      <c r="K235" s="13">
        <f t="shared" si="6"/>
        <v>0</v>
      </c>
      <c r="L235">
        <v>40</v>
      </c>
      <c r="M235" s="8"/>
    </row>
    <row r="236" spans="1:13">
      <c r="A236" s="6"/>
      <c r="B236" s="7"/>
      <c r="C236" s="76">
        <f t="shared" si="7"/>
        <v>0</v>
      </c>
      <c r="D236">
        <v>39</v>
      </c>
      <c r="E236" s="8"/>
      <c r="I236" s="6"/>
      <c r="J236" s="7"/>
      <c r="K236" s="13">
        <f t="shared" si="6"/>
        <v>0</v>
      </c>
      <c r="L236">
        <v>39</v>
      </c>
      <c r="M236" s="8"/>
    </row>
    <row r="237" spans="1:13">
      <c r="A237" s="6"/>
      <c r="B237" s="7"/>
      <c r="C237" s="76">
        <f t="shared" si="7"/>
        <v>0</v>
      </c>
      <c r="D237">
        <v>38</v>
      </c>
      <c r="E237" s="8"/>
      <c r="I237" s="6"/>
      <c r="J237" s="7"/>
      <c r="K237" s="13">
        <f t="shared" si="6"/>
        <v>0</v>
      </c>
      <c r="L237">
        <v>38</v>
      </c>
      <c r="M237" s="8"/>
    </row>
    <row r="238" spans="1:13">
      <c r="A238" s="6"/>
      <c r="B238" s="7"/>
      <c r="C238" s="76">
        <f t="shared" si="7"/>
        <v>0</v>
      </c>
      <c r="D238">
        <v>37</v>
      </c>
      <c r="E238" s="8"/>
      <c r="I238" s="6"/>
      <c r="J238" s="7"/>
      <c r="K238" s="13">
        <f t="shared" si="6"/>
        <v>0</v>
      </c>
      <c r="L238">
        <v>37</v>
      </c>
      <c r="M238" s="8"/>
    </row>
    <row r="239" spans="1:13">
      <c r="A239" s="6"/>
      <c r="B239" s="7"/>
      <c r="C239" s="76">
        <f t="shared" si="7"/>
        <v>0</v>
      </c>
      <c r="D239">
        <v>36</v>
      </c>
      <c r="E239" s="8"/>
      <c r="I239" s="6"/>
      <c r="J239" s="7"/>
      <c r="K239" s="13">
        <f t="shared" si="6"/>
        <v>0</v>
      </c>
      <c r="L239">
        <v>36</v>
      </c>
      <c r="M239" s="8"/>
    </row>
    <row r="240" spans="1:13">
      <c r="A240" s="6"/>
      <c r="B240" s="7"/>
      <c r="C240" s="76">
        <f t="shared" si="7"/>
        <v>0</v>
      </c>
      <c r="D240">
        <v>35</v>
      </c>
      <c r="E240" s="8"/>
      <c r="I240" s="6"/>
      <c r="J240" s="7"/>
      <c r="K240" s="13">
        <f t="shared" si="6"/>
        <v>0</v>
      </c>
      <c r="L240">
        <v>35</v>
      </c>
      <c r="M240" s="8"/>
    </row>
    <row r="241" spans="1:13">
      <c r="A241" s="6"/>
      <c r="B241" s="7"/>
      <c r="C241" s="76">
        <f t="shared" si="7"/>
        <v>0</v>
      </c>
      <c r="D241">
        <v>34</v>
      </c>
      <c r="E241" s="8"/>
      <c r="I241" s="6"/>
      <c r="J241" s="7"/>
      <c r="K241" s="13">
        <f t="shared" si="6"/>
        <v>0</v>
      </c>
      <c r="L241">
        <v>34</v>
      </c>
      <c r="M241" s="8"/>
    </row>
    <row r="242" spans="1:13">
      <c r="A242" s="6"/>
      <c r="B242" s="7"/>
      <c r="C242" s="76">
        <f t="shared" si="7"/>
        <v>0</v>
      </c>
      <c r="D242">
        <v>33</v>
      </c>
      <c r="E242" s="8"/>
      <c r="I242" s="6"/>
      <c r="J242" s="7"/>
      <c r="K242" s="13">
        <f t="shared" si="6"/>
        <v>0</v>
      </c>
      <c r="L242">
        <v>33</v>
      </c>
      <c r="M242" s="8"/>
    </row>
    <row r="243" spans="1:13">
      <c r="A243" s="6"/>
      <c r="B243" s="7"/>
      <c r="C243" s="76">
        <f t="shared" si="7"/>
        <v>0</v>
      </c>
      <c r="D243">
        <v>32</v>
      </c>
      <c r="E243" s="8"/>
      <c r="I243" s="6"/>
      <c r="J243" s="7"/>
      <c r="K243" s="13">
        <f t="shared" si="6"/>
        <v>0</v>
      </c>
      <c r="L243">
        <v>32</v>
      </c>
      <c r="M243" s="8"/>
    </row>
    <row r="244" spans="1:13">
      <c r="A244" s="6"/>
      <c r="B244" s="7"/>
      <c r="C244" s="76">
        <f t="shared" si="7"/>
        <v>0</v>
      </c>
      <c r="D244">
        <v>31</v>
      </c>
      <c r="E244" s="8"/>
      <c r="I244" s="6"/>
      <c r="J244" s="7"/>
      <c r="K244" s="13">
        <f t="shared" si="6"/>
        <v>0</v>
      </c>
      <c r="L244">
        <v>31</v>
      </c>
      <c r="M244" s="8"/>
    </row>
    <row r="245" spans="1:13">
      <c r="A245" s="6"/>
      <c r="B245" s="7"/>
      <c r="C245" s="76">
        <f t="shared" si="7"/>
        <v>0</v>
      </c>
      <c r="D245">
        <v>30</v>
      </c>
      <c r="E245" s="8"/>
      <c r="I245" s="6"/>
      <c r="J245" s="7"/>
      <c r="K245" s="13">
        <f t="shared" si="6"/>
        <v>0</v>
      </c>
      <c r="L245">
        <v>30</v>
      </c>
      <c r="M245" s="8"/>
    </row>
    <row r="246" spans="1:13">
      <c r="A246" s="6"/>
      <c r="B246" s="7"/>
      <c r="C246" s="76">
        <f t="shared" si="7"/>
        <v>0</v>
      </c>
      <c r="D246">
        <v>29</v>
      </c>
      <c r="E246" s="8"/>
      <c r="I246" s="6"/>
      <c r="J246" s="7"/>
      <c r="K246" s="13">
        <f t="shared" si="6"/>
        <v>0</v>
      </c>
      <c r="L246">
        <v>29</v>
      </c>
      <c r="M246" s="8"/>
    </row>
    <row r="247" spans="1:13">
      <c r="A247" s="6"/>
      <c r="B247" s="7"/>
      <c r="C247" s="76">
        <f t="shared" si="7"/>
        <v>0</v>
      </c>
      <c r="D247">
        <v>28</v>
      </c>
      <c r="E247" s="8"/>
      <c r="I247" s="6"/>
      <c r="J247" s="7"/>
      <c r="K247" s="13">
        <f t="shared" si="6"/>
        <v>0</v>
      </c>
      <c r="L247">
        <v>28</v>
      </c>
      <c r="M247" s="8"/>
    </row>
    <row r="248" spans="1:13">
      <c r="A248" s="6"/>
      <c r="B248" s="7"/>
      <c r="C248" s="76">
        <f t="shared" si="7"/>
        <v>0</v>
      </c>
      <c r="D248">
        <v>27</v>
      </c>
      <c r="E248" s="8"/>
      <c r="I248" s="6"/>
      <c r="J248" s="7"/>
      <c r="K248" s="13">
        <f t="shared" si="6"/>
        <v>0</v>
      </c>
      <c r="L248">
        <v>27</v>
      </c>
      <c r="M248" s="8"/>
    </row>
    <row r="249" spans="1:13">
      <c r="A249" s="6"/>
      <c r="B249" s="7"/>
      <c r="C249" s="76">
        <f t="shared" si="7"/>
        <v>0</v>
      </c>
      <c r="D249">
        <v>26</v>
      </c>
      <c r="E249" s="8"/>
      <c r="I249" s="6"/>
      <c r="J249" s="7"/>
      <c r="K249" s="13">
        <f t="shared" si="6"/>
        <v>0</v>
      </c>
      <c r="L249">
        <v>26</v>
      </c>
      <c r="M249" s="8"/>
    </row>
    <row r="250" spans="1:13">
      <c r="A250" s="6"/>
      <c r="B250" s="7"/>
      <c r="C250" s="76">
        <f t="shared" si="7"/>
        <v>0</v>
      </c>
      <c r="D250">
        <v>25</v>
      </c>
      <c r="E250" s="8"/>
      <c r="I250" s="6"/>
      <c r="J250" s="7"/>
      <c r="K250" s="13">
        <f t="shared" si="6"/>
        <v>0</v>
      </c>
      <c r="L250">
        <v>25</v>
      </c>
      <c r="M250" s="8"/>
    </row>
    <row r="251" spans="1:13">
      <c r="A251" s="6"/>
      <c r="B251" s="7"/>
      <c r="C251" s="76">
        <f t="shared" si="7"/>
        <v>0</v>
      </c>
      <c r="D251">
        <v>24</v>
      </c>
      <c r="E251" s="8"/>
      <c r="I251" s="6"/>
      <c r="J251" s="7"/>
      <c r="K251" s="13">
        <f t="shared" si="6"/>
        <v>0</v>
      </c>
      <c r="L251">
        <v>24</v>
      </c>
      <c r="M251" s="8"/>
    </row>
    <row r="252" spans="1:13">
      <c r="A252" s="6"/>
      <c r="B252" s="7"/>
      <c r="C252" s="76">
        <f t="shared" si="7"/>
        <v>0</v>
      </c>
      <c r="D252">
        <v>23</v>
      </c>
      <c r="E252" s="8"/>
      <c r="I252" s="6"/>
      <c r="J252" s="7"/>
      <c r="K252" s="13">
        <f t="shared" si="6"/>
        <v>0</v>
      </c>
      <c r="L252">
        <v>23</v>
      </c>
      <c r="M252" s="8"/>
    </row>
    <row r="253" spans="1:13">
      <c r="A253" s="6"/>
      <c r="B253" s="7"/>
      <c r="C253" s="76">
        <f t="shared" si="7"/>
        <v>0</v>
      </c>
      <c r="D253">
        <v>22</v>
      </c>
      <c r="E253" s="8"/>
      <c r="I253" s="6"/>
      <c r="J253" s="7"/>
      <c r="K253" s="13">
        <f t="shared" si="6"/>
        <v>0</v>
      </c>
      <c r="L253">
        <v>22</v>
      </c>
      <c r="M253" s="8"/>
    </row>
    <row r="254" spans="1:13">
      <c r="A254" s="6"/>
      <c r="B254" s="7"/>
      <c r="C254" s="76">
        <f t="shared" si="7"/>
        <v>0</v>
      </c>
      <c r="D254">
        <v>21</v>
      </c>
      <c r="E254" s="8"/>
      <c r="I254" s="6"/>
      <c r="J254" s="7"/>
      <c r="K254" s="13">
        <f t="shared" si="6"/>
        <v>0</v>
      </c>
      <c r="L254">
        <v>21</v>
      </c>
      <c r="M254" s="8"/>
    </row>
    <row r="255" spans="1:13">
      <c r="A255" s="6"/>
      <c r="B255" s="7"/>
      <c r="C255" s="76">
        <f t="shared" si="7"/>
        <v>0</v>
      </c>
      <c r="D255">
        <v>20</v>
      </c>
      <c r="E255" s="8"/>
      <c r="I255" s="6"/>
      <c r="J255" s="7"/>
      <c r="K255" s="13">
        <f t="shared" si="6"/>
        <v>0</v>
      </c>
      <c r="L255">
        <v>20</v>
      </c>
      <c r="M255" s="8"/>
    </row>
    <row r="256" spans="1:13">
      <c r="A256" s="6"/>
      <c r="B256" s="11"/>
      <c r="C256" s="76">
        <f t="shared" si="7"/>
        <v>0</v>
      </c>
      <c r="D256">
        <v>19</v>
      </c>
      <c r="E256" s="8"/>
      <c r="I256" s="6"/>
      <c r="J256" s="11"/>
      <c r="K256" s="13">
        <f t="shared" si="6"/>
        <v>0</v>
      </c>
      <c r="L256">
        <v>19</v>
      </c>
      <c r="M256" s="8"/>
    </row>
    <row r="257" spans="1:13">
      <c r="A257" s="6"/>
      <c r="B257" s="7"/>
      <c r="C257" s="76">
        <f t="shared" si="7"/>
        <v>0</v>
      </c>
      <c r="D257">
        <v>18</v>
      </c>
      <c r="E257" s="8"/>
      <c r="I257" s="6"/>
      <c r="J257" s="7"/>
      <c r="K257" s="13">
        <f t="shared" si="6"/>
        <v>0</v>
      </c>
      <c r="L257">
        <v>18</v>
      </c>
      <c r="M257" s="8"/>
    </row>
    <row r="258" spans="1:13">
      <c r="A258" s="6"/>
      <c r="B258" s="7"/>
      <c r="C258" s="76">
        <f t="shared" si="7"/>
        <v>0</v>
      </c>
      <c r="D258">
        <v>17</v>
      </c>
      <c r="E258" s="8"/>
      <c r="I258" s="6"/>
      <c r="J258" s="7"/>
      <c r="K258" s="13">
        <f t="shared" si="6"/>
        <v>0</v>
      </c>
      <c r="L258">
        <v>17</v>
      </c>
      <c r="M258" s="8"/>
    </row>
    <row r="259" spans="1:13">
      <c r="A259" s="6"/>
      <c r="B259" s="7"/>
      <c r="C259" s="76">
        <f t="shared" si="7"/>
        <v>0</v>
      </c>
      <c r="D259">
        <v>16</v>
      </c>
      <c r="E259" s="8"/>
      <c r="I259" s="6"/>
      <c r="J259" s="7"/>
      <c r="K259" s="13">
        <f t="shared" si="6"/>
        <v>0</v>
      </c>
      <c r="L259">
        <v>16</v>
      </c>
      <c r="M259" s="8"/>
    </row>
    <row r="260" spans="1:13">
      <c r="A260" s="6"/>
      <c r="B260" s="7"/>
      <c r="C260" s="76">
        <f t="shared" si="7"/>
        <v>0</v>
      </c>
      <c r="D260">
        <v>15</v>
      </c>
      <c r="E260" s="8"/>
      <c r="I260" s="6"/>
      <c r="J260" s="7"/>
      <c r="K260" s="13">
        <f t="shared" si="6"/>
        <v>0</v>
      </c>
      <c r="L260">
        <v>15</v>
      </c>
      <c r="M260" s="8"/>
    </row>
    <row r="261" spans="1:13">
      <c r="A261" s="6"/>
      <c r="B261" s="7"/>
      <c r="C261" s="76">
        <f t="shared" si="7"/>
        <v>0</v>
      </c>
      <c r="D261">
        <v>14</v>
      </c>
      <c r="E261" s="8"/>
      <c r="I261" s="6"/>
      <c r="J261" s="7"/>
      <c r="K261" s="13">
        <f t="shared" si="6"/>
        <v>0</v>
      </c>
      <c r="L261">
        <v>14</v>
      </c>
      <c r="M261" s="8"/>
    </row>
    <row r="262" spans="1:13">
      <c r="A262" s="6"/>
      <c r="B262" s="7"/>
      <c r="C262" s="76">
        <f t="shared" si="7"/>
        <v>0</v>
      </c>
      <c r="D262">
        <v>13</v>
      </c>
      <c r="E262" s="8"/>
      <c r="I262" s="6"/>
      <c r="J262" s="7"/>
      <c r="K262" s="13">
        <f t="shared" si="6"/>
        <v>0</v>
      </c>
      <c r="L262">
        <v>13</v>
      </c>
      <c r="M262" s="8"/>
    </row>
    <row r="263" spans="1:13">
      <c r="A263" s="6"/>
      <c r="B263" s="7"/>
      <c r="C263" s="76">
        <f t="shared" si="7"/>
        <v>0</v>
      </c>
      <c r="D263">
        <v>12</v>
      </c>
      <c r="E263" s="8"/>
      <c r="I263" s="6"/>
      <c r="J263" s="7"/>
      <c r="K263" s="13">
        <f t="shared" si="6"/>
        <v>0</v>
      </c>
      <c r="L263">
        <v>12</v>
      </c>
      <c r="M263" s="8"/>
    </row>
    <row r="264" spans="1:13">
      <c r="A264" s="6"/>
      <c r="B264" s="7"/>
      <c r="C264" s="76">
        <f t="shared" si="7"/>
        <v>0</v>
      </c>
      <c r="D264">
        <v>11</v>
      </c>
      <c r="E264" s="8"/>
      <c r="I264" s="6"/>
      <c r="J264" s="7"/>
      <c r="K264" s="13">
        <f t="shared" si="6"/>
        <v>0</v>
      </c>
      <c r="L264">
        <v>11</v>
      </c>
      <c r="M264" s="8"/>
    </row>
    <row r="265" spans="1:13">
      <c r="A265" s="6"/>
      <c r="B265" s="7"/>
      <c r="C265" s="76">
        <f t="shared" si="7"/>
        <v>0</v>
      </c>
      <c r="D265">
        <v>10</v>
      </c>
      <c r="E265" s="8"/>
      <c r="I265" s="6"/>
      <c r="J265" s="7"/>
      <c r="K265" s="13">
        <f t="shared" si="6"/>
        <v>0</v>
      </c>
      <c r="L265">
        <v>10</v>
      </c>
      <c r="M265" s="8"/>
    </row>
    <row r="266" spans="1:13">
      <c r="A266" s="6"/>
      <c r="B266" s="7"/>
      <c r="C266" s="76">
        <f t="shared" si="7"/>
        <v>0</v>
      </c>
      <c r="D266">
        <v>9</v>
      </c>
      <c r="E266" s="8"/>
      <c r="I266" s="6"/>
      <c r="J266" s="7"/>
      <c r="K266" s="13">
        <f t="shared" si="6"/>
        <v>0</v>
      </c>
      <c r="L266">
        <v>9</v>
      </c>
      <c r="M266" s="8"/>
    </row>
    <row r="267" spans="1:13">
      <c r="A267" s="6"/>
      <c r="B267" s="7"/>
      <c r="C267" s="76">
        <f t="shared" si="7"/>
        <v>0</v>
      </c>
      <c r="D267">
        <v>8</v>
      </c>
      <c r="E267" s="8"/>
      <c r="I267" s="6"/>
      <c r="J267" s="7"/>
      <c r="K267" s="13">
        <f t="shared" si="6"/>
        <v>0</v>
      </c>
      <c r="L267">
        <v>8</v>
      </c>
      <c r="M267" s="8"/>
    </row>
    <row r="268" spans="1:13">
      <c r="A268" s="6"/>
      <c r="B268" s="7"/>
      <c r="C268" s="76">
        <f t="shared" si="7"/>
        <v>0</v>
      </c>
      <c r="D268">
        <v>7</v>
      </c>
      <c r="E268" s="8"/>
      <c r="I268" s="6"/>
      <c r="J268" s="7"/>
      <c r="K268" s="13">
        <f t="shared" si="6"/>
        <v>0</v>
      </c>
      <c r="L268">
        <v>7</v>
      </c>
      <c r="M268" s="8"/>
    </row>
    <row r="269" spans="1:13">
      <c r="A269" s="6"/>
      <c r="B269" s="7"/>
      <c r="C269" s="76">
        <f t="shared" si="7"/>
        <v>0</v>
      </c>
      <c r="D269">
        <v>6</v>
      </c>
      <c r="E269" s="8"/>
      <c r="I269" s="6"/>
      <c r="J269" s="7"/>
      <c r="K269" s="13">
        <f t="shared" si="6"/>
        <v>0</v>
      </c>
      <c r="L269">
        <v>6</v>
      </c>
      <c r="M269" s="8"/>
    </row>
    <row r="270" spans="1:13">
      <c r="A270" s="6"/>
      <c r="B270" s="7"/>
      <c r="C270" s="76">
        <f t="shared" si="7"/>
        <v>0</v>
      </c>
      <c r="D270">
        <v>5</v>
      </c>
      <c r="E270" s="8"/>
      <c r="I270" s="6"/>
      <c r="J270" s="7"/>
      <c r="K270" s="13">
        <f t="shared" si="6"/>
        <v>0</v>
      </c>
      <c r="L270">
        <v>5</v>
      </c>
      <c r="M270" s="8"/>
    </row>
    <row r="271" spans="1:13">
      <c r="A271" s="6"/>
      <c r="B271" s="7"/>
      <c r="C271" s="76">
        <f t="shared" si="7"/>
        <v>0</v>
      </c>
      <c r="D271">
        <v>4</v>
      </c>
      <c r="E271" s="8"/>
      <c r="I271" s="6"/>
      <c r="J271" s="7"/>
      <c r="K271" s="13">
        <f t="shared" si="6"/>
        <v>0</v>
      </c>
      <c r="L271">
        <v>4</v>
      </c>
      <c r="M271" s="8"/>
    </row>
    <row r="272" spans="1:13">
      <c r="A272" s="6"/>
      <c r="B272" s="7"/>
      <c r="C272" s="76">
        <f t="shared" si="7"/>
        <v>0</v>
      </c>
      <c r="D272">
        <v>3</v>
      </c>
      <c r="E272" s="8"/>
      <c r="I272" s="6"/>
      <c r="J272" s="7"/>
      <c r="K272" s="13">
        <f t="shared" si="6"/>
        <v>0</v>
      </c>
      <c r="L272">
        <v>3</v>
      </c>
      <c r="M272" s="8"/>
    </row>
    <row r="273" spans="1:19">
      <c r="A273" s="6"/>
      <c r="B273" s="7"/>
      <c r="C273" s="76">
        <f t="shared" si="7"/>
        <v>0</v>
      </c>
      <c r="D273">
        <v>2</v>
      </c>
      <c r="I273" s="6"/>
      <c r="J273" s="7"/>
      <c r="K273" s="13">
        <f>IF(J252&lt;&gt;0,(J273-J252)/J252,0)</f>
        <v>0</v>
      </c>
      <c r="L273">
        <v>2</v>
      </c>
    </row>
    <row r="274" spans="1:19">
      <c r="A274" s="6"/>
      <c r="B274" s="7"/>
      <c r="C274" s="76">
        <f t="shared" si="7"/>
        <v>0</v>
      </c>
      <c r="D274">
        <v>1</v>
      </c>
      <c r="E274" s="14"/>
      <c r="I274" s="6"/>
      <c r="J274" s="7"/>
      <c r="K274" s="13">
        <f>IF(J253&lt;&gt;0,(J274-J253)/J253,0)</f>
        <v>0</v>
      </c>
      <c r="L274">
        <v>1</v>
      </c>
      <c r="M274" s="14"/>
    </row>
    <row r="275" spans="1:19" ht="16.5">
      <c r="A275" s="15"/>
      <c r="C275" s="16"/>
      <c r="D275" s="18" t="s">
        <v>5</v>
      </c>
      <c r="I275" s="15"/>
      <c r="K275" s="16"/>
      <c r="L275" s="18" t="s">
        <v>5</v>
      </c>
      <c r="S275" s="77"/>
    </row>
    <row r="276" spans="1:19" ht="16.5">
      <c r="A276" s="19"/>
      <c r="C276" s="16"/>
      <c r="D276" s="18" t="s">
        <v>6</v>
      </c>
      <c r="I276" s="19"/>
      <c r="K276" s="16"/>
      <c r="L276" s="18" t="s">
        <v>6</v>
      </c>
    </row>
    <row r="277" spans="1:19" ht="16.5">
      <c r="A277" s="19" t="s">
        <v>7</v>
      </c>
      <c r="B277" s="20">
        <v>1.645</v>
      </c>
      <c r="C277" s="16">
        <f>STDEV(C23:C274)</f>
        <v>0</v>
      </c>
      <c r="E277" s="18"/>
      <c r="I277" s="19" t="s">
        <v>7</v>
      </c>
      <c r="J277" s="20">
        <v>1.645</v>
      </c>
      <c r="K277" s="16">
        <f>STDEV(K23:K274)</f>
        <v>0</v>
      </c>
      <c r="M277" s="18"/>
    </row>
    <row r="278" spans="1:19">
      <c r="A278" s="15"/>
      <c r="C278" s="21"/>
      <c r="I278" s="15"/>
      <c r="K278" s="21"/>
    </row>
    <row r="279" spans="1:19">
      <c r="A279" s="23"/>
      <c r="B279" s="24"/>
      <c r="C279" s="25" t="s">
        <v>9</v>
      </c>
      <c r="D279" s="25" t="s">
        <v>10</v>
      </c>
      <c r="E279" s="25" t="s">
        <v>11</v>
      </c>
      <c r="I279" s="23"/>
      <c r="J279" s="24"/>
      <c r="K279" s="25" t="s">
        <v>9</v>
      </c>
      <c r="L279" s="25" t="s">
        <v>10</v>
      </c>
      <c r="M279" s="25" t="s">
        <v>11</v>
      </c>
    </row>
    <row r="280" spans="1:19">
      <c r="A280" s="26" t="s">
        <v>12</v>
      </c>
      <c r="B280" s="27"/>
      <c r="C280" s="28">
        <f>$C$277*$B$277</f>
        <v>0</v>
      </c>
      <c r="D280" s="29">
        <f>C280*$B$274</f>
        <v>0</v>
      </c>
      <c r="E280" s="30">
        <f>IF(D280&gt;$B$274,$B$274,D280)</f>
        <v>0</v>
      </c>
      <c r="I280" s="26" t="s">
        <v>12</v>
      </c>
      <c r="J280" s="69"/>
      <c r="K280" s="28">
        <f>$K$277*$J$277</f>
        <v>0</v>
      </c>
      <c r="L280" s="29">
        <f>K280*$J$274</f>
        <v>0</v>
      </c>
      <c r="M280" s="30">
        <f>IF(L280&gt;$J$274,$J$274,L280)</f>
        <v>0</v>
      </c>
    </row>
    <row r="281" spans="1:19">
      <c r="A281" s="26" t="s">
        <v>13</v>
      </c>
      <c r="B281" s="27"/>
      <c r="C281" s="28">
        <f>$C$277*$B$277*SQRT(2)</f>
        <v>0</v>
      </c>
      <c r="D281" s="29">
        <f>C281*$B$274</f>
        <v>0</v>
      </c>
      <c r="E281" s="30">
        <f>IF(SUM(D281+D280)&gt;$B$274,$B$274-E280,D281-D280)</f>
        <v>0</v>
      </c>
      <c r="I281" s="26" t="s">
        <v>13</v>
      </c>
      <c r="J281" s="69"/>
      <c r="K281" s="28">
        <f>$K$277*$J$277*SQRT(2)</f>
        <v>0</v>
      </c>
      <c r="L281" s="29">
        <f>K281*$J$274</f>
        <v>0</v>
      </c>
      <c r="M281" s="30">
        <f>IF(SUM(L281+L280)&gt;$J$274,$J$274-M280,L281-L280)</f>
        <v>0</v>
      </c>
    </row>
    <row r="282" spans="1:19">
      <c r="A282" s="26" t="s">
        <v>14</v>
      </c>
      <c r="B282" s="27"/>
      <c r="C282" s="28">
        <f>$C$277*$B$277*SQRT(3)</f>
        <v>0</v>
      </c>
      <c r="D282" s="29">
        <f>C282*$B$274</f>
        <v>0</v>
      </c>
      <c r="E282" s="30">
        <f>IF(SUM(D282+D281)&gt;B274,0,D282-D281)</f>
        <v>0</v>
      </c>
      <c r="I282" s="26" t="s">
        <v>14</v>
      </c>
      <c r="J282" s="69"/>
      <c r="K282" s="28">
        <f>$K$277*$J$277*SQRT(3)</f>
        <v>0</v>
      </c>
      <c r="L282" s="29">
        <f>K282*$J$274</f>
        <v>0</v>
      </c>
      <c r="M282" s="30">
        <f>IF(SUM(L282+L281)&gt;$J$274,0,L282-L281)</f>
        <v>0</v>
      </c>
    </row>
    <row r="283" spans="1:19">
      <c r="A283" s="26" t="s">
        <v>15</v>
      </c>
      <c r="B283" s="31"/>
      <c r="C283" s="32"/>
      <c r="D283" s="29"/>
      <c r="E283" s="30">
        <f>B274-SUM(E280:E282)</f>
        <v>0</v>
      </c>
      <c r="I283" s="26" t="s">
        <v>15</v>
      </c>
      <c r="J283" s="70"/>
      <c r="K283" s="32"/>
      <c r="L283" s="29"/>
      <c r="M283" s="30">
        <f>J274-SUM(M280:M282)</f>
        <v>0</v>
      </c>
    </row>
    <row r="284" spans="1:19">
      <c r="A284" s="33"/>
      <c r="B284" s="33"/>
      <c r="C284" s="34"/>
      <c r="D284" s="35"/>
      <c r="E284" s="36">
        <f>SUM(E280:E283)</f>
        <v>0</v>
      </c>
      <c r="I284" s="33"/>
      <c r="J284" s="33"/>
      <c r="K284" s="34"/>
      <c r="L284" s="35"/>
      <c r="M284" s="36">
        <f>SUM(M280:M283)</f>
        <v>0</v>
      </c>
    </row>
    <row r="285" spans="1:19">
      <c r="A285" s="15"/>
      <c r="B285" s="39"/>
      <c r="C285" s="34"/>
      <c r="D285" s="40"/>
      <c r="E285" s="40">
        <f>+B274-E284</f>
        <v>0</v>
      </c>
      <c r="I285" s="15"/>
      <c r="J285" s="39"/>
      <c r="K285" s="34"/>
      <c r="L285" s="40"/>
      <c r="M285" s="40">
        <f>+J274-M284</f>
        <v>0</v>
      </c>
    </row>
    <row r="286" spans="1:19">
      <c r="A286" s="15"/>
      <c r="B286" s="33"/>
      <c r="C286" s="34"/>
      <c r="D286" s="78">
        <v>2111</v>
      </c>
      <c r="E286" s="17"/>
      <c r="I286" s="15"/>
      <c r="J286" s="33"/>
      <c r="K286" s="34"/>
      <c r="L286" s="78">
        <v>2121</v>
      </c>
      <c r="M286" s="17"/>
    </row>
    <row r="287" spans="1:19">
      <c r="A287" s="43"/>
      <c r="B287" s="39"/>
      <c r="C287" s="44"/>
      <c r="D287" s="39"/>
      <c r="E287" s="40"/>
      <c r="I287" s="43"/>
      <c r="J287" s="39"/>
      <c r="K287" s="44"/>
      <c r="L287" s="39"/>
      <c r="M287" s="4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A1:AE87"/>
  <sheetViews>
    <sheetView showGridLines="0" zoomScale="85" zoomScaleNormal="85" workbookViewId="0">
      <selection activeCell="B8" sqref="B8"/>
    </sheetView>
  </sheetViews>
  <sheetFormatPr baseColWidth="10" defaultRowHeight="15"/>
  <cols>
    <col min="1" max="1" width="25.7109375" style="953" customWidth="1"/>
    <col min="2" max="2" width="53.5703125" style="954" customWidth="1"/>
    <col min="3" max="3" width="14.5703125" style="701" customWidth="1"/>
    <col min="4" max="4" width="15.28515625" style="701" customWidth="1"/>
    <col min="5" max="5" width="14.7109375" style="701" customWidth="1"/>
    <col min="6" max="6" width="14.5703125" style="701" customWidth="1"/>
    <col min="7" max="7" width="15" style="701" customWidth="1"/>
    <col min="8" max="8" width="14.28515625" style="701" customWidth="1"/>
    <col min="9" max="10" width="14.140625" style="701" customWidth="1"/>
    <col min="11" max="11" width="15.140625" style="701" customWidth="1"/>
    <col min="12" max="13" width="13.28515625" style="701" customWidth="1"/>
    <col min="14" max="14" width="13" style="701" customWidth="1"/>
    <col min="15" max="15" width="14" style="701" customWidth="1"/>
    <col min="16" max="16" width="13" style="701" customWidth="1"/>
    <col min="17" max="17" width="13.28515625" style="701" bestFit="1" customWidth="1"/>
    <col min="18" max="18" width="13.42578125" style="701" customWidth="1"/>
    <col min="19" max="19" width="14.28515625" style="701" bestFit="1" customWidth="1"/>
    <col min="20" max="20" width="13.42578125" style="701" customWidth="1"/>
    <col min="21" max="21" width="15.140625" style="701" customWidth="1"/>
    <col min="22" max="22" width="13.28515625" style="701" bestFit="1" customWidth="1"/>
    <col min="23" max="23" width="18.140625" style="701" customWidth="1"/>
    <col min="24" max="24" width="13.42578125" style="701" bestFit="1" customWidth="1"/>
    <col min="25" max="25" width="13.85546875" style="701" bestFit="1" customWidth="1"/>
    <col min="26" max="26" width="12.85546875" style="701" bestFit="1" customWidth="1"/>
    <col min="27" max="16384" width="11.42578125" style="701"/>
  </cols>
  <sheetData>
    <row r="1" spans="1:31" s="864" customFormat="1" ht="16.5">
      <c r="A1" s="1137" t="s">
        <v>465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7"/>
      <c r="U1" s="1137"/>
      <c r="V1" s="1137"/>
      <c r="W1" s="1041" t="s">
        <v>68</v>
      </c>
      <c r="X1" s="955">
        <f>+Anx16AMN!R1</f>
        <v>0</v>
      </c>
    </row>
    <row r="2" spans="1:31" s="864" customFormat="1" ht="16.5">
      <c r="A2" s="1137" t="s">
        <v>466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1137"/>
      <c r="P2" s="1137"/>
      <c r="Q2" s="1137"/>
      <c r="R2" s="1137"/>
      <c r="S2" s="1137"/>
      <c r="T2" s="1137"/>
      <c r="U2" s="1137"/>
      <c r="V2" s="1137"/>
      <c r="W2" s="752" t="s">
        <v>69</v>
      </c>
      <c r="X2" s="956">
        <f>+Anx16AMN!R2</f>
        <v>0</v>
      </c>
    </row>
    <row r="3" spans="1:31" s="864" customFormat="1" ht="16.5">
      <c r="A3" s="1137">
        <f>+Anx16AMN!A3</f>
        <v>0</v>
      </c>
      <c r="B3" s="1137"/>
      <c r="C3" s="1137"/>
      <c r="D3" s="1137"/>
      <c r="E3" s="1137"/>
      <c r="F3" s="1137"/>
      <c r="G3" s="1137"/>
      <c r="H3" s="1137"/>
      <c r="I3" s="1137"/>
      <c r="J3" s="1137"/>
      <c r="K3" s="1137"/>
      <c r="L3" s="1137"/>
      <c r="M3" s="1137"/>
      <c r="N3" s="1137"/>
      <c r="O3" s="1137"/>
      <c r="P3" s="1137"/>
      <c r="Q3" s="1137"/>
      <c r="R3" s="1137"/>
      <c r="S3" s="1137"/>
      <c r="T3" s="1137"/>
      <c r="U3" s="1137"/>
      <c r="V3" s="1137"/>
      <c r="W3" s="150" t="s">
        <v>70</v>
      </c>
      <c r="X3" s="957">
        <f>+Anx16AMN!R3</f>
        <v>0</v>
      </c>
    </row>
    <row r="4" spans="1:31" s="864" customFormat="1" ht="16.5">
      <c r="A4" s="1137"/>
      <c r="B4" s="1137"/>
      <c r="C4" s="1137"/>
      <c r="D4" s="1137"/>
      <c r="E4" s="1137"/>
      <c r="F4" s="1137"/>
      <c r="G4" s="1137"/>
      <c r="H4" s="1137"/>
      <c r="I4" s="1137"/>
      <c r="J4" s="1137"/>
      <c r="K4" s="1137"/>
      <c r="L4" s="1137"/>
      <c r="M4" s="1137"/>
      <c r="N4" s="1137"/>
      <c r="O4" s="1137"/>
      <c r="P4" s="1137"/>
      <c r="Q4" s="1137"/>
      <c r="R4" s="1137"/>
      <c r="S4" s="1137"/>
      <c r="T4" s="1137"/>
      <c r="U4" s="1137"/>
      <c r="V4" s="1137"/>
      <c r="W4" s="752" t="s">
        <v>71</v>
      </c>
      <c r="X4" s="956">
        <f>+Anx16AMN!R4</f>
        <v>0</v>
      </c>
    </row>
    <row r="5" spans="1:31" s="864" customFormat="1" ht="16.5">
      <c r="A5" s="1145" t="s">
        <v>467</v>
      </c>
      <c r="B5" s="1145"/>
      <c r="C5" s="1145"/>
      <c r="D5" s="1145"/>
      <c r="E5" s="1145"/>
      <c r="F5" s="1145"/>
      <c r="G5" s="1145"/>
      <c r="H5" s="1145"/>
      <c r="I5" s="1145"/>
      <c r="J5" s="1145"/>
      <c r="K5" s="1145"/>
      <c r="L5" s="1145"/>
      <c r="M5" s="1145"/>
      <c r="N5" s="1145"/>
      <c r="O5" s="1145"/>
      <c r="P5" s="1145"/>
      <c r="Q5" s="1145"/>
      <c r="R5" s="1145"/>
      <c r="S5" s="1145"/>
      <c r="T5" s="1145"/>
      <c r="U5" s="1145"/>
      <c r="V5" s="1145"/>
    </row>
    <row r="6" spans="1:31" s="864" customFormat="1" ht="16.5">
      <c r="A6" s="865"/>
      <c r="B6" s="866"/>
    </row>
    <row r="7" spans="1:31" s="864" customFormat="1" ht="16.5">
      <c r="A7" s="865"/>
    </row>
    <row r="8" spans="1:31" s="864" customFormat="1" ht="16.5">
      <c r="A8" s="867" t="s">
        <v>72</v>
      </c>
      <c r="B8" s="868" t="s">
        <v>468</v>
      </c>
      <c r="C8" s="1143" t="s">
        <v>28</v>
      </c>
      <c r="D8" s="1144"/>
      <c r="E8" s="1143" t="s">
        <v>29</v>
      </c>
      <c r="F8" s="1144"/>
      <c r="G8" s="1143" t="s">
        <v>30</v>
      </c>
      <c r="H8" s="1144"/>
      <c r="I8" s="1143" t="s">
        <v>31</v>
      </c>
      <c r="J8" s="1144"/>
      <c r="K8" s="1143" t="s">
        <v>32</v>
      </c>
      <c r="L8" s="1144"/>
      <c r="M8" s="1143" t="s">
        <v>33</v>
      </c>
      <c r="N8" s="1144"/>
      <c r="O8" s="1143" t="s">
        <v>469</v>
      </c>
      <c r="P8" s="1144"/>
      <c r="Q8" s="1143" t="s">
        <v>73</v>
      </c>
      <c r="R8" s="1144"/>
      <c r="S8" s="1143" t="s">
        <v>470</v>
      </c>
      <c r="T8" s="1144"/>
      <c r="U8" s="1143" t="s">
        <v>39</v>
      </c>
      <c r="V8" s="1144"/>
    </row>
    <row r="9" spans="1:31" s="864" customFormat="1" ht="16.5">
      <c r="A9" s="865"/>
      <c r="B9" s="971"/>
      <c r="C9" s="971" t="s">
        <v>414</v>
      </c>
      <c r="D9" s="971" t="s">
        <v>415</v>
      </c>
      <c r="E9" s="971" t="s">
        <v>414</v>
      </c>
      <c r="F9" s="971" t="s">
        <v>415</v>
      </c>
      <c r="G9" s="971" t="s">
        <v>414</v>
      </c>
      <c r="H9" s="971" t="s">
        <v>415</v>
      </c>
      <c r="I9" s="971" t="s">
        <v>414</v>
      </c>
      <c r="J9" s="971" t="s">
        <v>415</v>
      </c>
      <c r="K9" s="971" t="s">
        <v>414</v>
      </c>
      <c r="L9" s="971" t="s">
        <v>415</v>
      </c>
      <c r="M9" s="971" t="s">
        <v>414</v>
      </c>
      <c r="N9" s="971" t="s">
        <v>415</v>
      </c>
      <c r="O9" s="971" t="s">
        <v>414</v>
      </c>
      <c r="P9" s="971" t="s">
        <v>415</v>
      </c>
      <c r="Q9" s="971" t="s">
        <v>414</v>
      </c>
      <c r="R9" s="971" t="s">
        <v>415</v>
      </c>
      <c r="S9" s="971" t="s">
        <v>414</v>
      </c>
      <c r="T9" s="971" t="s">
        <v>415</v>
      </c>
      <c r="U9" s="971" t="s">
        <v>414</v>
      </c>
      <c r="V9" s="971" t="s">
        <v>415</v>
      </c>
      <c r="W9" s="864" t="s">
        <v>471</v>
      </c>
    </row>
    <row r="10" spans="1:31" s="864" customFormat="1" ht="16.5">
      <c r="A10" s="865"/>
      <c r="B10" s="644" t="s">
        <v>472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871"/>
      <c r="X10" s="871"/>
      <c r="Y10" s="871"/>
      <c r="Z10" s="871"/>
      <c r="AA10" s="871"/>
      <c r="AB10" s="871"/>
      <c r="AC10" s="871"/>
      <c r="AD10" s="871"/>
      <c r="AE10" s="871"/>
    </row>
    <row r="11" spans="1:31" s="879" customFormat="1" ht="16.5">
      <c r="A11" s="872" t="s">
        <v>473</v>
      </c>
      <c r="B11" s="758" t="s">
        <v>474</v>
      </c>
      <c r="C11" s="648" t="e">
        <f>Anx16AMN!C9+Anx16AMN!C74</f>
        <v>#DIV/0!</v>
      </c>
      <c r="D11" s="648" t="e">
        <f>Anx16AME!C9+Anx16AME!C74</f>
        <v>#DIV/0!</v>
      </c>
      <c r="E11" s="648" t="e">
        <f>Anx16AMN!D9+Anx16AMN!D74</f>
        <v>#DIV/0!</v>
      </c>
      <c r="F11" s="648" t="e">
        <f>Anx16AME!D9+Anx16AME!D74</f>
        <v>#DIV/0!</v>
      </c>
      <c r="G11" s="648" t="e">
        <f>Anx16AMN!E9+Anx16AMN!E74</f>
        <v>#DIV/0!</v>
      </c>
      <c r="H11" s="648" t="e">
        <f>Anx16AME!E9+Anx16AME!E74</f>
        <v>#DIV/0!</v>
      </c>
      <c r="I11" s="648" t="e">
        <f>Anx16AMN!F9+Anx16AMN!F74</f>
        <v>#DIV/0!</v>
      </c>
      <c r="J11" s="648" t="e">
        <f>Anx16AME!F9+Anx16AME!F74</f>
        <v>#DIV/0!</v>
      </c>
      <c r="K11" s="648" t="e">
        <f>Anx16AMN!G9+Anx16AMN!G74</f>
        <v>#DIV/0!</v>
      </c>
      <c r="L11" s="648" t="e">
        <f>Anx16AME!G9+Anx16AME!G74</f>
        <v>#DIV/0!</v>
      </c>
      <c r="M11" s="648" t="e">
        <f>Anx16AMN!H9+Anx16AMN!H74</f>
        <v>#DIV/0!</v>
      </c>
      <c r="N11" s="648" t="e">
        <f>Anx16AME!H9+Anx16AME!H74</f>
        <v>#DIV/0!</v>
      </c>
      <c r="O11" s="648" t="e">
        <f>Anx16AMN!I9+Anx16AMN!I74</f>
        <v>#DIV/0!</v>
      </c>
      <c r="P11" s="648" t="e">
        <f>Anx16AME!I9+Anx16AME!I74</f>
        <v>#DIV/0!</v>
      </c>
      <c r="Q11" s="648" t="e">
        <f>Anx16AMN!J9+Anx16AMN!J74</f>
        <v>#DIV/0!</v>
      </c>
      <c r="R11" s="648" t="e">
        <f>Anx16AME!J9+Anx16AME!J74</f>
        <v>#DIV/0!</v>
      </c>
      <c r="S11" s="648" t="e">
        <f>SUM(Anx16AMN!K9:M9)+SUM(Anx16AMN!K74:M74)</f>
        <v>#DIV/0!</v>
      </c>
      <c r="T11" s="648" t="e">
        <f>SUM(Anx16AME!K9:M9)+SUM(Anx16AME!K74:M74)</f>
        <v>#DIV/0!</v>
      </c>
      <c r="U11" s="875" t="e">
        <f>C11+E11+G11+I11+K11+M11+O11+Q11+S11</f>
        <v>#DIV/0!</v>
      </c>
      <c r="V11" s="875" t="e">
        <f>D11+F11+H11+J11+L11+N11+P11+R11+T11</f>
        <v>#DIV/0!</v>
      </c>
      <c r="W11" s="876" t="e">
        <f>Anx16AMN!N9+Anx16AMN!N74-U11</f>
        <v>#DIV/0!</v>
      </c>
      <c r="X11" s="876" t="e">
        <f>Anx16AME!N9+Anx16AME!N74-V11</f>
        <v>#DIV/0!</v>
      </c>
      <c r="Y11" s="877"/>
      <c r="Z11" s="877"/>
      <c r="AA11" s="876"/>
      <c r="AB11" s="876"/>
      <c r="AC11" s="876"/>
      <c r="AD11" s="876"/>
      <c r="AE11" s="878"/>
    </row>
    <row r="12" spans="1:31" s="879" customFormat="1" ht="15" customHeight="1">
      <c r="A12" s="660">
        <v>1200</v>
      </c>
      <c r="B12" s="880" t="s">
        <v>475</v>
      </c>
      <c r="C12" s="648"/>
      <c r="D12" s="648"/>
      <c r="E12" s="648"/>
      <c r="F12" s="648"/>
      <c r="G12" s="648"/>
      <c r="H12" s="648"/>
      <c r="I12" s="648"/>
      <c r="J12" s="648"/>
      <c r="K12" s="648"/>
      <c r="L12" s="648"/>
      <c r="M12" s="648"/>
      <c r="N12" s="648"/>
      <c r="O12" s="648"/>
      <c r="P12" s="648"/>
      <c r="Q12" s="648"/>
      <c r="R12" s="648"/>
      <c r="S12" s="648"/>
      <c r="T12" s="648"/>
      <c r="U12" s="875"/>
      <c r="V12" s="875"/>
      <c r="W12" s="876"/>
      <c r="X12" s="876"/>
      <c r="Y12" s="877"/>
      <c r="Z12" s="877"/>
      <c r="AA12" s="876"/>
      <c r="AB12" s="876"/>
      <c r="AC12" s="876"/>
      <c r="AD12" s="876"/>
      <c r="AE12" s="878"/>
    </row>
    <row r="13" spans="1:31" s="879" customFormat="1" ht="15" customHeight="1">
      <c r="A13" s="872" t="s">
        <v>391</v>
      </c>
      <c r="B13" s="881" t="s">
        <v>476</v>
      </c>
      <c r="C13" s="648">
        <f>+C84</f>
        <v>0</v>
      </c>
      <c r="D13" s="648">
        <f t="shared" ref="D13:T14" si="0">+D84</f>
        <v>0</v>
      </c>
      <c r="E13" s="648">
        <f t="shared" si="0"/>
        <v>0</v>
      </c>
      <c r="F13" s="648">
        <f t="shared" si="0"/>
        <v>0</v>
      </c>
      <c r="G13" s="648">
        <f t="shared" si="0"/>
        <v>0</v>
      </c>
      <c r="H13" s="648">
        <f t="shared" si="0"/>
        <v>0</v>
      </c>
      <c r="I13" s="648">
        <f t="shared" si="0"/>
        <v>0</v>
      </c>
      <c r="J13" s="648">
        <f t="shared" si="0"/>
        <v>0</v>
      </c>
      <c r="K13" s="648">
        <f t="shared" si="0"/>
        <v>0</v>
      </c>
      <c r="L13" s="648">
        <f t="shared" si="0"/>
        <v>0</v>
      </c>
      <c r="M13" s="648">
        <f t="shared" si="0"/>
        <v>0</v>
      </c>
      <c r="N13" s="648">
        <f t="shared" si="0"/>
        <v>0</v>
      </c>
      <c r="O13" s="648">
        <f t="shared" si="0"/>
        <v>0</v>
      </c>
      <c r="P13" s="648">
        <f t="shared" si="0"/>
        <v>0</v>
      </c>
      <c r="Q13" s="648">
        <f t="shared" si="0"/>
        <v>0</v>
      </c>
      <c r="R13" s="648">
        <f t="shared" si="0"/>
        <v>0</v>
      </c>
      <c r="S13" s="648">
        <f t="shared" si="0"/>
        <v>0</v>
      </c>
      <c r="T13" s="648">
        <f t="shared" si="0"/>
        <v>0</v>
      </c>
      <c r="U13" s="875">
        <f t="shared" ref="U13:V22" si="1">C13+E13+G13+I13+K13+M13+O13+Q13+S13</f>
        <v>0</v>
      </c>
      <c r="V13" s="875">
        <f t="shared" si="1"/>
        <v>0</v>
      </c>
      <c r="W13" s="877">
        <f>Anx16AMN!N75-U13</f>
        <v>0</v>
      </c>
      <c r="X13" s="877">
        <f>Anx16AME!N75-V13</f>
        <v>0</v>
      </c>
      <c r="Y13" s="876" t="s">
        <v>477</v>
      </c>
      <c r="Z13" s="877"/>
      <c r="AB13" s="876"/>
      <c r="AC13" s="876"/>
      <c r="AD13" s="876"/>
      <c r="AE13" s="878"/>
    </row>
    <row r="14" spans="1:31" s="879" customFormat="1" ht="15" customHeight="1">
      <c r="A14" s="872" t="s">
        <v>478</v>
      </c>
      <c r="B14" s="882" t="s">
        <v>74</v>
      </c>
      <c r="C14" s="648">
        <f>+C85</f>
        <v>0</v>
      </c>
      <c r="D14" s="873">
        <f t="shared" si="0"/>
        <v>0</v>
      </c>
      <c r="E14" s="873">
        <f t="shared" si="0"/>
        <v>0</v>
      </c>
      <c r="F14" s="873">
        <f t="shared" si="0"/>
        <v>0</v>
      </c>
      <c r="G14" s="873">
        <f t="shared" si="0"/>
        <v>0</v>
      </c>
      <c r="H14" s="873">
        <f t="shared" si="0"/>
        <v>0</v>
      </c>
      <c r="I14" s="873">
        <f t="shared" si="0"/>
        <v>0</v>
      </c>
      <c r="J14" s="873">
        <f t="shared" si="0"/>
        <v>0</v>
      </c>
      <c r="K14" s="873">
        <f t="shared" si="0"/>
        <v>0</v>
      </c>
      <c r="L14" s="873">
        <f t="shared" si="0"/>
        <v>0</v>
      </c>
      <c r="M14" s="873">
        <f t="shared" si="0"/>
        <v>0</v>
      </c>
      <c r="N14" s="873">
        <f t="shared" si="0"/>
        <v>0</v>
      </c>
      <c r="O14" s="873">
        <f t="shared" si="0"/>
        <v>0</v>
      </c>
      <c r="P14" s="873">
        <f t="shared" si="0"/>
        <v>0</v>
      </c>
      <c r="Q14" s="873">
        <f t="shared" si="0"/>
        <v>0</v>
      </c>
      <c r="R14" s="873">
        <f t="shared" si="0"/>
        <v>0</v>
      </c>
      <c r="S14" s="873">
        <f t="shared" si="0"/>
        <v>0</v>
      </c>
      <c r="T14" s="873">
        <f t="shared" si="0"/>
        <v>0</v>
      </c>
      <c r="U14" s="875">
        <f t="shared" si="1"/>
        <v>0</v>
      </c>
      <c r="V14" s="875">
        <f t="shared" si="1"/>
        <v>0</v>
      </c>
      <c r="W14" s="877">
        <f>Anx16AMN!N11-U14</f>
        <v>0</v>
      </c>
      <c r="X14" s="877">
        <f>Anx16AME!N11-V14</f>
        <v>0</v>
      </c>
      <c r="Y14" s="876" t="s">
        <v>479</v>
      </c>
      <c r="Z14" s="877"/>
      <c r="AB14" s="876"/>
      <c r="AC14" s="876"/>
      <c r="AD14" s="876"/>
      <c r="AE14" s="878"/>
    </row>
    <row r="15" spans="1:31" s="879" customFormat="1" ht="15" customHeight="1">
      <c r="A15" s="872" t="s">
        <v>376</v>
      </c>
      <c r="B15" s="758" t="s">
        <v>75</v>
      </c>
      <c r="C15" s="873">
        <f>Anx16AMN!C12</f>
        <v>0</v>
      </c>
      <c r="D15" s="873">
        <f>Anx16AME!C12</f>
        <v>0</v>
      </c>
      <c r="E15" s="873">
        <f>Anx16AMN!D12</f>
        <v>0</v>
      </c>
      <c r="F15" s="874">
        <f>Anx16AME!D12</f>
        <v>0</v>
      </c>
      <c r="G15" s="873">
        <f>Anx16AMN!E12</f>
        <v>0</v>
      </c>
      <c r="H15" s="874">
        <f>Anx16AME!E12</f>
        <v>0</v>
      </c>
      <c r="I15" s="873">
        <f>Anx16AMN!F12</f>
        <v>0</v>
      </c>
      <c r="J15" s="874">
        <f>Anx16AME!F12</f>
        <v>0</v>
      </c>
      <c r="K15" s="873">
        <f>Anx16AMN!G12</f>
        <v>0</v>
      </c>
      <c r="L15" s="874">
        <f>Anx16AME!G12</f>
        <v>0</v>
      </c>
      <c r="M15" s="873">
        <f>Anx16AMN!H12</f>
        <v>0</v>
      </c>
      <c r="N15" s="874">
        <f>Anx16AME!H12</f>
        <v>0</v>
      </c>
      <c r="O15" s="873">
        <f>Anx16AMN!I12</f>
        <v>0</v>
      </c>
      <c r="P15" s="874">
        <f>Anx16AME!I12</f>
        <v>0</v>
      </c>
      <c r="Q15" s="873">
        <f>Anx16AMN!J12</f>
        <v>0</v>
      </c>
      <c r="R15" s="874">
        <f>Anx16AME!J12</f>
        <v>0</v>
      </c>
      <c r="S15" s="873">
        <f>SUM(Anx16AMN!K12:M12)</f>
        <v>0</v>
      </c>
      <c r="T15" s="874">
        <f>SUM(Anx16AME!K12:M12)</f>
        <v>0</v>
      </c>
      <c r="U15" s="883">
        <f t="shared" si="1"/>
        <v>0</v>
      </c>
      <c r="V15" s="648">
        <f t="shared" si="1"/>
        <v>0</v>
      </c>
      <c r="W15" s="876">
        <f>Anx16AMN!N12-U15</f>
        <v>0</v>
      </c>
      <c r="X15" s="876">
        <f>Anx16AME!N12-V15</f>
        <v>0</v>
      </c>
      <c r="Y15" s="877"/>
      <c r="Z15" s="877"/>
      <c r="AA15" s="876"/>
      <c r="AB15" s="876"/>
      <c r="AC15" s="876"/>
      <c r="AD15" s="876"/>
      <c r="AE15" s="878"/>
    </row>
    <row r="16" spans="1:31" s="864" customFormat="1" ht="15.75" customHeight="1">
      <c r="A16" s="660" t="s">
        <v>480</v>
      </c>
      <c r="B16" s="881" t="s">
        <v>76</v>
      </c>
      <c r="C16" s="873" t="e">
        <f>+CreditosVIg_SinReactiva!B27</f>
        <v>#DIV/0!</v>
      </c>
      <c r="D16" s="873" t="e">
        <f>+CreditosVIg_SinReactiva!C27</f>
        <v>#DIV/0!</v>
      </c>
      <c r="E16" s="873" t="e">
        <f>+CreditosVIg_SinReactiva!D27</f>
        <v>#DIV/0!</v>
      </c>
      <c r="F16" s="873" t="e">
        <f>+CreditosVIg_SinReactiva!E27</f>
        <v>#DIV/0!</v>
      </c>
      <c r="G16" s="873" t="e">
        <f>+CreditosVIg_SinReactiva!F27</f>
        <v>#DIV/0!</v>
      </c>
      <c r="H16" s="873" t="e">
        <f>+CreditosVIg_SinReactiva!G27</f>
        <v>#DIV/0!</v>
      </c>
      <c r="I16" s="873" t="e">
        <f>+CreditosVIg_SinReactiva!H27</f>
        <v>#DIV/0!</v>
      </c>
      <c r="J16" s="873" t="e">
        <f>+CreditosVIg_SinReactiva!I27</f>
        <v>#DIV/0!</v>
      </c>
      <c r="K16" s="873" t="e">
        <f>+CreditosVIg_SinReactiva!J27</f>
        <v>#DIV/0!</v>
      </c>
      <c r="L16" s="873" t="e">
        <f>+CreditosVIg_SinReactiva!K27</f>
        <v>#DIV/0!</v>
      </c>
      <c r="M16" s="873" t="e">
        <f>+CreditosVIg_SinReactiva!L27</f>
        <v>#DIV/0!</v>
      </c>
      <c r="N16" s="873" t="e">
        <f>+CreditosVIg_SinReactiva!M27</f>
        <v>#DIV/0!</v>
      </c>
      <c r="O16" s="873" t="e">
        <f>+CreditosVIg_SinReactiva!N27</f>
        <v>#DIV/0!</v>
      </c>
      <c r="P16" s="873" t="e">
        <f>+CreditosVIg_SinReactiva!O27</f>
        <v>#DIV/0!</v>
      </c>
      <c r="Q16" s="873" t="e">
        <f>+CreditosVIg_SinReactiva!P27</f>
        <v>#DIV/0!</v>
      </c>
      <c r="R16" s="873" t="e">
        <f>+CreditosVIg_SinReactiva!Q27</f>
        <v>#DIV/0!</v>
      </c>
      <c r="S16" s="873" t="e">
        <f>+CreditosVIg_SinReactiva!R27</f>
        <v>#DIV/0!</v>
      </c>
      <c r="T16" s="873" t="e">
        <f>+CreditosVIg_SinReactiva!S27</f>
        <v>#DIV/0!</v>
      </c>
      <c r="U16" s="875" t="e">
        <f t="shared" si="1"/>
        <v>#DIV/0!</v>
      </c>
      <c r="V16" s="875" t="e">
        <f t="shared" si="1"/>
        <v>#DIV/0!</v>
      </c>
      <c r="W16" s="876" t="e">
        <f>Anx16AMN!N13-U16</f>
        <v>#DIV/0!</v>
      </c>
      <c r="X16" s="876" t="e">
        <f>Anx16AME!N13-V16</f>
        <v>#DIV/0!</v>
      </c>
      <c r="Y16" s="877"/>
      <c r="Z16" s="877"/>
      <c r="AA16" s="885"/>
      <c r="AB16" s="885"/>
      <c r="AC16" s="885"/>
      <c r="AD16" s="885"/>
      <c r="AE16" s="871"/>
    </row>
    <row r="17" spans="1:31" s="864" customFormat="1" ht="15" customHeight="1">
      <c r="A17" s="660" t="s">
        <v>481</v>
      </c>
      <c r="B17" s="881" t="s">
        <v>77</v>
      </c>
      <c r="C17" s="873" t="e">
        <f>+CreditosVIg_SinReactiva!B28</f>
        <v>#DIV/0!</v>
      </c>
      <c r="D17" s="873" t="e">
        <f>+CreditosVIg_SinReactiva!C28</f>
        <v>#DIV/0!</v>
      </c>
      <c r="E17" s="873" t="e">
        <f>+CreditosVIg_SinReactiva!D28</f>
        <v>#DIV/0!</v>
      </c>
      <c r="F17" s="873" t="e">
        <f>+CreditosVIg_SinReactiva!E28</f>
        <v>#DIV/0!</v>
      </c>
      <c r="G17" s="873" t="e">
        <f>+CreditosVIg_SinReactiva!F28</f>
        <v>#DIV/0!</v>
      </c>
      <c r="H17" s="873" t="e">
        <f>+CreditosVIg_SinReactiva!G28</f>
        <v>#DIV/0!</v>
      </c>
      <c r="I17" s="873" t="e">
        <f>+CreditosVIg_SinReactiva!H28</f>
        <v>#DIV/0!</v>
      </c>
      <c r="J17" s="873" t="e">
        <f>+CreditosVIg_SinReactiva!I28</f>
        <v>#DIV/0!</v>
      </c>
      <c r="K17" s="873" t="e">
        <f>+CreditosVIg_SinReactiva!J28</f>
        <v>#DIV/0!</v>
      </c>
      <c r="L17" s="873" t="e">
        <f>+CreditosVIg_SinReactiva!K28</f>
        <v>#DIV/0!</v>
      </c>
      <c r="M17" s="873" t="e">
        <f>+CreditosVIg_SinReactiva!L28</f>
        <v>#DIV/0!</v>
      </c>
      <c r="N17" s="873" t="e">
        <f>+CreditosVIg_SinReactiva!M28</f>
        <v>#DIV/0!</v>
      </c>
      <c r="O17" s="873" t="e">
        <f>+CreditosVIg_SinReactiva!N28</f>
        <v>#DIV/0!</v>
      </c>
      <c r="P17" s="873" t="e">
        <f>+CreditosVIg_SinReactiva!O28</f>
        <v>#DIV/0!</v>
      </c>
      <c r="Q17" s="873" t="e">
        <f>+CreditosVIg_SinReactiva!P28</f>
        <v>#DIV/0!</v>
      </c>
      <c r="R17" s="873" t="e">
        <f>+CreditosVIg_SinReactiva!Q28</f>
        <v>#DIV/0!</v>
      </c>
      <c r="S17" s="873" t="e">
        <f>+CreditosVIg_SinReactiva!R28</f>
        <v>#DIV/0!</v>
      </c>
      <c r="T17" s="873" t="e">
        <f>+CreditosVIg_SinReactiva!S28</f>
        <v>#DIV/0!</v>
      </c>
      <c r="U17" s="875" t="e">
        <f t="shared" si="1"/>
        <v>#DIV/0!</v>
      </c>
      <c r="V17" s="875" t="e">
        <f t="shared" si="1"/>
        <v>#DIV/0!</v>
      </c>
      <c r="W17" s="876" t="e">
        <f>Anx16AMN!N22-U17</f>
        <v>#DIV/0!</v>
      </c>
      <c r="X17" s="876" t="e">
        <f>Anx16AME!N22-V17</f>
        <v>#DIV/0!</v>
      </c>
      <c r="Y17" s="877"/>
      <c r="Z17" s="877"/>
      <c r="AA17" s="885"/>
      <c r="AB17" s="885"/>
      <c r="AC17" s="885"/>
      <c r="AD17" s="885"/>
      <c r="AE17" s="871"/>
    </row>
    <row r="18" spans="1:31" s="864" customFormat="1" ht="15" customHeight="1">
      <c r="A18" s="660" t="s">
        <v>482</v>
      </c>
      <c r="B18" s="881" t="s">
        <v>78</v>
      </c>
      <c r="C18" s="873" t="e">
        <f>+CreditosVIg_SinReactiva!B29</f>
        <v>#DIV/0!</v>
      </c>
      <c r="D18" s="873" t="e">
        <f>+CreditosVIg_SinReactiva!C29</f>
        <v>#DIV/0!</v>
      </c>
      <c r="E18" s="873" t="e">
        <f>+CreditosVIg_SinReactiva!D29</f>
        <v>#DIV/0!</v>
      </c>
      <c r="F18" s="873" t="e">
        <f>+CreditosVIg_SinReactiva!E29</f>
        <v>#DIV/0!</v>
      </c>
      <c r="G18" s="873" t="e">
        <f>+CreditosVIg_SinReactiva!F29</f>
        <v>#DIV/0!</v>
      </c>
      <c r="H18" s="873" t="e">
        <f>+CreditosVIg_SinReactiva!G29</f>
        <v>#DIV/0!</v>
      </c>
      <c r="I18" s="873" t="e">
        <f>+CreditosVIg_SinReactiva!H29</f>
        <v>#DIV/0!</v>
      </c>
      <c r="J18" s="873" t="e">
        <f>+CreditosVIg_SinReactiva!I29</f>
        <v>#DIV/0!</v>
      </c>
      <c r="K18" s="873" t="e">
        <f>+CreditosVIg_SinReactiva!J29</f>
        <v>#DIV/0!</v>
      </c>
      <c r="L18" s="873" t="e">
        <f>+CreditosVIg_SinReactiva!K29</f>
        <v>#DIV/0!</v>
      </c>
      <c r="M18" s="873" t="e">
        <f>+CreditosVIg_SinReactiva!L29</f>
        <v>#DIV/0!</v>
      </c>
      <c r="N18" s="873" t="e">
        <f>+CreditosVIg_SinReactiva!M29</f>
        <v>#DIV/0!</v>
      </c>
      <c r="O18" s="873" t="e">
        <f>+CreditosVIg_SinReactiva!N29</f>
        <v>#DIV/0!</v>
      </c>
      <c r="P18" s="873" t="e">
        <f>+CreditosVIg_SinReactiva!O29</f>
        <v>#DIV/0!</v>
      </c>
      <c r="Q18" s="873" t="e">
        <f>+CreditosVIg_SinReactiva!P29</f>
        <v>#DIV/0!</v>
      </c>
      <c r="R18" s="873" t="e">
        <f>+CreditosVIg_SinReactiva!Q29</f>
        <v>#DIV/0!</v>
      </c>
      <c r="S18" s="873" t="e">
        <f>+CreditosVIg_SinReactiva!R29</f>
        <v>#DIV/0!</v>
      </c>
      <c r="T18" s="873" t="e">
        <f>+CreditosVIg_SinReactiva!S29</f>
        <v>#DIV/0!</v>
      </c>
      <c r="U18" s="875" t="e">
        <f t="shared" si="1"/>
        <v>#DIV/0!</v>
      </c>
      <c r="V18" s="875" t="e">
        <f t="shared" si="1"/>
        <v>#DIV/0!</v>
      </c>
      <c r="W18" s="876" t="e">
        <f>Anx16AMN!N27-U18</f>
        <v>#DIV/0!</v>
      </c>
      <c r="X18" s="876" t="e">
        <f>Anx16AME!N27-V18</f>
        <v>#DIV/0!</v>
      </c>
      <c r="Y18" s="877"/>
      <c r="Z18" s="877"/>
      <c r="AA18" s="885"/>
      <c r="AB18" s="885"/>
      <c r="AC18" s="885"/>
      <c r="AD18" s="885"/>
      <c r="AE18" s="871"/>
    </row>
    <row r="19" spans="1:31" s="864" customFormat="1" ht="15" customHeight="1">
      <c r="A19" s="660" t="s">
        <v>483</v>
      </c>
      <c r="B19" s="881" t="s">
        <v>79</v>
      </c>
      <c r="C19" s="873" t="e">
        <f>+CreditosVIg_SinReactiva!B30</f>
        <v>#DIV/0!</v>
      </c>
      <c r="D19" s="873" t="e">
        <f>+CreditosVIg_SinReactiva!C30</f>
        <v>#DIV/0!</v>
      </c>
      <c r="E19" s="873" t="e">
        <f>+CreditosVIg_SinReactiva!D30</f>
        <v>#DIV/0!</v>
      </c>
      <c r="F19" s="873" t="e">
        <f>+CreditosVIg_SinReactiva!E30</f>
        <v>#DIV/0!</v>
      </c>
      <c r="G19" s="873" t="e">
        <f>+CreditosVIg_SinReactiva!F30</f>
        <v>#DIV/0!</v>
      </c>
      <c r="H19" s="873" t="e">
        <f>+CreditosVIg_SinReactiva!G30</f>
        <v>#DIV/0!</v>
      </c>
      <c r="I19" s="873" t="e">
        <f>+CreditosVIg_SinReactiva!H30</f>
        <v>#DIV/0!</v>
      </c>
      <c r="J19" s="873" t="e">
        <f>+CreditosVIg_SinReactiva!I30</f>
        <v>#DIV/0!</v>
      </c>
      <c r="K19" s="873" t="e">
        <f>+CreditosVIg_SinReactiva!J30</f>
        <v>#DIV/0!</v>
      </c>
      <c r="L19" s="873" t="e">
        <f>+CreditosVIg_SinReactiva!K30</f>
        <v>#DIV/0!</v>
      </c>
      <c r="M19" s="873" t="e">
        <f>+CreditosVIg_SinReactiva!L30</f>
        <v>#DIV/0!</v>
      </c>
      <c r="N19" s="873" t="e">
        <f>+CreditosVIg_SinReactiva!M30</f>
        <v>#DIV/0!</v>
      </c>
      <c r="O19" s="873" t="e">
        <f>+CreditosVIg_SinReactiva!N30</f>
        <v>#DIV/0!</v>
      </c>
      <c r="P19" s="873" t="e">
        <f>+CreditosVIg_SinReactiva!O30</f>
        <v>#DIV/0!</v>
      </c>
      <c r="Q19" s="873" t="e">
        <f>+CreditosVIg_SinReactiva!P30</f>
        <v>#DIV/0!</v>
      </c>
      <c r="R19" s="873" t="e">
        <f>+CreditosVIg_SinReactiva!Q30</f>
        <v>#DIV/0!</v>
      </c>
      <c r="S19" s="873" t="e">
        <f>+CreditosVIg_SinReactiva!R30</f>
        <v>#DIV/0!</v>
      </c>
      <c r="T19" s="873" t="e">
        <f>+CreditosVIg_SinReactiva!S30</f>
        <v>#DIV/0!</v>
      </c>
      <c r="U19" s="875" t="e">
        <f t="shared" si="1"/>
        <v>#DIV/0!</v>
      </c>
      <c r="V19" s="875" t="e">
        <f t="shared" si="1"/>
        <v>#DIV/0!</v>
      </c>
      <c r="W19" s="876" t="e">
        <f>Anx16AMN!N30-U19</f>
        <v>#DIV/0!</v>
      </c>
      <c r="X19" s="876" t="e">
        <f>Anx16AME!N30-V19</f>
        <v>#DIV/0!</v>
      </c>
      <c r="Y19" s="877"/>
      <c r="Z19" s="877"/>
      <c r="AA19" s="885"/>
      <c r="AB19" s="885"/>
      <c r="AC19" s="885"/>
      <c r="AD19" s="885"/>
      <c r="AE19" s="871"/>
    </row>
    <row r="20" spans="1:31" s="864" customFormat="1" ht="15" customHeight="1">
      <c r="A20" s="886" t="s">
        <v>401</v>
      </c>
      <c r="B20" s="887" t="s">
        <v>80</v>
      </c>
      <c r="C20" s="873" t="e">
        <f>+CreditosVIg_Reactiva!B30</f>
        <v>#DIV/0!</v>
      </c>
      <c r="D20" s="873" t="e">
        <f>+CreditosVIg_Reactiva!C30</f>
        <v>#DIV/0!</v>
      </c>
      <c r="E20" s="873" t="e">
        <f>+CreditosVIg_Reactiva!D30</f>
        <v>#DIV/0!</v>
      </c>
      <c r="F20" s="873" t="e">
        <f>+CreditosVIg_Reactiva!E30</f>
        <v>#DIV/0!</v>
      </c>
      <c r="G20" s="873" t="e">
        <f>+CreditosVIg_Reactiva!F30</f>
        <v>#DIV/0!</v>
      </c>
      <c r="H20" s="873" t="e">
        <f>+CreditosVIg_Reactiva!G30</f>
        <v>#DIV/0!</v>
      </c>
      <c r="I20" s="873" t="e">
        <f>+CreditosVIg_Reactiva!H30</f>
        <v>#DIV/0!</v>
      </c>
      <c r="J20" s="873" t="e">
        <f>+CreditosVIg_Reactiva!I30</f>
        <v>#DIV/0!</v>
      </c>
      <c r="K20" s="873" t="e">
        <f>+CreditosVIg_Reactiva!J30</f>
        <v>#DIV/0!</v>
      </c>
      <c r="L20" s="873" t="e">
        <f>+CreditosVIg_Reactiva!K30</f>
        <v>#DIV/0!</v>
      </c>
      <c r="M20" s="873" t="e">
        <f>+CreditosVIg_Reactiva!L30</f>
        <v>#DIV/0!</v>
      </c>
      <c r="N20" s="873" t="e">
        <f>+CreditosVIg_Reactiva!M30</f>
        <v>#DIV/0!</v>
      </c>
      <c r="O20" s="873" t="e">
        <f>+CreditosVIg_Reactiva!N30</f>
        <v>#DIV/0!</v>
      </c>
      <c r="P20" s="873" t="e">
        <f>+CreditosVIg_Reactiva!O30</f>
        <v>#DIV/0!</v>
      </c>
      <c r="Q20" s="873" t="e">
        <f>+CreditosVIg_Reactiva!P30</f>
        <v>#DIV/0!</v>
      </c>
      <c r="R20" s="873" t="e">
        <f>+CreditosVIg_Reactiva!Q30</f>
        <v>#DIV/0!</v>
      </c>
      <c r="S20" s="873" t="e">
        <f>+CreditosVIg_Reactiva!R30</f>
        <v>#DIV/0!</v>
      </c>
      <c r="T20" s="873" t="e">
        <f>+CreditosVIg_Reactiva!S30</f>
        <v>#DIV/0!</v>
      </c>
      <c r="U20" s="875" t="e">
        <f t="shared" si="1"/>
        <v>#DIV/0!</v>
      </c>
      <c r="V20" s="875" t="e">
        <f t="shared" si="1"/>
        <v>#DIV/0!</v>
      </c>
      <c r="W20" s="876" t="e">
        <f>SUM(Anx16AMN!N34:N42)-U20</f>
        <v>#DIV/0!</v>
      </c>
      <c r="X20" s="876" t="e">
        <f>SUM(Anx16AME!N34:N42)-V20</f>
        <v>#DIV/0!</v>
      </c>
      <c r="Y20" s="877"/>
      <c r="Z20" s="877"/>
      <c r="AA20" s="885"/>
      <c r="AB20" s="885"/>
      <c r="AC20" s="885"/>
      <c r="AD20" s="885"/>
      <c r="AE20" s="871"/>
    </row>
    <row r="21" spans="1:31" s="864" customFormat="1" ht="15" customHeight="1">
      <c r="A21" s="886" t="s">
        <v>401</v>
      </c>
      <c r="B21" s="887" t="s">
        <v>81</v>
      </c>
      <c r="C21" s="873"/>
      <c r="D21" s="888"/>
      <c r="E21" s="870"/>
      <c r="F21" s="870"/>
      <c r="G21" s="870"/>
      <c r="H21" s="870"/>
      <c r="I21" s="870"/>
      <c r="J21" s="870"/>
      <c r="K21" s="870"/>
      <c r="L21" s="870"/>
      <c r="M21" s="870"/>
      <c r="N21" s="870"/>
      <c r="O21" s="870"/>
      <c r="P21" s="870"/>
      <c r="Q21" s="870"/>
      <c r="R21" s="870"/>
      <c r="S21" s="870"/>
      <c r="T21" s="889"/>
      <c r="U21" s="884">
        <f t="shared" si="1"/>
        <v>0</v>
      </c>
      <c r="V21" s="648">
        <f t="shared" si="1"/>
        <v>0</v>
      </c>
      <c r="W21" s="876"/>
      <c r="X21" s="876"/>
      <c r="Y21" s="877"/>
      <c r="Z21" s="877"/>
      <c r="AA21" s="885"/>
      <c r="AB21" s="885"/>
      <c r="AC21" s="885"/>
      <c r="AD21" s="885"/>
      <c r="AE21" s="871"/>
    </row>
    <row r="22" spans="1:31" s="864" customFormat="1" ht="15" customHeight="1">
      <c r="A22" s="660">
        <v>1502</v>
      </c>
      <c r="B22" s="890" t="s">
        <v>82</v>
      </c>
      <c r="C22" s="873"/>
      <c r="D22" s="870"/>
      <c r="E22" s="870"/>
      <c r="F22" s="870"/>
      <c r="G22" s="870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84">
        <f t="shared" si="1"/>
        <v>0</v>
      </c>
      <c r="V22" s="648">
        <f t="shared" si="1"/>
        <v>0</v>
      </c>
      <c r="W22" s="876"/>
      <c r="X22" s="876"/>
      <c r="Y22" s="877"/>
      <c r="Z22" s="877"/>
      <c r="AA22" s="885"/>
      <c r="AB22" s="885"/>
      <c r="AC22" s="885"/>
      <c r="AD22" s="885"/>
      <c r="AE22" s="871"/>
    </row>
    <row r="23" spans="1:31" s="864" customFormat="1" ht="16.5">
      <c r="A23" s="872" t="s">
        <v>484</v>
      </c>
      <c r="B23" s="891" t="s">
        <v>83</v>
      </c>
      <c r="C23" s="873">
        <f>+Anx16AMN!C53+Anx16AMN!C82</f>
        <v>0</v>
      </c>
      <c r="D23" s="873">
        <f>+Anx16AME!C53+Anx16AME!C82</f>
        <v>0</v>
      </c>
      <c r="E23" s="873">
        <f>+Anx16AMN!D53+Anx16AMN!D82</f>
        <v>0</v>
      </c>
      <c r="F23" s="874">
        <f>+Anx16AME!D53+Anx16AME!D82</f>
        <v>0</v>
      </c>
      <c r="G23" s="873">
        <f>+Anx16AMN!E53+Anx16AMN!E82</f>
        <v>0</v>
      </c>
      <c r="H23" s="874">
        <f>+Anx16AME!E53+Anx16AME!E82</f>
        <v>0</v>
      </c>
      <c r="I23" s="873">
        <f>+Anx16AMN!F53+Anx16AMN!F82</f>
        <v>0</v>
      </c>
      <c r="J23" s="874">
        <f>+Anx16AME!F53+Anx16AME!F82</f>
        <v>0</v>
      </c>
      <c r="K23" s="873">
        <f>+Anx16AMN!G53+Anx16AMN!G82</f>
        <v>0</v>
      </c>
      <c r="L23" s="874">
        <f>+Anx16AME!G53+Anx16AME!G82</f>
        <v>0</v>
      </c>
      <c r="M23" s="873">
        <f>+Anx16AMN!H53+Anx16AMN!H82</f>
        <v>0</v>
      </c>
      <c r="N23" s="874">
        <f>+Anx16AME!H53+Anx16AME!H82</f>
        <v>0</v>
      </c>
      <c r="O23" s="873">
        <f>+Anx16AMN!I53+Anx16AMN!I82</f>
        <v>0</v>
      </c>
      <c r="P23" s="874">
        <f>+Anx16AME!I53+Anx16AME!I82</f>
        <v>0</v>
      </c>
      <c r="Q23" s="892">
        <f>+Anx16AMN!J53+Anx16AMN!J82</f>
        <v>0</v>
      </c>
      <c r="R23" s="874">
        <f>+Anx16AME!J53+Anx16AME!J82</f>
        <v>0</v>
      </c>
      <c r="S23" s="873">
        <f>+Anx16AMN!K53+Anx16AMN!L53+Anx16AMN!M53+Anx16AMN!K82+Anx16AMN!L82+Anx16AMN!M82</f>
        <v>0</v>
      </c>
      <c r="T23" s="874">
        <f>+Anx16AME!K53+Anx16AME!L53+Anx16AME!M53+Anx16AME!K82+Anx16AME!L82+Anx16AME!M82</f>
        <v>0</v>
      </c>
      <c r="U23" s="875">
        <f>C23+E23+G23+I23+K23+M23+O23+Q23+S23</f>
        <v>0</v>
      </c>
      <c r="V23" s="875">
        <f>D23+F23+H23+J23+L23+N23+P23+R23+T23</f>
        <v>0</v>
      </c>
      <c r="W23" s="876">
        <f>Anx16AMN!N53+Anx16AMN!N82-U23</f>
        <v>0</v>
      </c>
      <c r="X23" s="876">
        <f>Anx16AME!N53+Anx16AME!N82-V23</f>
        <v>0</v>
      </c>
      <c r="Y23" s="877"/>
      <c r="Z23" s="877"/>
      <c r="AA23" s="885"/>
      <c r="AB23" s="885"/>
      <c r="AC23" s="885"/>
      <c r="AD23" s="885"/>
      <c r="AE23" s="871"/>
    </row>
    <row r="24" spans="1:31" s="879" customFormat="1" ht="15" customHeight="1">
      <c r="A24" s="865"/>
      <c r="B24" s="758" t="s">
        <v>84</v>
      </c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8"/>
      <c r="P24" s="648"/>
      <c r="Q24" s="648"/>
      <c r="R24" s="648"/>
      <c r="S24" s="648"/>
      <c r="T24" s="648"/>
      <c r="U24" s="648"/>
      <c r="V24" s="648"/>
      <c r="W24" s="876"/>
      <c r="X24" s="876"/>
      <c r="Y24" s="877"/>
      <c r="Z24" s="877"/>
      <c r="AA24" s="876"/>
      <c r="AB24" s="876"/>
      <c r="AC24" s="876"/>
      <c r="AD24" s="876"/>
      <c r="AE24" s="878"/>
    </row>
    <row r="25" spans="1:31" s="879" customFormat="1" ht="15" customHeight="1">
      <c r="A25" s="865"/>
      <c r="B25" s="756" t="s">
        <v>485</v>
      </c>
      <c r="C25" s="648"/>
      <c r="D25" s="648"/>
      <c r="E25" s="648"/>
      <c r="F25" s="648"/>
      <c r="G25" s="648"/>
      <c r="H25" s="648"/>
      <c r="I25" s="648"/>
      <c r="J25" s="648"/>
      <c r="K25" s="648"/>
      <c r="L25" s="648"/>
      <c r="M25" s="648"/>
      <c r="N25" s="648"/>
      <c r="O25" s="648"/>
      <c r="P25" s="648"/>
      <c r="Q25" s="648"/>
      <c r="R25" s="648"/>
      <c r="S25" s="648"/>
      <c r="T25" s="648"/>
      <c r="U25" s="648"/>
      <c r="V25" s="648"/>
      <c r="W25" s="876"/>
      <c r="X25" s="876"/>
      <c r="Y25" s="877"/>
      <c r="Z25" s="877"/>
      <c r="AA25" s="876"/>
      <c r="AB25" s="876"/>
      <c r="AC25" s="876"/>
      <c r="AD25" s="876"/>
      <c r="AE25" s="878"/>
    </row>
    <row r="26" spans="1:31" s="879" customFormat="1" ht="16.5">
      <c r="A26" s="865"/>
      <c r="B26" s="893" t="s">
        <v>85</v>
      </c>
      <c r="C26" s="894" t="e">
        <f>SUM(C11:C25)</f>
        <v>#DIV/0!</v>
      </c>
      <c r="D26" s="894" t="e">
        <f t="shared" ref="D26:T26" si="2">SUM(D11:D25)</f>
        <v>#DIV/0!</v>
      </c>
      <c r="E26" s="894" t="e">
        <f>SUM(E11:E25)</f>
        <v>#DIV/0!</v>
      </c>
      <c r="F26" s="894" t="e">
        <f>SUM(F11:F25)</f>
        <v>#DIV/0!</v>
      </c>
      <c r="G26" s="894" t="e">
        <f t="shared" si="2"/>
        <v>#DIV/0!</v>
      </c>
      <c r="H26" s="894" t="e">
        <f t="shared" si="2"/>
        <v>#DIV/0!</v>
      </c>
      <c r="I26" s="894" t="e">
        <f t="shared" si="2"/>
        <v>#DIV/0!</v>
      </c>
      <c r="J26" s="894" t="e">
        <f t="shared" si="2"/>
        <v>#DIV/0!</v>
      </c>
      <c r="K26" s="894" t="e">
        <f t="shared" si="2"/>
        <v>#DIV/0!</v>
      </c>
      <c r="L26" s="894" t="e">
        <f t="shared" si="2"/>
        <v>#DIV/0!</v>
      </c>
      <c r="M26" s="894" t="e">
        <f t="shared" si="2"/>
        <v>#DIV/0!</v>
      </c>
      <c r="N26" s="894" t="e">
        <f t="shared" si="2"/>
        <v>#DIV/0!</v>
      </c>
      <c r="O26" s="894" t="e">
        <f t="shared" si="2"/>
        <v>#DIV/0!</v>
      </c>
      <c r="P26" s="894" t="e">
        <f t="shared" si="2"/>
        <v>#DIV/0!</v>
      </c>
      <c r="Q26" s="894" t="e">
        <f t="shared" si="2"/>
        <v>#DIV/0!</v>
      </c>
      <c r="R26" s="894" t="e">
        <f t="shared" si="2"/>
        <v>#DIV/0!</v>
      </c>
      <c r="S26" s="894" t="e">
        <f>SUM(S11:S25)</f>
        <v>#DIV/0!</v>
      </c>
      <c r="T26" s="894" t="e">
        <f t="shared" si="2"/>
        <v>#DIV/0!</v>
      </c>
      <c r="U26" s="894" t="e">
        <f>SUM(U11:U25)</f>
        <v>#DIV/0!</v>
      </c>
      <c r="V26" s="894" t="e">
        <f>SUM(V11:V25)</f>
        <v>#DIV/0!</v>
      </c>
      <c r="W26" s="877" t="e">
        <f>Anx16AMN!N55+Anx16AMN!N85-U26</f>
        <v>#DIV/0!</v>
      </c>
      <c r="X26" s="877" t="e">
        <f>Anx16AME!N55+Anx16AME!N85-V26</f>
        <v>#DIV/0!</v>
      </c>
      <c r="Y26" s="876" t="s">
        <v>486</v>
      </c>
      <c r="Z26" s="877"/>
      <c r="AB26" s="876"/>
      <c r="AC26" s="876"/>
      <c r="AD26" s="876"/>
      <c r="AE26" s="878"/>
    </row>
    <row r="27" spans="1:31" s="879" customFormat="1" ht="16.5">
      <c r="A27" s="865"/>
      <c r="B27" s="895" t="s">
        <v>86</v>
      </c>
      <c r="C27" s="894"/>
      <c r="D27" s="894"/>
      <c r="E27" s="896"/>
      <c r="F27" s="896"/>
      <c r="G27" s="896"/>
      <c r="H27" s="896"/>
      <c r="I27" s="896"/>
      <c r="J27" s="896"/>
      <c r="K27" s="896"/>
      <c r="L27" s="896"/>
      <c r="M27" s="896"/>
      <c r="N27" s="896"/>
      <c r="O27" s="896"/>
      <c r="P27" s="896"/>
      <c r="Q27" s="896"/>
      <c r="R27" s="894"/>
      <c r="S27" s="896"/>
      <c r="T27" s="896"/>
      <c r="U27" s="896"/>
      <c r="V27" s="896"/>
      <c r="W27" s="1115">
        <f>Anx16AMN!N44</f>
        <v>0</v>
      </c>
      <c r="X27" s="1115">
        <f>Anx16AME!N44</f>
        <v>0</v>
      </c>
      <c r="Y27" s="1115" t="e">
        <f>+W26-(W14+W27)</f>
        <v>#DIV/0!</v>
      </c>
      <c r="Z27" s="1115" t="e">
        <f>+X26-(X14+X27)</f>
        <v>#DIV/0!</v>
      </c>
      <c r="AA27" s="876"/>
      <c r="AB27" s="876"/>
      <c r="AC27" s="897"/>
      <c r="AD27" s="876"/>
      <c r="AE27" s="878"/>
    </row>
    <row r="28" spans="1:31" s="879" customFormat="1" ht="15" customHeight="1">
      <c r="A28" s="654" t="s">
        <v>392</v>
      </c>
      <c r="B28" s="898" t="s">
        <v>87</v>
      </c>
      <c r="C28" s="899">
        <f>+Anx16AMN!C87</f>
        <v>0</v>
      </c>
      <c r="D28" s="899">
        <f>+Anx16AME!C87</f>
        <v>0</v>
      </c>
      <c r="E28" s="899">
        <f>+Anx16AMN!D87</f>
        <v>0</v>
      </c>
      <c r="F28" s="899">
        <f>+Anx16AME!D87</f>
        <v>0</v>
      </c>
      <c r="G28" s="899">
        <f>+Anx16AMN!E87</f>
        <v>0</v>
      </c>
      <c r="H28" s="899">
        <f>+Anx16AME!E87</f>
        <v>0</v>
      </c>
      <c r="I28" s="900"/>
      <c r="J28" s="900"/>
      <c r="K28" s="900"/>
      <c r="L28" s="900"/>
      <c r="M28" s="900"/>
      <c r="N28" s="900"/>
      <c r="O28" s="900"/>
      <c r="P28" s="900"/>
      <c r="Q28" s="900"/>
      <c r="R28" s="899"/>
      <c r="S28" s="899">
        <f>+Anx16AMN!K87</f>
        <v>0</v>
      </c>
      <c r="T28" s="899">
        <f>+Anx16AME!K87</f>
        <v>0</v>
      </c>
      <c r="U28" s="875">
        <f>C28+E28+G28+I28+K28+M28+O28+Q28+S28</f>
        <v>0</v>
      </c>
      <c r="V28" s="875">
        <f>D28+F28+H28+J28+L28+N28+P28+R28+T28</f>
        <v>0</v>
      </c>
      <c r="W28" s="876">
        <f>Anx16AMN!N87-U28</f>
        <v>0</v>
      </c>
      <c r="X28" s="876">
        <f>Anx16AME!N87-V28</f>
        <v>0</v>
      </c>
      <c r="Y28" s="877"/>
      <c r="Z28" s="877"/>
      <c r="AA28" s="876"/>
      <c r="AB28" s="876"/>
      <c r="AC28" s="876"/>
      <c r="AD28" s="876"/>
      <c r="AE28" s="878"/>
    </row>
    <row r="29" spans="1:31" s="879" customFormat="1" ht="15" customHeight="1">
      <c r="A29" s="654" t="s">
        <v>392</v>
      </c>
      <c r="B29" s="898" t="s">
        <v>88</v>
      </c>
      <c r="C29" s="899">
        <f>+Anx16AMN!C88</f>
        <v>0</v>
      </c>
      <c r="D29" s="899">
        <f>+Anx16AME!C88</f>
        <v>0</v>
      </c>
      <c r="E29" s="899">
        <f>+Anx16AMN!D88</f>
        <v>0</v>
      </c>
      <c r="F29" s="899">
        <f>+Anx16AME!D88</f>
        <v>0</v>
      </c>
      <c r="G29" s="899">
        <f>+Anx16AMN!E88</f>
        <v>0</v>
      </c>
      <c r="H29" s="899">
        <f>+Anx16AME!E88</f>
        <v>0</v>
      </c>
      <c r="I29" s="900"/>
      <c r="J29" s="900"/>
      <c r="K29" s="900"/>
      <c r="L29" s="900"/>
      <c r="M29" s="900"/>
      <c r="N29" s="900"/>
      <c r="O29" s="900"/>
      <c r="P29" s="900"/>
      <c r="Q29" s="900"/>
      <c r="R29" s="899"/>
      <c r="S29" s="899">
        <f>+Anx16AMN!K88</f>
        <v>0</v>
      </c>
      <c r="T29" s="899">
        <f>+Anx16AME!K88</f>
        <v>0</v>
      </c>
      <c r="U29" s="875">
        <f t="shared" ref="U29:V46" si="3">C29+E29+G29+I29+K29+M29+O29+Q29+S29</f>
        <v>0</v>
      </c>
      <c r="V29" s="875">
        <f t="shared" si="3"/>
        <v>0</v>
      </c>
      <c r="W29" s="876">
        <f>Anx16AMN!N88-U29</f>
        <v>0</v>
      </c>
      <c r="X29" s="876">
        <f>Anx16AME!N88-V29</f>
        <v>0</v>
      </c>
      <c r="Y29" s="877"/>
      <c r="Z29" s="877"/>
      <c r="AA29" s="876"/>
      <c r="AB29" s="876"/>
      <c r="AC29" s="876"/>
      <c r="AD29" s="876"/>
      <c r="AE29" s="878"/>
    </row>
    <row r="30" spans="1:31" s="879" customFormat="1" ht="15" customHeight="1">
      <c r="A30" s="654" t="s">
        <v>392</v>
      </c>
      <c r="B30" s="898" t="s">
        <v>89</v>
      </c>
      <c r="C30" s="899">
        <f>+Anx16AMN!C89</f>
        <v>0</v>
      </c>
      <c r="D30" s="899">
        <f>+Anx16AME!C89</f>
        <v>0</v>
      </c>
      <c r="E30" s="899">
        <f>+Anx16AMN!D89</f>
        <v>0</v>
      </c>
      <c r="F30" s="899">
        <f>+Anx16AME!D89</f>
        <v>0</v>
      </c>
      <c r="G30" s="899">
        <f>+Anx16AMN!E89</f>
        <v>0</v>
      </c>
      <c r="H30" s="899">
        <f>+Anx16AME!E89</f>
        <v>0</v>
      </c>
      <c r="I30" s="900"/>
      <c r="J30" s="900"/>
      <c r="K30" s="900"/>
      <c r="L30" s="900"/>
      <c r="M30" s="900"/>
      <c r="N30" s="900"/>
      <c r="O30" s="900"/>
      <c r="P30" s="900"/>
      <c r="Q30" s="900"/>
      <c r="R30" s="899"/>
      <c r="S30" s="899">
        <f>+Anx16AMN!K89</f>
        <v>0</v>
      </c>
      <c r="T30" s="899">
        <f>+Anx16AME!K89</f>
        <v>0</v>
      </c>
      <c r="U30" s="875">
        <f t="shared" si="3"/>
        <v>0</v>
      </c>
      <c r="V30" s="875">
        <f t="shared" si="3"/>
        <v>0</v>
      </c>
      <c r="W30" s="876">
        <f>Anx16AMN!N89-U30</f>
        <v>0</v>
      </c>
      <c r="X30" s="876">
        <f>Anx16AME!N89-V30</f>
        <v>0</v>
      </c>
      <c r="Y30" s="877"/>
      <c r="Z30" s="877"/>
      <c r="AA30" s="876"/>
      <c r="AB30" s="876"/>
      <c r="AC30" s="876"/>
      <c r="AD30" s="876"/>
      <c r="AE30" s="878"/>
    </row>
    <row r="31" spans="1:31" s="879" customFormat="1" ht="15" customHeight="1">
      <c r="A31" s="654" t="s">
        <v>393</v>
      </c>
      <c r="B31" s="898" t="s">
        <v>90</v>
      </c>
      <c r="C31" s="648" t="e">
        <f>CreditosVIg_SinReactiva!B166</f>
        <v>#DIV/0!</v>
      </c>
      <c r="D31" s="648" t="e">
        <f>CreditosVIg_SinReactiva!C166</f>
        <v>#DIV/0!</v>
      </c>
      <c r="E31" s="648" t="e">
        <f>CreditosVIg_SinReactiva!D166</f>
        <v>#DIV/0!</v>
      </c>
      <c r="F31" s="648" t="e">
        <f>CreditosVIg_SinReactiva!E166</f>
        <v>#DIV/0!</v>
      </c>
      <c r="G31" s="648" t="e">
        <f>CreditosVIg_SinReactiva!F166</f>
        <v>#DIV/0!</v>
      </c>
      <c r="H31" s="648" t="e">
        <f>CreditosVIg_SinReactiva!G166</f>
        <v>#DIV/0!</v>
      </c>
      <c r="I31" s="648" t="e">
        <f>CreditosVIg_SinReactiva!H166</f>
        <v>#DIV/0!</v>
      </c>
      <c r="J31" s="648" t="e">
        <f>CreditosVIg_SinReactiva!I166</f>
        <v>#DIV/0!</v>
      </c>
      <c r="K31" s="648" t="e">
        <f>CreditosVIg_SinReactiva!J166</f>
        <v>#DIV/0!</v>
      </c>
      <c r="L31" s="648" t="e">
        <f>CreditosVIg_SinReactiva!K166</f>
        <v>#DIV/0!</v>
      </c>
      <c r="M31" s="648" t="e">
        <f>CreditosVIg_SinReactiva!L166</f>
        <v>#DIV/0!</v>
      </c>
      <c r="N31" s="648" t="e">
        <f>CreditosVIg_SinReactiva!M166</f>
        <v>#DIV/0!</v>
      </c>
      <c r="O31" s="648" t="e">
        <f>CreditosVIg_SinReactiva!N166</f>
        <v>#DIV/0!</v>
      </c>
      <c r="P31" s="648" t="e">
        <f>CreditosVIg_SinReactiva!O166</f>
        <v>#DIV/0!</v>
      </c>
      <c r="Q31" s="648" t="e">
        <f>CreditosVIg_SinReactiva!P166</f>
        <v>#DIV/0!</v>
      </c>
      <c r="R31" s="648" t="e">
        <f>CreditosVIg_SinReactiva!Q166</f>
        <v>#DIV/0!</v>
      </c>
      <c r="S31" s="648" t="e">
        <f>CreditosVIg_SinReactiva!R166</f>
        <v>#DIV/0!</v>
      </c>
      <c r="T31" s="648" t="e">
        <f>CreditosVIg_SinReactiva!S166</f>
        <v>#DIV/0!</v>
      </c>
      <c r="U31" s="875" t="e">
        <f t="shared" si="3"/>
        <v>#DIV/0!</v>
      </c>
      <c r="V31" s="875" t="e">
        <f t="shared" si="3"/>
        <v>#DIV/0!</v>
      </c>
      <c r="W31" s="876" t="e">
        <f>Anx16AMN!N90-U31</f>
        <v>#DIV/0!</v>
      </c>
      <c r="X31" s="876" t="e">
        <f>Anx16AME!N90-V31</f>
        <v>#DIV/0!</v>
      </c>
      <c r="Y31" s="877"/>
      <c r="Z31" s="877"/>
      <c r="AA31" s="876"/>
      <c r="AB31" s="876"/>
      <c r="AC31" s="876"/>
      <c r="AD31" s="876"/>
      <c r="AE31" s="878"/>
    </row>
    <row r="32" spans="1:31" s="879" customFormat="1" ht="15" customHeight="1">
      <c r="A32" s="654" t="s">
        <v>393</v>
      </c>
      <c r="B32" s="898" t="s">
        <v>91</v>
      </c>
      <c r="C32" s="648" t="e">
        <f>CreditosVIg_SinReactiva!B167</f>
        <v>#DIV/0!</v>
      </c>
      <c r="D32" s="648" t="e">
        <f>CreditosVIg_SinReactiva!C167</f>
        <v>#DIV/0!</v>
      </c>
      <c r="E32" s="648" t="e">
        <f>CreditosVIg_SinReactiva!D167</f>
        <v>#DIV/0!</v>
      </c>
      <c r="F32" s="648" t="e">
        <f>CreditosVIg_SinReactiva!E167</f>
        <v>#DIV/0!</v>
      </c>
      <c r="G32" s="648" t="e">
        <f>CreditosVIg_SinReactiva!F167</f>
        <v>#DIV/0!</v>
      </c>
      <c r="H32" s="648" t="e">
        <f>CreditosVIg_SinReactiva!G167</f>
        <v>#DIV/0!</v>
      </c>
      <c r="I32" s="648" t="e">
        <f>CreditosVIg_SinReactiva!H167</f>
        <v>#DIV/0!</v>
      </c>
      <c r="J32" s="648" t="e">
        <f>CreditosVIg_SinReactiva!I167</f>
        <v>#DIV/0!</v>
      </c>
      <c r="K32" s="648" t="e">
        <f>CreditosVIg_SinReactiva!J167</f>
        <v>#DIV/0!</v>
      </c>
      <c r="L32" s="648" t="e">
        <f>CreditosVIg_SinReactiva!K167</f>
        <v>#DIV/0!</v>
      </c>
      <c r="M32" s="648" t="e">
        <f>CreditosVIg_SinReactiva!L167</f>
        <v>#DIV/0!</v>
      </c>
      <c r="N32" s="648" t="e">
        <f>CreditosVIg_SinReactiva!M167</f>
        <v>#DIV/0!</v>
      </c>
      <c r="O32" s="648" t="e">
        <f>CreditosVIg_SinReactiva!N167</f>
        <v>#DIV/0!</v>
      </c>
      <c r="P32" s="648" t="e">
        <f>CreditosVIg_SinReactiva!O167</f>
        <v>#DIV/0!</v>
      </c>
      <c r="Q32" s="648" t="e">
        <f>CreditosVIg_SinReactiva!P167</f>
        <v>#DIV/0!</v>
      </c>
      <c r="R32" s="648" t="e">
        <f>CreditosVIg_SinReactiva!Q167</f>
        <v>#DIV/0!</v>
      </c>
      <c r="S32" s="648" t="e">
        <f>CreditosVIg_SinReactiva!R167</f>
        <v>#DIV/0!</v>
      </c>
      <c r="T32" s="648" t="e">
        <f>CreditosVIg_SinReactiva!S167</f>
        <v>#DIV/0!</v>
      </c>
      <c r="U32" s="875" t="e">
        <f t="shared" si="3"/>
        <v>#DIV/0!</v>
      </c>
      <c r="V32" s="875" t="e">
        <f t="shared" si="3"/>
        <v>#DIV/0!</v>
      </c>
      <c r="W32" s="876" t="e">
        <f>Anx16AMN!N91-U32</f>
        <v>#DIV/0!</v>
      </c>
      <c r="X32" s="876" t="e">
        <f>Anx16AME!N91-V32</f>
        <v>#DIV/0!</v>
      </c>
      <c r="Y32" s="877"/>
      <c r="Z32" s="877"/>
      <c r="AA32" s="876"/>
      <c r="AB32" s="876"/>
      <c r="AC32" s="876"/>
      <c r="AD32" s="876"/>
      <c r="AE32" s="878"/>
    </row>
    <row r="33" spans="1:31" s="879" customFormat="1" ht="15" customHeight="1">
      <c r="A33" s="654" t="s">
        <v>393</v>
      </c>
      <c r="B33" s="898" t="s">
        <v>92</v>
      </c>
      <c r="C33" s="648" t="e">
        <f>CreditosVIg_SinReactiva!B168</f>
        <v>#DIV/0!</v>
      </c>
      <c r="D33" s="648" t="e">
        <f>CreditosVIg_SinReactiva!C168</f>
        <v>#DIV/0!</v>
      </c>
      <c r="E33" s="648" t="e">
        <f>CreditosVIg_SinReactiva!D168</f>
        <v>#DIV/0!</v>
      </c>
      <c r="F33" s="648" t="e">
        <f>CreditosVIg_SinReactiva!E168</f>
        <v>#DIV/0!</v>
      </c>
      <c r="G33" s="648" t="e">
        <f>CreditosVIg_SinReactiva!F168</f>
        <v>#DIV/0!</v>
      </c>
      <c r="H33" s="648" t="e">
        <f>CreditosVIg_SinReactiva!G168</f>
        <v>#DIV/0!</v>
      </c>
      <c r="I33" s="648" t="e">
        <f>CreditosVIg_SinReactiva!H168</f>
        <v>#DIV/0!</v>
      </c>
      <c r="J33" s="648" t="e">
        <f>CreditosVIg_SinReactiva!I168</f>
        <v>#DIV/0!</v>
      </c>
      <c r="K33" s="648" t="e">
        <f>CreditosVIg_SinReactiva!J168</f>
        <v>#DIV/0!</v>
      </c>
      <c r="L33" s="648" t="e">
        <f>CreditosVIg_SinReactiva!K168</f>
        <v>#DIV/0!</v>
      </c>
      <c r="M33" s="648" t="e">
        <f>CreditosVIg_SinReactiva!L168</f>
        <v>#DIV/0!</v>
      </c>
      <c r="N33" s="648" t="e">
        <f>CreditosVIg_SinReactiva!M168</f>
        <v>#DIV/0!</v>
      </c>
      <c r="O33" s="648" t="e">
        <f>CreditosVIg_SinReactiva!N168</f>
        <v>#DIV/0!</v>
      </c>
      <c r="P33" s="648" t="e">
        <f>CreditosVIg_SinReactiva!O168</f>
        <v>#DIV/0!</v>
      </c>
      <c r="Q33" s="648" t="e">
        <f>CreditosVIg_SinReactiva!P168</f>
        <v>#DIV/0!</v>
      </c>
      <c r="R33" s="648" t="e">
        <f>CreditosVIg_SinReactiva!Q168</f>
        <v>#DIV/0!</v>
      </c>
      <c r="S33" s="648" t="e">
        <f>CreditosVIg_SinReactiva!R168</f>
        <v>#DIV/0!</v>
      </c>
      <c r="T33" s="648" t="e">
        <f>CreditosVIg_SinReactiva!S168</f>
        <v>#DIV/0!</v>
      </c>
      <c r="U33" s="875" t="e">
        <f t="shared" si="3"/>
        <v>#DIV/0!</v>
      </c>
      <c r="V33" s="875" t="e">
        <f t="shared" si="3"/>
        <v>#DIV/0!</v>
      </c>
      <c r="W33" s="876" t="e">
        <f>Anx16AMN!N92-U33</f>
        <v>#DIV/0!</v>
      </c>
      <c r="X33" s="876" t="e">
        <f>Anx16AME!N92-V33</f>
        <v>#DIV/0!</v>
      </c>
      <c r="Y33" s="877"/>
      <c r="Z33" s="877"/>
      <c r="AA33" s="876"/>
      <c r="AB33" s="876"/>
      <c r="AC33" s="876"/>
      <c r="AD33" s="876"/>
      <c r="AE33" s="878"/>
    </row>
    <row r="34" spans="1:31" s="879" customFormat="1" ht="15" customHeight="1">
      <c r="A34" s="654" t="s">
        <v>394</v>
      </c>
      <c r="B34" s="898" t="s">
        <v>93</v>
      </c>
      <c r="C34" s="648" t="e">
        <f>CreditosVIg_SinReactiva!B159</f>
        <v>#DIV/0!</v>
      </c>
      <c r="D34" s="648" t="e">
        <f>CreditosVIg_SinReactiva!C159</f>
        <v>#DIV/0!</v>
      </c>
      <c r="E34" s="648" t="e">
        <f>CreditosVIg_SinReactiva!D159</f>
        <v>#DIV/0!</v>
      </c>
      <c r="F34" s="648" t="e">
        <f>CreditosVIg_SinReactiva!E159</f>
        <v>#DIV/0!</v>
      </c>
      <c r="G34" s="648" t="e">
        <f>CreditosVIg_SinReactiva!F159</f>
        <v>#DIV/0!</v>
      </c>
      <c r="H34" s="648" t="e">
        <f>CreditosVIg_SinReactiva!G159</f>
        <v>#DIV/0!</v>
      </c>
      <c r="I34" s="648" t="e">
        <f>CreditosVIg_SinReactiva!H159</f>
        <v>#DIV/0!</v>
      </c>
      <c r="J34" s="648" t="e">
        <f>CreditosVIg_SinReactiva!I159</f>
        <v>#DIV/0!</v>
      </c>
      <c r="K34" s="648" t="e">
        <f>CreditosVIg_SinReactiva!J159</f>
        <v>#DIV/0!</v>
      </c>
      <c r="L34" s="648" t="e">
        <f>CreditosVIg_SinReactiva!K159</f>
        <v>#DIV/0!</v>
      </c>
      <c r="M34" s="648" t="e">
        <f>CreditosVIg_SinReactiva!L159</f>
        <v>#DIV/0!</v>
      </c>
      <c r="N34" s="648" t="e">
        <f>CreditosVIg_SinReactiva!M159</f>
        <v>#DIV/0!</v>
      </c>
      <c r="O34" s="648" t="e">
        <f>CreditosVIg_SinReactiva!N159</f>
        <v>#DIV/0!</v>
      </c>
      <c r="P34" s="648" t="e">
        <f>CreditosVIg_SinReactiva!O159</f>
        <v>#DIV/0!</v>
      </c>
      <c r="Q34" s="648" t="e">
        <f>CreditosVIg_SinReactiva!P159</f>
        <v>#DIV/0!</v>
      </c>
      <c r="R34" s="648" t="e">
        <f>CreditosVIg_SinReactiva!Q159</f>
        <v>#DIV/0!</v>
      </c>
      <c r="S34" s="648" t="e">
        <f>CreditosVIg_SinReactiva!R159</f>
        <v>#DIV/0!</v>
      </c>
      <c r="T34" s="648" t="e">
        <f>CreditosVIg_SinReactiva!S159</f>
        <v>#DIV/0!</v>
      </c>
      <c r="U34" s="875" t="e">
        <f t="shared" si="3"/>
        <v>#DIV/0!</v>
      </c>
      <c r="V34" s="875" t="e">
        <f t="shared" si="3"/>
        <v>#DIV/0!</v>
      </c>
      <c r="W34" s="876" t="e">
        <f>Anx16AMN!N57+Anx16AMN!N93-U34</f>
        <v>#DIV/0!</v>
      </c>
      <c r="X34" s="876" t="e">
        <f>Anx16AME!N57+Anx16AME!N93-V34</f>
        <v>#DIV/0!</v>
      </c>
      <c r="Y34" s="877"/>
      <c r="Z34" s="877"/>
      <c r="AA34" s="876"/>
      <c r="AB34" s="876"/>
      <c r="AC34" s="876"/>
      <c r="AD34" s="876"/>
      <c r="AE34" s="878"/>
    </row>
    <row r="35" spans="1:31" s="879" customFormat="1" ht="15" customHeight="1">
      <c r="A35" s="654" t="s">
        <v>394</v>
      </c>
      <c r="B35" s="898" t="s">
        <v>94</v>
      </c>
      <c r="C35" s="648" t="e">
        <f>CreditosVIg_SinReactiva!B160</f>
        <v>#DIV/0!</v>
      </c>
      <c r="D35" s="648" t="e">
        <f>CreditosVIg_SinReactiva!C160</f>
        <v>#DIV/0!</v>
      </c>
      <c r="E35" s="648" t="e">
        <f>CreditosVIg_SinReactiva!D160</f>
        <v>#DIV/0!</v>
      </c>
      <c r="F35" s="648" t="e">
        <f>CreditosVIg_SinReactiva!E160</f>
        <v>#DIV/0!</v>
      </c>
      <c r="G35" s="648" t="e">
        <f>CreditosVIg_SinReactiva!F160</f>
        <v>#DIV/0!</v>
      </c>
      <c r="H35" s="648" t="e">
        <f>CreditosVIg_SinReactiva!G160</f>
        <v>#DIV/0!</v>
      </c>
      <c r="I35" s="648" t="e">
        <f>CreditosVIg_SinReactiva!H160</f>
        <v>#DIV/0!</v>
      </c>
      <c r="J35" s="648" t="e">
        <f>CreditosVIg_SinReactiva!I160</f>
        <v>#DIV/0!</v>
      </c>
      <c r="K35" s="648" t="e">
        <f>CreditosVIg_SinReactiva!J160</f>
        <v>#DIV/0!</v>
      </c>
      <c r="L35" s="648" t="e">
        <f>CreditosVIg_SinReactiva!K160</f>
        <v>#DIV/0!</v>
      </c>
      <c r="M35" s="648" t="e">
        <f>CreditosVIg_SinReactiva!L160</f>
        <v>#DIV/0!</v>
      </c>
      <c r="N35" s="648" t="e">
        <f>CreditosVIg_SinReactiva!M160</f>
        <v>#DIV/0!</v>
      </c>
      <c r="O35" s="648" t="e">
        <f>CreditosVIg_SinReactiva!N160</f>
        <v>#DIV/0!</v>
      </c>
      <c r="P35" s="648" t="e">
        <f>CreditosVIg_SinReactiva!O160</f>
        <v>#DIV/0!</v>
      </c>
      <c r="Q35" s="648" t="e">
        <f>CreditosVIg_SinReactiva!P160</f>
        <v>#DIV/0!</v>
      </c>
      <c r="R35" s="648" t="e">
        <f>CreditosVIg_SinReactiva!Q160</f>
        <v>#DIV/0!</v>
      </c>
      <c r="S35" s="648" t="e">
        <f>CreditosVIg_SinReactiva!R160</f>
        <v>#DIV/0!</v>
      </c>
      <c r="T35" s="648" t="e">
        <f>CreditosVIg_SinReactiva!S160</f>
        <v>#DIV/0!</v>
      </c>
      <c r="U35" s="875" t="e">
        <f t="shared" si="3"/>
        <v>#DIV/0!</v>
      </c>
      <c r="V35" s="875" t="e">
        <f t="shared" si="3"/>
        <v>#DIV/0!</v>
      </c>
      <c r="W35" s="876" t="e">
        <f>Anx16AMN!N58+Anx16AMN!N94-U35</f>
        <v>#DIV/0!</v>
      </c>
      <c r="X35" s="876" t="e">
        <f>Anx16AME!N58+Anx16AME!N94-V35</f>
        <v>#DIV/0!</v>
      </c>
      <c r="Y35" s="877"/>
      <c r="Z35" s="877"/>
      <c r="AA35" s="876"/>
      <c r="AB35" s="876"/>
      <c r="AC35" s="876"/>
      <c r="AD35" s="876"/>
      <c r="AE35" s="878"/>
    </row>
    <row r="36" spans="1:31" s="879" customFormat="1" ht="15" customHeight="1">
      <c r="A36" s="654" t="s">
        <v>394</v>
      </c>
      <c r="B36" s="898" t="s">
        <v>95</v>
      </c>
      <c r="C36" s="648" t="e">
        <f>CreditosVIg_SinReactiva!B161</f>
        <v>#DIV/0!</v>
      </c>
      <c r="D36" s="648" t="e">
        <f>CreditosVIg_SinReactiva!C161</f>
        <v>#DIV/0!</v>
      </c>
      <c r="E36" s="648" t="e">
        <f>CreditosVIg_SinReactiva!D161</f>
        <v>#DIV/0!</v>
      </c>
      <c r="F36" s="648" t="e">
        <f>CreditosVIg_SinReactiva!E161</f>
        <v>#DIV/0!</v>
      </c>
      <c r="G36" s="648" t="e">
        <f>CreditosVIg_SinReactiva!F161</f>
        <v>#DIV/0!</v>
      </c>
      <c r="H36" s="648" t="e">
        <f>CreditosVIg_SinReactiva!G161</f>
        <v>#DIV/0!</v>
      </c>
      <c r="I36" s="648" t="e">
        <f>CreditosVIg_SinReactiva!H161</f>
        <v>#DIV/0!</v>
      </c>
      <c r="J36" s="648" t="e">
        <f>CreditosVIg_SinReactiva!I161</f>
        <v>#DIV/0!</v>
      </c>
      <c r="K36" s="648" t="e">
        <f>CreditosVIg_SinReactiva!J161</f>
        <v>#DIV/0!</v>
      </c>
      <c r="L36" s="648" t="e">
        <f>CreditosVIg_SinReactiva!K161</f>
        <v>#DIV/0!</v>
      </c>
      <c r="M36" s="648" t="e">
        <f>CreditosVIg_SinReactiva!L161</f>
        <v>#DIV/0!</v>
      </c>
      <c r="N36" s="648" t="e">
        <f>CreditosVIg_SinReactiva!M161</f>
        <v>#DIV/0!</v>
      </c>
      <c r="O36" s="648" t="e">
        <f>CreditosVIg_SinReactiva!N161</f>
        <v>#DIV/0!</v>
      </c>
      <c r="P36" s="648" t="e">
        <f>CreditosVIg_SinReactiva!O161</f>
        <v>#DIV/0!</v>
      </c>
      <c r="Q36" s="648" t="e">
        <f>CreditosVIg_SinReactiva!P161</f>
        <v>#DIV/0!</v>
      </c>
      <c r="R36" s="648" t="e">
        <f>CreditosVIg_SinReactiva!Q161</f>
        <v>#DIV/0!</v>
      </c>
      <c r="S36" s="648" t="e">
        <f>CreditosVIg_SinReactiva!R161</f>
        <v>#DIV/0!</v>
      </c>
      <c r="T36" s="648" t="e">
        <f>CreditosVIg_SinReactiva!S161</f>
        <v>#DIV/0!</v>
      </c>
      <c r="U36" s="875" t="e">
        <f t="shared" si="3"/>
        <v>#DIV/0!</v>
      </c>
      <c r="V36" s="875" t="e">
        <f t="shared" si="3"/>
        <v>#DIV/0!</v>
      </c>
      <c r="W36" s="876" t="e">
        <f>Anx16AMN!N59+Anx16AMN!N95-U36</f>
        <v>#DIV/0!</v>
      </c>
      <c r="X36" s="876" t="e">
        <f>Anx16AME!N59+Anx16AME!N95-V36</f>
        <v>#DIV/0!</v>
      </c>
      <c r="Y36" s="877"/>
      <c r="Z36" s="877"/>
      <c r="AA36" s="876"/>
      <c r="AB36" s="876"/>
      <c r="AC36" s="876"/>
      <c r="AD36" s="876"/>
      <c r="AE36" s="878"/>
    </row>
    <row r="37" spans="1:31" s="904" customFormat="1" ht="13.5" customHeight="1">
      <c r="A37" s="660" t="s">
        <v>487</v>
      </c>
      <c r="B37" s="901" t="s">
        <v>96</v>
      </c>
      <c r="C37" s="648" t="e">
        <f>Anx16AMN!C60+Anx16AMN!C96</f>
        <v>#DIV/0!</v>
      </c>
      <c r="D37" s="648" t="e">
        <f>Anx16AME!C60+Anx16AME!C96</f>
        <v>#DIV/0!</v>
      </c>
      <c r="E37" s="648" t="e">
        <f>Anx16AMN!D60+Anx16AMN!D96</f>
        <v>#DIV/0!</v>
      </c>
      <c r="F37" s="875" t="e">
        <f>Anx16AME!D60+Anx16AME!D96</f>
        <v>#DIV/0!</v>
      </c>
      <c r="G37" s="648" t="e">
        <f>Anx16AMN!E60+Anx16AMN!E96</f>
        <v>#DIV/0!</v>
      </c>
      <c r="H37" s="875" t="e">
        <f>Anx16AME!E60+Anx16AME!E96</f>
        <v>#DIV/0!</v>
      </c>
      <c r="I37" s="648">
        <f>Anx16AMN!F60+Anx16AMN!F96</f>
        <v>0</v>
      </c>
      <c r="J37" s="875">
        <f>Anx16AME!F60+Anx16AME!F96</f>
        <v>0</v>
      </c>
      <c r="K37" s="648">
        <f>Anx16AMN!G60+Anx16AMN!G96</f>
        <v>0</v>
      </c>
      <c r="L37" s="875">
        <f>Anx16AME!G60+Anx16AME!G96</f>
        <v>0</v>
      </c>
      <c r="M37" s="648">
        <f>Anx16AMN!H60+Anx16AMN!H96</f>
        <v>0</v>
      </c>
      <c r="N37" s="875">
        <f>Anx16AME!H60+Anx16AME!H96</f>
        <v>0</v>
      </c>
      <c r="O37" s="648">
        <f>Anx16AMN!I60+Anx16AMN!I96</f>
        <v>0</v>
      </c>
      <c r="P37" s="875">
        <f>Anx16AME!I60+Anx16AME!I96</f>
        <v>0</v>
      </c>
      <c r="Q37" s="648">
        <f>Anx16AMN!J60+Anx16AMN!J96</f>
        <v>0</v>
      </c>
      <c r="R37" s="648">
        <f>Anx16AME!J60+Anx16AME!J96</f>
        <v>0</v>
      </c>
      <c r="S37" s="875" t="e">
        <f>SUM(Anx16AMN!K60:'Anx16AMN'!M60)+SUM(Anx16AMN!K96:'Anx16AMN'!M96)</f>
        <v>#DIV/0!</v>
      </c>
      <c r="T37" s="875" t="e">
        <f>SUM(Anx16AME!K60:'Anx16AME'!M60)+SUM(Anx16AME!K96:'Anx16AME'!M96)</f>
        <v>#DIV/0!</v>
      </c>
      <c r="U37" s="875" t="e">
        <f t="shared" si="3"/>
        <v>#DIV/0!</v>
      </c>
      <c r="V37" s="875" t="e">
        <f t="shared" si="3"/>
        <v>#DIV/0!</v>
      </c>
      <c r="W37" s="902" t="e">
        <f>Anx16AMN!N60+Anx16AMN!N96-U37</f>
        <v>#DIV/0!</v>
      </c>
      <c r="X37" s="876" t="e">
        <f>Anx16AME!N60+Anx16AME!N96-V37</f>
        <v>#DIV/0!</v>
      </c>
      <c r="Y37" s="903"/>
      <c r="Z37" s="903"/>
      <c r="AA37" s="903"/>
      <c r="AB37" s="903"/>
      <c r="AC37" s="903"/>
      <c r="AD37" s="903"/>
      <c r="AE37" s="832"/>
    </row>
    <row r="38" spans="1:31" s="879" customFormat="1" ht="15" customHeight="1">
      <c r="A38" s="654">
        <v>2200</v>
      </c>
      <c r="B38" s="898" t="s">
        <v>488</v>
      </c>
      <c r="C38" s="648"/>
      <c r="D38" s="648"/>
      <c r="E38" s="875"/>
      <c r="F38" s="875"/>
      <c r="G38" s="875"/>
      <c r="H38" s="875"/>
      <c r="I38" s="875"/>
      <c r="J38" s="875"/>
      <c r="K38" s="875"/>
      <c r="L38" s="875"/>
      <c r="M38" s="875"/>
      <c r="N38" s="875"/>
      <c r="O38" s="875"/>
      <c r="P38" s="875"/>
      <c r="Q38" s="875"/>
      <c r="R38" s="648"/>
      <c r="S38" s="875"/>
      <c r="T38" s="875"/>
      <c r="U38" s="875">
        <f t="shared" si="3"/>
        <v>0</v>
      </c>
      <c r="V38" s="875">
        <f t="shared" si="3"/>
        <v>0</v>
      </c>
      <c r="W38" s="876"/>
      <c r="X38" s="876"/>
      <c r="Y38" s="877"/>
      <c r="Z38" s="877"/>
      <c r="AA38" s="876"/>
      <c r="AB38" s="876"/>
      <c r="AC38" s="876"/>
      <c r="AD38" s="876"/>
      <c r="AE38" s="878"/>
    </row>
    <row r="39" spans="1:31" s="904" customFormat="1" ht="15" customHeight="1">
      <c r="A39" s="654">
        <v>2300</v>
      </c>
      <c r="B39" s="901" t="s">
        <v>97</v>
      </c>
      <c r="C39" s="648">
        <f>Anx16AMN!Q62+Anx16AMN!Q97</f>
        <v>0</v>
      </c>
      <c r="D39" s="875">
        <f>Anx16AME!Q62+Anx16AME!Q97</f>
        <v>0</v>
      </c>
      <c r="E39" s="875"/>
      <c r="F39" s="875"/>
      <c r="G39" s="875"/>
      <c r="H39" s="875"/>
      <c r="I39" s="875"/>
      <c r="J39" s="875"/>
      <c r="K39" s="875"/>
      <c r="L39" s="875"/>
      <c r="M39" s="875"/>
      <c r="N39" s="875"/>
      <c r="O39" s="875"/>
      <c r="P39" s="875"/>
      <c r="Q39" s="648"/>
      <c r="R39" s="875"/>
      <c r="S39" s="875"/>
      <c r="T39" s="875"/>
      <c r="U39" s="875">
        <f t="shared" si="3"/>
        <v>0</v>
      </c>
      <c r="V39" s="875">
        <f t="shared" si="3"/>
        <v>0</v>
      </c>
      <c r="W39" s="876">
        <f>Anx16AMN!N62+Anx16AMN!N97-U39</f>
        <v>0</v>
      </c>
      <c r="X39" s="876">
        <f>Anx16AME!N62+Anx16AME!N97-V39</f>
        <v>0</v>
      </c>
      <c r="Y39" s="903"/>
      <c r="Z39" s="903"/>
      <c r="AA39" s="903"/>
      <c r="AB39" s="903"/>
      <c r="AC39" s="903"/>
      <c r="AD39" s="903"/>
      <c r="AE39" s="832"/>
    </row>
    <row r="40" spans="1:31" s="760" customFormat="1" ht="14.25" customHeight="1">
      <c r="A40" s="660" t="s">
        <v>489</v>
      </c>
      <c r="B40" s="905" t="s">
        <v>383</v>
      </c>
      <c r="C40" s="873">
        <f>Anx16AMN!C63</f>
        <v>0</v>
      </c>
      <c r="D40" s="873">
        <f>Anx16AME!C63</f>
        <v>0</v>
      </c>
      <c r="E40" s="873">
        <f>Anx16AMN!D63</f>
        <v>0</v>
      </c>
      <c r="F40" s="874">
        <f>Anx16AME!D63</f>
        <v>0</v>
      </c>
      <c r="G40" s="873">
        <f>Anx16AMN!E63</f>
        <v>0</v>
      </c>
      <c r="H40" s="874">
        <f>Anx16AME!E63</f>
        <v>0</v>
      </c>
      <c r="I40" s="873">
        <f>Anx16AMN!F63</f>
        <v>0</v>
      </c>
      <c r="J40" s="874">
        <f>Anx16AME!F63</f>
        <v>0</v>
      </c>
      <c r="K40" s="873">
        <f>Anx16AMN!G63</f>
        <v>0</v>
      </c>
      <c r="L40" s="874">
        <f>Anx16AME!G63</f>
        <v>0</v>
      </c>
      <c r="M40" s="873">
        <f>Anx16AMN!H63</f>
        <v>0</v>
      </c>
      <c r="N40" s="874">
        <f>Anx16AME!H63</f>
        <v>0</v>
      </c>
      <c r="O40" s="873">
        <f>Anx16AMN!I63</f>
        <v>0</v>
      </c>
      <c r="P40" s="874">
        <f>Anx16AME!I63</f>
        <v>0</v>
      </c>
      <c r="Q40" s="873">
        <f>Anx16AMN!J63</f>
        <v>0</v>
      </c>
      <c r="R40" s="874">
        <f>Anx16AME!J63</f>
        <v>0</v>
      </c>
      <c r="S40" s="873">
        <f>SUM(Anx16AMN!K63:M63)</f>
        <v>0</v>
      </c>
      <c r="T40" s="873">
        <f>SUM(Anx16AME!K63:M63)</f>
        <v>0</v>
      </c>
      <c r="U40" s="875">
        <f t="shared" si="3"/>
        <v>0</v>
      </c>
      <c r="V40" s="875">
        <f t="shared" si="3"/>
        <v>0</v>
      </c>
      <c r="W40" s="876">
        <f>Anx16AMN!N63-U40</f>
        <v>0</v>
      </c>
      <c r="X40" s="876">
        <f>Anx16AME!N63-V40</f>
        <v>0</v>
      </c>
      <c r="Y40" s="877"/>
      <c r="Z40" s="877"/>
      <c r="AA40" s="876"/>
      <c r="AB40" s="876"/>
      <c r="AC40" s="876"/>
      <c r="AD40" s="876"/>
      <c r="AE40" s="759"/>
    </row>
    <row r="41" spans="1:31" s="760" customFormat="1" ht="15" customHeight="1">
      <c r="A41" s="660" t="s">
        <v>384</v>
      </c>
      <c r="B41" s="905" t="s">
        <v>385</v>
      </c>
      <c r="C41" s="873">
        <f>Anx16AMN!C64</f>
        <v>0</v>
      </c>
      <c r="D41" s="873">
        <f>Anx16AME!C64</f>
        <v>0</v>
      </c>
      <c r="E41" s="873">
        <f>Anx16AMN!D64</f>
        <v>0</v>
      </c>
      <c r="F41" s="874">
        <f>Anx16AME!D64</f>
        <v>0</v>
      </c>
      <c r="G41" s="873">
        <f>Anx16AMN!E64</f>
        <v>0</v>
      </c>
      <c r="H41" s="874">
        <f>Anx16AME!E64</f>
        <v>0</v>
      </c>
      <c r="I41" s="873">
        <f>Anx16AMN!F64</f>
        <v>0</v>
      </c>
      <c r="J41" s="874">
        <f>Anx16AME!F64</f>
        <v>0</v>
      </c>
      <c r="K41" s="873">
        <f>Anx16AMN!G64</f>
        <v>0</v>
      </c>
      <c r="L41" s="874">
        <f>Anx16AME!G64</f>
        <v>0</v>
      </c>
      <c r="M41" s="873">
        <f>Anx16AMN!H64</f>
        <v>0</v>
      </c>
      <c r="N41" s="874">
        <f>Anx16AME!H64</f>
        <v>0</v>
      </c>
      <c r="O41" s="873">
        <f>Anx16AMN!I64</f>
        <v>0</v>
      </c>
      <c r="P41" s="874">
        <f>Anx16AME!I64</f>
        <v>0</v>
      </c>
      <c r="Q41" s="873">
        <f>Anx16AMN!J64</f>
        <v>0</v>
      </c>
      <c r="R41" s="874">
        <f>Anx16AME!J64</f>
        <v>0</v>
      </c>
      <c r="S41" s="873">
        <f>SUM(Anx16AMN!K64:M64)</f>
        <v>0</v>
      </c>
      <c r="T41" s="873">
        <f>SUM(Anx16AME!K64:M64)</f>
        <v>0</v>
      </c>
      <c r="U41" s="875">
        <f t="shared" si="3"/>
        <v>0</v>
      </c>
      <c r="V41" s="875">
        <f t="shared" si="3"/>
        <v>0</v>
      </c>
      <c r="W41" s="876">
        <f>Anx16AMN!N64-U41</f>
        <v>0</v>
      </c>
      <c r="X41" s="876">
        <f>Anx16AME!N64-V41</f>
        <v>0</v>
      </c>
      <c r="Y41" s="877"/>
      <c r="Z41" s="877"/>
      <c r="AA41" s="876"/>
      <c r="AB41" s="876"/>
      <c r="AC41" s="876"/>
      <c r="AD41" s="876"/>
      <c r="AE41" s="759"/>
    </row>
    <row r="42" spans="1:31" s="760" customFormat="1" ht="15" customHeight="1">
      <c r="A42" s="654">
        <v>2800</v>
      </c>
      <c r="B42" s="898" t="s">
        <v>386</v>
      </c>
      <c r="C42" s="754"/>
      <c r="D42" s="754"/>
      <c r="E42" s="906"/>
      <c r="F42" s="906"/>
      <c r="G42" s="906"/>
      <c r="H42" s="906"/>
      <c r="I42" s="906"/>
      <c r="J42" s="906"/>
      <c r="K42" s="906"/>
      <c r="L42" s="906"/>
      <c r="M42" s="906"/>
      <c r="N42" s="906"/>
      <c r="O42" s="906"/>
      <c r="P42" s="906"/>
      <c r="Q42" s="906"/>
      <c r="R42" s="754"/>
      <c r="S42" s="906"/>
      <c r="T42" s="906"/>
      <c r="U42" s="875">
        <f t="shared" si="3"/>
        <v>0</v>
      </c>
      <c r="V42" s="875">
        <f t="shared" si="3"/>
        <v>0</v>
      </c>
      <c r="W42" s="876"/>
      <c r="X42" s="876"/>
      <c r="Y42" s="877"/>
      <c r="Z42" s="877"/>
      <c r="AA42" s="876"/>
      <c r="AB42" s="876"/>
      <c r="AC42" s="876"/>
      <c r="AD42" s="876"/>
      <c r="AE42" s="759"/>
    </row>
    <row r="43" spans="1:31" s="760" customFormat="1" ht="15" customHeight="1">
      <c r="A43" s="654">
        <v>2502</v>
      </c>
      <c r="B43" s="898" t="s">
        <v>388</v>
      </c>
      <c r="C43" s="754"/>
      <c r="D43" s="754"/>
      <c r="E43" s="906"/>
      <c r="F43" s="906"/>
      <c r="G43" s="906"/>
      <c r="H43" s="906"/>
      <c r="I43" s="906"/>
      <c r="J43" s="906"/>
      <c r="K43" s="906"/>
      <c r="L43" s="906"/>
      <c r="M43" s="906"/>
      <c r="N43" s="906"/>
      <c r="O43" s="906"/>
      <c r="P43" s="906"/>
      <c r="Q43" s="906"/>
      <c r="R43" s="754"/>
      <c r="S43" s="906"/>
      <c r="T43" s="906"/>
      <c r="U43" s="875">
        <f t="shared" si="3"/>
        <v>0</v>
      </c>
      <c r="V43" s="875">
        <f t="shared" si="3"/>
        <v>0</v>
      </c>
      <c r="W43" s="876"/>
      <c r="X43" s="876"/>
      <c r="Y43" s="877"/>
      <c r="Z43" s="877"/>
      <c r="AA43" s="876"/>
      <c r="AB43" s="876"/>
      <c r="AC43" s="876"/>
      <c r="AD43" s="876"/>
      <c r="AE43" s="759"/>
    </row>
    <row r="44" spans="1:31" s="760" customFormat="1" ht="15" customHeight="1">
      <c r="A44" s="654" t="s">
        <v>490</v>
      </c>
      <c r="B44" s="898" t="s">
        <v>390</v>
      </c>
      <c r="C44" s="873">
        <f>Anx16AMN!C67+Anx16AMN!C99</f>
        <v>0</v>
      </c>
      <c r="D44" s="873">
        <f>Anx16AME!C67+Anx16AME!C99</f>
        <v>0</v>
      </c>
      <c r="E44" s="873">
        <f>Anx16AMN!D67+Anx16AMN!D99</f>
        <v>0</v>
      </c>
      <c r="F44" s="874">
        <f>Anx16AME!D67+Anx16AME!D99</f>
        <v>0</v>
      </c>
      <c r="G44" s="873">
        <f>Anx16AMN!E67+Anx16AMN!E99</f>
        <v>0</v>
      </c>
      <c r="H44" s="874">
        <f>Anx16AME!E67+Anx16AME!E99</f>
        <v>0</v>
      </c>
      <c r="I44" s="873">
        <f>Anx16AMN!F67+Anx16AMN!F99</f>
        <v>0</v>
      </c>
      <c r="J44" s="874">
        <f>Anx16AME!F67+Anx16AME!F99</f>
        <v>0</v>
      </c>
      <c r="K44" s="873">
        <f>Anx16AMN!G67+Anx16AMN!G99</f>
        <v>0</v>
      </c>
      <c r="L44" s="874">
        <f>Anx16AME!G67+Anx16AME!G99</f>
        <v>0</v>
      </c>
      <c r="M44" s="873">
        <f>Anx16AMN!H67+Anx16AMN!H99</f>
        <v>0</v>
      </c>
      <c r="N44" s="874">
        <f>Anx16AME!H67+Anx16AME!H99</f>
        <v>0</v>
      </c>
      <c r="O44" s="873">
        <f>Anx16AMN!I67+Anx16AMN!I99</f>
        <v>0</v>
      </c>
      <c r="P44" s="874">
        <f>Anx16AME!I67+Anx16AME!I99</f>
        <v>0</v>
      </c>
      <c r="Q44" s="873">
        <f>Anx16AMN!J67+Anx16AMN!J99</f>
        <v>0</v>
      </c>
      <c r="R44" s="874">
        <f>Anx16AME!J67+Anx16AME!J99</f>
        <v>0</v>
      </c>
      <c r="S44" s="873">
        <f>SUM(Anx16AMN!K67:M67)+SUM(Anx16AMN!K99:M99)</f>
        <v>0</v>
      </c>
      <c r="T44" s="874">
        <f>SUM(Anx16AME!K67:M67)+SUM(Anx16AME!K99:M99)</f>
        <v>0</v>
      </c>
      <c r="U44" s="875">
        <f t="shared" si="3"/>
        <v>0</v>
      </c>
      <c r="V44" s="875">
        <f t="shared" si="3"/>
        <v>0</v>
      </c>
      <c r="W44" s="876">
        <f>Anx16AMN!N67+Anx16AMN!N99-U44</f>
        <v>0</v>
      </c>
      <c r="X44" s="876">
        <f>Anx16AME!N67+Anx16AME!N99-V44</f>
        <v>0</v>
      </c>
      <c r="Y44" s="877"/>
      <c r="Z44" s="877"/>
      <c r="AA44" s="876"/>
      <c r="AB44" s="876"/>
      <c r="AC44" s="876"/>
      <c r="AD44" s="876"/>
      <c r="AE44" s="759"/>
    </row>
    <row r="45" spans="1:31" s="760" customFormat="1" ht="15" customHeight="1">
      <c r="A45" s="907" t="s">
        <v>406</v>
      </c>
      <c r="B45" s="887" t="s">
        <v>491</v>
      </c>
      <c r="C45" s="873">
        <f>Anx16AMN!C68</f>
        <v>0</v>
      </c>
      <c r="D45" s="873">
        <f>Anx16AME!C68</f>
        <v>0</v>
      </c>
      <c r="E45" s="873">
        <f>Anx16AMN!D68</f>
        <v>0</v>
      </c>
      <c r="F45" s="873">
        <f>Anx16AME!D68</f>
        <v>0</v>
      </c>
      <c r="G45" s="873">
        <f>Anx16AMN!E68</f>
        <v>0</v>
      </c>
      <c r="H45" s="873">
        <f>Anx16AME!E68</f>
        <v>0</v>
      </c>
      <c r="I45" s="873">
        <f>Anx16AMN!F68</f>
        <v>0</v>
      </c>
      <c r="J45" s="873">
        <f>Anx16AME!F68</f>
        <v>0</v>
      </c>
      <c r="K45" s="873">
        <f>Anx16AMN!G68</f>
        <v>0</v>
      </c>
      <c r="L45" s="873">
        <f>Anx16AME!G68</f>
        <v>0</v>
      </c>
      <c r="M45" s="873">
        <f>Anx16AMN!H68</f>
        <v>0</v>
      </c>
      <c r="N45" s="873">
        <f>Anx16AME!H68</f>
        <v>0</v>
      </c>
      <c r="O45" s="873">
        <f>Anx16AMN!I68</f>
        <v>0</v>
      </c>
      <c r="P45" s="873">
        <f>Anx16AME!I68</f>
        <v>0</v>
      </c>
      <c r="Q45" s="873">
        <f>Anx16AMN!J68</f>
        <v>0</v>
      </c>
      <c r="R45" s="873">
        <f>Anx16AME!J68</f>
        <v>0</v>
      </c>
      <c r="S45" s="873">
        <f>SUM(Anx16AMN!K68:M68)</f>
        <v>0</v>
      </c>
      <c r="T45" s="873">
        <f>SUM(Anx16AME!K68:M68)</f>
        <v>0</v>
      </c>
      <c r="U45" s="875">
        <f t="shared" si="3"/>
        <v>0</v>
      </c>
      <c r="V45" s="875">
        <f t="shared" si="3"/>
        <v>0</v>
      </c>
      <c r="W45" s="876">
        <f>Anx16AMN!N68-U45</f>
        <v>0</v>
      </c>
      <c r="X45" s="876">
        <f>Anx16AME!N68-V45</f>
        <v>0</v>
      </c>
      <c r="Y45" s="877"/>
      <c r="Z45" s="877"/>
      <c r="AA45" s="876"/>
      <c r="AB45" s="876"/>
      <c r="AC45" s="876"/>
      <c r="AD45" s="876"/>
      <c r="AE45" s="759"/>
    </row>
    <row r="46" spans="1:31" s="760" customFormat="1" ht="15" customHeight="1">
      <c r="A46" s="907" t="s">
        <v>406</v>
      </c>
      <c r="B46" s="887" t="s">
        <v>492</v>
      </c>
      <c r="C46" s="873"/>
      <c r="D46" s="873"/>
      <c r="E46" s="908"/>
      <c r="F46" s="909"/>
      <c r="G46" s="908"/>
      <c r="H46" s="909"/>
      <c r="I46" s="908"/>
      <c r="J46" s="909"/>
      <c r="K46" s="908"/>
      <c r="L46" s="909"/>
      <c r="M46" s="908"/>
      <c r="N46" s="909"/>
      <c r="O46" s="908"/>
      <c r="P46" s="909"/>
      <c r="Q46" s="908"/>
      <c r="R46" s="874"/>
      <c r="S46" s="908"/>
      <c r="T46" s="909"/>
      <c r="U46" s="875">
        <f t="shared" si="3"/>
        <v>0</v>
      </c>
      <c r="V46" s="875">
        <f t="shared" si="3"/>
        <v>0</v>
      </c>
      <c r="W46" s="876"/>
      <c r="X46" s="876"/>
      <c r="Y46" s="877"/>
      <c r="Z46" s="877"/>
      <c r="AA46" s="876"/>
      <c r="AB46" s="876"/>
      <c r="AC46" s="876"/>
      <c r="AD46" s="876"/>
      <c r="AE46" s="759"/>
    </row>
    <row r="47" spans="1:31" s="760" customFormat="1" ht="15" customHeight="1">
      <c r="A47" s="910"/>
      <c r="B47" s="898" t="s">
        <v>98</v>
      </c>
      <c r="C47" s="754"/>
      <c r="D47" s="754"/>
      <c r="E47" s="906"/>
      <c r="F47" s="906"/>
      <c r="G47" s="906"/>
      <c r="H47" s="906"/>
      <c r="I47" s="906"/>
      <c r="J47" s="906"/>
      <c r="K47" s="906"/>
      <c r="L47" s="906"/>
      <c r="M47" s="906"/>
      <c r="N47" s="906"/>
      <c r="O47" s="906"/>
      <c r="P47" s="906"/>
      <c r="Q47" s="906"/>
      <c r="R47" s="754"/>
      <c r="S47" s="906"/>
      <c r="T47" s="906"/>
      <c r="U47" s="875">
        <f t="shared" ref="U47:V48" si="4">C47+E47+G47+I47+K47+M47+O47+Q47+S47</f>
        <v>0</v>
      </c>
      <c r="V47" s="875">
        <f t="shared" si="4"/>
        <v>0</v>
      </c>
      <c r="W47" s="876"/>
      <c r="X47" s="876"/>
      <c r="Y47" s="877"/>
      <c r="Z47" s="877"/>
      <c r="AA47" s="876"/>
      <c r="AB47" s="876"/>
      <c r="AC47" s="876"/>
      <c r="AD47" s="876"/>
      <c r="AE47" s="759"/>
    </row>
    <row r="48" spans="1:31" s="760" customFormat="1" ht="16.5">
      <c r="A48" s="910"/>
      <c r="B48" s="898" t="s">
        <v>493</v>
      </c>
      <c r="C48" s="911"/>
      <c r="D48" s="911"/>
      <c r="E48" s="912"/>
      <c r="F48" s="912"/>
      <c r="G48" s="912"/>
      <c r="H48" s="912"/>
      <c r="I48" s="912"/>
      <c r="J48" s="912"/>
      <c r="K48" s="912"/>
      <c r="L48" s="912"/>
      <c r="M48" s="912"/>
      <c r="N48" s="912"/>
      <c r="O48" s="912"/>
      <c r="P48" s="912"/>
      <c r="Q48" s="912"/>
      <c r="R48" s="911"/>
      <c r="S48" s="912"/>
      <c r="T48" s="912"/>
      <c r="U48" s="875">
        <f t="shared" si="4"/>
        <v>0</v>
      </c>
      <c r="V48" s="875">
        <f t="shared" si="4"/>
        <v>0</v>
      </c>
      <c r="W48" s="876"/>
      <c r="X48" s="876"/>
      <c r="Y48" s="877"/>
      <c r="Z48" s="877"/>
      <c r="AA48" s="876"/>
      <c r="AB48" s="876"/>
      <c r="AC48" s="876"/>
      <c r="AD48" s="876"/>
      <c r="AE48" s="759"/>
    </row>
    <row r="49" spans="1:31" s="760" customFormat="1" ht="16.5">
      <c r="A49" s="910"/>
      <c r="B49" s="893" t="s">
        <v>99</v>
      </c>
      <c r="C49" s="911" t="e">
        <f t="shared" ref="C49:Q49" si="5">SUM(C28:C48)</f>
        <v>#DIV/0!</v>
      </c>
      <c r="D49" s="911" t="e">
        <f t="shared" si="5"/>
        <v>#DIV/0!</v>
      </c>
      <c r="E49" s="911" t="e">
        <f t="shared" si="5"/>
        <v>#DIV/0!</v>
      </c>
      <c r="F49" s="911" t="e">
        <f t="shared" si="5"/>
        <v>#DIV/0!</v>
      </c>
      <c r="G49" s="911" t="e">
        <f t="shared" si="5"/>
        <v>#DIV/0!</v>
      </c>
      <c r="H49" s="911" t="e">
        <f t="shared" si="5"/>
        <v>#DIV/0!</v>
      </c>
      <c r="I49" s="911" t="e">
        <f t="shared" si="5"/>
        <v>#DIV/0!</v>
      </c>
      <c r="J49" s="911" t="e">
        <f t="shared" si="5"/>
        <v>#DIV/0!</v>
      </c>
      <c r="K49" s="911" t="e">
        <f t="shared" si="5"/>
        <v>#DIV/0!</v>
      </c>
      <c r="L49" s="911" t="e">
        <f t="shared" si="5"/>
        <v>#DIV/0!</v>
      </c>
      <c r="M49" s="911" t="e">
        <f t="shared" si="5"/>
        <v>#DIV/0!</v>
      </c>
      <c r="N49" s="911" t="e">
        <f t="shared" si="5"/>
        <v>#DIV/0!</v>
      </c>
      <c r="O49" s="911" t="e">
        <f t="shared" si="5"/>
        <v>#DIV/0!</v>
      </c>
      <c r="P49" s="911" t="e">
        <f t="shared" si="5"/>
        <v>#DIV/0!</v>
      </c>
      <c r="Q49" s="911" t="e">
        <f t="shared" si="5"/>
        <v>#DIV/0!</v>
      </c>
      <c r="R49" s="911" t="e">
        <f>SUM(R28:R48)</f>
        <v>#DIV/0!</v>
      </c>
      <c r="S49" s="911" t="e">
        <f>SUM(S28:S48)</f>
        <v>#DIV/0!</v>
      </c>
      <c r="T49" s="911" t="e">
        <f>SUM(T28:T48)</f>
        <v>#DIV/0!</v>
      </c>
      <c r="U49" s="913" t="e">
        <f>SUM(U28:U48)</f>
        <v>#DIV/0!</v>
      </c>
      <c r="V49" s="913" t="e">
        <f>SUM(V28:V48)</f>
        <v>#DIV/0!</v>
      </c>
      <c r="W49" s="876" t="e">
        <f>Anx16AMN!N71+Anx16AMN!N102-U49</f>
        <v>#DIV/0!</v>
      </c>
      <c r="X49" s="876" t="e">
        <f>Anx16AME!N71+Anx16AME!N102-V49</f>
        <v>#DIV/0!</v>
      </c>
      <c r="Y49" s="877"/>
      <c r="Z49" s="877"/>
      <c r="AA49" s="876"/>
      <c r="AB49" s="876"/>
      <c r="AC49" s="876"/>
      <c r="AD49" s="876"/>
      <c r="AE49" s="759"/>
    </row>
    <row r="50" spans="1:31" s="879" customFormat="1" ht="16.5">
      <c r="A50" s="865"/>
      <c r="B50" s="914" t="s">
        <v>494</v>
      </c>
      <c r="C50" s="915" t="e">
        <f t="shared" ref="C50:R50" si="6">+C26-C49</f>
        <v>#DIV/0!</v>
      </c>
      <c r="D50" s="915" t="e">
        <f t="shared" si="6"/>
        <v>#DIV/0!</v>
      </c>
      <c r="E50" s="915" t="e">
        <f t="shared" si="6"/>
        <v>#DIV/0!</v>
      </c>
      <c r="F50" s="915" t="e">
        <f t="shared" si="6"/>
        <v>#DIV/0!</v>
      </c>
      <c r="G50" s="915" t="e">
        <f t="shared" si="6"/>
        <v>#DIV/0!</v>
      </c>
      <c r="H50" s="915" t="e">
        <f t="shared" si="6"/>
        <v>#DIV/0!</v>
      </c>
      <c r="I50" s="915" t="e">
        <f t="shared" si="6"/>
        <v>#DIV/0!</v>
      </c>
      <c r="J50" s="915" t="e">
        <f t="shared" si="6"/>
        <v>#DIV/0!</v>
      </c>
      <c r="K50" s="915" t="e">
        <f t="shared" si="6"/>
        <v>#DIV/0!</v>
      </c>
      <c r="L50" s="915" t="e">
        <f t="shared" si="6"/>
        <v>#DIV/0!</v>
      </c>
      <c r="M50" s="915" t="e">
        <f t="shared" si="6"/>
        <v>#DIV/0!</v>
      </c>
      <c r="N50" s="915" t="e">
        <f t="shared" si="6"/>
        <v>#DIV/0!</v>
      </c>
      <c r="O50" s="915" t="e">
        <f t="shared" si="6"/>
        <v>#DIV/0!</v>
      </c>
      <c r="P50" s="915" t="e">
        <f t="shared" si="6"/>
        <v>#DIV/0!</v>
      </c>
      <c r="Q50" s="915" t="e">
        <f t="shared" si="6"/>
        <v>#DIV/0!</v>
      </c>
      <c r="R50" s="915" t="e">
        <f t="shared" si="6"/>
        <v>#DIV/0!</v>
      </c>
      <c r="S50" s="915" t="e">
        <f>+S26-S49</f>
        <v>#DIV/0!</v>
      </c>
      <c r="T50" s="915" t="e">
        <f>+T26-T49</f>
        <v>#DIV/0!</v>
      </c>
      <c r="U50" s="915" t="e">
        <f>+U26-U49</f>
        <v>#DIV/0!</v>
      </c>
      <c r="V50" s="911" t="e">
        <f>+V26-V49</f>
        <v>#DIV/0!</v>
      </c>
      <c r="W50" s="878"/>
      <c r="AA50" s="878"/>
      <c r="AB50" s="878"/>
      <c r="AC50" s="878"/>
      <c r="AD50" s="878"/>
      <c r="AE50" s="878"/>
    </row>
    <row r="51" spans="1:31" s="879" customFormat="1" ht="16.5">
      <c r="A51" s="865"/>
      <c r="B51" s="914" t="s">
        <v>495</v>
      </c>
      <c r="C51" s="755" t="e">
        <f>+C50</f>
        <v>#DIV/0!</v>
      </c>
      <c r="D51" s="755" t="e">
        <f>+D50</f>
        <v>#DIV/0!</v>
      </c>
      <c r="E51" s="755" t="e">
        <f t="shared" ref="E51:P51" si="7">+C51+E50</f>
        <v>#DIV/0!</v>
      </c>
      <c r="F51" s="755" t="e">
        <f t="shared" si="7"/>
        <v>#DIV/0!</v>
      </c>
      <c r="G51" s="755" t="e">
        <f>+E51+G50</f>
        <v>#DIV/0!</v>
      </c>
      <c r="H51" s="755" t="e">
        <f t="shared" si="7"/>
        <v>#DIV/0!</v>
      </c>
      <c r="I51" s="755" t="e">
        <f t="shared" si="7"/>
        <v>#DIV/0!</v>
      </c>
      <c r="J51" s="755" t="e">
        <f t="shared" si="7"/>
        <v>#DIV/0!</v>
      </c>
      <c r="K51" s="755" t="e">
        <f t="shared" si="7"/>
        <v>#DIV/0!</v>
      </c>
      <c r="L51" s="755" t="e">
        <f t="shared" si="7"/>
        <v>#DIV/0!</v>
      </c>
      <c r="M51" s="915" t="e">
        <f>+K51+M50</f>
        <v>#DIV/0!</v>
      </c>
      <c r="N51" s="755" t="e">
        <f t="shared" si="7"/>
        <v>#DIV/0!</v>
      </c>
      <c r="O51" s="755" t="e">
        <f t="shared" si="7"/>
        <v>#DIV/0!</v>
      </c>
      <c r="P51" s="755" t="e">
        <f t="shared" si="7"/>
        <v>#DIV/0!</v>
      </c>
      <c r="Q51" s="755" t="e">
        <f t="shared" ref="Q51:V51" si="8">+O51+Q50</f>
        <v>#DIV/0!</v>
      </c>
      <c r="R51" s="755" t="e">
        <f t="shared" si="8"/>
        <v>#DIV/0!</v>
      </c>
      <c r="S51" s="755" t="e">
        <f t="shared" si="8"/>
        <v>#DIV/0!</v>
      </c>
      <c r="T51" s="755" t="e">
        <f t="shared" si="8"/>
        <v>#DIV/0!</v>
      </c>
      <c r="U51" s="755" t="e">
        <f t="shared" si="8"/>
        <v>#DIV/0!</v>
      </c>
      <c r="V51" s="911" t="e">
        <f t="shared" si="8"/>
        <v>#DIV/0!</v>
      </c>
      <c r="W51" s="878"/>
      <c r="X51" s="876" t="s">
        <v>496</v>
      </c>
      <c r="Y51" s="876"/>
      <c r="Z51" s="876"/>
      <c r="AA51" s="878"/>
      <c r="AB51" s="878"/>
      <c r="AC51" s="878"/>
      <c r="AD51" s="878"/>
      <c r="AE51" s="878"/>
    </row>
    <row r="52" spans="1:31" s="879" customFormat="1" ht="16.5">
      <c r="A52" s="865"/>
      <c r="B52" s="914" t="s">
        <v>497</v>
      </c>
      <c r="C52" s="755" t="e">
        <f>ROUND(C51/$X$2,2)</f>
        <v>#DIV/0!</v>
      </c>
      <c r="D52" s="755" t="e">
        <f>ROUND(D51/$X$4,2)</f>
        <v>#DIV/0!</v>
      </c>
      <c r="E52" s="755" t="e">
        <f>ROUND(E51/$X$2,2)</f>
        <v>#DIV/0!</v>
      </c>
      <c r="F52" s="755" t="e">
        <f>ROUND(F51/$X$4,2)</f>
        <v>#DIV/0!</v>
      </c>
      <c r="G52" s="755" t="e">
        <f>ROUND(G51/$X$2,2)</f>
        <v>#DIV/0!</v>
      </c>
      <c r="H52" s="755" t="e">
        <f>ROUND(H51/$X$4,2)</f>
        <v>#DIV/0!</v>
      </c>
      <c r="I52" s="755" t="e">
        <f>ROUND(I51/$X$2,2)</f>
        <v>#DIV/0!</v>
      </c>
      <c r="J52" s="755" t="e">
        <f>ROUND(J51/$X$4,2)</f>
        <v>#DIV/0!</v>
      </c>
      <c r="K52" s="755" t="e">
        <f>ROUND(K51/$X$2,2)</f>
        <v>#DIV/0!</v>
      </c>
      <c r="L52" s="755" t="e">
        <f>ROUND(L51/$X$4,2)</f>
        <v>#DIV/0!</v>
      </c>
      <c r="M52" s="755" t="e">
        <f>ROUND(M51/$X$2,2)</f>
        <v>#DIV/0!</v>
      </c>
      <c r="N52" s="755" t="e">
        <f>ROUND(N51/$X$4,2)</f>
        <v>#DIV/0!</v>
      </c>
      <c r="O52" s="755" t="e">
        <f>ROUND(O51/$X$2,2)</f>
        <v>#DIV/0!</v>
      </c>
      <c r="P52" s="755" t="e">
        <f>ROUND(P51/$X$4,2)</f>
        <v>#DIV/0!</v>
      </c>
      <c r="Q52" s="755" t="e">
        <f>ROUND(Q51/$X$2,2)</f>
        <v>#DIV/0!</v>
      </c>
      <c r="R52" s="755" t="e">
        <f>ROUND(R51/$X$4,2)</f>
        <v>#DIV/0!</v>
      </c>
      <c r="S52" s="755" t="e">
        <f>ROUND(S51/$X$2,2)</f>
        <v>#DIV/0!</v>
      </c>
      <c r="T52" s="755" t="e">
        <f>ROUND(T51/$X$4,2)</f>
        <v>#DIV/0!</v>
      </c>
      <c r="U52" s="755" t="e">
        <f>ROUND(U51/$X$2,2)</f>
        <v>#DIV/0!</v>
      </c>
      <c r="V52" s="911" t="e">
        <f>ROUND(V51/$X$4,2)</f>
        <v>#DIV/0!</v>
      </c>
      <c r="X52" s="916" t="s">
        <v>414</v>
      </c>
      <c r="Y52" s="916" t="s">
        <v>415</v>
      </c>
      <c r="Z52" s="916" t="s">
        <v>498</v>
      </c>
    </row>
    <row r="53" spans="1:31" s="864" customFormat="1" ht="16.5">
      <c r="A53" s="865"/>
      <c r="C53" s="917"/>
      <c r="D53" s="918"/>
      <c r="E53" s="919"/>
      <c r="F53" s="917"/>
      <c r="X53" s="816"/>
      <c r="Y53" s="816"/>
      <c r="Z53" s="816">
        <f>+X53+Y53*$X$3</f>
        <v>0</v>
      </c>
    </row>
    <row r="54" spans="1:31" s="864" customFormat="1" ht="16.5">
      <c r="A54" s="865"/>
      <c r="B54" s="1146" t="s">
        <v>499</v>
      </c>
      <c r="C54" s="1143" t="s">
        <v>28</v>
      </c>
      <c r="D54" s="1144"/>
      <c r="E54" s="1143" t="s">
        <v>29</v>
      </c>
      <c r="F54" s="1144"/>
      <c r="G54" s="1143" t="s">
        <v>30</v>
      </c>
      <c r="H54" s="1144"/>
      <c r="I54" s="1143" t="s">
        <v>31</v>
      </c>
      <c r="J54" s="1144"/>
      <c r="K54" s="1143" t="s">
        <v>32</v>
      </c>
      <c r="L54" s="1144"/>
      <c r="M54" s="1143" t="s">
        <v>33</v>
      </c>
      <c r="N54" s="1144"/>
      <c r="O54" s="1143" t="s">
        <v>469</v>
      </c>
      <c r="P54" s="1144"/>
      <c r="Q54" s="1143" t="s">
        <v>73</v>
      </c>
      <c r="R54" s="1144"/>
      <c r="S54" s="1143" t="s">
        <v>470</v>
      </c>
      <c r="T54" s="1144"/>
      <c r="U54" s="1143" t="s">
        <v>39</v>
      </c>
      <c r="V54" s="1144"/>
    </row>
    <row r="55" spans="1:31" s="864" customFormat="1" ht="16.5">
      <c r="A55" s="865"/>
      <c r="B55" s="1147"/>
      <c r="C55" s="868" t="s">
        <v>414</v>
      </c>
      <c r="D55" s="868" t="s">
        <v>415</v>
      </c>
      <c r="E55" s="868" t="s">
        <v>414</v>
      </c>
      <c r="F55" s="868" t="s">
        <v>415</v>
      </c>
      <c r="G55" s="868" t="s">
        <v>414</v>
      </c>
      <c r="H55" s="868" t="s">
        <v>415</v>
      </c>
      <c r="I55" s="868" t="s">
        <v>414</v>
      </c>
      <c r="J55" s="868" t="s">
        <v>415</v>
      </c>
      <c r="K55" s="868" t="s">
        <v>414</v>
      </c>
      <c r="L55" s="868" t="s">
        <v>415</v>
      </c>
      <c r="M55" s="868" t="s">
        <v>414</v>
      </c>
      <c r="N55" s="868" t="s">
        <v>415</v>
      </c>
      <c r="O55" s="868" t="s">
        <v>414</v>
      </c>
      <c r="P55" s="868" t="s">
        <v>415</v>
      </c>
      <c r="Q55" s="868" t="s">
        <v>414</v>
      </c>
      <c r="R55" s="868" t="s">
        <v>415</v>
      </c>
      <c r="S55" s="868" t="s">
        <v>414</v>
      </c>
      <c r="T55" s="868" t="s">
        <v>415</v>
      </c>
      <c r="U55" s="868" t="s">
        <v>414</v>
      </c>
      <c r="V55" s="868" t="s">
        <v>415</v>
      </c>
    </row>
    <row r="56" spans="1:31" s="864" customFormat="1" ht="16.5">
      <c r="A56" s="865"/>
      <c r="B56" s="920"/>
      <c r="C56" s="921"/>
      <c r="D56" s="921"/>
      <c r="E56" s="921"/>
      <c r="F56" s="921"/>
      <c r="G56" s="921"/>
      <c r="H56" s="921"/>
      <c r="I56" s="921"/>
      <c r="J56" s="921"/>
      <c r="K56" s="921"/>
      <c r="L56" s="921"/>
      <c r="M56" s="921"/>
      <c r="N56" s="921"/>
      <c r="O56" s="921"/>
      <c r="P56" s="921"/>
      <c r="Q56" s="921"/>
      <c r="R56" s="921"/>
      <c r="S56" s="921"/>
      <c r="T56" s="921"/>
      <c r="U56" s="921">
        <f>+C56+E56+G56+I56+K56+M56</f>
        <v>0</v>
      </c>
      <c r="V56" s="921">
        <f>+D56+F56+H56+J56+L56+N56</f>
        <v>0</v>
      </c>
    </row>
    <row r="57" spans="1:31" s="924" customFormat="1" ht="16.5">
      <c r="A57" s="922"/>
      <c r="B57" s="914" t="s">
        <v>100</v>
      </c>
      <c r="C57" s="923">
        <f t="shared" ref="C57:V57" si="9">SUM(C56:C56)</f>
        <v>0</v>
      </c>
      <c r="D57" s="923">
        <f t="shared" si="9"/>
        <v>0</v>
      </c>
      <c r="E57" s="923">
        <f t="shared" si="9"/>
        <v>0</v>
      </c>
      <c r="F57" s="923">
        <f t="shared" si="9"/>
        <v>0</v>
      </c>
      <c r="G57" s="923">
        <f t="shared" si="9"/>
        <v>0</v>
      </c>
      <c r="H57" s="923">
        <f t="shared" si="9"/>
        <v>0</v>
      </c>
      <c r="I57" s="923">
        <f t="shared" si="9"/>
        <v>0</v>
      </c>
      <c r="J57" s="923">
        <f t="shared" si="9"/>
        <v>0</v>
      </c>
      <c r="K57" s="923">
        <f t="shared" si="9"/>
        <v>0</v>
      </c>
      <c r="L57" s="923">
        <f t="shared" si="9"/>
        <v>0</v>
      </c>
      <c r="M57" s="923">
        <f t="shared" si="9"/>
        <v>0</v>
      </c>
      <c r="N57" s="923">
        <f t="shared" si="9"/>
        <v>0</v>
      </c>
      <c r="O57" s="923">
        <f t="shared" si="9"/>
        <v>0</v>
      </c>
      <c r="P57" s="923">
        <f t="shared" si="9"/>
        <v>0</v>
      </c>
      <c r="Q57" s="923">
        <f t="shared" si="9"/>
        <v>0</v>
      </c>
      <c r="R57" s="923">
        <f t="shared" si="9"/>
        <v>0</v>
      </c>
      <c r="S57" s="923">
        <f t="shared" si="9"/>
        <v>0</v>
      </c>
      <c r="T57" s="923">
        <f t="shared" si="9"/>
        <v>0</v>
      </c>
      <c r="U57" s="923">
        <f t="shared" si="9"/>
        <v>0</v>
      </c>
      <c r="V57" s="923">
        <f t="shared" si="9"/>
        <v>0</v>
      </c>
    </row>
    <row r="58" spans="1:31" s="864" customFormat="1" ht="16.5">
      <c r="A58" s="865"/>
      <c r="B58" s="914" t="s">
        <v>500</v>
      </c>
      <c r="C58" s="925" t="e">
        <f t="shared" ref="C58:V58" si="10">+C26-C49+C57</f>
        <v>#DIV/0!</v>
      </c>
      <c r="D58" s="925" t="e">
        <f t="shared" si="10"/>
        <v>#DIV/0!</v>
      </c>
      <c r="E58" s="925" t="e">
        <f t="shared" si="10"/>
        <v>#DIV/0!</v>
      </c>
      <c r="F58" s="925" t="e">
        <f t="shared" si="10"/>
        <v>#DIV/0!</v>
      </c>
      <c r="G58" s="925" t="e">
        <f t="shared" si="10"/>
        <v>#DIV/0!</v>
      </c>
      <c r="H58" s="925" t="e">
        <f t="shared" si="10"/>
        <v>#DIV/0!</v>
      </c>
      <c r="I58" s="925" t="e">
        <f t="shared" si="10"/>
        <v>#DIV/0!</v>
      </c>
      <c r="J58" s="925" t="e">
        <f t="shared" si="10"/>
        <v>#DIV/0!</v>
      </c>
      <c r="K58" s="925" t="e">
        <f t="shared" si="10"/>
        <v>#DIV/0!</v>
      </c>
      <c r="L58" s="925" t="e">
        <f t="shared" si="10"/>
        <v>#DIV/0!</v>
      </c>
      <c r="M58" s="925" t="e">
        <f t="shared" si="10"/>
        <v>#DIV/0!</v>
      </c>
      <c r="N58" s="925" t="e">
        <f t="shared" si="10"/>
        <v>#DIV/0!</v>
      </c>
      <c r="O58" s="925" t="e">
        <f t="shared" si="10"/>
        <v>#DIV/0!</v>
      </c>
      <c r="P58" s="925" t="e">
        <f t="shared" si="10"/>
        <v>#DIV/0!</v>
      </c>
      <c r="Q58" s="925" t="e">
        <f t="shared" si="10"/>
        <v>#DIV/0!</v>
      </c>
      <c r="R58" s="925" t="e">
        <f t="shared" si="10"/>
        <v>#DIV/0!</v>
      </c>
      <c r="S58" s="925" t="e">
        <f t="shared" si="10"/>
        <v>#DIV/0!</v>
      </c>
      <c r="T58" s="925" t="e">
        <f t="shared" si="10"/>
        <v>#DIV/0!</v>
      </c>
      <c r="U58" s="925" t="e">
        <f t="shared" si="10"/>
        <v>#DIV/0!</v>
      </c>
      <c r="V58" s="925" t="e">
        <f t="shared" si="10"/>
        <v>#DIV/0!</v>
      </c>
    </row>
    <row r="59" spans="1:31" s="864" customFormat="1" ht="15.75" customHeight="1">
      <c r="A59" s="865"/>
      <c r="B59" s="914" t="s">
        <v>501</v>
      </c>
      <c r="C59" s="925" t="e">
        <f>+C58</f>
        <v>#DIV/0!</v>
      </c>
      <c r="D59" s="925" t="e">
        <f>D58</f>
        <v>#DIV/0!</v>
      </c>
      <c r="E59" s="925" t="e">
        <f>+C59+E58</f>
        <v>#DIV/0!</v>
      </c>
      <c r="F59" s="925" t="e">
        <f>+D59+F58</f>
        <v>#DIV/0!</v>
      </c>
      <c r="G59" s="925" t="e">
        <f>+E59+G58</f>
        <v>#DIV/0!</v>
      </c>
      <c r="H59" s="925" t="e">
        <f>+F59+H58</f>
        <v>#DIV/0!</v>
      </c>
      <c r="I59" s="925" t="e">
        <f t="shared" ref="I59:V59" si="11">+G59+I58</f>
        <v>#DIV/0!</v>
      </c>
      <c r="J59" s="925" t="e">
        <f t="shared" si="11"/>
        <v>#DIV/0!</v>
      </c>
      <c r="K59" s="925" t="e">
        <f t="shared" si="11"/>
        <v>#DIV/0!</v>
      </c>
      <c r="L59" s="925" t="e">
        <f t="shared" si="11"/>
        <v>#DIV/0!</v>
      </c>
      <c r="M59" s="925" t="e">
        <f t="shared" si="11"/>
        <v>#DIV/0!</v>
      </c>
      <c r="N59" s="925" t="e">
        <f t="shared" si="11"/>
        <v>#DIV/0!</v>
      </c>
      <c r="O59" s="925" t="e">
        <f t="shared" si="11"/>
        <v>#DIV/0!</v>
      </c>
      <c r="P59" s="925" t="e">
        <f t="shared" si="11"/>
        <v>#DIV/0!</v>
      </c>
      <c r="Q59" s="925" t="e">
        <f t="shared" si="11"/>
        <v>#DIV/0!</v>
      </c>
      <c r="R59" s="925" t="e">
        <f t="shared" si="11"/>
        <v>#DIV/0!</v>
      </c>
      <c r="S59" s="925" t="e">
        <f t="shared" si="11"/>
        <v>#DIV/0!</v>
      </c>
      <c r="T59" s="925" t="e">
        <f t="shared" si="11"/>
        <v>#DIV/0!</v>
      </c>
      <c r="U59" s="925" t="e">
        <f t="shared" si="11"/>
        <v>#DIV/0!</v>
      </c>
      <c r="V59" s="925" t="e">
        <f t="shared" si="11"/>
        <v>#DIV/0!</v>
      </c>
    </row>
    <row r="60" spans="1:31" s="864" customFormat="1" ht="16.5">
      <c r="A60" s="865"/>
      <c r="B60" s="914" t="s">
        <v>502</v>
      </c>
      <c r="C60" s="926" t="e">
        <f>ROUND(C59/$X$2,2)</f>
        <v>#DIV/0!</v>
      </c>
      <c r="D60" s="926" t="e">
        <f t="shared" ref="D60:V60" si="12">ROUND(D59/$X$2,2)</f>
        <v>#DIV/0!</v>
      </c>
      <c r="E60" s="926" t="e">
        <f t="shared" si="12"/>
        <v>#DIV/0!</v>
      </c>
      <c r="F60" s="926" t="e">
        <f t="shared" si="12"/>
        <v>#DIV/0!</v>
      </c>
      <c r="G60" s="926" t="e">
        <f t="shared" si="12"/>
        <v>#DIV/0!</v>
      </c>
      <c r="H60" s="926" t="e">
        <f t="shared" si="12"/>
        <v>#DIV/0!</v>
      </c>
      <c r="I60" s="926" t="e">
        <f t="shared" si="12"/>
        <v>#DIV/0!</v>
      </c>
      <c r="J60" s="926" t="e">
        <f t="shared" si="12"/>
        <v>#DIV/0!</v>
      </c>
      <c r="K60" s="926" t="e">
        <f t="shared" si="12"/>
        <v>#DIV/0!</v>
      </c>
      <c r="L60" s="926" t="e">
        <f t="shared" si="12"/>
        <v>#DIV/0!</v>
      </c>
      <c r="M60" s="926" t="e">
        <f t="shared" si="12"/>
        <v>#DIV/0!</v>
      </c>
      <c r="N60" s="926" t="e">
        <f t="shared" si="12"/>
        <v>#DIV/0!</v>
      </c>
      <c r="O60" s="926" t="e">
        <f t="shared" si="12"/>
        <v>#DIV/0!</v>
      </c>
      <c r="P60" s="926" t="e">
        <f t="shared" si="12"/>
        <v>#DIV/0!</v>
      </c>
      <c r="Q60" s="926" t="e">
        <f t="shared" si="12"/>
        <v>#DIV/0!</v>
      </c>
      <c r="R60" s="926" t="e">
        <f t="shared" si="12"/>
        <v>#DIV/0!</v>
      </c>
      <c r="S60" s="926" t="e">
        <f t="shared" si="12"/>
        <v>#DIV/0!</v>
      </c>
      <c r="T60" s="926" t="e">
        <f t="shared" si="12"/>
        <v>#DIV/0!</v>
      </c>
      <c r="U60" s="926" t="e">
        <f t="shared" si="12"/>
        <v>#DIV/0!</v>
      </c>
      <c r="V60" s="926" t="e">
        <f t="shared" si="12"/>
        <v>#DIV/0!</v>
      </c>
    </row>
    <row r="61" spans="1:31" s="864" customFormat="1" ht="16.5">
      <c r="A61" s="865"/>
      <c r="B61" s="927"/>
      <c r="C61" s="928"/>
      <c r="D61" s="928"/>
      <c r="E61" s="928"/>
      <c r="F61" s="928"/>
      <c r="G61" s="928"/>
      <c r="H61" s="928"/>
      <c r="I61" s="928"/>
      <c r="J61" s="928"/>
      <c r="K61" s="928"/>
      <c r="L61" s="928"/>
      <c r="M61" s="928"/>
      <c r="N61" s="928"/>
      <c r="O61" s="928"/>
      <c r="P61" s="928"/>
      <c r="Q61" s="928"/>
      <c r="R61" s="928"/>
      <c r="S61" s="928"/>
      <c r="T61" s="928"/>
      <c r="U61" s="928"/>
      <c r="V61" s="928"/>
    </row>
    <row r="62" spans="1:31" s="864" customFormat="1" ht="16.5">
      <c r="A62" s="865"/>
    </row>
    <row r="63" spans="1:31" s="864" customFormat="1" ht="16.5">
      <c r="A63" s="865"/>
    </row>
    <row r="64" spans="1:31" s="928" customFormat="1" ht="16.5">
      <c r="A64" s="929"/>
      <c r="B64" s="930"/>
      <c r="D64" s="930"/>
      <c r="I64" s="930"/>
      <c r="N64" s="930"/>
    </row>
    <row r="65" spans="1:22" s="928" customFormat="1" ht="16.5">
      <c r="A65" s="929"/>
      <c r="B65" s="931"/>
      <c r="D65" s="931"/>
      <c r="I65" s="931"/>
      <c r="N65" s="931"/>
    </row>
    <row r="66" spans="1:22" s="928" customFormat="1" ht="16.5">
      <c r="A66" s="929"/>
      <c r="B66" s="931"/>
      <c r="D66" s="931"/>
      <c r="I66" s="931"/>
      <c r="N66" s="931"/>
    </row>
    <row r="67" spans="1:22" s="864" customFormat="1" ht="16.5">
      <c r="A67" s="865"/>
    </row>
    <row r="69" spans="1:22" ht="16.5">
      <c r="A69" s="932"/>
      <c r="B69" s="933" t="s">
        <v>503</v>
      </c>
      <c r="C69" s="934"/>
      <c r="D69" s="934"/>
      <c r="E69" s="934"/>
      <c r="F69" s="934"/>
      <c r="G69" s="934"/>
      <c r="H69" s="934"/>
      <c r="I69" s="934"/>
      <c r="J69" s="934"/>
      <c r="K69" s="934"/>
      <c r="L69" s="934"/>
      <c r="M69" s="934"/>
      <c r="N69" s="934"/>
      <c r="O69" s="934"/>
      <c r="P69" s="934"/>
      <c r="Q69" s="934"/>
      <c r="R69" s="934"/>
      <c r="S69" s="794"/>
      <c r="T69" s="794"/>
      <c r="U69" s="794"/>
      <c r="V69" s="794"/>
    </row>
    <row r="70" spans="1:22">
      <c r="A70" s="932"/>
      <c r="B70" s="933" t="s">
        <v>504</v>
      </c>
      <c r="C70" s="935"/>
      <c r="D70" s="934"/>
      <c r="E70" s="935"/>
      <c r="F70" s="934"/>
      <c r="G70" s="935"/>
      <c r="H70" s="934"/>
      <c r="I70" s="935"/>
      <c r="J70" s="934"/>
      <c r="K70" s="935"/>
      <c r="L70" s="934"/>
      <c r="M70" s="935"/>
      <c r="N70" s="934"/>
      <c r="O70" s="935"/>
      <c r="P70" s="934"/>
      <c r="Q70" s="935"/>
      <c r="R70" s="934"/>
      <c r="S70" s="935"/>
      <c r="T70" s="934"/>
      <c r="U70" s="934"/>
      <c r="V70" s="934"/>
    </row>
    <row r="71" spans="1:22">
      <c r="A71" s="932"/>
      <c r="B71" s="936" t="s">
        <v>505</v>
      </c>
      <c r="C71" s="935"/>
      <c r="D71" s="934"/>
      <c r="E71" s="935"/>
      <c r="F71" s="934"/>
      <c r="G71" s="935"/>
      <c r="H71" s="934"/>
      <c r="I71" s="935"/>
      <c r="J71" s="934"/>
      <c r="K71" s="935"/>
      <c r="L71" s="934"/>
      <c r="M71" s="935"/>
      <c r="N71" s="934"/>
      <c r="O71" s="935"/>
      <c r="P71" s="934"/>
      <c r="Q71" s="935"/>
      <c r="R71" s="934"/>
      <c r="S71" s="935"/>
      <c r="T71" s="934"/>
      <c r="U71" s="934"/>
      <c r="V71" s="934"/>
    </row>
    <row r="72" spans="1:22" ht="16.5" customHeight="1">
      <c r="A72" s="937"/>
      <c r="B72" s="938"/>
      <c r="C72" s="1148"/>
      <c r="D72" s="1148"/>
      <c r="E72" s="1148"/>
      <c r="F72" s="1148"/>
      <c r="G72" s="1148"/>
      <c r="H72" s="1148"/>
      <c r="I72" s="1148"/>
      <c r="J72" s="1148"/>
      <c r="K72" s="1148"/>
      <c r="L72" s="1148"/>
      <c r="M72" s="1148"/>
      <c r="N72" s="1148"/>
      <c r="O72" s="1148"/>
      <c r="P72" s="1148"/>
      <c r="Q72" s="1148"/>
      <c r="R72" s="1148"/>
      <c r="S72" s="1155"/>
      <c r="T72" s="1155"/>
      <c r="U72" s="1156"/>
      <c r="V72" s="1156"/>
    </row>
    <row r="73" spans="1:22" ht="16.5" customHeight="1">
      <c r="A73" s="1151" t="s">
        <v>506</v>
      </c>
      <c r="B73" s="1153" t="s">
        <v>507</v>
      </c>
      <c r="C73" s="1149" t="s">
        <v>28</v>
      </c>
      <c r="D73" s="1150"/>
      <c r="E73" s="1149" t="s">
        <v>29</v>
      </c>
      <c r="F73" s="1150"/>
      <c r="G73" s="1149" t="s">
        <v>30</v>
      </c>
      <c r="H73" s="1150"/>
      <c r="I73" s="1149" t="s">
        <v>31</v>
      </c>
      <c r="J73" s="1150"/>
      <c r="K73" s="1149" t="s">
        <v>32</v>
      </c>
      <c r="L73" s="1150"/>
      <c r="M73" s="1149" t="s">
        <v>33</v>
      </c>
      <c r="N73" s="1150"/>
      <c r="O73" s="1149" t="s">
        <v>469</v>
      </c>
      <c r="P73" s="1150"/>
      <c r="Q73" s="1149" t="s">
        <v>73</v>
      </c>
      <c r="R73" s="1150"/>
      <c r="S73" s="1149" t="s">
        <v>470</v>
      </c>
      <c r="T73" s="1150"/>
      <c r="U73" s="1149" t="s">
        <v>39</v>
      </c>
      <c r="V73" s="1150"/>
    </row>
    <row r="74" spans="1:22" ht="84.75" customHeight="1">
      <c r="A74" s="1152"/>
      <c r="B74" s="1154"/>
      <c r="C74" s="939" t="s">
        <v>414</v>
      </c>
      <c r="D74" s="939" t="s">
        <v>415</v>
      </c>
      <c r="E74" s="939" t="s">
        <v>414</v>
      </c>
      <c r="F74" s="939" t="s">
        <v>415</v>
      </c>
      <c r="G74" s="939" t="s">
        <v>414</v>
      </c>
      <c r="H74" s="939" t="s">
        <v>415</v>
      </c>
      <c r="I74" s="939" t="s">
        <v>414</v>
      </c>
      <c r="J74" s="939" t="s">
        <v>415</v>
      </c>
      <c r="K74" s="939" t="s">
        <v>414</v>
      </c>
      <c r="L74" s="939" t="s">
        <v>415</v>
      </c>
      <c r="M74" s="939" t="s">
        <v>414</v>
      </c>
      <c r="N74" s="939" t="s">
        <v>415</v>
      </c>
      <c r="O74" s="939" t="s">
        <v>414</v>
      </c>
      <c r="P74" s="939" t="s">
        <v>415</v>
      </c>
      <c r="Q74" s="939" t="s">
        <v>414</v>
      </c>
      <c r="R74" s="939" t="s">
        <v>415</v>
      </c>
      <c r="S74" s="939" t="s">
        <v>414</v>
      </c>
      <c r="T74" s="939" t="s">
        <v>415</v>
      </c>
      <c r="U74" s="939" t="s">
        <v>414</v>
      </c>
      <c r="V74" s="939" t="s">
        <v>415</v>
      </c>
    </row>
    <row r="75" spans="1:22" ht="16.5">
      <c r="A75" s="940" t="s">
        <v>508</v>
      </c>
      <c r="B75" s="1082" t="s">
        <v>509</v>
      </c>
      <c r="C75" s="941"/>
      <c r="D75" s="941"/>
      <c r="E75" s="942"/>
      <c r="F75" s="942"/>
      <c r="G75" s="942"/>
      <c r="H75" s="942"/>
      <c r="I75" s="942"/>
      <c r="J75" s="942"/>
      <c r="K75" s="942"/>
      <c r="L75" s="942"/>
      <c r="M75" s="942"/>
      <c r="N75" s="942"/>
      <c r="O75" s="942"/>
      <c r="P75" s="942"/>
      <c r="Q75" s="942"/>
      <c r="R75" s="942"/>
      <c r="S75" s="942"/>
      <c r="T75" s="942"/>
      <c r="U75" s="913">
        <f>C75+E75+G75+I75+K75+M75+O75+Q75+S75</f>
        <v>0</v>
      </c>
      <c r="V75" s="913">
        <f>D75+F75+H75+J75+L75+N75+P75+R75+T75</f>
        <v>0</v>
      </c>
    </row>
    <row r="76" spans="1:22" ht="16.5">
      <c r="A76" s="940" t="s">
        <v>510</v>
      </c>
      <c r="B76" s="1083"/>
      <c r="C76" s="943"/>
      <c r="D76" s="943"/>
      <c r="E76" s="943"/>
      <c r="F76" s="943"/>
      <c r="G76" s="943"/>
      <c r="H76" s="943"/>
      <c r="I76" s="943"/>
      <c r="J76" s="943"/>
      <c r="K76" s="943"/>
      <c r="L76" s="943"/>
      <c r="M76" s="943"/>
      <c r="N76" s="943"/>
      <c r="O76" s="943"/>
      <c r="P76" s="943"/>
      <c r="Q76" s="943"/>
      <c r="R76" s="943"/>
      <c r="S76" s="943"/>
      <c r="T76" s="943"/>
      <c r="U76" s="943"/>
      <c r="V76" s="943"/>
    </row>
    <row r="77" spans="1:22" ht="16.5">
      <c r="A77" s="940" t="s">
        <v>511</v>
      </c>
      <c r="B77" s="1083"/>
      <c r="C77" s="943"/>
      <c r="D77" s="943"/>
      <c r="E77" s="943"/>
      <c r="F77" s="943"/>
      <c r="G77" s="943"/>
      <c r="H77" s="943"/>
      <c r="I77" s="943"/>
      <c r="J77" s="943"/>
      <c r="K77" s="943"/>
      <c r="L77" s="943"/>
      <c r="M77" s="943"/>
      <c r="N77" s="943"/>
      <c r="O77" s="943"/>
      <c r="P77" s="943"/>
      <c r="Q77" s="943"/>
      <c r="R77" s="943"/>
      <c r="S77" s="943"/>
      <c r="T77" s="943"/>
      <c r="U77" s="943"/>
      <c r="V77" s="943"/>
    </row>
    <row r="78" spans="1:22" ht="16.5">
      <c r="A78" s="940" t="s">
        <v>512</v>
      </c>
      <c r="B78" s="1084" t="s">
        <v>513</v>
      </c>
      <c r="C78" s="941"/>
      <c r="D78" s="941"/>
      <c r="E78" s="941"/>
      <c r="F78" s="941"/>
      <c r="G78" s="941"/>
      <c r="H78" s="941"/>
      <c r="I78" s="941"/>
      <c r="J78" s="941"/>
      <c r="K78" s="941"/>
      <c r="L78" s="941"/>
      <c r="M78" s="941"/>
      <c r="N78" s="941"/>
      <c r="O78" s="941"/>
      <c r="P78" s="941"/>
      <c r="Q78" s="941"/>
      <c r="R78" s="941"/>
      <c r="S78" s="941"/>
      <c r="T78" s="941"/>
      <c r="U78" s="913">
        <f t="shared" ref="U78:V82" si="13">C78+E78+G78+I78+K78+M78+O78+Q78+S78</f>
        <v>0</v>
      </c>
      <c r="V78" s="913">
        <f t="shared" si="13"/>
        <v>0</v>
      </c>
    </row>
    <row r="79" spans="1:22" ht="16.5">
      <c r="A79" s="944"/>
      <c r="B79" s="1084" t="s">
        <v>514</v>
      </c>
      <c r="C79" s="941"/>
      <c r="D79" s="941"/>
      <c r="E79" s="941"/>
      <c r="F79" s="941"/>
      <c r="G79" s="941"/>
      <c r="H79" s="941"/>
      <c r="I79" s="941"/>
      <c r="J79" s="941"/>
      <c r="K79" s="941"/>
      <c r="L79" s="941"/>
      <c r="M79" s="941"/>
      <c r="N79" s="941"/>
      <c r="O79" s="941"/>
      <c r="P79" s="941"/>
      <c r="Q79" s="941"/>
      <c r="R79" s="941"/>
      <c r="S79" s="941"/>
      <c r="T79" s="941"/>
      <c r="U79" s="913">
        <f t="shared" si="13"/>
        <v>0</v>
      </c>
      <c r="V79" s="913">
        <f t="shared" si="13"/>
        <v>0</v>
      </c>
    </row>
    <row r="80" spans="1:22" ht="16.5">
      <c r="A80" s="944"/>
      <c r="B80" s="1084" t="s">
        <v>515</v>
      </c>
      <c r="C80" s="941"/>
      <c r="D80" s="941"/>
      <c r="E80" s="941"/>
      <c r="F80" s="941"/>
      <c r="G80" s="941"/>
      <c r="H80" s="941"/>
      <c r="I80" s="941"/>
      <c r="J80" s="941"/>
      <c r="K80" s="941"/>
      <c r="L80" s="941"/>
      <c r="M80" s="941"/>
      <c r="N80" s="941"/>
      <c r="O80" s="941"/>
      <c r="P80" s="941"/>
      <c r="Q80" s="941"/>
      <c r="R80" s="941"/>
      <c r="S80" s="941"/>
      <c r="T80" s="941"/>
      <c r="U80" s="913">
        <f t="shared" si="13"/>
        <v>0</v>
      </c>
      <c r="V80" s="913">
        <f>D80+F80+H80+J80+L80+N80+P80+R80+T80</f>
        <v>0</v>
      </c>
    </row>
    <row r="81" spans="1:22" ht="30">
      <c r="A81" s="944"/>
      <c r="B81" s="1084" t="s">
        <v>516</v>
      </c>
      <c r="C81" s="941"/>
      <c r="D81" s="941"/>
      <c r="E81" s="941"/>
      <c r="F81" s="941"/>
      <c r="G81" s="941"/>
      <c r="H81" s="941"/>
      <c r="I81" s="941"/>
      <c r="J81" s="941"/>
      <c r="K81" s="941"/>
      <c r="L81" s="941"/>
      <c r="M81" s="941"/>
      <c r="N81" s="941"/>
      <c r="O81" s="941"/>
      <c r="P81" s="941"/>
      <c r="Q81" s="941"/>
      <c r="R81" s="941"/>
      <c r="S81" s="941"/>
      <c r="T81" s="941"/>
      <c r="U81" s="913">
        <f t="shared" si="13"/>
        <v>0</v>
      </c>
      <c r="V81" s="913">
        <f t="shared" si="13"/>
        <v>0</v>
      </c>
    </row>
    <row r="82" spans="1:22" ht="16.5">
      <c r="A82" s="932"/>
      <c r="B82" s="945"/>
      <c r="C82" s="946">
        <f>SUM(C75:C81)</f>
        <v>0</v>
      </c>
      <c r="D82" s="946">
        <f t="shared" ref="D82:T82" si="14">SUM(D75:D81)</f>
        <v>0</v>
      </c>
      <c r="E82" s="946">
        <f t="shared" si="14"/>
        <v>0</v>
      </c>
      <c r="F82" s="946">
        <f t="shared" si="14"/>
        <v>0</v>
      </c>
      <c r="G82" s="946">
        <f t="shared" si="14"/>
        <v>0</v>
      </c>
      <c r="H82" s="946">
        <f t="shared" si="14"/>
        <v>0</v>
      </c>
      <c r="I82" s="946">
        <f t="shared" si="14"/>
        <v>0</v>
      </c>
      <c r="J82" s="946">
        <f t="shared" si="14"/>
        <v>0</v>
      </c>
      <c r="K82" s="946">
        <f t="shared" si="14"/>
        <v>0</v>
      </c>
      <c r="L82" s="946">
        <f t="shared" si="14"/>
        <v>0</v>
      </c>
      <c r="M82" s="946">
        <f t="shared" si="14"/>
        <v>0</v>
      </c>
      <c r="N82" s="946">
        <f t="shared" si="14"/>
        <v>0</v>
      </c>
      <c r="O82" s="946">
        <f t="shared" si="14"/>
        <v>0</v>
      </c>
      <c r="P82" s="946">
        <f t="shared" si="14"/>
        <v>0</v>
      </c>
      <c r="Q82" s="946">
        <f t="shared" si="14"/>
        <v>0</v>
      </c>
      <c r="R82" s="946">
        <f t="shared" si="14"/>
        <v>0</v>
      </c>
      <c r="S82" s="946">
        <f t="shared" si="14"/>
        <v>0</v>
      </c>
      <c r="T82" s="946">
        <f t="shared" si="14"/>
        <v>0</v>
      </c>
      <c r="U82" s="913">
        <f t="shared" si="13"/>
        <v>0</v>
      </c>
      <c r="V82" s="913">
        <f t="shared" si="13"/>
        <v>0</v>
      </c>
    </row>
    <row r="83" spans="1:22">
      <c r="A83" s="932"/>
      <c r="B83" s="947"/>
      <c r="C83" s="935"/>
      <c r="D83" s="948"/>
      <c r="E83" s="948"/>
      <c r="F83" s="949"/>
      <c r="G83" s="948"/>
      <c r="H83" s="949"/>
      <c r="I83" s="948"/>
      <c r="J83" s="948"/>
      <c r="K83" s="948"/>
      <c r="L83" s="948"/>
      <c r="M83" s="948"/>
      <c r="N83" s="948"/>
      <c r="O83" s="948"/>
      <c r="P83" s="948"/>
      <c r="Q83" s="948"/>
      <c r="R83" s="948"/>
      <c r="S83" s="934"/>
      <c r="T83" s="934"/>
      <c r="U83" s="934"/>
      <c r="V83" s="934"/>
    </row>
    <row r="84" spans="1:22" ht="16.5">
      <c r="A84" s="932"/>
      <c r="B84" s="1085" t="s">
        <v>625</v>
      </c>
      <c r="C84" s="946">
        <f>+C75-(C75*30%)</f>
        <v>0</v>
      </c>
      <c r="D84" s="946">
        <f t="shared" ref="D84:V84" si="15">+D75-(D75*30%)</f>
        <v>0</v>
      </c>
      <c r="E84" s="946">
        <f t="shared" si="15"/>
        <v>0</v>
      </c>
      <c r="F84" s="946">
        <f t="shared" si="15"/>
        <v>0</v>
      </c>
      <c r="G84" s="946">
        <f t="shared" si="15"/>
        <v>0</v>
      </c>
      <c r="H84" s="946">
        <f t="shared" si="15"/>
        <v>0</v>
      </c>
      <c r="I84" s="946">
        <f t="shared" si="15"/>
        <v>0</v>
      </c>
      <c r="J84" s="946">
        <f t="shared" si="15"/>
        <v>0</v>
      </c>
      <c r="K84" s="946">
        <f t="shared" si="15"/>
        <v>0</v>
      </c>
      <c r="L84" s="946">
        <f t="shared" si="15"/>
        <v>0</v>
      </c>
      <c r="M84" s="946">
        <f t="shared" si="15"/>
        <v>0</v>
      </c>
      <c r="N84" s="946">
        <f t="shared" si="15"/>
        <v>0</v>
      </c>
      <c r="O84" s="946">
        <f t="shared" si="15"/>
        <v>0</v>
      </c>
      <c r="P84" s="946">
        <f t="shared" si="15"/>
        <v>0</v>
      </c>
      <c r="Q84" s="946">
        <f t="shared" si="15"/>
        <v>0</v>
      </c>
      <c r="R84" s="946">
        <f t="shared" si="15"/>
        <v>0</v>
      </c>
      <c r="S84" s="946">
        <f t="shared" si="15"/>
        <v>0</v>
      </c>
      <c r="T84" s="946">
        <f t="shared" si="15"/>
        <v>0</v>
      </c>
      <c r="U84" s="946">
        <f t="shared" si="15"/>
        <v>0</v>
      </c>
      <c r="V84" s="946">
        <f t="shared" si="15"/>
        <v>0</v>
      </c>
    </row>
    <row r="85" spans="1:22" ht="16.5">
      <c r="A85" s="932"/>
      <c r="B85" s="1085" t="s">
        <v>626</v>
      </c>
      <c r="C85" s="946">
        <f>C78-(C78*10%)+C79-(C79*10%)+C80-(C80*40%)+C81-(C81*30%)</f>
        <v>0</v>
      </c>
      <c r="D85" s="946">
        <f t="shared" ref="D85:V85" si="16">D78-(D78*10%)+D79-(D79*10%)+D80-(D80*40%)+D81-(D81*30%)</f>
        <v>0</v>
      </c>
      <c r="E85" s="946">
        <f t="shared" si="16"/>
        <v>0</v>
      </c>
      <c r="F85" s="946">
        <f t="shared" si="16"/>
        <v>0</v>
      </c>
      <c r="G85" s="946">
        <f t="shared" si="16"/>
        <v>0</v>
      </c>
      <c r="H85" s="946">
        <f t="shared" si="16"/>
        <v>0</v>
      </c>
      <c r="I85" s="946">
        <f t="shared" si="16"/>
        <v>0</v>
      </c>
      <c r="J85" s="946">
        <f t="shared" si="16"/>
        <v>0</v>
      </c>
      <c r="K85" s="946">
        <f t="shared" si="16"/>
        <v>0</v>
      </c>
      <c r="L85" s="946">
        <f t="shared" si="16"/>
        <v>0</v>
      </c>
      <c r="M85" s="946">
        <f t="shared" si="16"/>
        <v>0</v>
      </c>
      <c r="N85" s="946">
        <f t="shared" si="16"/>
        <v>0</v>
      </c>
      <c r="O85" s="946">
        <f t="shared" si="16"/>
        <v>0</v>
      </c>
      <c r="P85" s="946">
        <f t="shared" si="16"/>
        <v>0</v>
      </c>
      <c r="Q85" s="946">
        <f t="shared" si="16"/>
        <v>0</v>
      </c>
      <c r="R85" s="946">
        <f t="shared" si="16"/>
        <v>0</v>
      </c>
      <c r="S85" s="946">
        <f t="shared" si="16"/>
        <v>0</v>
      </c>
      <c r="T85" s="946">
        <f t="shared" si="16"/>
        <v>0</v>
      </c>
      <c r="U85" s="946">
        <f t="shared" si="16"/>
        <v>0</v>
      </c>
      <c r="V85" s="946">
        <f t="shared" si="16"/>
        <v>0</v>
      </c>
    </row>
    <row r="86" spans="1:22">
      <c r="A86" s="932"/>
      <c r="B86" s="933"/>
      <c r="C86" s="950"/>
      <c r="D86" s="950"/>
      <c r="E86" s="950"/>
      <c r="F86" s="950"/>
      <c r="G86" s="950"/>
      <c r="H86" s="950"/>
      <c r="I86" s="950"/>
      <c r="J86" s="950"/>
      <c r="K86" s="950"/>
      <c r="L86" s="950"/>
      <c r="M86" s="950"/>
      <c r="N86" s="950"/>
      <c r="O86" s="950"/>
      <c r="P86" s="950"/>
      <c r="Q86" s="950"/>
      <c r="R86" s="950"/>
      <c r="S86" s="950"/>
      <c r="T86" s="950"/>
      <c r="U86" s="950"/>
      <c r="V86" s="950"/>
    </row>
    <row r="87" spans="1:22">
      <c r="A87" s="932"/>
      <c r="B87" s="933"/>
      <c r="C87" s="951"/>
      <c r="D87" s="952"/>
      <c r="E87" s="950"/>
      <c r="F87" s="950"/>
      <c r="G87" s="950"/>
      <c r="H87" s="950"/>
      <c r="I87" s="950"/>
      <c r="J87" s="950"/>
      <c r="K87" s="950"/>
      <c r="L87" s="950"/>
      <c r="M87" s="950"/>
      <c r="N87" s="950"/>
      <c r="O87" s="950"/>
      <c r="P87" s="950"/>
      <c r="Q87" s="950"/>
      <c r="R87" s="950"/>
      <c r="S87" s="950"/>
      <c r="T87" s="950"/>
      <c r="U87" s="1040">
        <f>+U82-U85</f>
        <v>0</v>
      </c>
      <c r="V87" s="1040">
        <f>+V82-V85</f>
        <v>0</v>
      </c>
    </row>
  </sheetData>
  <mergeCells count="48">
    <mergeCell ref="K73:L73"/>
    <mergeCell ref="M73:N73"/>
    <mergeCell ref="O73:P73"/>
    <mergeCell ref="Q73:R73"/>
    <mergeCell ref="S73:T73"/>
    <mergeCell ref="U73:V73"/>
    <mergeCell ref="O72:P72"/>
    <mergeCell ref="Q72:R72"/>
    <mergeCell ref="S72:T72"/>
    <mergeCell ref="U72:V72"/>
    <mergeCell ref="A73:A74"/>
    <mergeCell ref="B73:B74"/>
    <mergeCell ref="C73:D73"/>
    <mergeCell ref="E73:F73"/>
    <mergeCell ref="G73:H73"/>
    <mergeCell ref="I73:J73"/>
    <mergeCell ref="C72:D72"/>
    <mergeCell ref="E72:F72"/>
    <mergeCell ref="G72:H72"/>
    <mergeCell ref="I72:J72"/>
    <mergeCell ref="K72:L72"/>
    <mergeCell ref="M72:N72"/>
    <mergeCell ref="K54:L54"/>
    <mergeCell ref="M54:N54"/>
    <mergeCell ref="O54:P54"/>
    <mergeCell ref="Q54:R54"/>
    <mergeCell ref="S54:T54"/>
    <mergeCell ref="U54:V54"/>
    <mergeCell ref="M8:N8"/>
    <mergeCell ref="O8:P8"/>
    <mergeCell ref="Q8:R8"/>
    <mergeCell ref="S8:T8"/>
    <mergeCell ref="U8:V8"/>
    <mergeCell ref="B54:B55"/>
    <mergeCell ref="C54:D54"/>
    <mergeCell ref="E54:F54"/>
    <mergeCell ref="G54:H54"/>
    <mergeCell ref="I54:J54"/>
    <mergeCell ref="A1:V1"/>
    <mergeCell ref="A2:V2"/>
    <mergeCell ref="A3:V3"/>
    <mergeCell ref="A4:V4"/>
    <mergeCell ref="A5:V5"/>
    <mergeCell ref="C8:D8"/>
    <mergeCell ref="E8:F8"/>
    <mergeCell ref="G8:H8"/>
    <mergeCell ref="I8:J8"/>
    <mergeCell ref="K8:L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W175"/>
  <sheetViews>
    <sheetView showGridLines="0" zoomScale="85" zoomScaleNormal="85" workbookViewId="0">
      <selection activeCell="K151" sqref="K151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6.85546875" customWidth="1"/>
    <col min="11" max="11" width="16.85546875" style="959" customWidth="1"/>
    <col min="12" max="12" width="14.42578125" bestFit="1" customWidth="1"/>
    <col min="13" max="13" width="14.85546875" bestFit="1" customWidth="1"/>
    <col min="14" max="14" width="19.85546875" bestFit="1" customWidth="1"/>
    <col min="15" max="16" width="12.85546875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58" t="s">
        <v>517</v>
      </c>
    </row>
    <row r="2" spans="1:14">
      <c r="A2" s="960"/>
      <c r="B2" s="1161" t="s">
        <v>518</v>
      </c>
      <c r="C2" s="1161"/>
    </row>
    <row r="3" spans="1:14" ht="16.5">
      <c r="A3" s="961" t="s">
        <v>519</v>
      </c>
      <c r="B3" s="961" t="s">
        <v>28</v>
      </c>
      <c r="C3" s="961" t="s">
        <v>29</v>
      </c>
      <c r="D3" s="961" t="s">
        <v>30</v>
      </c>
      <c r="E3" s="961" t="s">
        <v>31</v>
      </c>
      <c r="F3" s="961" t="s">
        <v>32</v>
      </c>
      <c r="G3" s="961" t="s">
        <v>33</v>
      </c>
      <c r="H3" s="961" t="s">
        <v>34</v>
      </c>
      <c r="I3" s="962" t="s">
        <v>35</v>
      </c>
      <c r="J3" s="963" t="s">
        <v>36</v>
      </c>
      <c r="K3" s="964" t="s">
        <v>37</v>
      </c>
      <c r="L3" s="963" t="s">
        <v>38</v>
      </c>
      <c r="M3" s="961" t="s">
        <v>39</v>
      </c>
    </row>
    <row r="4" spans="1:14" ht="16.5">
      <c r="A4" s="965" t="s">
        <v>76</v>
      </c>
      <c r="B4" s="966">
        <f>SUM(Anx16AMN!C14:'Anx16AMN'!C17)+SUM(Anx16AMN!C18:C21)</f>
        <v>0</v>
      </c>
      <c r="C4" s="967">
        <f>SUM(Anx16AMN!D14:'Anx16AMN'!D17)+SUM(Anx16AMN!D18:D21)</f>
        <v>0</v>
      </c>
      <c r="D4" s="967">
        <f>SUM(Anx16AMN!E14:'Anx16AMN'!E17)+SUM(Anx16AMN!E18:E21)</f>
        <v>0</v>
      </c>
      <c r="E4" s="967">
        <f>SUM(Anx16AMN!F14:'Anx16AMN'!F17)+SUM(Anx16AMN!F18:F21)</f>
        <v>0</v>
      </c>
      <c r="F4" s="967">
        <f>SUM(Anx16AMN!G14:'Anx16AMN'!G17)+SUM(Anx16AMN!G18:G21)</f>
        <v>0</v>
      </c>
      <c r="G4" s="967">
        <f>SUM(Anx16AMN!H14:'Anx16AMN'!H17)+SUM(Anx16AMN!H18:H21)</f>
        <v>0</v>
      </c>
      <c r="H4" s="967">
        <f>SUM(Anx16AMN!I14:'Anx16AMN'!I17)+SUM(Anx16AMN!I18:I21)</f>
        <v>0</v>
      </c>
      <c r="I4" s="967">
        <f>SUM(Anx16AMN!J14:'Anx16AMN'!J17)+SUM(Anx16AMN!J18:J21)</f>
        <v>0</v>
      </c>
      <c r="J4" s="967">
        <f>SUM(Anx16AMN!K14:'Anx16AMN'!K17)+SUM(Anx16AMN!K18:K21)</f>
        <v>0</v>
      </c>
      <c r="K4" s="967">
        <f>SUM(Anx16AMN!L14:'Anx16AMN'!L17)+SUM(Anx16AMN!L18:L21)</f>
        <v>0</v>
      </c>
      <c r="L4" s="967">
        <f>SUM(Anx16AMN!M14:'Anx16AMN'!M17)+SUM(Anx16AMN!M18:M21)</f>
        <v>0</v>
      </c>
      <c r="M4" s="967">
        <f>SUM(B4:L4)</f>
        <v>0</v>
      </c>
      <c r="N4" s="1031">
        <f>+M4-Anx16AMN!N13</f>
        <v>0</v>
      </c>
    </row>
    <row r="5" spans="1:14" ht="16.5">
      <c r="A5" s="968" t="s">
        <v>77</v>
      </c>
      <c r="B5" s="966">
        <f>SUM(Anx16AMN!C23:'Anx16AMN'!C24)+SUM(Anx16AMN!C25:C26)</f>
        <v>0</v>
      </c>
      <c r="C5" s="966">
        <f>SUM(Anx16AMN!D23:'Anx16AMN'!D24)+SUM(Anx16AMN!D25:D26)</f>
        <v>0</v>
      </c>
      <c r="D5" s="966">
        <f>SUM(Anx16AMN!E23:'Anx16AMN'!E24)+SUM(Anx16AMN!E25:E26)</f>
        <v>0</v>
      </c>
      <c r="E5" s="966">
        <f>SUM(Anx16AMN!F23:'Anx16AMN'!F24)+SUM(Anx16AMN!F25:F26)</f>
        <v>0</v>
      </c>
      <c r="F5" s="966">
        <f>SUM(Anx16AMN!G23:'Anx16AMN'!G24)+SUM(Anx16AMN!G25:G26)</f>
        <v>0</v>
      </c>
      <c r="G5" s="966">
        <f>SUM(Anx16AMN!H23:'Anx16AMN'!H24)+SUM(Anx16AMN!H25:H26)</f>
        <v>0</v>
      </c>
      <c r="H5" s="966">
        <f>SUM(Anx16AMN!I23:'Anx16AMN'!I24)+SUM(Anx16AMN!I25:I26)</f>
        <v>0</v>
      </c>
      <c r="I5" s="966">
        <f>SUM(Anx16AMN!J23:'Anx16AMN'!J24)+SUM(Anx16AMN!J25:J26)</f>
        <v>0</v>
      </c>
      <c r="J5" s="966">
        <f>SUM(Anx16AMN!K23:'Anx16AMN'!K24)+SUM(Anx16AMN!K25:K26)</f>
        <v>0</v>
      </c>
      <c r="K5" s="966">
        <f>SUM(Anx16AMN!L23:'Anx16AMN'!L24)+SUM(Anx16AMN!L25:L26)</f>
        <v>0</v>
      </c>
      <c r="L5" s="966">
        <f>SUM(Anx16AMN!M23:'Anx16AMN'!M24)+SUM(Anx16AMN!M25:M26)</f>
        <v>0</v>
      </c>
      <c r="M5" s="967">
        <f>SUM(B5:L5)</f>
        <v>0</v>
      </c>
      <c r="N5" s="1031">
        <f>+M5-Anx16AMN!N22</f>
        <v>0</v>
      </c>
    </row>
    <row r="6" spans="1:14" ht="16.5">
      <c r="A6" s="968" t="s">
        <v>78</v>
      </c>
      <c r="B6" s="966">
        <f>Anx16AMN!C28+Anx16AMN!C29</f>
        <v>0</v>
      </c>
      <c r="C6" s="966">
        <f>Anx16AMN!D28+Anx16AMN!D29</f>
        <v>0</v>
      </c>
      <c r="D6" s="966">
        <f>Anx16AMN!E28+Anx16AMN!E29</f>
        <v>0</v>
      </c>
      <c r="E6" s="966">
        <f>Anx16AMN!F28+Anx16AMN!F29</f>
        <v>0</v>
      </c>
      <c r="F6" s="966">
        <f>Anx16AMN!G28+Anx16AMN!G29</f>
        <v>0</v>
      </c>
      <c r="G6" s="966">
        <f>Anx16AMN!H28+Anx16AMN!H29</f>
        <v>0</v>
      </c>
      <c r="H6" s="966">
        <f>Anx16AMN!I28+Anx16AMN!I29</f>
        <v>0</v>
      </c>
      <c r="I6" s="966">
        <f>Anx16AMN!J28+Anx16AMN!J29</f>
        <v>0</v>
      </c>
      <c r="J6" s="966">
        <f>Anx16AMN!K28+Anx16AMN!K29</f>
        <v>0</v>
      </c>
      <c r="K6" s="966">
        <f>Anx16AMN!L28+Anx16AMN!L29</f>
        <v>0</v>
      </c>
      <c r="L6" s="966">
        <f>Anx16AMN!M28+Anx16AMN!M29</f>
        <v>0</v>
      </c>
      <c r="M6" s="967">
        <f>SUM(B6:L6)</f>
        <v>0</v>
      </c>
      <c r="N6" s="1031">
        <f>+M6-Anx16AMN!N27</f>
        <v>0</v>
      </c>
    </row>
    <row r="7" spans="1:14" ht="16.5">
      <c r="A7" s="968" t="s">
        <v>79</v>
      </c>
      <c r="B7" s="966">
        <f>Anx16AMN!C31+Anx16AMN!C32</f>
        <v>0</v>
      </c>
      <c r="C7" s="966">
        <f>Anx16AMN!D31+Anx16AMN!D32</f>
        <v>0</v>
      </c>
      <c r="D7" s="966">
        <f>Anx16AMN!E31+Anx16AMN!E32</f>
        <v>0</v>
      </c>
      <c r="E7" s="966">
        <f>Anx16AMN!F31+Anx16AMN!F32</f>
        <v>0</v>
      </c>
      <c r="F7" s="966">
        <f>Anx16AMN!G31+Anx16AMN!G32</f>
        <v>0</v>
      </c>
      <c r="G7" s="966">
        <f>Anx16AMN!H31+Anx16AMN!H32</f>
        <v>0</v>
      </c>
      <c r="H7" s="966">
        <f>Anx16AMN!I31+Anx16AMN!I32</f>
        <v>0</v>
      </c>
      <c r="I7" s="966">
        <f>Anx16AMN!J31+Anx16AMN!J32</f>
        <v>0</v>
      </c>
      <c r="J7" s="966">
        <f>Anx16AMN!K31+Anx16AMN!K32</f>
        <v>0</v>
      </c>
      <c r="K7" s="966">
        <f>Anx16AMN!L31+Anx16AMN!L32</f>
        <v>0</v>
      </c>
      <c r="L7" s="966">
        <f>Anx16AMN!M31+Anx16AMN!M32</f>
        <v>0</v>
      </c>
      <c r="M7" s="967">
        <f>SUM(B7:L7)</f>
        <v>0</v>
      </c>
      <c r="N7" s="1031">
        <f>+M7-Anx16AMN!N30</f>
        <v>0</v>
      </c>
    </row>
    <row r="10" spans="1:14" ht="16.5">
      <c r="A10" s="961" t="s">
        <v>520</v>
      </c>
      <c r="B10" s="961" t="s">
        <v>28</v>
      </c>
      <c r="C10" s="961" t="s">
        <v>29</v>
      </c>
      <c r="D10" s="961" t="s">
        <v>30</v>
      </c>
      <c r="E10" s="961" t="s">
        <v>31</v>
      </c>
      <c r="F10" s="961" t="s">
        <v>32</v>
      </c>
      <c r="G10" s="961" t="s">
        <v>33</v>
      </c>
      <c r="H10" s="961" t="s">
        <v>34</v>
      </c>
      <c r="I10" s="962" t="s">
        <v>35</v>
      </c>
      <c r="J10" s="963" t="s">
        <v>36</v>
      </c>
      <c r="K10" s="964" t="s">
        <v>37</v>
      </c>
      <c r="L10" s="963" t="s">
        <v>38</v>
      </c>
      <c r="M10" s="961" t="s">
        <v>39</v>
      </c>
    </row>
    <row r="11" spans="1:14" ht="16.5">
      <c r="A11" s="965" t="s">
        <v>76</v>
      </c>
      <c r="B11" s="966">
        <f>SUM(Anx16AME!C14:'Anx16AME'!C17)+SUM(Anx16AME!C18:C21)</f>
        <v>0</v>
      </c>
      <c r="C11" s="966">
        <f>SUM(Anx16AME!D14:'Anx16AME'!D17)+SUM(Anx16AME!D18:D21)</f>
        <v>0</v>
      </c>
      <c r="D11" s="966">
        <f>SUM(Anx16AME!E14:'Anx16AME'!E17)+SUM(Anx16AME!E18:E21)</f>
        <v>0</v>
      </c>
      <c r="E11" s="966">
        <f>SUM(Anx16AME!F14:'Anx16AME'!F17)+SUM(Anx16AME!F18:F21)</f>
        <v>0</v>
      </c>
      <c r="F11" s="966">
        <f>SUM(Anx16AME!G14:'Anx16AME'!G17)+SUM(Anx16AME!G18:G21)</f>
        <v>0</v>
      </c>
      <c r="G11" s="966">
        <f>SUM(Anx16AME!H14:'Anx16AME'!H17)+SUM(Anx16AME!H18:H21)</f>
        <v>0</v>
      </c>
      <c r="H11" s="966">
        <f>SUM(Anx16AME!I14:'Anx16AME'!I17)+SUM(Anx16AME!I18:I21)</f>
        <v>0</v>
      </c>
      <c r="I11" s="966">
        <f>SUM(Anx16AME!J14:'Anx16AME'!J17)+SUM(Anx16AME!J18:J21)</f>
        <v>0</v>
      </c>
      <c r="J11" s="966">
        <f>SUM(Anx16AME!K14:'Anx16AME'!K17)+SUM(Anx16AME!K18:K21)</f>
        <v>0</v>
      </c>
      <c r="K11" s="966">
        <f>SUM(Anx16AME!L14:'Anx16AME'!L17)+SUM(Anx16AME!L18:L21)</f>
        <v>0</v>
      </c>
      <c r="L11" s="966">
        <f>SUM(Anx16AME!M14:'Anx16AME'!M17)+SUM(Anx16AME!M18:M21)</f>
        <v>0</v>
      </c>
      <c r="M11" s="967">
        <f>SUM(B11:L11)</f>
        <v>0</v>
      </c>
      <c r="N11" s="1031">
        <f>+M11-Anx16AME!N13</f>
        <v>0</v>
      </c>
    </row>
    <row r="12" spans="1:14" ht="16.5">
      <c r="A12" s="965" t="s">
        <v>77</v>
      </c>
      <c r="B12" s="966">
        <f>SUM(Anx16AME!C23:'Anx16AME'!C24)+SUM(Anx16AME!C25:C26)</f>
        <v>0</v>
      </c>
      <c r="C12" s="966">
        <f>SUM(Anx16AME!D23:'Anx16AME'!D24)+SUM(Anx16AME!D25:D26)</f>
        <v>0</v>
      </c>
      <c r="D12" s="966">
        <f>SUM(Anx16AME!E23:'Anx16AME'!E24)+SUM(Anx16AME!E25:E26)</f>
        <v>0</v>
      </c>
      <c r="E12" s="966">
        <f>SUM(Anx16AME!F23:'Anx16AME'!F24)+SUM(Anx16AME!F25:F26)</f>
        <v>0</v>
      </c>
      <c r="F12" s="966">
        <f>SUM(Anx16AME!G23:'Anx16AME'!G24)+SUM(Anx16AME!G25:G26)</f>
        <v>0</v>
      </c>
      <c r="G12" s="966">
        <f>SUM(Anx16AME!H23:'Anx16AME'!H24)+SUM(Anx16AME!H25:H26)</f>
        <v>0</v>
      </c>
      <c r="H12" s="966">
        <f>SUM(Anx16AME!I23:'Anx16AME'!I24)+SUM(Anx16AME!I25:I26)</f>
        <v>0</v>
      </c>
      <c r="I12" s="966">
        <f>SUM(Anx16AME!J23:'Anx16AME'!J24)+SUM(Anx16AME!J25:J26)</f>
        <v>0</v>
      </c>
      <c r="J12" s="966">
        <f>SUM(Anx16AME!K23:'Anx16AME'!K24)+SUM(Anx16AME!K25:K26)</f>
        <v>0</v>
      </c>
      <c r="K12" s="966">
        <f>SUM(Anx16AME!L23:'Anx16AME'!L24)+SUM(Anx16AME!L25:L26)</f>
        <v>0</v>
      </c>
      <c r="L12" s="966">
        <f>SUM(Anx16AME!M23:'Anx16AME'!M24)+SUM(Anx16AME!M25:M26)</f>
        <v>0</v>
      </c>
      <c r="M12" s="967">
        <f>SUM(B12:L12)</f>
        <v>0</v>
      </c>
      <c r="N12" s="1031">
        <f>+M12-Anx16AME!N22</f>
        <v>0</v>
      </c>
    </row>
    <row r="13" spans="1:14" ht="16.5">
      <c r="A13" s="965" t="s">
        <v>78</v>
      </c>
      <c r="B13" s="966">
        <f>+Anx16AME!C28+Anx16AME!C29</f>
        <v>0</v>
      </c>
      <c r="C13" s="966">
        <f>+Anx16AME!D28+Anx16AME!D29</f>
        <v>0</v>
      </c>
      <c r="D13" s="966">
        <f>+Anx16AME!E28+Anx16AME!E29</f>
        <v>0</v>
      </c>
      <c r="E13" s="966">
        <f>+Anx16AME!F28+Anx16AME!F29</f>
        <v>0</v>
      </c>
      <c r="F13" s="966">
        <f>+Anx16AME!G28+Anx16AME!G29</f>
        <v>0</v>
      </c>
      <c r="G13" s="966">
        <f>+Anx16AME!H28+Anx16AME!H29</f>
        <v>0</v>
      </c>
      <c r="H13" s="966">
        <f>+Anx16AME!I28+Anx16AME!I29</f>
        <v>0</v>
      </c>
      <c r="I13" s="966">
        <f>+Anx16AME!J28+Anx16AME!J29</f>
        <v>0</v>
      </c>
      <c r="J13" s="966">
        <f>+Anx16AME!K28+Anx16AME!K29</f>
        <v>0</v>
      </c>
      <c r="K13" s="966">
        <f>+Anx16AME!L28+Anx16AME!L29</f>
        <v>0</v>
      </c>
      <c r="L13" s="966">
        <f>+Anx16AME!M28+Anx16AME!M29</f>
        <v>0</v>
      </c>
      <c r="M13" s="967">
        <f>SUM(B13:L13)</f>
        <v>0</v>
      </c>
      <c r="N13" s="1031">
        <f>+M13-Anx16AME!N27</f>
        <v>0</v>
      </c>
    </row>
    <row r="14" spans="1:14" ht="16.5">
      <c r="A14" s="965" t="s">
        <v>79</v>
      </c>
      <c r="B14" s="966">
        <f>+Anx16AME!C31+Anx16AME!C32</f>
        <v>0</v>
      </c>
      <c r="C14" s="966">
        <f>+Anx16AME!D31+Anx16AME!D32</f>
        <v>0</v>
      </c>
      <c r="D14" s="966">
        <f>+Anx16AME!E31+Anx16AME!E32</f>
        <v>0</v>
      </c>
      <c r="E14" s="966">
        <f>+Anx16AME!F31+Anx16AME!F32</f>
        <v>0</v>
      </c>
      <c r="F14" s="966">
        <f>+Anx16AME!G31+Anx16AME!G32</f>
        <v>0</v>
      </c>
      <c r="G14" s="966">
        <f>+Anx16AME!H31+Anx16AME!H32</f>
        <v>0</v>
      </c>
      <c r="H14" s="966">
        <f>+Anx16AME!I31+Anx16AME!I32</f>
        <v>0</v>
      </c>
      <c r="I14" s="966">
        <f>+Anx16AME!J31+Anx16AME!J32</f>
        <v>0</v>
      </c>
      <c r="J14" s="966">
        <f>+Anx16AME!K31+Anx16AME!K32</f>
        <v>0</v>
      </c>
      <c r="K14" s="966">
        <f>+Anx16AME!L31+Anx16AME!L32</f>
        <v>0</v>
      </c>
      <c r="L14" s="966">
        <f>+Anx16AME!M31+Anx16AME!M32</f>
        <v>0</v>
      </c>
      <c r="M14" s="967">
        <f>SUM(B14:L14)</f>
        <v>0</v>
      </c>
      <c r="N14" s="1031">
        <f>+M14-Anx16AME!M30</f>
        <v>0</v>
      </c>
    </row>
    <row r="17" spans="1:21" ht="16.5">
      <c r="B17" s="1143" t="s">
        <v>28</v>
      </c>
      <c r="C17" s="1144"/>
      <c r="D17" s="1143" t="s">
        <v>29</v>
      </c>
      <c r="E17" s="1144"/>
      <c r="F17" s="1143" t="s">
        <v>30</v>
      </c>
      <c r="G17" s="1144"/>
      <c r="H17" s="1143" t="s">
        <v>31</v>
      </c>
      <c r="I17" s="1144"/>
      <c r="J17" s="1143" t="s">
        <v>32</v>
      </c>
      <c r="K17" s="1144"/>
      <c r="L17" s="1143" t="s">
        <v>33</v>
      </c>
      <c r="M17" s="1144"/>
      <c r="N17" s="1143" t="s">
        <v>469</v>
      </c>
      <c r="O17" s="1144"/>
      <c r="P17" s="1143" t="s">
        <v>73</v>
      </c>
      <c r="Q17" s="1144"/>
      <c r="R17" s="1159" t="s">
        <v>470</v>
      </c>
      <c r="S17" s="1160"/>
      <c r="T17" s="1143" t="s">
        <v>39</v>
      </c>
      <c r="U17" s="1144"/>
    </row>
    <row r="18" spans="1:21" ht="16.5">
      <c r="B18" s="961" t="s">
        <v>414</v>
      </c>
      <c r="C18" s="961" t="s">
        <v>415</v>
      </c>
      <c r="D18" s="961" t="s">
        <v>414</v>
      </c>
      <c r="E18" s="961" t="s">
        <v>415</v>
      </c>
      <c r="F18" s="961" t="s">
        <v>414</v>
      </c>
      <c r="G18" s="961" t="s">
        <v>415</v>
      </c>
      <c r="H18" s="961" t="s">
        <v>414</v>
      </c>
      <c r="I18" s="961" t="s">
        <v>415</v>
      </c>
      <c r="J18" s="961" t="s">
        <v>414</v>
      </c>
      <c r="K18" s="969" t="s">
        <v>415</v>
      </c>
      <c r="L18" s="961" t="s">
        <v>414</v>
      </c>
      <c r="M18" s="961" t="s">
        <v>415</v>
      </c>
      <c r="N18" s="961" t="s">
        <v>414</v>
      </c>
      <c r="O18" s="961" t="s">
        <v>415</v>
      </c>
      <c r="P18" s="961" t="s">
        <v>414</v>
      </c>
      <c r="Q18" s="961" t="s">
        <v>415</v>
      </c>
      <c r="R18" s="970" t="s">
        <v>414</v>
      </c>
      <c r="S18" s="970" t="s">
        <v>415</v>
      </c>
      <c r="T18" s="971" t="s">
        <v>414</v>
      </c>
      <c r="U18" s="971" t="s">
        <v>415</v>
      </c>
    </row>
    <row r="19" spans="1:21" ht="16.5">
      <c r="A19" s="965" t="s">
        <v>76</v>
      </c>
      <c r="B19" s="967">
        <f>+B4</f>
        <v>0</v>
      </c>
      <c r="C19" s="967">
        <f>+B11</f>
        <v>0</v>
      </c>
      <c r="D19" s="967">
        <f>+C4</f>
        <v>0</v>
      </c>
      <c r="E19" s="967">
        <f>+C11</f>
        <v>0</v>
      </c>
      <c r="F19" s="967">
        <f>+D4</f>
        <v>0</v>
      </c>
      <c r="G19" s="967">
        <f>+D11</f>
        <v>0</v>
      </c>
      <c r="H19" s="967">
        <f>+E4</f>
        <v>0</v>
      </c>
      <c r="I19" s="967">
        <f>+E11</f>
        <v>0</v>
      </c>
      <c r="J19" s="967">
        <f>+F4</f>
        <v>0</v>
      </c>
      <c r="K19" s="972">
        <f>+F11</f>
        <v>0</v>
      </c>
      <c r="L19" s="967">
        <f>+G4</f>
        <v>0</v>
      </c>
      <c r="M19" s="967">
        <f>+G11</f>
        <v>0</v>
      </c>
      <c r="N19" s="967">
        <f>+H4</f>
        <v>0</v>
      </c>
      <c r="O19" s="967">
        <f>+H11</f>
        <v>0</v>
      </c>
      <c r="P19" s="967">
        <f>+I4</f>
        <v>0</v>
      </c>
      <c r="Q19" s="967">
        <f>+I11</f>
        <v>0</v>
      </c>
      <c r="R19" s="967">
        <f>+J4+K4+L4</f>
        <v>0</v>
      </c>
      <c r="S19" s="967">
        <f>+J11+K11+L11</f>
        <v>0</v>
      </c>
      <c r="T19" s="967">
        <f t="shared" ref="T19:U22" si="0">+B19+D19+F19+H19+J19+L19+N19+P19+R19</f>
        <v>0</v>
      </c>
      <c r="U19" s="967">
        <f t="shared" si="0"/>
        <v>0</v>
      </c>
    </row>
    <row r="20" spans="1:21" ht="16.5">
      <c r="A20" s="968" t="s">
        <v>77</v>
      </c>
      <c r="B20" s="967">
        <f>+B5</f>
        <v>0</v>
      </c>
      <c r="C20" s="967">
        <f>+B12</f>
        <v>0</v>
      </c>
      <c r="D20" s="967">
        <f>+C5</f>
        <v>0</v>
      </c>
      <c r="E20" s="967">
        <f>+C12</f>
        <v>0</v>
      </c>
      <c r="F20" s="967">
        <f>+D5</f>
        <v>0</v>
      </c>
      <c r="G20" s="967">
        <f>+D12</f>
        <v>0</v>
      </c>
      <c r="H20" s="967">
        <f>+E5</f>
        <v>0</v>
      </c>
      <c r="I20" s="967">
        <f>+E12</f>
        <v>0</v>
      </c>
      <c r="J20" s="967">
        <f>+F5</f>
        <v>0</v>
      </c>
      <c r="K20" s="972">
        <f>+F12</f>
        <v>0</v>
      </c>
      <c r="L20" s="967">
        <f>+G5</f>
        <v>0</v>
      </c>
      <c r="M20" s="967">
        <f>+G12</f>
        <v>0</v>
      </c>
      <c r="N20" s="967">
        <f>+H5</f>
        <v>0</v>
      </c>
      <c r="O20" s="967">
        <f>+H12</f>
        <v>0</v>
      </c>
      <c r="P20" s="967">
        <f>+I5</f>
        <v>0</v>
      </c>
      <c r="Q20" s="967">
        <f>+I12</f>
        <v>0</v>
      </c>
      <c r="R20" s="967">
        <f>+J5+K5+L5</f>
        <v>0</v>
      </c>
      <c r="S20" s="967">
        <f>+J12+K12+L12</f>
        <v>0</v>
      </c>
      <c r="T20" s="967">
        <f t="shared" si="0"/>
        <v>0</v>
      </c>
      <c r="U20" s="967">
        <f t="shared" si="0"/>
        <v>0</v>
      </c>
    </row>
    <row r="21" spans="1:21" ht="16.5">
      <c r="A21" s="968" t="s">
        <v>78</v>
      </c>
      <c r="B21" s="967">
        <f>+B6</f>
        <v>0</v>
      </c>
      <c r="C21" s="967">
        <f>+B13</f>
        <v>0</v>
      </c>
      <c r="D21" s="967">
        <f>+C6</f>
        <v>0</v>
      </c>
      <c r="E21" s="967">
        <f>+C13</f>
        <v>0</v>
      </c>
      <c r="F21" s="967">
        <f>+D6</f>
        <v>0</v>
      </c>
      <c r="G21" s="967">
        <f>+D13</f>
        <v>0</v>
      </c>
      <c r="H21" s="967">
        <f>+E6</f>
        <v>0</v>
      </c>
      <c r="I21" s="967">
        <f>+E13</f>
        <v>0</v>
      </c>
      <c r="J21" s="967">
        <f>+F6</f>
        <v>0</v>
      </c>
      <c r="K21" s="972">
        <f>+F13</f>
        <v>0</v>
      </c>
      <c r="L21" s="967">
        <f>+G6</f>
        <v>0</v>
      </c>
      <c r="M21" s="967">
        <f>+G13</f>
        <v>0</v>
      </c>
      <c r="N21" s="967">
        <f>+H6</f>
        <v>0</v>
      </c>
      <c r="O21" s="967">
        <f>+H13</f>
        <v>0</v>
      </c>
      <c r="P21" s="967">
        <f>+I6</f>
        <v>0</v>
      </c>
      <c r="Q21" s="967">
        <f>+I13</f>
        <v>0</v>
      </c>
      <c r="R21" s="967">
        <f>+J6+K6+L6</f>
        <v>0</v>
      </c>
      <c r="S21" s="967">
        <f>+J13+K13+L13</f>
        <v>0</v>
      </c>
      <c r="T21" s="967">
        <f t="shared" si="0"/>
        <v>0</v>
      </c>
      <c r="U21" s="967">
        <f t="shared" si="0"/>
        <v>0</v>
      </c>
    </row>
    <row r="22" spans="1:21" ht="16.5">
      <c r="A22" s="968" t="s">
        <v>79</v>
      </c>
      <c r="B22" s="967">
        <f>+B7</f>
        <v>0</v>
      </c>
      <c r="C22" s="967">
        <f>+B14</f>
        <v>0</v>
      </c>
      <c r="D22" s="967">
        <f>+C7</f>
        <v>0</v>
      </c>
      <c r="E22" s="967">
        <f>+C14</f>
        <v>0</v>
      </c>
      <c r="F22" s="967">
        <f>+D7</f>
        <v>0</v>
      </c>
      <c r="G22" s="967">
        <f>+D14</f>
        <v>0</v>
      </c>
      <c r="H22" s="967">
        <f>+E7</f>
        <v>0</v>
      </c>
      <c r="I22" s="967">
        <f>+E14</f>
        <v>0</v>
      </c>
      <c r="J22" s="967">
        <f>+F7</f>
        <v>0</v>
      </c>
      <c r="K22" s="972">
        <f>+F14</f>
        <v>0</v>
      </c>
      <c r="L22" s="967">
        <f>+G7</f>
        <v>0</v>
      </c>
      <c r="M22" s="967">
        <f>+G14</f>
        <v>0</v>
      </c>
      <c r="N22" s="967">
        <f>+H7</f>
        <v>0</v>
      </c>
      <c r="O22" s="967">
        <f>+H14</f>
        <v>0</v>
      </c>
      <c r="P22" s="967">
        <f>+I7</f>
        <v>0</v>
      </c>
      <c r="Q22" s="967">
        <f>+I14</f>
        <v>0</v>
      </c>
      <c r="R22" s="967">
        <f>+J7+K7+L7</f>
        <v>0</v>
      </c>
      <c r="S22" s="967">
        <f>+J14+K14+L14</f>
        <v>0</v>
      </c>
      <c r="T22" s="967">
        <f t="shared" si="0"/>
        <v>0</v>
      </c>
      <c r="U22" s="967">
        <f t="shared" si="0"/>
        <v>0</v>
      </c>
    </row>
    <row r="25" spans="1:21" ht="16.5">
      <c r="B25" s="1143" t="s">
        <v>28</v>
      </c>
      <c r="C25" s="1144"/>
      <c r="D25" s="1143" t="s">
        <v>29</v>
      </c>
      <c r="E25" s="1144"/>
      <c r="F25" s="1143" t="s">
        <v>30</v>
      </c>
      <c r="G25" s="1144"/>
      <c r="H25" s="1143" t="s">
        <v>31</v>
      </c>
      <c r="I25" s="1144"/>
      <c r="J25" s="1143" t="s">
        <v>32</v>
      </c>
      <c r="K25" s="1144"/>
      <c r="L25" s="1143" t="s">
        <v>33</v>
      </c>
      <c r="M25" s="1144"/>
      <c r="N25" s="1143" t="s">
        <v>469</v>
      </c>
      <c r="O25" s="1144"/>
      <c r="P25" s="1143" t="s">
        <v>73</v>
      </c>
      <c r="Q25" s="1144"/>
      <c r="R25" s="1159" t="s">
        <v>470</v>
      </c>
      <c r="S25" s="1160"/>
      <c r="T25" s="1143" t="s">
        <v>39</v>
      </c>
      <c r="U25" s="1144"/>
    </row>
    <row r="26" spans="1:21" ht="16.5">
      <c r="B26" s="961" t="s">
        <v>414</v>
      </c>
      <c r="C26" s="961" t="s">
        <v>415</v>
      </c>
      <c r="D26" s="961" t="s">
        <v>414</v>
      </c>
      <c r="E26" s="961" t="s">
        <v>415</v>
      </c>
      <c r="F26" s="961" t="s">
        <v>414</v>
      </c>
      <c r="G26" s="961" t="s">
        <v>415</v>
      </c>
      <c r="H26" s="961" t="s">
        <v>414</v>
      </c>
      <c r="I26" s="961" t="s">
        <v>415</v>
      </c>
      <c r="J26" s="961" t="s">
        <v>414</v>
      </c>
      <c r="K26" s="969" t="s">
        <v>415</v>
      </c>
      <c r="L26" s="961" t="s">
        <v>414</v>
      </c>
      <c r="M26" s="961" t="s">
        <v>415</v>
      </c>
      <c r="N26" s="961" t="s">
        <v>414</v>
      </c>
      <c r="O26" s="961" t="s">
        <v>415</v>
      </c>
      <c r="P26" s="961" t="s">
        <v>414</v>
      </c>
      <c r="Q26" s="961" t="s">
        <v>415</v>
      </c>
      <c r="R26" s="970" t="s">
        <v>414</v>
      </c>
      <c r="S26" s="970" t="s">
        <v>415</v>
      </c>
      <c r="T26" s="971" t="s">
        <v>414</v>
      </c>
      <c r="U26" s="971" t="s">
        <v>415</v>
      </c>
    </row>
    <row r="27" spans="1:21" ht="16.5">
      <c r="A27" s="965" t="s">
        <v>76</v>
      </c>
      <c r="B27" s="967" t="e">
        <f>(B19*(1-($E$34+7%)))</f>
        <v>#DIV/0!</v>
      </c>
      <c r="C27" s="967" t="e">
        <f t="shared" ref="C27:Q27" si="1">(C19*(1-($E$34+7%)))</f>
        <v>#DIV/0!</v>
      </c>
      <c r="D27" s="967" t="e">
        <f t="shared" si="1"/>
        <v>#DIV/0!</v>
      </c>
      <c r="E27" s="967" t="e">
        <f t="shared" si="1"/>
        <v>#DIV/0!</v>
      </c>
      <c r="F27" s="967" t="e">
        <f t="shared" si="1"/>
        <v>#DIV/0!</v>
      </c>
      <c r="G27" s="967" t="e">
        <f t="shared" si="1"/>
        <v>#DIV/0!</v>
      </c>
      <c r="H27" s="967" t="e">
        <f t="shared" si="1"/>
        <v>#DIV/0!</v>
      </c>
      <c r="I27" s="967" t="e">
        <f t="shared" si="1"/>
        <v>#DIV/0!</v>
      </c>
      <c r="J27" s="967" t="e">
        <f t="shared" si="1"/>
        <v>#DIV/0!</v>
      </c>
      <c r="K27" s="972" t="e">
        <f t="shared" si="1"/>
        <v>#DIV/0!</v>
      </c>
      <c r="L27" s="967" t="e">
        <f t="shared" si="1"/>
        <v>#DIV/0!</v>
      </c>
      <c r="M27" s="967" t="e">
        <f t="shared" si="1"/>
        <v>#DIV/0!</v>
      </c>
      <c r="N27" s="967" t="e">
        <f t="shared" si="1"/>
        <v>#DIV/0!</v>
      </c>
      <c r="O27" s="967" t="e">
        <f t="shared" si="1"/>
        <v>#DIV/0!</v>
      </c>
      <c r="P27" s="967" t="e">
        <f t="shared" si="1"/>
        <v>#DIV/0!</v>
      </c>
      <c r="Q27" s="967" t="e">
        <f t="shared" si="1"/>
        <v>#DIV/0!</v>
      </c>
      <c r="R27" s="967" t="e">
        <f t="shared" ref="R27:S30" si="2">((T19-R19)*($E$34+7%))+R19</f>
        <v>#DIV/0!</v>
      </c>
      <c r="S27" s="967" t="e">
        <f t="shared" si="2"/>
        <v>#DIV/0!</v>
      </c>
      <c r="T27" s="967" t="e">
        <f t="shared" ref="T27:U30" si="3">+B27+D27+F27+H27+J27+L27+N27+P27+R27</f>
        <v>#DIV/0!</v>
      </c>
      <c r="U27" s="967" t="e">
        <f t="shared" si="3"/>
        <v>#DIV/0!</v>
      </c>
    </row>
    <row r="28" spans="1:21" ht="16.5">
      <c r="A28" s="968" t="s">
        <v>77</v>
      </c>
      <c r="B28" s="967" t="e">
        <f t="shared" ref="B28:Q30" si="4">(B20*(1-($E$34+7%)))</f>
        <v>#DIV/0!</v>
      </c>
      <c r="C28" s="967" t="e">
        <f t="shared" si="4"/>
        <v>#DIV/0!</v>
      </c>
      <c r="D28" s="967" t="e">
        <f t="shared" si="4"/>
        <v>#DIV/0!</v>
      </c>
      <c r="E28" s="967" t="e">
        <f t="shared" si="4"/>
        <v>#DIV/0!</v>
      </c>
      <c r="F28" s="967" t="e">
        <f t="shared" si="4"/>
        <v>#DIV/0!</v>
      </c>
      <c r="G28" s="967" t="e">
        <f t="shared" si="4"/>
        <v>#DIV/0!</v>
      </c>
      <c r="H28" s="967" t="e">
        <f t="shared" si="4"/>
        <v>#DIV/0!</v>
      </c>
      <c r="I28" s="967" t="e">
        <f t="shared" si="4"/>
        <v>#DIV/0!</v>
      </c>
      <c r="J28" s="967" t="e">
        <f t="shared" si="4"/>
        <v>#DIV/0!</v>
      </c>
      <c r="K28" s="972" t="e">
        <f t="shared" si="4"/>
        <v>#DIV/0!</v>
      </c>
      <c r="L28" s="967" t="e">
        <f t="shared" si="4"/>
        <v>#DIV/0!</v>
      </c>
      <c r="M28" s="967" t="e">
        <f t="shared" si="4"/>
        <v>#DIV/0!</v>
      </c>
      <c r="N28" s="967" t="e">
        <f t="shared" si="4"/>
        <v>#DIV/0!</v>
      </c>
      <c r="O28" s="967" t="e">
        <f t="shared" si="4"/>
        <v>#DIV/0!</v>
      </c>
      <c r="P28" s="967" t="e">
        <f t="shared" si="4"/>
        <v>#DIV/0!</v>
      </c>
      <c r="Q28" s="967" t="e">
        <f t="shared" si="4"/>
        <v>#DIV/0!</v>
      </c>
      <c r="R28" s="967" t="e">
        <f t="shared" si="2"/>
        <v>#DIV/0!</v>
      </c>
      <c r="S28" s="967" t="e">
        <f t="shared" si="2"/>
        <v>#DIV/0!</v>
      </c>
      <c r="T28" s="967" t="e">
        <f t="shared" si="3"/>
        <v>#DIV/0!</v>
      </c>
      <c r="U28" s="967" t="e">
        <f t="shared" si="3"/>
        <v>#DIV/0!</v>
      </c>
    </row>
    <row r="29" spans="1:21" ht="16.5">
      <c r="A29" s="968" t="s">
        <v>78</v>
      </c>
      <c r="B29" s="967" t="e">
        <f t="shared" si="4"/>
        <v>#DIV/0!</v>
      </c>
      <c r="C29" s="967" t="e">
        <f t="shared" si="4"/>
        <v>#DIV/0!</v>
      </c>
      <c r="D29" s="967" t="e">
        <f t="shared" si="4"/>
        <v>#DIV/0!</v>
      </c>
      <c r="E29" s="967" t="e">
        <f t="shared" si="4"/>
        <v>#DIV/0!</v>
      </c>
      <c r="F29" s="967" t="e">
        <f t="shared" si="4"/>
        <v>#DIV/0!</v>
      </c>
      <c r="G29" s="967" t="e">
        <f t="shared" si="4"/>
        <v>#DIV/0!</v>
      </c>
      <c r="H29" s="967" t="e">
        <f t="shared" si="4"/>
        <v>#DIV/0!</v>
      </c>
      <c r="I29" s="967" t="e">
        <f t="shared" si="4"/>
        <v>#DIV/0!</v>
      </c>
      <c r="J29" s="967" t="e">
        <f t="shared" si="4"/>
        <v>#DIV/0!</v>
      </c>
      <c r="K29" s="972" t="e">
        <f t="shared" si="4"/>
        <v>#DIV/0!</v>
      </c>
      <c r="L29" s="967" t="e">
        <f t="shared" si="4"/>
        <v>#DIV/0!</v>
      </c>
      <c r="M29" s="967" t="e">
        <f t="shared" si="4"/>
        <v>#DIV/0!</v>
      </c>
      <c r="N29" s="967" t="e">
        <f t="shared" si="4"/>
        <v>#DIV/0!</v>
      </c>
      <c r="O29" s="967" t="e">
        <f t="shared" si="4"/>
        <v>#DIV/0!</v>
      </c>
      <c r="P29" s="967" t="e">
        <f t="shared" si="4"/>
        <v>#DIV/0!</v>
      </c>
      <c r="Q29" s="967" t="e">
        <f t="shared" si="4"/>
        <v>#DIV/0!</v>
      </c>
      <c r="R29" s="967" t="e">
        <f t="shared" si="2"/>
        <v>#DIV/0!</v>
      </c>
      <c r="S29" s="967" t="e">
        <f t="shared" si="2"/>
        <v>#DIV/0!</v>
      </c>
      <c r="T29" s="967" t="e">
        <f t="shared" si="3"/>
        <v>#DIV/0!</v>
      </c>
      <c r="U29" s="967" t="e">
        <f t="shared" si="3"/>
        <v>#DIV/0!</v>
      </c>
    </row>
    <row r="30" spans="1:21" ht="16.5">
      <c r="A30" s="968" t="s">
        <v>79</v>
      </c>
      <c r="B30" s="967" t="e">
        <f t="shared" si="4"/>
        <v>#DIV/0!</v>
      </c>
      <c r="C30" s="967" t="e">
        <f t="shared" si="4"/>
        <v>#DIV/0!</v>
      </c>
      <c r="D30" s="967" t="e">
        <f t="shared" si="4"/>
        <v>#DIV/0!</v>
      </c>
      <c r="E30" s="967" t="e">
        <f t="shared" si="4"/>
        <v>#DIV/0!</v>
      </c>
      <c r="F30" s="967" t="e">
        <f t="shared" si="4"/>
        <v>#DIV/0!</v>
      </c>
      <c r="G30" s="967" t="e">
        <f t="shared" si="4"/>
        <v>#DIV/0!</v>
      </c>
      <c r="H30" s="967" t="e">
        <f t="shared" si="4"/>
        <v>#DIV/0!</v>
      </c>
      <c r="I30" s="967" t="e">
        <f t="shared" si="4"/>
        <v>#DIV/0!</v>
      </c>
      <c r="J30" s="967" t="e">
        <f t="shared" si="4"/>
        <v>#DIV/0!</v>
      </c>
      <c r="K30" s="972" t="e">
        <f t="shared" si="4"/>
        <v>#DIV/0!</v>
      </c>
      <c r="L30" s="967" t="e">
        <f t="shared" si="4"/>
        <v>#DIV/0!</v>
      </c>
      <c r="M30" s="967" t="e">
        <f t="shared" si="4"/>
        <v>#DIV/0!</v>
      </c>
      <c r="N30" s="967" t="e">
        <f t="shared" si="4"/>
        <v>#DIV/0!</v>
      </c>
      <c r="O30" s="967" t="e">
        <f t="shared" si="4"/>
        <v>#DIV/0!</v>
      </c>
      <c r="P30" s="967" t="e">
        <f t="shared" si="4"/>
        <v>#DIV/0!</v>
      </c>
      <c r="Q30" s="967" t="e">
        <f t="shared" si="4"/>
        <v>#DIV/0!</v>
      </c>
      <c r="R30" s="967" t="e">
        <f t="shared" si="2"/>
        <v>#DIV/0!</v>
      </c>
      <c r="S30" s="967" t="e">
        <f t="shared" si="2"/>
        <v>#DIV/0!</v>
      </c>
      <c r="T30" s="967" t="e">
        <f t="shared" si="3"/>
        <v>#DIV/0!</v>
      </c>
      <c r="U30" s="967" t="e">
        <f t="shared" si="3"/>
        <v>#DIV/0!</v>
      </c>
    </row>
    <row r="31" spans="1:21" s="4" customFormat="1">
      <c r="A31" s="973"/>
      <c r="B31" s="974"/>
      <c r="K31" s="975"/>
    </row>
    <row r="32" spans="1:21" s="4" customFormat="1" ht="28.5" customHeight="1">
      <c r="A32" s="973"/>
      <c r="B32" s="974"/>
      <c r="C32" s="35"/>
      <c r="D32" s="976" t="s">
        <v>521</v>
      </c>
      <c r="E32" s="977"/>
      <c r="F32" s="978"/>
      <c r="G32" s="35"/>
      <c r="H32" s="35"/>
      <c r="K32" s="975"/>
    </row>
    <row r="33" spans="1:19" s="4" customFormat="1">
      <c r="A33" s="973"/>
      <c r="B33" s="974"/>
      <c r="C33" s="35"/>
      <c r="D33" s="979"/>
      <c r="E33" s="979"/>
      <c r="F33" s="979"/>
      <c r="G33" s="35"/>
      <c r="H33" s="35"/>
      <c r="K33" s="975"/>
    </row>
    <row r="34" spans="1:19" ht="16.5">
      <c r="C34" s="35"/>
      <c r="D34" s="980" t="s">
        <v>522</v>
      </c>
      <c r="E34" s="981" t="e">
        <f>(+I38+I39+I40)/(I41)</f>
        <v>#DIV/0!</v>
      </c>
      <c r="F34" s="982"/>
      <c r="G34" s="35"/>
      <c r="H34" s="35"/>
    </row>
    <row r="35" spans="1:19" ht="16.5">
      <c r="C35" s="35"/>
      <c r="D35" s="983" t="s">
        <v>523</v>
      </c>
      <c r="E35" s="65"/>
      <c r="F35" s="982"/>
      <c r="G35" s="35"/>
      <c r="H35" s="35"/>
      <c r="I35" s="984" t="s">
        <v>524</v>
      </c>
    </row>
    <row r="36" spans="1:19" ht="16.5">
      <c r="C36" s="35"/>
      <c r="D36" s="985" t="s">
        <v>525</v>
      </c>
      <c r="E36" s="986" t="s">
        <v>526</v>
      </c>
      <c r="F36" s="982"/>
      <c r="G36" s="35"/>
      <c r="H36" s="987" t="s">
        <v>527</v>
      </c>
      <c r="I36" s="1114"/>
      <c r="J36" s="77"/>
    </row>
    <row r="37" spans="1:19" ht="16.5">
      <c r="C37" s="35"/>
      <c r="D37" s="986" t="s">
        <v>528</v>
      </c>
      <c r="E37" s="986" t="s">
        <v>529</v>
      </c>
      <c r="F37" s="982"/>
      <c r="G37" s="35"/>
      <c r="H37" s="988"/>
      <c r="I37" s="91"/>
    </row>
    <row r="38" spans="1:19" ht="16.5">
      <c r="C38" s="35"/>
      <c r="D38" s="986" t="s">
        <v>530</v>
      </c>
      <c r="E38" s="986" t="s">
        <v>531</v>
      </c>
      <c r="F38" s="982"/>
      <c r="G38" s="35"/>
      <c r="H38" s="989">
        <v>1404</v>
      </c>
      <c r="I38" s="990"/>
      <c r="J38" s="991"/>
    </row>
    <row r="39" spans="1:19" ht="16.5">
      <c r="C39" s="35"/>
      <c r="D39" s="986" t="s">
        <v>532</v>
      </c>
      <c r="E39" s="986" t="s">
        <v>533</v>
      </c>
      <c r="F39" s="982"/>
      <c r="G39" s="35"/>
      <c r="H39" s="989">
        <v>1405</v>
      </c>
      <c r="I39" s="990"/>
    </row>
    <row r="40" spans="1:19" ht="16.5">
      <c r="C40" s="35"/>
      <c r="D40" s="986" t="s">
        <v>534</v>
      </c>
      <c r="E40" s="986" t="s">
        <v>535</v>
      </c>
      <c r="F40" s="982"/>
      <c r="G40" s="35"/>
      <c r="H40" s="989">
        <v>1406</v>
      </c>
      <c r="I40" s="990"/>
    </row>
    <row r="41" spans="1:19" ht="16.5">
      <c r="C41" s="35"/>
      <c r="D41" s="986" t="s">
        <v>536</v>
      </c>
      <c r="E41" s="986" t="s">
        <v>537</v>
      </c>
      <c r="F41" s="982"/>
      <c r="G41" s="35"/>
      <c r="H41" s="989" t="s">
        <v>538</v>
      </c>
      <c r="I41" s="990">
        <f>+I42-I43-I44</f>
        <v>0</v>
      </c>
    </row>
    <row r="42" spans="1:19" s="35" customFormat="1" ht="16.5">
      <c r="A42" s="77"/>
      <c r="D42" s="992" t="s">
        <v>539</v>
      </c>
      <c r="E42" s="993"/>
      <c r="F42" s="993"/>
      <c r="G42" s="993"/>
      <c r="H42" s="994">
        <v>1400</v>
      </c>
      <c r="I42" s="990"/>
      <c r="K42" s="995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89">
        <v>1408</v>
      </c>
      <c r="I43" s="990"/>
      <c r="J43" s="109"/>
      <c r="K43" s="995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76" t="s">
        <v>540</v>
      </c>
      <c r="E44" s="996"/>
      <c r="F44" s="997"/>
      <c r="H44" s="989">
        <v>1409</v>
      </c>
      <c r="I44" s="990"/>
      <c r="J44" s="109"/>
      <c r="K44" s="995"/>
      <c r="O44" s="108"/>
      <c r="P44" s="39"/>
      <c r="Q44" s="39"/>
      <c r="R44" s="39"/>
      <c r="S44" s="39"/>
    </row>
    <row r="45" spans="1:19" ht="16.5">
      <c r="D45" s="998" t="s">
        <v>541</v>
      </c>
      <c r="E45" s="998" t="s">
        <v>542</v>
      </c>
      <c r="F45" s="993"/>
    </row>
    <row r="46" spans="1:19" ht="16.5">
      <c r="D46" s="998" t="s">
        <v>543</v>
      </c>
      <c r="E46" s="998" t="s">
        <v>544</v>
      </c>
      <c r="F46" s="993"/>
    </row>
    <row r="48" spans="1:19">
      <c r="L48" s="999"/>
      <c r="M48" s="1000"/>
    </row>
    <row r="49" spans="1:15">
      <c r="L49" s="999"/>
      <c r="M49" s="1000"/>
    </row>
    <row r="50" spans="1:15">
      <c r="F50" s="17"/>
      <c r="L50" s="999"/>
      <c r="M50" s="1000"/>
    </row>
    <row r="51" spans="1:15" ht="17.25" customHeight="1">
      <c r="A51" s="1001" t="s">
        <v>545</v>
      </c>
      <c r="L51" s="999"/>
      <c r="M51" s="1002"/>
    </row>
    <row r="52" spans="1:15">
      <c r="A52" s="1001" t="s">
        <v>545</v>
      </c>
      <c r="L52" s="999"/>
      <c r="M52" s="1003"/>
    </row>
    <row r="53" spans="1:15">
      <c r="L53" s="1004"/>
      <c r="M53" s="1002"/>
    </row>
    <row r="54" spans="1:15" ht="16.5">
      <c r="B54" s="1005">
        <v>2116</v>
      </c>
      <c r="C54" s="1006"/>
      <c r="D54" s="1005">
        <v>2126</v>
      </c>
      <c r="E54" s="1007"/>
      <c r="L54" s="1004"/>
      <c r="M54" s="1002"/>
    </row>
    <row r="55" spans="1:15">
      <c r="L55" s="999"/>
      <c r="M55" s="191"/>
    </row>
    <row r="57" spans="1:15">
      <c r="C57" s="1008"/>
    </row>
    <row r="58" spans="1:15">
      <c r="C58" s="1008"/>
    </row>
    <row r="59" spans="1:15">
      <c r="C59" s="1008"/>
    </row>
    <row r="60" spans="1:15">
      <c r="A60" s="1009"/>
      <c r="B60" s="1009"/>
    </row>
    <row r="61" spans="1:15" s="4" customFormat="1" ht="16.5">
      <c r="A61" s="1010" t="s">
        <v>546</v>
      </c>
      <c r="B61" s="961" t="s">
        <v>28</v>
      </c>
      <c r="C61" s="961" t="s">
        <v>29</v>
      </c>
      <c r="D61" s="961" t="s">
        <v>30</v>
      </c>
      <c r="E61" s="961" t="s">
        <v>31</v>
      </c>
      <c r="F61" s="961" t="s">
        <v>32</v>
      </c>
      <c r="G61" s="961" t="s">
        <v>33</v>
      </c>
      <c r="H61" s="961" t="s">
        <v>34</v>
      </c>
      <c r="I61" s="961" t="s">
        <v>35</v>
      </c>
      <c r="J61" s="963" t="s">
        <v>547</v>
      </c>
      <c r="K61" s="1034"/>
      <c r="L61" s="1116" t="s">
        <v>104</v>
      </c>
      <c r="M61" s="632"/>
      <c r="O61" s="1012"/>
    </row>
    <row r="62" spans="1:15" ht="16.5">
      <c r="A62" s="1013" t="s">
        <v>548</v>
      </c>
      <c r="B62" s="1014" t="e">
        <f>Anx16AMN!C57+Anx16AMN!C93</f>
        <v>#DIV/0!</v>
      </c>
      <c r="C62" s="1014" t="e">
        <f>Anx16AMN!D57+Anx16AMN!D93</f>
        <v>#DIV/0!</v>
      </c>
      <c r="D62" s="1014" t="e">
        <f>Anx16AMN!E57+Anx16AMN!E93</f>
        <v>#DIV/0!</v>
      </c>
      <c r="E62" s="1014">
        <f>Anx16AMN!F57+Anx16AMN!F93</f>
        <v>0</v>
      </c>
      <c r="F62" s="1014">
        <f>Anx16AMN!G57+Anx16AMN!G93</f>
        <v>0</v>
      </c>
      <c r="G62" s="1014">
        <f>Anx16AMN!H57+Anx16AMN!H93</f>
        <v>0</v>
      </c>
      <c r="H62" s="1014">
        <f>Anx16AMN!I57+Anx16AMN!I93</f>
        <v>0</v>
      </c>
      <c r="I62" s="1014">
        <f>Anx16AMN!J57+Anx16AMN!J93</f>
        <v>0</v>
      </c>
      <c r="J62" s="1015" t="e">
        <f>SUM(Anx16AMN!K57:M57)+SUM(Anx16AMN!K93:M93)</f>
        <v>#DIV/0!</v>
      </c>
      <c r="K62" s="1034"/>
      <c r="L62" s="1016" t="e">
        <f>SUM(B62:J62)</f>
        <v>#DIV/0!</v>
      </c>
      <c r="M62" s="1035"/>
      <c r="O62" s="701"/>
    </row>
    <row r="63" spans="1:15" ht="16.5">
      <c r="A63" s="1013" t="s">
        <v>549</v>
      </c>
      <c r="B63" s="967" t="e">
        <f>Anx16AMN!C58+Anx16AMN!C94</f>
        <v>#DIV/0!</v>
      </c>
      <c r="C63" s="967" t="e">
        <f>Anx16AMN!D58+Anx16AMN!D94</f>
        <v>#DIV/0!</v>
      </c>
      <c r="D63" s="967" t="e">
        <f>Anx16AMN!E58+Anx16AMN!E94</f>
        <v>#DIV/0!</v>
      </c>
      <c r="E63" s="967">
        <f>Anx16AMN!F58+Anx16AMN!F94</f>
        <v>0</v>
      </c>
      <c r="F63" s="967">
        <f>Anx16AMN!G58+Anx16AMN!G94</f>
        <v>0</v>
      </c>
      <c r="G63" s="967">
        <f>Anx16AMN!H58+Anx16AMN!H94</f>
        <v>0</v>
      </c>
      <c r="H63" s="967">
        <f>Anx16AMN!I58+Anx16AMN!I94</f>
        <v>0</v>
      </c>
      <c r="I63" s="967">
        <f>Anx16AMN!J58+Anx16AMN!J94</f>
        <v>0</v>
      </c>
      <c r="J63" s="1015" t="e">
        <f>SUM(Anx16AMN!K58:M58)+SUM(Anx16AMN!K94:M94)</f>
        <v>#DIV/0!</v>
      </c>
      <c r="K63" s="1034"/>
      <c r="L63" s="1016" t="e">
        <f>SUM(B63:J63)</f>
        <v>#DIV/0!</v>
      </c>
      <c r="M63" s="1035"/>
      <c r="N63" s="1017"/>
      <c r="O63" s="701"/>
    </row>
    <row r="64" spans="1:15" ht="16.5">
      <c r="A64" s="1013" t="s">
        <v>550</v>
      </c>
      <c r="B64" s="967" t="e">
        <f>Anx16AMN!C59+Anx16AMN!C95</f>
        <v>#DIV/0!</v>
      </c>
      <c r="C64" s="967" t="e">
        <f>Anx16AMN!D59+Anx16AMN!D95</f>
        <v>#DIV/0!</v>
      </c>
      <c r="D64" s="967" t="e">
        <f>Anx16AMN!E59+Anx16AMN!E95</f>
        <v>#DIV/0!</v>
      </c>
      <c r="E64" s="967">
        <f>Anx16AMN!F59+Anx16AMN!F95</f>
        <v>0</v>
      </c>
      <c r="F64" s="967">
        <f>Anx16AMN!G59+Anx16AMN!G95</f>
        <v>0</v>
      </c>
      <c r="G64" s="967">
        <f>Anx16AMN!H59+Anx16AMN!H95</f>
        <v>0</v>
      </c>
      <c r="H64" s="967">
        <f>Anx16AMN!I59+Anx16AMN!I95</f>
        <v>0</v>
      </c>
      <c r="I64" s="967">
        <f>Anx16AMN!J59+Anx16AMN!J95</f>
        <v>0</v>
      </c>
      <c r="J64" s="1015" t="e">
        <f>SUM(Anx16AMN!K59:M59)+SUM(Anx16AMN!K95:M95)</f>
        <v>#DIV/0!</v>
      </c>
      <c r="K64" s="1034"/>
      <c r="L64" s="1016" t="e">
        <f>SUM(B64:J64)</f>
        <v>#DIV/0!</v>
      </c>
      <c r="M64" s="1035"/>
      <c r="O64" s="701"/>
    </row>
    <row r="65" spans="1:15" ht="16.5">
      <c r="A65" s="1009"/>
      <c r="B65" s="1012"/>
      <c r="C65" s="1012"/>
      <c r="D65" s="1012"/>
      <c r="E65" s="1012"/>
      <c r="F65" s="1012"/>
      <c r="G65" s="1012"/>
      <c r="H65" s="1012"/>
      <c r="I65" s="1012"/>
      <c r="J65" s="1012"/>
      <c r="K65" s="1034"/>
      <c r="L65" s="818"/>
      <c r="M65" s="818"/>
      <c r="O65" s="701"/>
    </row>
    <row r="66" spans="1:15" ht="16.5">
      <c r="A66" s="760" t="s">
        <v>551</v>
      </c>
      <c r="B66" s="1012"/>
      <c r="C66" s="1012"/>
      <c r="D66" s="1012"/>
      <c r="E66" s="1012"/>
      <c r="F66" s="1012"/>
      <c r="G66" s="1012"/>
      <c r="H66" s="1012"/>
      <c r="I66" s="1012"/>
      <c r="J66" s="4"/>
      <c r="K66" s="1117" t="s">
        <v>104</v>
      </c>
      <c r="L66" s="1011" t="s">
        <v>552</v>
      </c>
      <c r="M66" s="1011" t="s">
        <v>553</v>
      </c>
      <c r="O66" s="701"/>
    </row>
    <row r="67" spans="1:15" ht="16.5">
      <c r="A67" s="1020" t="s">
        <v>93</v>
      </c>
      <c r="B67" s="1014" t="e">
        <f>(B62)+(C62*$M$67)</f>
        <v>#DIV/0!</v>
      </c>
      <c r="C67" s="967" t="e">
        <f t="shared" ref="C67:J67" si="5">(C62*$L$67)+(D62*$M$67)</f>
        <v>#DIV/0!</v>
      </c>
      <c r="D67" s="967" t="e">
        <f t="shared" si="5"/>
        <v>#DIV/0!</v>
      </c>
      <c r="E67" s="967">
        <f t="shared" si="5"/>
        <v>0</v>
      </c>
      <c r="F67" s="967">
        <f t="shared" si="5"/>
        <v>0</v>
      </c>
      <c r="G67" s="967">
        <f t="shared" si="5"/>
        <v>0</v>
      </c>
      <c r="H67" s="967">
        <f t="shared" si="5"/>
        <v>0</v>
      </c>
      <c r="I67" s="967" t="e">
        <f t="shared" si="5"/>
        <v>#DIV/0!</v>
      </c>
      <c r="J67" s="1015" t="e">
        <f t="shared" si="5"/>
        <v>#DIV/0!</v>
      </c>
      <c r="K67" s="1016" t="e">
        <f>SUM(B67:J67)</f>
        <v>#DIV/0!</v>
      </c>
      <c r="L67" s="1021">
        <v>0.5</v>
      </c>
      <c r="M67" s="1021">
        <f>100%-L67</f>
        <v>0.5</v>
      </c>
      <c r="O67" s="701"/>
    </row>
    <row r="68" spans="1:15" ht="16.5">
      <c r="A68" s="1020" t="s">
        <v>94</v>
      </c>
      <c r="B68" s="967" t="e">
        <f>(B63)+(C63*$M$68)</f>
        <v>#DIV/0!</v>
      </c>
      <c r="C68" s="967" t="e">
        <f t="shared" ref="C68:J68" si="6">(C63*$L$68)+(D63*$M$68)</f>
        <v>#DIV/0!</v>
      </c>
      <c r="D68" s="967" t="e">
        <f t="shared" si="6"/>
        <v>#DIV/0!</v>
      </c>
      <c r="E68" s="967">
        <f t="shared" si="6"/>
        <v>0</v>
      </c>
      <c r="F68" s="967">
        <f t="shared" si="6"/>
        <v>0</v>
      </c>
      <c r="G68" s="967">
        <f t="shared" si="6"/>
        <v>0</v>
      </c>
      <c r="H68" s="967">
        <f t="shared" si="6"/>
        <v>0</v>
      </c>
      <c r="I68" s="967" t="e">
        <f t="shared" si="6"/>
        <v>#DIV/0!</v>
      </c>
      <c r="J68" s="1015" t="e">
        <f t="shared" si="6"/>
        <v>#DIV/0!</v>
      </c>
      <c r="K68" s="1016" t="e">
        <f>SUM(B68:J68)</f>
        <v>#DIV/0!</v>
      </c>
      <c r="L68" s="1021">
        <v>0.3</v>
      </c>
      <c r="M68" s="1021">
        <f>100%-L68</f>
        <v>0.7</v>
      </c>
      <c r="O68" s="701"/>
    </row>
    <row r="69" spans="1:15" ht="16.5">
      <c r="A69" s="1020" t="s">
        <v>95</v>
      </c>
      <c r="B69" s="967" t="e">
        <f>(B64)+(C64*$M$69)</f>
        <v>#DIV/0!</v>
      </c>
      <c r="C69" s="967" t="e">
        <f t="shared" ref="C69:J69" si="7">(C64*$L$69)+(D64*$M$69)</f>
        <v>#DIV/0!</v>
      </c>
      <c r="D69" s="1014" t="e">
        <f t="shared" si="7"/>
        <v>#DIV/0!</v>
      </c>
      <c r="E69" s="967">
        <f t="shared" si="7"/>
        <v>0</v>
      </c>
      <c r="F69" s="967">
        <f t="shared" si="7"/>
        <v>0</v>
      </c>
      <c r="G69" s="967">
        <f t="shared" si="7"/>
        <v>0</v>
      </c>
      <c r="H69" s="967">
        <f t="shared" si="7"/>
        <v>0</v>
      </c>
      <c r="I69" s="967" t="e">
        <f t="shared" si="7"/>
        <v>#DIV/0!</v>
      </c>
      <c r="J69" s="1015" t="e">
        <f t="shared" si="7"/>
        <v>#DIV/0!</v>
      </c>
      <c r="K69" s="1016" t="e">
        <f>SUM(B69:J69)</f>
        <v>#DIV/0!</v>
      </c>
      <c r="L69" s="1021">
        <v>0.3</v>
      </c>
      <c r="M69" s="1021">
        <f>100%-L69</f>
        <v>0.7</v>
      </c>
      <c r="O69" s="701"/>
    </row>
    <row r="70" spans="1:15" ht="16.5">
      <c r="A70" s="1009"/>
      <c r="B70" s="1012"/>
      <c r="C70" s="1012"/>
      <c r="D70" s="1012"/>
      <c r="E70" s="1012"/>
      <c r="F70" s="1012"/>
      <c r="G70" s="1012"/>
      <c r="H70" s="1012"/>
      <c r="I70" s="1012"/>
      <c r="J70" s="1012"/>
      <c r="K70" s="1034"/>
      <c r="L70" s="632"/>
      <c r="M70" s="632"/>
      <c r="O70" s="701"/>
    </row>
    <row r="71" spans="1:15" ht="16.5">
      <c r="A71" s="760" t="s">
        <v>554</v>
      </c>
      <c r="B71" s="1012"/>
      <c r="C71" s="1012"/>
      <c r="D71" s="1012"/>
      <c r="E71" s="1012"/>
      <c r="F71" s="1012"/>
      <c r="G71" s="1012"/>
      <c r="H71" s="1012"/>
      <c r="I71" s="1012"/>
      <c r="J71" s="4"/>
      <c r="K71" s="1117" t="s">
        <v>104</v>
      </c>
      <c r="L71" s="1011" t="s">
        <v>552</v>
      </c>
      <c r="M71" s="1011" t="s">
        <v>553</v>
      </c>
      <c r="O71" s="701"/>
    </row>
    <row r="72" spans="1:15" ht="16.5">
      <c r="A72" s="1013" t="s">
        <v>93</v>
      </c>
      <c r="B72" s="1014" t="e">
        <f>(B62)+(C62*$M$72)</f>
        <v>#DIV/0!</v>
      </c>
      <c r="C72" s="967" t="e">
        <f t="shared" ref="C72:J72" si="8">(C62*$L$72)+(D62*$M$72)</f>
        <v>#DIV/0!</v>
      </c>
      <c r="D72" s="967" t="e">
        <f t="shared" si="8"/>
        <v>#DIV/0!</v>
      </c>
      <c r="E72" s="967">
        <f t="shared" si="8"/>
        <v>0</v>
      </c>
      <c r="F72" s="967">
        <f t="shared" si="8"/>
        <v>0</v>
      </c>
      <c r="G72" s="967">
        <f t="shared" si="8"/>
        <v>0</v>
      </c>
      <c r="H72" s="967">
        <f t="shared" si="8"/>
        <v>0</v>
      </c>
      <c r="I72" s="967" t="e">
        <f t="shared" si="8"/>
        <v>#DIV/0!</v>
      </c>
      <c r="J72" s="1015" t="e">
        <f t="shared" si="8"/>
        <v>#DIV/0!</v>
      </c>
      <c r="K72" s="1016" t="e">
        <f>SUM(B72:J72)</f>
        <v>#DIV/0!</v>
      </c>
      <c r="L72" s="1021">
        <v>0.7</v>
      </c>
      <c r="M72" s="1021">
        <f>100%-L72</f>
        <v>0.30000000000000004</v>
      </c>
      <c r="O72" s="701"/>
    </row>
    <row r="73" spans="1:15" ht="16.5">
      <c r="A73" s="1013" t="s">
        <v>94</v>
      </c>
      <c r="B73" s="967" t="e">
        <f>(B63)+(C63*$M$73)</f>
        <v>#DIV/0!</v>
      </c>
      <c r="C73" s="967" t="e">
        <f t="shared" ref="C73:J73" si="9">(C63*$L$73)+(D63*$M$73)</f>
        <v>#DIV/0!</v>
      </c>
      <c r="D73" s="967" t="e">
        <f t="shared" si="9"/>
        <v>#DIV/0!</v>
      </c>
      <c r="E73" s="967">
        <f t="shared" si="9"/>
        <v>0</v>
      </c>
      <c r="F73" s="967">
        <f t="shared" si="9"/>
        <v>0</v>
      </c>
      <c r="G73" s="967">
        <f t="shared" si="9"/>
        <v>0</v>
      </c>
      <c r="H73" s="967">
        <f t="shared" si="9"/>
        <v>0</v>
      </c>
      <c r="I73" s="967" t="e">
        <f t="shared" si="9"/>
        <v>#DIV/0!</v>
      </c>
      <c r="J73" s="1015" t="e">
        <f t="shared" si="9"/>
        <v>#DIV/0!</v>
      </c>
      <c r="K73" s="1016" t="e">
        <f>SUM(B73:J73)</f>
        <v>#DIV/0!</v>
      </c>
      <c r="L73" s="1021">
        <v>0.5</v>
      </c>
      <c r="M73" s="1021">
        <f>100%-L73</f>
        <v>0.5</v>
      </c>
      <c r="O73" s="701"/>
    </row>
    <row r="74" spans="1:15" ht="16.5">
      <c r="A74" s="1013" t="s">
        <v>95</v>
      </c>
      <c r="B74" s="967" t="e">
        <f>(B64)+(C64*$M$74)</f>
        <v>#DIV/0!</v>
      </c>
      <c r="C74" s="967" t="e">
        <f t="shared" ref="C74:J74" si="10">(C64*$L$74)+(D64*$M$74)</f>
        <v>#DIV/0!</v>
      </c>
      <c r="D74" s="1014" t="e">
        <f t="shared" si="10"/>
        <v>#DIV/0!</v>
      </c>
      <c r="E74" s="967">
        <f t="shared" si="10"/>
        <v>0</v>
      </c>
      <c r="F74" s="967">
        <f t="shared" si="10"/>
        <v>0</v>
      </c>
      <c r="G74" s="967">
        <f t="shared" si="10"/>
        <v>0</v>
      </c>
      <c r="H74" s="967">
        <f t="shared" si="10"/>
        <v>0</v>
      </c>
      <c r="I74" s="967" t="e">
        <f t="shared" si="10"/>
        <v>#DIV/0!</v>
      </c>
      <c r="J74" s="1015" t="e">
        <f t="shared" si="10"/>
        <v>#DIV/0!</v>
      </c>
      <c r="K74" s="1016" t="e">
        <f>SUM(B74:J74)</f>
        <v>#DIV/0!</v>
      </c>
      <c r="L74" s="1021">
        <v>0.5</v>
      </c>
      <c r="M74" s="1021">
        <f>100%-L74</f>
        <v>0.5</v>
      </c>
      <c r="O74" s="701"/>
    </row>
    <row r="75" spans="1:15">
      <c r="A75" s="1009"/>
      <c r="B75" s="1012"/>
      <c r="C75" s="1012"/>
      <c r="D75" s="1012"/>
      <c r="E75" s="1012"/>
      <c r="F75" s="1012"/>
      <c r="G75" s="1012"/>
      <c r="H75" s="1012"/>
      <c r="I75" s="1012"/>
      <c r="J75" s="1012"/>
      <c r="K75" s="1032"/>
      <c r="L75" s="1033"/>
      <c r="M75" s="1033"/>
      <c r="O75" s="701"/>
    </row>
    <row r="76" spans="1:15">
      <c r="A76" s="973"/>
      <c r="B76" s="4"/>
      <c r="C76" s="4"/>
      <c r="D76" s="4"/>
      <c r="E76" s="4"/>
      <c r="F76" s="4"/>
      <c r="G76" s="4"/>
      <c r="H76" s="4"/>
      <c r="I76" s="4"/>
      <c r="J76" s="4"/>
      <c r="K76" s="975"/>
      <c r="L76" s="4"/>
      <c r="M76" s="4"/>
    </row>
    <row r="77" spans="1:15" ht="16.5">
      <c r="A77" s="1022" t="s">
        <v>546</v>
      </c>
      <c r="B77" s="961" t="s">
        <v>28</v>
      </c>
      <c r="C77" s="961" t="s">
        <v>29</v>
      </c>
      <c r="D77" s="961" t="s">
        <v>30</v>
      </c>
      <c r="E77" s="961" t="s">
        <v>31</v>
      </c>
      <c r="F77" s="961" t="s">
        <v>32</v>
      </c>
      <c r="G77" s="961" t="s">
        <v>33</v>
      </c>
      <c r="H77" s="961" t="s">
        <v>34</v>
      </c>
      <c r="I77" s="962" t="s">
        <v>35</v>
      </c>
      <c r="J77" s="963" t="s">
        <v>547</v>
      </c>
      <c r="K77" s="975"/>
      <c r="L77" s="1116" t="s">
        <v>104</v>
      </c>
      <c r="M77" s="1012"/>
    </row>
    <row r="78" spans="1:15" ht="16.5">
      <c r="A78" s="1020" t="s">
        <v>555</v>
      </c>
      <c r="B78" s="967" t="e">
        <f>Anx16AMN!C90</f>
        <v>#DIV/0!</v>
      </c>
      <c r="C78" s="967" t="e">
        <f>Anx16AMN!D90</f>
        <v>#DIV/0!</v>
      </c>
      <c r="D78" s="967" t="e">
        <f>Anx16AMN!E90</f>
        <v>#DIV/0!</v>
      </c>
      <c r="E78" s="967">
        <f>Anx16AMN!F90</f>
        <v>0</v>
      </c>
      <c r="F78" s="967">
        <f>Anx16AMN!G90</f>
        <v>0</v>
      </c>
      <c r="G78" s="967">
        <f>Anx16AMN!H90</f>
        <v>0</v>
      </c>
      <c r="H78" s="967">
        <f>Anx16AMN!I90</f>
        <v>0</v>
      </c>
      <c r="I78" s="967">
        <f>Anx16AMN!J90</f>
        <v>0</v>
      </c>
      <c r="J78" s="967" t="e">
        <f>SUM(Anx16AMN!K90:M90)</f>
        <v>#DIV/0!</v>
      </c>
      <c r="K78" s="975"/>
      <c r="L78" s="1016" t="e">
        <f>SUM(B78:J78)</f>
        <v>#DIV/0!</v>
      </c>
      <c r="M78" s="1019"/>
      <c r="N78" s="991"/>
    </row>
    <row r="79" spans="1:15" ht="16.5">
      <c r="A79" s="1020" t="s">
        <v>556</v>
      </c>
      <c r="B79" s="967" t="e">
        <f>Anx16AMN!C91</f>
        <v>#DIV/0!</v>
      </c>
      <c r="C79" s="967" t="e">
        <f>Anx16AMN!D91</f>
        <v>#DIV/0!</v>
      </c>
      <c r="D79" s="967" t="e">
        <f>Anx16AMN!E91</f>
        <v>#DIV/0!</v>
      </c>
      <c r="E79" s="967">
        <f>Anx16AMN!F91</f>
        <v>0</v>
      </c>
      <c r="F79" s="967">
        <f>Anx16AMN!G91</f>
        <v>0</v>
      </c>
      <c r="G79" s="967">
        <f>Anx16AMN!H91</f>
        <v>0</v>
      </c>
      <c r="H79" s="967">
        <f>Anx16AMN!I91</f>
        <v>0</v>
      </c>
      <c r="I79" s="967">
        <f>Anx16AMN!J91</f>
        <v>0</v>
      </c>
      <c r="J79" s="967" t="e">
        <f>SUM(Anx16AMN!K91:M91)</f>
        <v>#DIV/0!</v>
      </c>
      <c r="K79" s="975"/>
      <c r="L79" s="1016" t="e">
        <f>SUM(B79:J79)</f>
        <v>#DIV/0!</v>
      </c>
      <c r="M79" s="1019"/>
      <c r="N79" s="991"/>
    </row>
    <row r="80" spans="1:15" ht="16.5">
      <c r="A80" s="1020" t="s">
        <v>557</v>
      </c>
      <c r="B80" s="967" t="e">
        <f>Anx16AMN!C92</f>
        <v>#DIV/0!</v>
      </c>
      <c r="C80" s="967" t="e">
        <f>Anx16AMN!D92</f>
        <v>#DIV/0!</v>
      </c>
      <c r="D80" s="967" t="e">
        <f>Anx16AMN!E92</f>
        <v>#DIV/0!</v>
      </c>
      <c r="E80" s="967">
        <f>Anx16AMN!F92</f>
        <v>0</v>
      </c>
      <c r="F80" s="967">
        <f>Anx16AMN!G92</f>
        <v>0</v>
      </c>
      <c r="G80" s="967">
        <f>Anx16AMN!H92</f>
        <v>0</v>
      </c>
      <c r="H80" s="967">
        <f>Anx16AMN!I92</f>
        <v>0</v>
      </c>
      <c r="I80" s="967">
        <f>Anx16AMN!J92</f>
        <v>0</v>
      </c>
      <c r="J80" s="967" t="e">
        <f>SUM(Anx16AMN!K92:M92)</f>
        <v>#DIV/0!</v>
      </c>
      <c r="K80" s="975"/>
      <c r="L80" s="1016" t="e">
        <f>SUM(B80:J80)</f>
        <v>#DIV/0!</v>
      </c>
      <c r="M80" s="1019"/>
      <c r="N80" s="991"/>
    </row>
    <row r="81" spans="1:14">
      <c r="A81" s="1009"/>
      <c r="B81" s="1012"/>
      <c r="C81" s="1012"/>
      <c r="D81" s="1012"/>
      <c r="E81" s="1012"/>
      <c r="F81" s="1012"/>
      <c r="G81" s="1012"/>
      <c r="H81" s="1012"/>
      <c r="I81" s="1012"/>
      <c r="J81" s="1012"/>
      <c r="K81" s="1018"/>
      <c r="L81" s="1019"/>
      <c r="M81" s="1019"/>
    </row>
    <row r="82" spans="1:14" ht="16.5">
      <c r="A82" s="586" t="s">
        <v>551</v>
      </c>
      <c r="B82" s="1012"/>
      <c r="C82" s="1012"/>
      <c r="D82" s="1012"/>
      <c r="E82" s="1012"/>
      <c r="F82" s="1012"/>
      <c r="G82" s="1012"/>
      <c r="H82" s="1012"/>
      <c r="I82" s="1012"/>
      <c r="J82" s="4"/>
      <c r="K82" s="1117" t="s">
        <v>104</v>
      </c>
      <c r="L82" s="1011" t="s">
        <v>552</v>
      </c>
      <c r="M82" s="1011" t="s">
        <v>553</v>
      </c>
      <c r="N82" s="1011"/>
    </row>
    <row r="83" spans="1:14" ht="16.5">
      <c r="A83" s="1013" t="s">
        <v>558</v>
      </c>
      <c r="B83" s="967" t="e">
        <f>(B78)+(C78*$M$67)</f>
        <v>#DIV/0!</v>
      </c>
      <c r="C83" s="967" t="e">
        <f t="shared" ref="C83:J83" si="11">(C78*$L$67)+(D78*$M$67)</f>
        <v>#DIV/0!</v>
      </c>
      <c r="D83" s="967" t="e">
        <f t="shared" si="11"/>
        <v>#DIV/0!</v>
      </c>
      <c r="E83" s="967">
        <f t="shared" si="11"/>
        <v>0</v>
      </c>
      <c r="F83" s="967">
        <f t="shared" si="11"/>
        <v>0</v>
      </c>
      <c r="G83" s="967">
        <f t="shared" si="11"/>
        <v>0</v>
      </c>
      <c r="H83" s="967">
        <f t="shared" si="11"/>
        <v>0</v>
      </c>
      <c r="I83" s="967" t="e">
        <f t="shared" si="11"/>
        <v>#DIV/0!</v>
      </c>
      <c r="J83" s="967" t="e">
        <f t="shared" si="11"/>
        <v>#DIV/0!</v>
      </c>
      <c r="K83" s="1016" t="e">
        <f>SUM(B83:J83)</f>
        <v>#DIV/0!</v>
      </c>
      <c r="L83" s="1021">
        <v>0.5</v>
      </c>
      <c r="M83" s="1021">
        <f>100%-L83</f>
        <v>0.5</v>
      </c>
    </row>
    <row r="84" spans="1:14" ht="16.5">
      <c r="A84" s="1013" t="s">
        <v>559</v>
      </c>
      <c r="B84" s="967" t="e">
        <f>(B79)+(C79*$M$68)</f>
        <v>#DIV/0!</v>
      </c>
      <c r="C84" s="967" t="e">
        <f t="shared" ref="C84:J84" si="12">(C79*$L$68)+(D79*$M$68)</f>
        <v>#DIV/0!</v>
      </c>
      <c r="D84" s="967" t="e">
        <f t="shared" si="12"/>
        <v>#DIV/0!</v>
      </c>
      <c r="E84" s="967">
        <f t="shared" si="12"/>
        <v>0</v>
      </c>
      <c r="F84" s="967">
        <f t="shared" si="12"/>
        <v>0</v>
      </c>
      <c r="G84" s="967">
        <f t="shared" si="12"/>
        <v>0</v>
      </c>
      <c r="H84" s="967">
        <f t="shared" si="12"/>
        <v>0</v>
      </c>
      <c r="I84" s="967" t="e">
        <f t="shared" si="12"/>
        <v>#DIV/0!</v>
      </c>
      <c r="J84" s="967" t="e">
        <f t="shared" si="12"/>
        <v>#DIV/0!</v>
      </c>
      <c r="K84" s="1016" t="e">
        <f>SUM(B84:J84)</f>
        <v>#DIV/0!</v>
      </c>
      <c r="L84" s="1021">
        <v>0.3</v>
      </c>
      <c r="M84" s="1021">
        <f>100%-L84</f>
        <v>0.7</v>
      </c>
    </row>
    <row r="85" spans="1:14" ht="16.5">
      <c r="A85" s="1013" t="s">
        <v>560</v>
      </c>
      <c r="B85" s="967" t="e">
        <f>(B80)+(C80*$M$69)</f>
        <v>#DIV/0!</v>
      </c>
      <c r="C85" s="967" t="e">
        <f t="shared" ref="C85:J85" si="13">(C80*$L$69)+(D80*$M$69)</f>
        <v>#DIV/0!</v>
      </c>
      <c r="D85" s="967" t="e">
        <f t="shared" si="13"/>
        <v>#DIV/0!</v>
      </c>
      <c r="E85" s="967">
        <f t="shared" si="13"/>
        <v>0</v>
      </c>
      <c r="F85" s="967">
        <f t="shared" si="13"/>
        <v>0</v>
      </c>
      <c r="G85" s="967">
        <f t="shared" si="13"/>
        <v>0</v>
      </c>
      <c r="H85" s="967">
        <f t="shared" si="13"/>
        <v>0</v>
      </c>
      <c r="I85" s="967" t="e">
        <f t="shared" si="13"/>
        <v>#DIV/0!</v>
      </c>
      <c r="J85" s="967" t="e">
        <f t="shared" si="13"/>
        <v>#DIV/0!</v>
      </c>
      <c r="K85" s="1016" t="e">
        <f>SUM(B85:J85)</f>
        <v>#DIV/0!</v>
      </c>
      <c r="L85" s="1021">
        <v>0.3</v>
      </c>
      <c r="M85" s="1021">
        <f>100%-L85</f>
        <v>0.7</v>
      </c>
    </row>
    <row r="86" spans="1:14">
      <c r="A86" s="1009"/>
      <c r="B86" s="1012"/>
      <c r="C86" s="1012"/>
      <c r="D86" s="1012"/>
      <c r="E86" s="1012"/>
      <c r="F86" s="1012"/>
      <c r="G86" s="1012"/>
      <c r="H86" s="1012"/>
      <c r="I86" s="1012"/>
      <c r="J86" s="1012"/>
      <c r="K86" s="1018"/>
      <c r="L86" s="1012"/>
      <c r="M86" s="1012"/>
    </row>
    <row r="87" spans="1:14" ht="16.5">
      <c r="A87" s="760" t="s">
        <v>554</v>
      </c>
      <c r="B87" s="1012"/>
      <c r="C87" s="1012"/>
      <c r="D87" s="1012"/>
      <c r="E87" s="1012"/>
      <c r="F87" s="1012"/>
      <c r="G87" s="1012"/>
      <c r="H87" s="1012"/>
      <c r="I87" s="1012"/>
      <c r="J87" s="4"/>
      <c r="K87" s="1117" t="s">
        <v>104</v>
      </c>
      <c r="L87" s="1011" t="s">
        <v>552</v>
      </c>
      <c r="M87" s="1011" t="s">
        <v>553</v>
      </c>
      <c r="N87" s="1011"/>
    </row>
    <row r="88" spans="1:14" ht="16.5">
      <c r="A88" s="1013" t="s">
        <v>558</v>
      </c>
      <c r="B88" s="967" t="e">
        <f>(B78)+(C78*$M$72)</f>
        <v>#DIV/0!</v>
      </c>
      <c r="C88" s="967" t="e">
        <f t="shared" ref="C88:J88" si="14">(C78*$L$72)+(D78*$M$72)</f>
        <v>#DIV/0!</v>
      </c>
      <c r="D88" s="967" t="e">
        <f t="shared" si="14"/>
        <v>#DIV/0!</v>
      </c>
      <c r="E88" s="967">
        <f t="shared" si="14"/>
        <v>0</v>
      </c>
      <c r="F88" s="967">
        <f t="shared" si="14"/>
        <v>0</v>
      </c>
      <c r="G88" s="967">
        <f t="shared" si="14"/>
        <v>0</v>
      </c>
      <c r="H88" s="967">
        <f t="shared" si="14"/>
        <v>0</v>
      </c>
      <c r="I88" s="967" t="e">
        <f t="shared" si="14"/>
        <v>#DIV/0!</v>
      </c>
      <c r="J88" s="967" t="e">
        <f t="shared" si="14"/>
        <v>#DIV/0!</v>
      </c>
      <c r="K88" s="1016" t="e">
        <f>SUM(B88:J88)</f>
        <v>#DIV/0!</v>
      </c>
      <c r="L88" s="1021">
        <v>0.7</v>
      </c>
      <c r="M88" s="1021">
        <f>100%-L88</f>
        <v>0.30000000000000004</v>
      </c>
    </row>
    <row r="89" spans="1:14" ht="16.5">
      <c r="A89" s="1013" t="s">
        <v>559</v>
      </c>
      <c r="B89" s="967" t="e">
        <f>(B79)+(C79*$M$73)</f>
        <v>#DIV/0!</v>
      </c>
      <c r="C89" s="967" t="e">
        <f t="shared" ref="C89:J89" si="15">(C79*$L$73)+(D79*$M$73)</f>
        <v>#DIV/0!</v>
      </c>
      <c r="D89" s="967" t="e">
        <f t="shared" si="15"/>
        <v>#DIV/0!</v>
      </c>
      <c r="E89" s="967">
        <f t="shared" si="15"/>
        <v>0</v>
      </c>
      <c r="F89" s="967">
        <f t="shared" si="15"/>
        <v>0</v>
      </c>
      <c r="G89" s="967">
        <f t="shared" si="15"/>
        <v>0</v>
      </c>
      <c r="H89" s="967">
        <f t="shared" si="15"/>
        <v>0</v>
      </c>
      <c r="I89" s="967" t="e">
        <f t="shared" si="15"/>
        <v>#DIV/0!</v>
      </c>
      <c r="J89" s="967" t="e">
        <f t="shared" si="15"/>
        <v>#DIV/0!</v>
      </c>
      <c r="K89" s="1016" t="e">
        <f>SUM(B89:J89)</f>
        <v>#DIV/0!</v>
      </c>
      <c r="L89" s="1021">
        <v>0.5</v>
      </c>
      <c r="M89" s="1021">
        <f>100%-L89</f>
        <v>0.5</v>
      </c>
    </row>
    <row r="90" spans="1:14" ht="16.5">
      <c r="A90" s="1013" t="s">
        <v>560</v>
      </c>
      <c r="B90" s="967" t="e">
        <f>(B80)+(C80*$M$74)</f>
        <v>#DIV/0!</v>
      </c>
      <c r="C90" s="967" t="e">
        <f t="shared" ref="C90:J90" si="16">(C80*$L$74)+(D80*$M$74)</f>
        <v>#DIV/0!</v>
      </c>
      <c r="D90" s="967" t="e">
        <f t="shared" si="16"/>
        <v>#DIV/0!</v>
      </c>
      <c r="E90" s="967">
        <f t="shared" si="16"/>
        <v>0</v>
      </c>
      <c r="F90" s="967">
        <f t="shared" si="16"/>
        <v>0</v>
      </c>
      <c r="G90" s="967">
        <f t="shared" si="16"/>
        <v>0</v>
      </c>
      <c r="H90" s="967">
        <f t="shared" si="16"/>
        <v>0</v>
      </c>
      <c r="I90" s="967" t="e">
        <f t="shared" si="16"/>
        <v>#DIV/0!</v>
      </c>
      <c r="J90" s="967" t="e">
        <f t="shared" si="16"/>
        <v>#DIV/0!</v>
      </c>
      <c r="K90" s="1016" t="e">
        <f>SUM(B90:J90)</f>
        <v>#DIV/0!</v>
      </c>
      <c r="L90" s="1021">
        <v>0.5</v>
      </c>
      <c r="M90" s="1021">
        <f>100%-L90</f>
        <v>0.5</v>
      </c>
    </row>
    <row r="91" spans="1:14">
      <c r="A91" s="1009"/>
      <c r="B91" s="1012"/>
      <c r="C91" s="1012"/>
      <c r="D91" s="1012"/>
      <c r="E91" s="1012"/>
      <c r="F91" s="1012"/>
      <c r="G91" s="1012"/>
      <c r="H91" s="1012"/>
      <c r="I91" s="1012"/>
      <c r="J91" s="1012"/>
      <c r="K91" s="1018"/>
      <c r="L91" s="1012"/>
      <c r="M91" s="1012"/>
    </row>
    <row r="92" spans="1:14">
      <c r="A92" s="1009"/>
      <c r="B92" s="1012"/>
      <c r="C92" s="1012"/>
      <c r="D92" s="1012"/>
      <c r="E92" s="1012"/>
      <c r="F92" s="1012"/>
      <c r="G92" s="1012"/>
      <c r="H92" s="1012"/>
      <c r="I92" s="1012"/>
      <c r="J92" s="1012"/>
      <c r="K92" s="1018"/>
      <c r="L92" s="1012"/>
      <c r="M92" s="1012"/>
    </row>
    <row r="93" spans="1:14" ht="16.5">
      <c r="A93" s="1022" t="s">
        <v>546</v>
      </c>
      <c r="B93" s="961" t="s">
        <v>28</v>
      </c>
      <c r="C93" s="961" t="s">
        <v>29</v>
      </c>
      <c r="D93" s="961" t="s">
        <v>30</v>
      </c>
      <c r="E93" s="961" t="s">
        <v>31</v>
      </c>
      <c r="F93" s="961" t="s">
        <v>32</v>
      </c>
      <c r="G93" s="961" t="s">
        <v>33</v>
      </c>
      <c r="H93" s="961" t="s">
        <v>34</v>
      </c>
      <c r="I93" s="962" t="s">
        <v>35</v>
      </c>
      <c r="J93" s="963" t="s">
        <v>547</v>
      </c>
      <c r="K93" s="975"/>
      <c r="L93" s="1116" t="s">
        <v>104</v>
      </c>
      <c r="M93" s="4"/>
    </row>
    <row r="94" spans="1:14" ht="16.5">
      <c r="A94" s="1013" t="s">
        <v>561</v>
      </c>
      <c r="B94" s="967">
        <f>Anx16AMN!C87</f>
        <v>0</v>
      </c>
      <c r="C94" s="967">
        <f>Anx16AMN!D87</f>
        <v>0</v>
      </c>
      <c r="D94" s="967">
        <f>Anx16AMN!E87</f>
        <v>0</v>
      </c>
      <c r="E94" s="967">
        <f>Anx16AMN!F87</f>
        <v>0</v>
      </c>
      <c r="F94" s="967">
        <f>Anx16AMN!G87</f>
        <v>0</v>
      </c>
      <c r="G94" s="967">
        <f>Anx16AMN!H87</f>
        <v>0</v>
      </c>
      <c r="H94" s="967">
        <f>Anx16AMN!I87</f>
        <v>0</v>
      </c>
      <c r="I94" s="967">
        <f>Anx16AMN!J87</f>
        <v>0</v>
      </c>
      <c r="J94" s="967">
        <f>SUM(Anx16AMN!K87:M87)</f>
        <v>0</v>
      </c>
      <c r="K94" s="975"/>
      <c r="L94" s="1016">
        <f>SUM(B94:J94)</f>
        <v>0</v>
      </c>
      <c r="M94" s="1019"/>
    </row>
    <row r="95" spans="1:14" ht="16.5">
      <c r="A95" s="1013" t="s">
        <v>562</v>
      </c>
      <c r="B95" s="967">
        <f>Anx16AMN!C88</f>
        <v>0</v>
      </c>
      <c r="C95" s="967">
        <f>Anx16AMN!D88</f>
        <v>0</v>
      </c>
      <c r="D95" s="967">
        <f>Anx16AMN!E88</f>
        <v>0</v>
      </c>
      <c r="E95" s="967">
        <f>Anx16AMN!F88</f>
        <v>0</v>
      </c>
      <c r="F95" s="967">
        <f>Anx16AMN!G88</f>
        <v>0</v>
      </c>
      <c r="G95" s="967">
        <f>Anx16AMN!H88</f>
        <v>0</v>
      </c>
      <c r="H95" s="967">
        <f>Anx16AMN!I88</f>
        <v>0</v>
      </c>
      <c r="I95" s="967">
        <f>Anx16AMN!J88</f>
        <v>0</v>
      </c>
      <c r="J95" s="967">
        <f>SUM(Anx16AMN!K88:M88)</f>
        <v>0</v>
      </c>
      <c r="K95" s="975"/>
      <c r="L95" s="1016">
        <f>SUM(B95:J95)</f>
        <v>0</v>
      </c>
      <c r="M95" s="1019"/>
    </row>
    <row r="96" spans="1:14" ht="16.5">
      <c r="A96" s="1013" t="s">
        <v>563</v>
      </c>
      <c r="B96" s="967">
        <f>Anx16AMN!C89</f>
        <v>0</v>
      </c>
      <c r="C96" s="967">
        <f>Anx16AMN!D89</f>
        <v>0</v>
      </c>
      <c r="D96" s="967">
        <f>Anx16AMN!E89</f>
        <v>0</v>
      </c>
      <c r="E96" s="967">
        <f>Anx16AMN!F89</f>
        <v>0</v>
      </c>
      <c r="F96" s="967">
        <f>Anx16AMN!G89</f>
        <v>0</v>
      </c>
      <c r="G96" s="967">
        <f>Anx16AMN!H89</f>
        <v>0</v>
      </c>
      <c r="H96" s="967">
        <f>Anx16AMN!I89</f>
        <v>0</v>
      </c>
      <c r="I96" s="967">
        <f>Anx16AMN!J89</f>
        <v>0</v>
      </c>
      <c r="J96" s="967">
        <f>SUM(Anx16AMN!K89:M89)</f>
        <v>0</v>
      </c>
      <c r="K96" s="975"/>
      <c r="L96" s="1016">
        <f>SUM(B96:J96)</f>
        <v>0</v>
      </c>
      <c r="M96" s="1019"/>
    </row>
    <row r="97" spans="1:16" s="4" customFormat="1">
      <c r="A97" s="1009"/>
      <c r="B97" s="1012"/>
      <c r="C97" s="1012"/>
      <c r="D97" s="1012"/>
      <c r="E97" s="1012"/>
      <c r="F97" s="1012"/>
      <c r="G97" s="1012"/>
      <c r="H97" s="1012"/>
      <c r="I97" s="1012"/>
      <c r="J97" s="1012"/>
      <c r="K97" s="1018"/>
      <c r="L97" s="1019"/>
      <c r="M97" s="1019"/>
    </row>
    <row r="98" spans="1:16" s="4" customFormat="1" ht="16.5">
      <c r="A98" s="586" t="s">
        <v>551</v>
      </c>
      <c r="B98" s="1012"/>
      <c r="C98" s="1012"/>
      <c r="D98" s="1012"/>
      <c r="E98" s="1012"/>
      <c r="F98" s="1012"/>
      <c r="G98" s="1012"/>
      <c r="H98" s="1012"/>
      <c r="I98" s="1012"/>
      <c r="K98" s="1117" t="s">
        <v>104</v>
      </c>
      <c r="L98" s="1011" t="s">
        <v>552</v>
      </c>
      <c r="M98" s="1011" t="s">
        <v>553</v>
      </c>
    </row>
    <row r="99" spans="1:16" s="4" customFormat="1" ht="16.5">
      <c r="A99" s="1013" t="s">
        <v>564</v>
      </c>
      <c r="B99" s="967">
        <f>(B94)+(C94*$M$67)</f>
        <v>0</v>
      </c>
      <c r="C99" s="967">
        <f t="shared" ref="C99:J99" si="17">(C94*$L$67)+(D94*$M$67)</f>
        <v>0</v>
      </c>
      <c r="D99" s="967">
        <f t="shared" si="17"/>
        <v>0</v>
      </c>
      <c r="E99" s="967">
        <f t="shared" si="17"/>
        <v>0</v>
      </c>
      <c r="F99" s="967">
        <f t="shared" si="17"/>
        <v>0</v>
      </c>
      <c r="G99" s="967">
        <f t="shared" si="17"/>
        <v>0</v>
      </c>
      <c r="H99" s="967">
        <f t="shared" si="17"/>
        <v>0</v>
      </c>
      <c r="I99" s="967">
        <f t="shared" si="17"/>
        <v>0</v>
      </c>
      <c r="J99" s="967">
        <f t="shared" si="17"/>
        <v>0</v>
      </c>
      <c r="K99" s="1016">
        <f>SUM(B99:J99)</f>
        <v>0</v>
      </c>
      <c r="L99" s="1021">
        <v>0.5</v>
      </c>
      <c r="M99" s="1021">
        <f>100%-L99</f>
        <v>0.5</v>
      </c>
    </row>
    <row r="100" spans="1:16" s="4" customFormat="1" ht="16.5">
      <c r="A100" s="1013" t="s">
        <v>565</v>
      </c>
      <c r="B100" s="967">
        <f>(B95)+(C95*$M$68)</f>
        <v>0</v>
      </c>
      <c r="C100" s="967">
        <f t="shared" ref="C100:J100" si="18">(C95*$L$68)+(D95*$M$68)</f>
        <v>0</v>
      </c>
      <c r="D100" s="967">
        <f t="shared" si="18"/>
        <v>0</v>
      </c>
      <c r="E100" s="967">
        <f t="shared" si="18"/>
        <v>0</v>
      </c>
      <c r="F100" s="967">
        <f t="shared" si="18"/>
        <v>0</v>
      </c>
      <c r="G100" s="967">
        <f t="shared" si="18"/>
        <v>0</v>
      </c>
      <c r="H100" s="967">
        <f t="shared" si="18"/>
        <v>0</v>
      </c>
      <c r="I100" s="967">
        <f t="shared" si="18"/>
        <v>0</v>
      </c>
      <c r="J100" s="967">
        <f t="shared" si="18"/>
        <v>0</v>
      </c>
      <c r="K100" s="1016">
        <f>SUM(B100:J100)</f>
        <v>0</v>
      </c>
      <c r="L100" s="1021">
        <v>0.3</v>
      </c>
      <c r="M100" s="1021">
        <f>100%-L100</f>
        <v>0.7</v>
      </c>
    </row>
    <row r="101" spans="1:16" s="4" customFormat="1" ht="16.5">
      <c r="A101" s="1013" t="s">
        <v>566</v>
      </c>
      <c r="B101" s="967">
        <f>(B96)+(C96*$M$69)</f>
        <v>0</v>
      </c>
      <c r="C101" s="967">
        <f t="shared" ref="C101:J101" si="19">(C96*$L$69)+(D96*$M$69)</f>
        <v>0</v>
      </c>
      <c r="D101" s="967">
        <f t="shared" si="19"/>
        <v>0</v>
      </c>
      <c r="E101" s="967">
        <f t="shared" si="19"/>
        <v>0</v>
      </c>
      <c r="F101" s="967">
        <f t="shared" si="19"/>
        <v>0</v>
      </c>
      <c r="G101" s="967">
        <f t="shared" si="19"/>
        <v>0</v>
      </c>
      <c r="H101" s="967">
        <f t="shared" si="19"/>
        <v>0</v>
      </c>
      <c r="I101" s="967">
        <f t="shared" si="19"/>
        <v>0</v>
      </c>
      <c r="J101" s="967">
        <f t="shared" si="19"/>
        <v>0</v>
      </c>
      <c r="K101" s="1016">
        <f>SUM(B101:J101)</f>
        <v>0</v>
      </c>
      <c r="L101" s="1021">
        <v>0.3</v>
      </c>
      <c r="M101" s="1021">
        <f>100%-L101</f>
        <v>0.7</v>
      </c>
    </row>
    <row r="102" spans="1:16" s="4" customFormat="1">
      <c r="A102" s="1012"/>
      <c r="B102" s="1012"/>
      <c r="C102" s="1012"/>
      <c r="D102" s="1012"/>
      <c r="E102" s="1012"/>
      <c r="F102" s="1012"/>
      <c r="G102" s="1012"/>
      <c r="H102" s="1012"/>
      <c r="I102" s="1012"/>
      <c r="J102" s="1012"/>
      <c r="K102" s="1018"/>
      <c r="L102" s="1012"/>
      <c r="M102" s="1012"/>
    </row>
    <row r="103" spans="1:16" s="4" customFormat="1" ht="16.5">
      <c r="A103" s="760" t="s">
        <v>554</v>
      </c>
      <c r="B103" s="1012"/>
      <c r="C103" s="1012"/>
      <c r="D103" s="1012"/>
      <c r="E103" s="1012"/>
      <c r="F103" s="1012"/>
      <c r="G103" s="1012"/>
      <c r="H103" s="1012"/>
      <c r="I103" s="1012"/>
      <c r="K103" s="1117" t="s">
        <v>104</v>
      </c>
      <c r="L103" s="1011" t="s">
        <v>552</v>
      </c>
      <c r="M103" s="1011" t="s">
        <v>553</v>
      </c>
    </row>
    <row r="104" spans="1:16" s="4" customFormat="1" ht="16.5">
      <c r="A104" s="1013" t="s">
        <v>564</v>
      </c>
      <c r="B104" s="967">
        <f>(B94)+(C94*$M$72)</f>
        <v>0</v>
      </c>
      <c r="C104" s="967">
        <f t="shared" ref="C104:J104" si="20">(C94*$L$72)+(D94*$M$72)</f>
        <v>0</v>
      </c>
      <c r="D104" s="967">
        <f t="shared" si="20"/>
        <v>0</v>
      </c>
      <c r="E104" s="967">
        <f t="shared" si="20"/>
        <v>0</v>
      </c>
      <c r="F104" s="967">
        <f t="shared" si="20"/>
        <v>0</v>
      </c>
      <c r="G104" s="967">
        <f t="shared" si="20"/>
        <v>0</v>
      </c>
      <c r="H104" s="967">
        <f t="shared" si="20"/>
        <v>0</v>
      </c>
      <c r="I104" s="967">
        <f t="shared" si="20"/>
        <v>0</v>
      </c>
      <c r="J104" s="967">
        <f t="shared" si="20"/>
        <v>0</v>
      </c>
      <c r="K104" s="1016">
        <f>SUM(B104:J104)</f>
        <v>0</v>
      </c>
      <c r="L104" s="1021">
        <v>0.7</v>
      </c>
      <c r="M104" s="1021">
        <f>100%-L104</f>
        <v>0.30000000000000004</v>
      </c>
    </row>
    <row r="105" spans="1:16" s="4" customFormat="1" ht="16.5" customHeight="1">
      <c r="A105" s="1013" t="s">
        <v>565</v>
      </c>
      <c r="B105" s="967">
        <f>(B95)+(C95*$M$73)</f>
        <v>0</v>
      </c>
      <c r="C105" s="967">
        <f t="shared" ref="C105:J105" si="21">(C95*$L$73)+(D95*$M$73)</f>
        <v>0</v>
      </c>
      <c r="D105" s="967">
        <f t="shared" si="21"/>
        <v>0</v>
      </c>
      <c r="E105" s="967">
        <f t="shared" si="21"/>
        <v>0</v>
      </c>
      <c r="F105" s="967">
        <f t="shared" si="21"/>
        <v>0</v>
      </c>
      <c r="G105" s="967">
        <f t="shared" si="21"/>
        <v>0</v>
      </c>
      <c r="H105" s="967">
        <f t="shared" si="21"/>
        <v>0</v>
      </c>
      <c r="I105" s="967">
        <f t="shared" si="21"/>
        <v>0</v>
      </c>
      <c r="J105" s="967">
        <f t="shared" si="21"/>
        <v>0</v>
      </c>
      <c r="K105" s="1016">
        <f>SUM(B105:J105)</f>
        <v>0</v>
      </c>
      <c r="L105" s="1021">
        <v>0.5</v>
      </c>
      <c r="M105" s="1021">
        <f>100%-L105</f>
        <v>0.5</v>
      </c>
    </row>
    <row r="106" spans="1:16" s="4" customFormat="1" ht="16.5">
      <c r="A106" s="1013" t="s">
        <v>566</v>
      </c>
      <c r="B106" s="967">
        <f>(B96)+(C96*$M$74)</f>
        <v>0</v>
      </c>
      <c r="C106" s="967">
        <f t="shared" ref="C106:J106" si="22">(C96*$L$74)+(D96*$M$74)</f>
        <v>0</v>
      </c>
      <c r="D106" s="967">
        <f t="shared" si="22"/>
        <v>0</v>
      </c>
      <c r="E106" s="967">
        <f t="shared" si="22"/>
        <v>0</v>
      </c>
      <c r="F106" s="967">
        <f t="shared" si="22"/>
        <v>0</v>
      </c>
      <c r="G106" s="967">
        <f t="shared" si="22"/>
        <v>0</v>
      </c>
      <c r="H106" s="967">
        <f t="shared" si="22"/>
        <v>0</v>
      </c>
      <c r="I106" s="967">
        <f t="shared" si="22"/>
        <v>0</v>
      </c>
      <c r="J106" s="967">
        <f t="shared" si="22"/>
        <v>0</v>
      </c>
      <c r="K106" s="1016">
        <f>SUM(B106:J106)</f>
        <v>0</v>
      </c>
      <c r="L106" s="1021">
        <v>0.5</v>
      </c>
      <c r="M106" s="1021">
        <f>100%-L106</f>
        <v>0.5</v>
      </c>
    </row>
    <row r="107" spans="1:16" s="4" customFormat="1" ht="16.5" customHeight="1">
      <c r="A107" s="603"/>
      <c r="B107" s="1023"/>
      <c r="C107" s="63"/>
      <c r="D107" s="63"/>
      <c r="E107" s="63"/>
      <c r="F107" s="63"/>
      <c r="G107" s="63"/>
      <c r="H107" s="63"/>
      <c r="I107" s="63"/>
      <c r="J107" s="63"/>
      <c r="K107" s="1024"/>
      <c r="L107" s="63"/>
      <c r="M107" s="63"/>
    </row>
    <row r="108" spans="1:16" s="63" customFormat="1" ht="16.5" customHeight="1">
      <c r="A108" s="973"/>
      <c r="B108" s="4"/>
      <c r="C108" s="4"/>
      <c r="D108" s="4"/>
      <c r="E108" s="4"/>
      <c r="F108" s="4"/>
      <c r="G108" s="4"/>
      <c r="H108" s="4"/>
      <c r="I108" s="4"/>
      <c r="J108" s="4"/>
      <c r="K108" s="975"/>
      <c r="L108" s="4"/>
      <c r="M108" s="4"/>
    </row>
    <row r="109" spans="1:16" ht="16.5">
      <c r="A109" s="1022" t="s">
        <v>567</v>
      </c>
      <c r="B109" s="961" t="s">
        <v>28</v>
      </c>
      <c r="C109" s="961" t="s">
        <v>29</v>
      </c>
      <c r="D109" s="961" t="s">
        <v>30</v>
      </c>
      <c r="E109" s="961" t="s">
        <v>31</v>
      </c>
      <c r="F109" s="961" t="s">
        <v>32</v>
      </c>
      <c r="G109" s="961" t="s">
        <v>33</v>
      </c>
      <c r="H109" s="961" t="s">
        <v>34</v>
      </c>
      <c r="I109" s="962" t="s">
        <v>35</v>
      </c>
      <c r="J109" s="963" t="s">
        <v>547</v>
      </c>
      <c r="K109" s="975"/>
      <c r="L109" s="1011" t="s">
        <v>104</v>
      </c>
      <c r="M109" s="1012"/>
    </row>
    <row r="110" spans="1:16" ht="16.5">
      <c r="A110" s="1020" t="s">
        <v>548</v>
      </c>
      <c r="B110" s="967" t="e">
        <f>Anx16AME!C57+Anx16AME!C93</f>
        <v>#DIV/0!</v>
      </c>
      <c r="C110" s="967" t="e">
        <f>Anx16AME!D57+Anx16AME!D93</f>
        <v>#DIV/0!</v>
      </c>
      <c r="D110" s="967" t="e">
        <f>Anx16AME!E57+Anx16AME!E93</f>
        <v>#DIV/0!</v>
      </c>
      <c r="E110" s="967">
        <f>Anx16AME!F57+Anx16AME!F93</f>
        <v>0</v>
      </c>
      <c r="F110" s="967">
        <f>Anx16AME!G57+Anx16AME!G93</f>
        <v>0</v>
      </c>
      <c r="G110" s="967">
        <f>Anx16AME!H57+Anx16AME!H93</f>
        <v>0</v>
      </c>
      <c r="H110" s="967">
        <f>Anx16AME!I57+Anx16AME!I93</f>
        <v>0</v>
      </c>
      <c r="I110" s="967">
        <f>Anx16AME!J57+Anx16AME!J93</f>
        <v>0</v>
      </c>
      <c r="J110" s="967" t="e">
        <f>SUM(Anx16AME!K57:M57)+SUM(Anx16AME!K93:M93)</f>
        <v>#DIV/0!</v>
      </c>
      <c r="K110" s="975"/>
      <c r="L110" s="1016" t="e">
        <f>SUM(B110:J110)</f>
        <v>#DIV/0!</v>
      </c>
      <c r="M110" s="1019"/>
      <c r="N110" s="991"/>
      <c r="P110" s="1017"/>
    </row>
    <row r="111" spans="1:16" ht="16.5">
      <c r="A111" s="1020" t="s">
        <v>549</v>
      </c>
      <c r="B111" s="967" t="e">
        <f>Anx16AME!C58+Anx16AME!C94</f>
        <v>#DIV/0!</v>
      </c>
      <c r="C111" s="967" t="e">
        <f>Anx16AME!D58+Anx16AME!D94</f>
        <v>#DIV/0!</v>
      </c>
      <c r="D111" s="967" t="e">
        <f>Anx16AME!E58+Anx16AME!E94</f>
        <v>#DIV/0!</v>
      </c>
      <c r="E111" s="967">
        <f>Anx16AME!F58+Anx16AME!F94</f>
        <v>0</v>
      </c>
      <c r="F111" s="967">
        <f>Anx16AME!G58+Anx16AME!G94</f>
        <v>0</v>
      </c>
      <c r="G111" s="967">
        <f>Anx16AME!H58+Anx16AME!H94</f>
        <v>0</v>
      </c>
      <c r="H111" s="967">
        <f>Anx16AME!I58+Anx16AME!I94</f>
        <v>0</v>
      </c>
      <c r="I111" s="967">
        <f>Anx16AME!J58+Anx16AME!J94</f>
        <v>0</v>
      </c>
      <c r="J111" s="967" t="e">
        <f>SUM(Anx16AME!K58:M58)+SUM(Anx16AME!K94:M94)</f>
        <v>#DIV/0!</v>
      </c>
      <c r="K111" s="975"/>
      <c r="L111" s="1016" t="e">
        <f>SUM(B111:J111)</f>
        <v>#DIV/0!</v>
      </c>
      <c r="M111" s="1019"/>
      <c r="N111" s="991"/>
      <c r="P111" s="1017"/>
    </row>
    <row r="112" spans="1:16" ht="16.5">
      <c r="A112" s="1020" t="s">
        <v>550</v>
      </c>
      <c r="B112" s="967" t="e">
        <f>Anx16AME!C59+Anx16AME!C95</f>
        <v>#DIV/0!</v>
      </c>
      <c r="C112" s="967" t="e">
        <f>Anx16AME!D59+Anx16AME!D95</f>
        <v>#DIV/0!</v>
      </c>
      <c r="D112" s="967" t="e">
        <f>Anx16AME!E59+Anx16AME!E95</f>
        <v>#DIV/0!</v>
      </c>
      <c r="E112" s="967">
        <f>Anx16AME!F59+Anx16AME!F95</f>
        <v>0</v>
      </c>
      <c r="F112" s="967">
        <f>Anx16AME!G59+Anx16AME!G95</f>
        <v>0</v>
      </c>
      <c r="G112" s="967">
        <f>Anx16AME!H59+Anx16AME!H95</f>
        <v>0</v>
      </c>
      <c r="H112" s="967">
        <f>Anx16AME!I59+Anx16AME!I95</f>
        <v>0</v>
      </c>
      <c r="I112" s="967">
        <f>Anx16AME!J59+Anx16AME!J95</f>
        <v>0</v>
      </c>
      <c r="J112" s="967" t="e">
        <f>SUM(Anx16AME!K59:M59)+SUM(Anx16AME!K95:M95)</f>
        <v>#DIV/0!</v>
      </c>
      <c r="K112" s="975"/>
      <c r="L112" s="1016" t="e">
        <f>SUM(B112:J112)</f>
        <v>#DIV/0!</v>
      </c>
      <c r="M112" s="1019"/>
      <c r="N112" s="991"/>
      <c r="P112" s="1017"/>
    </row>
    <row r="113" spans="1:13">
      <c r="A113" s="1009"/>
      <c r="B113" s="1012"/>
      <c r="C113" s="1012"/>
      <c r="D113" s="1012"/>
      <c r="E113" s="1012"/>
      <c r="F113" s="1012"/>
      <c r="G113" s="1012"/>
      <c r="H113" s="1012"/>
      <c r="I113" s="1012"/>
      <c r="J113" s="1012"/>
      <c r="K113" s="1018"/>
      <c r="L113" s="1019"/>
      <c r="M113" s="1019"/>
    </row>
    <row r="114" spans="1:13" ht="16.5">
      <c r="A114" s="586" t="s">
        <v>551</v>
      </c>
      <c r="B114" s="1012"/>
      <c r="C114" s="1012"/>
      <c r="D114" s="1012"/>
      <c r="E114" s="1012"/>
      <c r="F114" s="1012"/>
      <c r="G114" s="1012"/>
      <c r="H114" s="1012"/>
      <c r="I114" s="1012"/>
      <c r="J114" s="4"/>
      <c r="K114" s="1117" t="s">
        <v>104</v>
      </c>
      <c r="L114" s="1011" t="s">
        <v>552</v>
      </c>
      <c r="M114" s="1011" t="s">
        <v>553</v>
      </c>
    </row>
    <row r="115" spans="1:13" ht="16.5">
      <c r="A115" s="1020" t="s">
        <v>93</v>
      </c>
      <c r="B115" s="967" t="e">
        <f>(B110)+(C110*$M$67)</f>
        <v>#DIV/0!</v>
      </c>
      <c r="C115" s="967" t="e">
        <f t="shared" ref="C115:J115" si="23">(C110*$L$67)+(D110*$M$67)</f>
        <v>#DIV/0!</v>
      </c>
      <c r="D115" s="967" t="e">
        <f t="shared" si="23"/>
        <v>#DIV/0!</v>
      </c>
      <c r="E115" s="967">
        <f t="shared" si="23"/>
        <v>0</v>
      </c>
      <c r="F115" s="967">
        <f t="shared" si="23"/>
        <v>0</v>
      </c>
      <c r="G115" s="967">
        <f t="shared" si="23"/>
        <v>0</v>
      </c>
      <c r="H115" s="967">
        <f t="shared" si="23"/>
        <v>0</v>
      </c>
      <c r="I115" s="967" t="e">
        <f t="shared" si="23"/>
        <v>#DIV/0!</v>
      </c>
      <c r="J115" s="967" t="e">
        <f t="shared" si="23"/>
        <v>#DIV/0!</v>
      </c>
      <c r="K115" s="1016" t="e">
        <f>SUM(B115:J115)</f>
        <v>#DIV/0!</v>
      </c>
      <c r="L115" s="1021">
        <v>0.5</v>
      </c>
      <c r="M115" s="1021">
        <f>100%-L115</f>
        <v>0.5</v>
      </c>
    </row>
    <row r="116" spans="1:13" ht="16.5">
      <c r="A116" s="1020" t="s">
        <v>94</v>
      </c>
      <c r="B116" s="967" t="e">
        <f>(B111)+(C111*$M$68)</f>
        <v>#DIV/0!</v>
      </c>
      <c r="C116" s="967" t="e">
        <f t="shared" ref="C116:J116" si="24">(C111*$L$68)+(D111*$M$68)</f>
        <v>#DIV/0!</v>
      </c>
      <c r="D116" s="967" t="e">
        <f t="shared" si="24"/>
        <v>#DIV/0!</v>
      </c>
      <c r="E116" s="967">
        <f t="shared" si="24"/>
        <v>0</v>
      </c>
      <c r="F116" s="967">
        <f t="shared" si="24"/>
        <v>0</v>
      </c>
      <c r="G116" s="967">
        <f t="shared" si="24"/>
        <v>0</v>
      </c>
      <c r="H116" s="967">
        <f t="shared" si="24"/>
        <v>0</v>
      </c>
      <c r="I116" s="967" t="e">
        <f t="shared" si="24"/>
        <v>#DIV/0!</v>
      </c>
      <c r="J116" s="967" t="e">
        <f t="shared" si="24"/>
        <v>#DIV/0!</v>
      </c>
      <c r="K116" s="1016" t="e">
        <f>SUM(B116:J116)</f>
        <v>#DIV/0!</v>
      </c>
      <c r="L116" s="1021">
        <v>0.3</v>
      </c>
      <c r="M116" s="1021">
        <f>100%-L116</f>
        <v>0.7</v>
      </c>
    </row>
    <row r="117" spans="1:13" ht="16.5">
      <c r="A117" s="1020" t="s">
        <v>95</v>
      </c>
      <c r="B117" s="967" t="e">
        <f>(B112)+(C112*$M$69)</f>
        <v>#DIV/0!</v>
      </c>
      <c r="C117" s="967" t="e">
        <f t="shared" ref="C117:J117" si="25">(C112*$L$69)+(D112*$M$69)</f>
        <v>#DIV/0!</v>
      </c>
      <c r="D117" s="967" t="e">
        <f t="shared" si="25"/>
        <v>#DIV/0!</v>
      </c>
      <c r="E117" s="967">
        <f t="shared" si="25"/>
        <v>0</v>
      </c>
      <c r="F117" s="967">
        <f t="shared" si="25"/>
        <v>0</v>
      </c>
      <c r="G117" s="967">
        <f t="shared" si="25"/>
        <v>0</v>
      </c>
      <c r="H117" s="967">
        <f t="shared" si="25"/>
        <v>0</v>
      </c>
      <c r="I117" s="967" t="e">
        <f t="shared" si="25"/>
        <v>#DIV/0!</v>
      </c>
      <c r="J117" s="967" t="e">
        <f t="shared" si="25"/>
        <v>#DIV/0!</v>
      </c>
      <c r="K117" s="1016" t="e">
        <f>SUM(B117:J117)</f>
        <v>#DIV/0!</v>
      </c>
      <c r="L117" s="1021">
        <v>0.3</v>
      </c>
      <c r="M117" s="1021">
        <f>100%-L117</f>
        <v>0.7</v>
      </c>
    </row>
    <row r="118" spans="1:13">
      <c r="A118" s="1009"/>
      <c r="B118" s="1012"/>
      <c r="C118" s="1012"/>
      <c r="D118" s="1012"/>
      <c r="E118" s="1012"/>
      <c r="F118" s="1012"/>
      <c r="G118" s="1012"/>
      <c r="H118" s="1012"/>
      <c r="I118" s="1012"/>
      <c r="J118" s="1012"/>
      <c r="K118" s="1018"/>
      <c r="L118" s="1012"/>
      <c r="M118" s="1012"/>
    </row>
    <row r="119" spans="1:13" ht="16.5">
      <c r="A119" s="760" t="s">
        <v>554</v>
      </c>
      <c r="B119" s="1012"/>
      <c r="C119" s="1012"/>
      <c r="D119" s="1012"/>
      <c r="E119" s="1012"/>
      <c r="F119" s="1012"/>
      <c r="G119" s="1012"/>
      <c r="H119" s="1012"/>
      <c r="I119" s="1012"/>
      <c r="J119" s="4"/>
      <c r="K119" s="1117" t="s">
        <v>104</v>
      </c>
      <c r="L119" s="1011" t="s">
        <v>552</v>
      </c>
      <c r="M119" s="1011" t="s">
        <v>553</v>
      </c>
    </row>
    <row r="120" spans="1:13" ht="16.5">
      <c r="A120" s="1020" t="s">
        <v>93</v>
      </c>
      <c r="B120" s="967" t="e">
        <f>(B110)+(C110*$M$72)</f>
        <v>#DIV/0!</v>
      </c>
      <c r="C120" s="967" t="e">
        <f t="shared" ref="C120:J120" si="26">(C110*$L$72)+(D110*$M$72)</f>
        <v>#DIV/0!</v>
      </c>
      <c r="D120" s="967" t="e">
        <f t="shared" si="26"/>
        <v>#DIV/0!</v>
      </c>
      <c r="E120" s="967">
        <f t="shared" si="26"/>
        <v>0</v>
      </c>
      <c r="F120" s="967">
        <f t="shared" si="26"/>
        <v>0</v>
      </c>
      <c r="G120" s="967">
        <f t="shared" si="26"/>
        <v>0</v>
      </c>
      <c r="H120" s="967">
        <f t="shared" si="26"/>
        <v>0</v>
      </c>
      <c r="I120" s="967" t="e">
        <f t="shared" si="26"/>
        <v>#DIV/0!</v>
      </c>
      <c r="J120" s="967" t="e">
        <f t="shared" si="26"/>
        <v>#DIV/0!</v>
      </c>
      <c r="K120" s="1016" t="e">
        <f>SUM(B120:J120)</f>
        <v>#DIV/0!</v>
      </c>
      <c r="L120" s="1021">
        <v>0.7</v>
      </c>
      <c r="M120" s="1021">
        <f>100%-L120</f>
        <v>0.30000000000000004</v>
      </c>
    </row>
    <row r="121" spans="1:13" ht="16.5">
      <c r="A121" s="1020" t="s">
        <v>94</v>
      </c>
      <c r="B121" s="967" t="e">
        <f>(B111)+(C111*$M$73)</f>
        <v>#DIV/0!</v>
      </c>
      <c r="C121" s="967" t="e">
        <f t="shared" ref="C121:J121" si="27">(C111*$L$73)+(D111*$M$73)</f>
        <v>#DIV/0!</v>
      </c>
      <c r="D121" s="967" t="e">
        <f t="shared" si="27"/>
        <v>#DIV/0!</v>
      </c>
      <c r="E121" s="967">
        <f t="shared" si="27"/>
        <v>0</v>
      </c>
      <c r="F121" s="967">
        <f t="shared" si="27"/>
        <v>0</v>
      </c>
      <c r="G121" s="967">
        <f t="shared" si="27"/>
        <v>0</v>
      </c>
      <c r="H121" s="967">
        <f t="shared" si="27"/>
        <v>0</v>
      </c>
      <c r="I121" s="967" t="e">
        <f t="shared" si="27"/>
        <v>#DIV/0!</v>
      </c>
      <c r="J121" s="967" t="e">
        <f t="shared" si="27"/>
        <v>#DIV/0!</v>
      </c>
      <c r="K121" s="1016" t="e">
        <f>SUM(B121:J121)</f>
        <v>#DIV/0!</v>
      </c>
      <c r="L121" s="1021">
        <v>0.5</v>
      </c>
      <c r="M121" s="1021">
        <f>100%-L121</f>
        <v>0.5</v>
      </c>
    </row>
    <row r="122" spans="1:13" ht="16.5">
      <c r="A122" s="1020" t="s">
        <v>95</v>
      </c>
      <c r="B122" s="967" t="e">
        <f>(B112)+(C112*$M$74)</f>
        <v>#DIV/0!</v>
      </c>
      <c r="C122" s="967" t="e">
        <f t="shared" ref="C122:J122" si="28">(C112*$L$74)+(D112*$M$74)</f>
        <v>#DIV/0!</v>
      </c>
      <c r="D122" s="967" t="e">
        <f t="shared" si="28"/>
        <v>#DIV/0!</v>
      </c>
      <c r="E122" s="967">
        <f t="shared" si="28"/>
        <v>0</v>
      </c>
      <c r="F122" s="967">
        <f t="shared" si="28"/>
        <v>0</v>
      </c>
      <c r="G122" s="967">
        <f t="shared" si="28"/>
        <v>0</v>
      </c>
      <c r="H122" s="967">
        <f t="shared" si="28"/>
        <v>0</v>
      </c>
      <c r="I122" s="967" t="e">
        <f t="shared" si="28"/>
        <v>#DIV/0!</v>
      </c>
      <c r="J122" s="967" t="e">
        <f t="shared" si="28"/>
        <v>#DIV/0!</v>
      </c>
      <c r="K122" s="1016" t="e">
        <f>SUM(B122:J122)</f>
        <v>#DIV/0!</v>
      </c>
      <c r="L122" s="1021">
        <v>0.5</v>
      </c>
      <c r="M122" s="1021">
        <f>100%-L122</f>
        <v>0.5</v>
      </c>
    </row>
    <row r="123" spans="1:13" ht="16.5">
      <c r="A123" s="596"/>
      <c r="B123" s="1023"/>
      <c r="C123" s="1023"/>
      <c r="D123" s="1023"/>
      <c r="E123" s="1023"/>
      <c r="F123" s="1023"/>
      <c r="G123" s="1023"/>
      <c r="H123" s="1023"/>
      <c r="I123" s="1023"/>
      <c r="J123" s="1023"/>
      <c r="K123" s="1025"/>
      <c r="L123" s="1026"/>
      <c r="M123" s="1027"/>
    </row>
    <row r="124" spans="1:13">
      <c r="A124" s="1009"/>
      <c r="B124" s="1012"/>
      <c r="C124" s="1012"/>
      <c r="D124" s="1012"/>
      <c r="E124" s="1012"/>
      <c r="F124" s="1012"/>
      <c r="G124" s="1012"/>
      <c r="H124" s="1012"/>
      <c r="I124" s="1012"/>
      <c r="J124" s="1012"/>
      <c r="K124" s="1018"/>
      <c r="L124" s="1012"/>
      <c r="M124" s="1012"/>
    </row>
    <row r="125" spans="1:13" ht="16.5">
      <c r="A125" s="1022" t="s">
        <v>567</v>
      </c>
      <c r="B125" s="961" t="s">
        <v>28</v>
      </c>
      <c r="C125" s="961" t="s">
        <v>29</v>
      </c>
      <c r="D125" s="961" t="s">
        <v>30</v>
      </c>
      <c r="E125" s="961" t="s">
        <v>31</v>
      </c>
      <c r="F125" s="961" t="s">
        <v>32</v>
      </c>
      <c r="G125" s="961" t="s">
        <v>33</v>
      </c>
      <c r="H125" s="961" t="s">
        <v>34</v>
      </c>
      <c r="I125" s="962" t="s">
        <v>35</v>
      </c>
      <c r="J125" s="963" t="s">
        <v>547</v>
      </c>
      <c r="K125" s="975"/>
      <c r="L125" s="1116" t="s">
        <v>104</v>
      </c>
      <c r="M125" s="1012"/>
    </row>
    <row r="126" spans="1:13" ht="16.5">
      <c r="A126" s="1020" t="s">
        <v>555</v>
      </c>
      <c r="B126" s="967" t="e">
        <f>Anx16AME!C90</f>
        <v>#DIV/0!</v>
      </c>
      <c r="C126" s="967" t="e">
        <f>Anx16AME!D90</f>
        <v>#DIV/0!</v>
      </c>
      <c r="D126" s="967" t="e">
        <f>Anx16AME!E90</f>
        <v>#DIV/0!</v>
      </c>
      <c r="E126" s="967">
        <f>Anx16AME!F90</f>
        <v>0</v>
      </c>
      <c r="F126" s="967">
        <f>Anx16AME!G90</f>
        <v>0</v>
      </c>
      <c r="G126" s="967">
        <f>Anx16AME!H90</f>
        <v>0</v>
      </c>
      <c r="H126" s="967">
        <f>Anx16AME!I90</f>
        <v>0</v>
      </c>
      <c r="I126" s="967">
        <f>Anx16AME!J90</f>
        <v>0</v>
      </c>
      <c r="J126" s="967" t="e">
        <f>SUM(Anx16AME!K90:M90)</f>
        <v>#DIV/0!</v>
      </c>
      <c r="K126" s="975"/>
      <c r="L126" s="1016" t="e">
        <f>SUM(B126:J126)</f>
        <v>#DIV/0!</v>
      </c>
      <c r="M126" s="1019"/>
    </row>
    <row r="127" spans="1:13" ht="16.5">
      <c r="A127" s="1020" t="s">
        <v>556</v>
      </c>
      <c r="B127" s="967" t="e">
        <f>Anx16AME!C91</f>
        <v>#DIV/0!</v>
      </c>
      <c r="C127" s="967" t="e">
        <f>Anx16AME!D91</f>
        <v>#DIV/0!</v>
      </c>
      <c r="D127" s="967" t="e">
        <f>Anx16AME!E91</f>
        <v>#DIV/0!</v>
      </c>
      <c r="E127" s="967">
        <f>Anx16AME!F91</f>
        <v>0</v>
      </c>
      <c r="F127" s="967">
        <f>Anx16AME!G91</f>
        <v>0</v>
      </c>
      <c r="G127" s="967">
        <f>Anx16AME!H91</f>
        <v>0</v>
      </c>
      <c r="H127" s="967">
        <f>Anx16AME!I91</f>
        <v>0</v>
      </c>
      <c r="I127" s="967">
        <f>Anx16AME!J91</f>
        <v>0</v>
      </c>
      <c r="J127" s="967" t="e">
        <f>SUM(Anx16AME!K91:M91)</f>
        <v>#DIV/0!</v>
      </c>
      <c r="K127" s="975"/>
      <c r="L127" s="1016" t="e">
        <f>SUM(B127:J127)</f>
        <v>#DIV/0!</v>
      </c>
      <c r="M127" s="1019"/>
    </row>
    <row r="128" spans="1:13" ht="16.5">
      <c r="A128" s="1020" t="s">
        <v>557</v>
      </c>
      <c r="B128" s="967" t="e">
        <f>Anx16AME!C92</f>
        <v>#DIV/0!</v>
      </c>
      <c r="C128" s="967" t="e">
        <f>Anx16AME!D92</f>
        <v>#DIV/0!</v>
      </c>
      <c r="D128" s="967" t="e">
        <f>Anx16AME!E92</f>
        <v>#DIV/0!</v>
      </c>
      <c r="E128" s="967">
        <f>Anx16AME!F92</f>
        <v>0</v>
      </c>
      <c r="F128" s="967">
        <f>Anx16AME!G92</f>
        <v>0</v>
      </c>
      <c r="G128" s="967">
        <f>Anx16AME!H92</f>
        <v>0</v>
      </c>
      <c r="H128" s="967">
        <f>Anx16AME!I92</f>
        <v>0</v>
      </c>
      <c r="I128" s="967">
        <f>Anx16AME!J92</f>
        <v>0</v>
      </c>
      <c r="J128" s="967" t="e">
        <f>SUM(Anx16AME!K92:M92)</f>
        <v>#DIV/0!</v>
      </c>
      <c r="K128" s="975"/>
      <c r="L128" s="1016" t="e">
        <f>SUM(B128:J128)</f>
        <v>#DIV/0!</v>
      </c>
      <c r="M128" s="1019"/>
    </row>
    <row r="129" spans="1:13">
      <c r="A129" s="1009"/>
      <c r="B129" s="1012"/>
      <c r="C129" s="1012"/>
      <c r="D129" s="1012"/>
      <c r="E129" s="1012"/>
      <c r="F129" s="1012"/>
      <c r="G129" s="1012"/>
      <c r="H129" s="1012"/>
      <c r="I129" s="1012"/>
      <c r="J129" s="1012"/>
      <c r="K129" s="1018"/>
      <c r="L129" s="1012"/>
      <c r="M129" s="1012"/>
    </row>
    <row r="130" spans="1:13" ht="16.5">
      <c r="A130" s="586" t="s">
        <v>551</v>
      </c>
      <c r="B130" s="1012"/>
      <c r="C130" s="1012"/>
      <c r="D130" s="1012"/>
      <c r="E130" s="1012"/>
      <c r="F130" s="1012"/>
      <c r="G130" s="1012"/>
      <c r="H130" s="1012"/>
      <c r="I130" s="1012"/>
      <c r="J130" s="4"/>
      <c r="K130" s="1117" t="s">
        <v>104</v>
      </c>
      <c r="L130" s="1011" t="s">
        <v>552</v>
      </c>
      <c r="M130" s="1011" t="s">
        <v>553</v>
      </c>
    </row>
    <row r="131" spans="1:13" ht="16.5">
      <c r="A131" s="1020" t="s">
        <v>558</v>
      </c>
      <c r="B131" s="967" t="e">
        <f>(B126)+(C126*$M$67)</f>
        <v>#DIV/0!</v>
      </c>
      <c r="C131" s="967" t="e">
        <f t="shared" ref="C131:J131" si="29">(C126*$L$67)+(D126*$M$67)</f>
        <v>#DIV/0!</v>
      </c>
      <c r="D131" s="967" t="e">
        <f t="shared" si="29"/>
        <v>#DIV/0!</v>
      </c>
      <c r="E131" s="967">
        <f t="shared" si="29"/>
        <v>0</v>
      </c>
      <c r="F131" s="967">
        <f t="shared" si="29"/>
        <v>0</v>
      </c>
      <c r="G131" s="967">
        <f t="shared" si="29"/>
        <v>0</v>
      </c>
      <c r="H131" s="967">
        <f t="shared" si="29"/>
        <v>0</v>
      </c>
      <c r="I131" s="967" t="e">
        <f t="shared" si="29"/>
        <v>#DIV/0!</v>
      </c>
      <c r="J131" s="967" t="e">
        <f t="shared" si="29"/>
        <v>#DIV/0!</v>
      </c>
      <c r="K131" s="1016" t="e">
        <f>SUM(B131:J131)</f>
        <v>#DIV/0!</v>
      </c>
      <c r="L131" s="1021">
        <v>0.5</v>
      </c>
      <c r="M131" s="1021">
        <f>100%-L131</f>
        <v>0.5</v>
      </c>
    </row>
    <row r="132" spans="1:13" ht="16.5">
      <c r="A132" s="1020" t="s">
        <v>559</v>
      </c>
      <c r="B132" s="967" t="e">
        <f>(B127)+(C127*$M$68)</f>
        <v>#DIV/0!</v>
      </c>
      <c r="C132" s="967" t="e">
        <f t="shared" ref="C132:J132" si="30">(C127*$L$68)+(D127*$M$68)</f>
        <v>#DIV/0!</v>
      </c>
      <c r="D132" s="967" t="e">
        <f t="shared" si="30"/>
        <v>#DIV/0!</v>
      </c>
      <c r="E132" s="967">
        <f t="shared" si="30"/>
        <v>0</v>
      </c>
      <c r="F132" s="967">
        <f t="shared" si="30"/>
        <v>0</v>
      </c>
      <c r="G132" s="967">
        <f t="shared" si="30"/>
        <v>0</v>
      </c>
      <c r="H132" s="967">
        <f t="shared" si="30"/>
        <v>0</v>
      </c>
      <c r="I132" s="967" t="e">
        <f t="shared" si="30"/>
        <v>#DIV/0!</v>
      </c>
      <c r="J132" s="967" t="e">
        <f t="shared" si="30"/>
        <v>#DIV/0!</v>
      </c>
      <c r="K132" s="1016" t="e">
        <f>SUM(B132:J132)</f>
        <v>#DIV/0!</v>
      </c>
      <c r="L132" s="1021">
        <v>0.3</v>
      </c>
      <c r="M132" s="1021">
        <f>100%-L132</f>
        <v>0.7</v>
      </c>
    </row>
    <row r="133" spans="1:13" ht="16.5">
      <c r="A133" s="1020" t="s">
        <v>560</v>
      </c>
      <c r="B133" s="967" t="e">
        <f>(B128)+(C128*$M$69)</f>
        <v>#DIV/0!</v>
      </c>
      <c r="C133" s="967" t="e">
        <f t="shared" ref="C133:J133" si="31">(C128*$L$69)+(D128*$M$69)</f>
        <v>#DIV/0!</v>
      </c>
      <c r="D133" s="967" t="e">
        <f t="shared" si="31"/>
        <v>#DIV/0!</v>
      </c>
      <c r="E133" s="967">
        <f t="shared" si="31"/>
        <v>0</v>
      </c>
      <c r="F133" s="967">
        <f t="shared" si="31"/>
        <v>0</v>
      </c>
      <c r="G133" s="967">
        <f t="shared" si="31"/>
        <v>0</v>
      </c>
      <c r="H133" s="967">
        <f t="shared" si="31"/>
        <v>0</v>
      </c>
      <c r="I133" s="967" t="e">
        <f t="shared" si="31"/>
        <v>#DIV/0!</v>
      </c>
      <c r="J133" s="967" t="e">
        <f t="shared" si="31"/>
        <v>#DIV/0!</v>
      </c>
      <c r="K133" s="1016" t="e">
        <f>SUM(B133:J133)</f>
        <v>#DIV/0!</v>
      </c>
      <c r="L133" s="1021">
        <v>0.3</v>
      </c>
      <c r="M133" s="1021">
        <f>100%-L133</f>
        <v>0.7</v>
      </c>
    </row>
    <row r="134" spans="1:13">
      <c r="A134" s="1009"/>
      <c r="B134" s="1012"/>
      <c r="C134" s="1012"/>
      <c r="D134" s="1012"/>
      <c r="E134" s="1012"/>
      <c r="F134" s="1012"/>
      <c r="G134" s="1012"/>
      <c r="H134" s="1012"/>
      <c r="I134" s="1012"/>
      <c r="J134" s="1012"/>
      <c r="K134" s="1018"/>
      <c r="L134" s="1012"/>
      <c r="M134" s="1012"/>
    </row>
    <row r="135" spans="1:13" ht="16.5">
      <c r="A135" s="760" t="s">
        <v>554</v>
      </c>
      <c r="B135" s="1012"/>
      <c r="C135" s="1012"/>
      <c r="D135" s="1012"/>
      <c r="E135" s="1012"/>
      <c r="F135" s="1012"/>
      <c r="G135" s="1012"/>
      <c r="H135" s="1012"/>
      <c r="I135" s="1012"/>
      <c r="J135" s="4"/>
      <c r="K135" s="1117" t="s">
        <v>104</v>
      </c>
      <c r="L135" s="1011" t="s">
        <v>552</v>
      </c>
      <c r="M135" s="1011" t="s">
        <v>553</v>
      </c>
    </row>
    <row r="136" spans="1:13" ht="16.5">
      <c r="A136" s="1013" t="s">
        <v>558</v>
      </c>
      <c r="B136" s="967" t="e">
        <f>(B126)+(C126*$M$72)</f>
        <v>#DIV/0!</v>
      </c>
      <c r="C136" s="967" t="e">
        <f t="shared" ref="C136:J136" si="32">(C126*$L$72)+(D126*$M$72)</f>
        <v>#DIV/0!</v>
      </c>
      <c r="D136" s="967" t="e">
        <f t="shared" si="32"/>
        <v>#DIV/0!</v>
      </c>
      <c r="E136" s="967">
        <f t="shared" si="32"/>
        <v>0</v>
      </c>
      <c r="F136" s="967">
        <f t="shared" si="32"/>
        <v>0</v>
      </c>
      <c r="G136" s="967">
        <f t="shared" si="32"/>
        <v>0</v>
      </c>
      <c r="H136" s="967">
        <f t="shared" si="32"/>
        <v>0</v>
      </c>
      <c r="I136" s="967" t="e">
        <f t="shared" si="32"/>
        <v>#DIV/0!</v>
      </c>
      <c r="J136" s="967" t="e">
        <f t="shared" si="32"/>
        <v>#DIV/0!</v>
      </c>
      <c r="K136" s="1016" t="e">
        <f>SUM(B136:J136)</f>
        <v>#DIV/0!</v>
      </c>
      <c r="L136" s="1021">
        <v>0.7</v>
      </c>
      <c r="M136" s="1021">
        <f>100%-L136</f>
        <v>0.30000000000000004</v>
      </c>
    </row>
    <row r="137" spans="1:13" ht="16.5">
      <c r="A137" s="1013" t="s">
        <v>559</v>
      </c>
      <c r="B137" s="967" t="e">
        <f>(B127)+(C127*$M$73)</f>
        <v>#DIV/0!</v>
      </c>
      <c r="C137" s="967" t="e">
        <f t="shared" ref="C137:J137" si="33">(C127*$L$73)+(D127*$M$73)</f>
        <v>#DIV/0!</v>
      </c>
      <c r="D137" s="967" t="e">
        <f t="shared" si="33"/>
        <v>#DIV/0!</v>
      </c>
      <c r="E137" s="967">
        <f t="shared" si="33"/>
        <v>0</v>
      </c>
      <c r="F137" s="967">
        <f t="shared" si="33"/>
        <v>0</v>
      </c>
      <c r="G137" s="967">
        <f t="shared" si="33"/>
        <v>0</v>
      </c>
      <c r="H137" s="967">
        <f t="shared" si="33"/>
        <v>0</v>
      </c>
      <c r="I137" s="967" t="e">
        <f t="shared" si="33"/>
        <v>#DIV/0!</v>
      </c>
      <c r="J137" s="967" t="e">
        <f t="shared" si="33"/>
        <v>#DIV/0!</v>
      </c>
      <c r="K137" s="1016" t="e">
        <f>SUM(B137:J137)</f>
        <v>#DIV/0!</v>
      </c>
      <c r="L137" s="1021">
        <v>0.5</v>
      </c>
      <c r="M137" s="1021">
        <f>100%-L137</f>
        <v>0.5</v>
      </c>
    </row>
    <row r="138" spans="1:13" ht="16.5">
      <c r="A138" s="1013" t="s">
        <v>560</v>
      </c>
      <c r="B138" s="967" t="e">
        <f>(B128)+(C128*$M$74)</f>
        <v>#DIV/0!</v>
      </c>
      <c r="C138" s="967" t="e">
        <f t="shared" ref="C138:J138" si="34">(C128*$L$74)+(D128*$M$74)</f>
        <v>#DIV/0!</v>
      </c>
      <c r="D138" s="967" t="e">
        <f t="shared" si="34"/>
        <v>#DIV/0!</v>
      </c>
      <c r="E138" s="967">
        <f t="shared" si="34"/>
        <v>0</v>
      </c>
      <c r="F138" s="967">
        <f t="shared" si="34"/>
        <v>0</v>
      </c>
      <c r="G138" s="967">
        <f t="shared" si="34"/>
        <v>0</v>
      </c>
      <c r="H138" s="967">
        <f t="shared" si="34"/>
        <v>0</v>
      </c>
      <c r="I138" s="967" t="e">
        <f t="shared" si="34"/>
        <v>#DIV/0!</v>
      </c>
      <c r="J138" s="967" t="e">
        <f t="shared" si="34"/>
        <v>#DIV/0!</v>
      </c>
      <c r="K138" s="1016" t="e">
        <f>SUM(B138:J138)</f>
        <v>#DIV/0!</v>
      </c>
      <c r="L138" s="1021">
        <v>0.5</v>
      </c>
      <c r="M138" s="1021">
        <f>100%-L138</f>
        <v>0.5</v>
      </c>
    </row>
    <row r="139" spans="1:13">
      <c r="A139" s="1009"/>
      <c r="B139" s="1012"/>
      <c r="C139" s="1012"/>
      <c r="D139" s="1012"/>
      <c r="E139" s="1012"/>
      <c r="F139" s="1012"/>
      <c r="G139" s="1012"/>
      <c r="H139" s="1012"/>
      <c r="I139" s="1012"/>
      <c r="J139" s="1012"/>
      <c r="K139" s="1018"/>
      <c r="L139" s="1012"/>
      <c r="M139" s="1012"/>
    </row>
    <row r="140" spans="1:13">
      <c r="A140" s="973"/>
      <c r="B140" s="4"/>
      <c r="C140" s="4"/>
      <c r="D140" s="4"/>
      <c r="E140" s="4"/>
      <c r="F140" s="4"/>
      <c r="G140" s="4"/>
      <c r="H140" s="4"/>
      <c r="I140" s="4"/>
      <c r="J140" s="4"/>
      <c r="K140" s="975"/>
      <c r="L140" s="4"/>
      <c r="M140" s="4"/>
    </row>
    <row r="141" spans="1:13" ht="16.5">
      <c r="A141" s="1022" t="s">
        <v>567</v>
      </c>
      <c r="B141" s="961" t="s">
        <v>28</v>
      </c>
      <c r="C141" s="961" t="s">
        <v>29</v>
      </c>
      <c r="D141" s="961" t="s">
        <v>30</v>
      </c>
      <c r="E141" s="961" t="s">
        <v>31</v>
      </c>
      <c r="F141" s="961" t="s">
        <v>32</v>
      </c>
      <c r="G141" s="961" t="s">
        <v>33</v>
      </c>
      <c r="H141" s="961" t="s">
        <v>34</v>
      </c>
      <c r="I141" s="961" t="s">
        <v>35</v>
      </c>
      <c r="J141" s="963" t="s">
        <v>547</v>
      </c>
      <c r="K141" s="975"/>
      <c r="L141" s="1116" t="s">
        <v>104</v>
      </c>
      <c r="M141" s="1012"/>
    </row>
    <row r="142" spans="1:13" ht="16.5">
      <c r="A142" s="1013" t="s">
        <v>568</v>
      </c>
      <c r="B142" s="967">
        <f>Anx16AME!C87</f>
        <v>0</v>
      </c>
      <c r="C142" s="967">
        <f>Anx16AME!D87</f>
        <v>0</v>
      </c>
      <c r="D142" s="967">
        <f>Anx16AME!E87</f>
        <v>0</v>
      </c>
      <c r="E142" s="967">
        <f>Anx16AME!F87</f>
        <v>0</v>
      </c>
      <c r="F142" s="967">
        <f>Anx16AME!G87</f>
        <v>0</v>
      </c>
      <c r="G142" s="967">
        <f>Anx16AME!H87</f>
        <v>0</v>
      </c>
      <c r="H142" s="967">
        <f>Anx16AME!I87</f>
        <v>0</v>
      </c>
      <c r="I142" s="967">
        <f>Anx16AME!J87</f>
        <v>0</v>
      </c>
      <c r="J142" s="967">
        <f>SUM(Anx16AMN!K87:M87)</f>
        <v>0</v>
      </c>
      <c r="K142" s="975"/>
      <c r="L142" s="1011">
        <f>SUM(B142:J142)</f>
        <v>0</v>
      </c>
      <c r="M142" s="1019"/>
    </row>
    <row r="143" spans="1:13" ht="16.5">
      <c r="A143" s="1013" t="s">
        <v>569</v>
      </c>
      <c r="B143" s="967">
        <f>Anx16AME!C88</f>
        <v>0</v>
      </c>
      <c r="C143" s="967">
        <f>Anx16AME!D88</f>
        <v>0</v>
      </c>
      <c r="D143" s="967">
        <f>Anx16AME!E88</f>
        <v>0</v>
      </c>
      <c r="E143" s="967">
        <f>Anx16AME!F88</f>
        <v>0</v>
      </c>
      <c r="F143" s="967">
        <f>Anx16AME!G88</f>
        <v>0</v>
      </c>
      <c r="G143" s="967">
        <f>Anx16AME!H88</f>
        <v>0</v>
      </c>
      <c r="H143" s="967">
        <f>Anx16AME!I88</f>
        <v>0</v>
      </c>
      <c r="I143" s="967">
        <f>Anx16AME!J88</f>
        <v>0</v>
      </c>
      <c r="J143" s="967">
        <f>SUM(Anx16AMN!K88:M88)</f>
        <v>0</v>
      </c>
      <c r="K143" s="975"/>
      <c r="L143" s="1011">
        <f>SUM(B143:J143)</f>
        <v>0</v>
      </c>
      <c r="M143" s="1019"/>
    </row>
    <row r="144" spans="1:13" ht="16.5">
      <c r="A144" s="1013" t="s">
        <v>563</v>
      </c>
      <c r="B144" s="967">
        <f>Anx16AME!C89</f>
        <v>0</v>
      </c>
      <c r="C144" s="967">
        <f>Anx16AME!D89</f>
        <v>0</v>
      </c>
      <c r="D144" s="967">
        <f>Anx16AME!E89</f>
        <v>0</v>
      </c>
      <c r="E144" s="967">
        <f>Anx16AME!F89</f>
        <v>0</v>
      </c>
      <c r="F144" s="967">
        <f>Anx16AME!G89</f>
        <v>0</v>
      </c>
      <c r="G144" s="967">
        <f>Anx16AME!H89</f>
        <v>0</v>
      </c>
      <c r="H144" s="967">
        <f>Anx16AME!I89</f>
        <v>0</v>
      </c>
      <c r="I144" s="967">
        <f>Anx16AME!J89</f>
        <v>0</v>
      </c>
      <c r="J144" s="967">
        <f>SUM(Anx16AMN!K89:M89)</f>
        <v>0</v>
      </c>
      <c r="K144" s="975"/>
      <c r="L144" s="1011">
        <f>SUM(B144:J144)</f>
        <v>0</v>
      </c>
      <c r="M144" s="1019"/>
    </row>
    <row r="145" spans="1:23">
      <c r="A145" s="1009"/>
      <c r="B145" s="1012"/>
      <c r="C145" s="1012"/>
      <c r="D145" s="1012"/>
      <c r="E145" s="1012"/>
      <c r="F145" s="1012"/>
      <c r="G145" s="1012"/>
      <c r="H145" s="1012"/>
      <c r="I145" s="1012"/>
      <c r="J145" s="1012"/>
      <c r="K145" s="1018"/>
      <c r="L145" s="1019"/>
      <c r="M145" s="1019"/>
    </row>
    <row r="146" spans="1:23" ht="17.25" customHeight="1">
      <c r="A146" s="586" t="s">
        <v>551</v>
      </c>
      <c r="B146" s="1012"/>
      <c r="C146" s="1012"/>
      <c r="D146" s="1012"/>
      <c r="E146" s="1012"/>
      <c r="F146" s="1012"/>
      <c r="G146" s="1012"/>
      <c r="H146" s="1012"/>
      <c r="I146" s="1012"/>
      <c r="J146" s="4"/>
      <c r="K146" s="1117" t="s">
        <v>104</v>
      </c>
      <c r="L146" s="1011" t="s">
        <v>552</v>
      </c>
      <c r="M146" s="1011" t="s">
        <v>553</v>
      </c>
    </row>
    <row r="147" spans="1:23" ht="17.25" customHeight="1">
      <c r="A147" s="1013" t="s">
        <v>564</v>
      </c>
      <c r="B147" s="967">
        <f>(B142)+(C142*$M$67)</f>
        <v>0</v>
      </c>
      <c r="C147" s="967">
        <f t="shared" ref="C147:J147" si="35">(C142*$L$67)+(D142*$M$67)</f>
        <v>0</v>
      </c>
      <c r="D147" s="967">
        <f t="shared" si="35"/>
        <v>0</v>
      </c>
      <c r="E147" s="967">
        <f t="shared" si="35"/>
        <v>0</v>
      </c>
      <c r="F147" s="967">
        <f t="shared" si="35"/>
        <v>0</v>
      </c>
      <c r="G147" s="967">
        <f t="shared" si="35"/>
        <v>0</v>
      </c>
      <c r="H147" s="967">
        <f t="shared" si="35"/>
        <v>0</v>
      </c>
      <c r="I147" s="967">
        <f t="shared" si="35"/>
        <v>0</v>
      </c>
      <c r="J147" s="967">
        <f t="shared" si="35"/>
        <v>0</v>
      </c>
      <c r="K147" s="1016">
        <f>SUM(B147:J147)</f>
        <v>0</v>
      </c>
      <c r="L147" s="1021">
        <v>0.5</v>
      </c>
      <c r="M147" s="1021">
        <f>100%-L147</f>
        <v>0.5</v>
      </c>
    </row>
    <row r="148" spans="1:23" ht="17.25" customHeight="1">
      <c r="A148" s="1013" t="s">
        <v>565</v>
      </c>
      <c r="B148" s="967">
        <f>(B143)+(C143*$M$68)</f>
        <v>0</v>
      </c>
      <c r="C148" s="967">
        <f t="shared" ref="C148:J148" si="36">(C143*$L$68)+(D143*$M$68)</f>
        <v>0</v>
      </c>
      <c r="D148" s="967">
        <f t="shared" si="36"/>
        <v>0</v>
      </c>
      <c r="E148" s="967">
        <f t="shared" si="36"/>
        <v>0</v>
      </c>
      <c r="F148" s="967">
        <f t="shared" si="36"/>
        <v>0</v>
      </c>
      <c r="G148" s="967">
        <f t="shared" si="36"/>
        <v>0</v>
      </c>
      <c r="H148" s="967">
        <f t="shared" si="36"/>
        <v>0</v>
      </c>
      <c r="I148" s="967">
        <f t="shared" si="36"/>
        <v>0</v>
      </c>
      <c r="J148" s="967">
        <f t="shared" si="36"/>
        <v>0</v>
      </c>
      <c r="K148" s="1016">
        <f>SUM(B148:J148)</f>
        <v>0</v>
      </c>
      <c r="L148" s="1021">
        <v>0.3</v>
      </c>
      <c r="M148" s="1021">
        <f>100%-L148</f>
        <v>0.7</v>
      </c>
    </row>
    <row r="149" spans="1:23" ht="17.25" customHeight="1">
      <c r="A149" s="1013" t="s">
        <v>566</v>
      </c>
      <c r="B149" s="967">
        <f>(B144)+(C144*$M$69)</f>
        <v>0</v>
      </c>
      <c r="C149" s="967">
        <f t="shared" ref="C149:J149" si="37">(C144*$L$69)+(D144*$M$69)</f>
        <v>0</v>
      </c>
      <c r="D149" s="967">
        <f t="shared" si="37"/>
        <v>0</v>
      </c>
      <c r="E149" s="967">
        <f t="shared" si="37"/>
        <v>0</v>
      </c>
      <c r="F149" s="967">
        <f t="shared" si="37"/>
        <v>0</v>
      </c>
      <c r="G149" s="967">
        <f t="shared" si="37"/>
        <v>0</v>
      </c>
      <c r="H149" s="967">
        <f t="shared" si="37"/>
        <v>0</v>
      </c>
      <c r="I149" s="967">
        <f t="shared" si="37"/>
        <v>0</v>
      </c>
      <c r="J149" s="967">
        <f t="shared" si="37"/>
        <v>0</v>
      </c>
      <c r="K149" s="1016">
        <f>SUM(B149:J149)</f>
        <v>0</v>
      </c>
      <c r="L149" s="1021">
        <v>0.3</v>
      </c>
      <c r="M149" s="1021">
        <f>100%-L149</f>
        <v>0.7</v>
      </c>
    </row>
    <row r="150" spans="1:23" ht="17.25" customHeight="1">
      <c r="A150" s="1009"/>
      <c r="B150" s="1012"/>
      <c r="C150" s="1012"/>
      <c r="D150" s="1012"/>
      <c r="E150" s="1012"/>
      <c r="F150" s="1012"/>
      <c r="G150" s="1012"/>
      <c r="H150" s="1012"/>
      <c r="I150" s="1012"/>
      <c r="J150" s="1012"/>
      <c r="K150" s="1018"/>
      <c r="L150" s="1021"/>
      <c r="M150" s="1021"/>
    </row>
    <row r="151" spans="1:23" ht="17.25" customHeight="1">
      <c r="A151" s="760" t="s">
        <v>554</v>
      </c>
      <c r="B151" s="1012"/>
      <c r="C151" s="1012"/>
      <c r="D151" s="1012"/>
      <c r="E151" s="1012"/>
      <c r="F151" s="1012"/>
      <c r="G151" s="1012"/>
      <c r="H151" s="1012"/>
      <c r="I151" s="1012"/>
      <c r="J151" s="4"/>
      <c r="K151" s="1117" t="s">
        <v>104</v>
      </c>
      <c r="L151" s="1011" t="s">
        <v>552</v>
      </c>
      <c r="M151" s="1011" t="s">
        <v>553</v>
      </c>
    </row>
    <row r="152" spans="1:23" ht="16.5" customHeight="1">
      <c r="A152" s="1013" t="s">
        <v>564</v>
      </c>
      <c r="B152" s="967">
        <f>(B142)+(C142*$M$72)</f>
        <v>0</v>
      </c>
      <c r="C152" s="967">
        <f t="shared" ref="C152:J152" si="38">(C142*$L$72)+(D142*$M$72)</f>
        <v>0</v>
      </c>
      <c r="D152" s="967">
        <f t="shared" si="38"/>
        <v>0</v>
      </c>
      <c r="E152" s="967">
        <f t="shared" si="38"/>
        <v>0</v>
      </c>
      <c r="F152" s="967">
        <f t="shared" si="38"/>
        <v>0</v>
      </c>
      <c r="G152" s="967">
        <f t="shared" si="38"/>
        <v>0</v>
      </c>
      <c r="H152" s="967">
        <f t="shared" si="38"/>
        <v>0</v>
      </c>
      <c r="I152" s="967">
        <f t="shared" si="38"/>
        <v>0</v>
      </c>
      <c r="J152" s="967">
        <f t="shared" si="38"/>
        <v>0</v>
      </c>
      <c r="K152" s="1016">
        <f>SUM(B152:J152)</f>
        <v>0</v>
      </c>
      <c r="L152" s="1021">
        <v>0.7</v>
      </c>
      <c r="M152" s="1021">
        <f>100%-L152</f>
        <v>0.30000000000000004</v>
      </c>
    </row>
    <row r="153" spans="1:23" ht="16.5" customHeight="1">
      <c r="A153" s="1013" t="s">
        <v>565</v>
      </c>
      <c r="B153" s="967">
        <f>(B143)+(C143*$M$73)</f>
        <v>0</v>
      </c>
      <c r="C153" s="967">
        <f t="shared" ref="C153:J153" si="39">(C143*$L$73)+(D143*$M$73)</f>
        <v>0</v>
      </c>
      <c r="D153" s="967">
        <f t="shared" si="39"/>
        <v>0</v>
      </c>
      <c r="E153" s="967">
        <f t="shared" si="39"/>
        <v>0</v>
      </c>
      <c r="F153" s="967">
        <f t="shared" si="39"/>
        <v>0</v>
      </c>
      <c r="G153" s="967">
        <f t="shared" si="39"/>
        <v>0</v>
      </c>
      <c r="H153" s="967">
        <f t="shared" si="39"/>
        <v>0</v>
      </c>
      <c r="I153" s="967">
        <f t="shared" si="39"/>
        <v>0</v>
      </c>
      <c r="J153" s="967">
        <f t="shared" si="39"/>
        <v>0</v>
      </c>
      <c r="K153" s="1016">
        <f>SUM(B153:J153)</f>
        <v>0</v>
      </c>
      <c r="L153" s="1021">
        <v>0.5</v>
      </c>
      <c r="M153" s="1021">
        <f>100%-L153</f>
        <v>0.5</v>
      </c>
    </row>
    <row r="154" spans="1:23" ht="16.5" customHeight="1">
      <c r="A154" s="1013" t="s">
        <v>566</v>
      </c>
      <c r="B154" s="967">
        <f>(B144)+(C144*$M$74)</f>
        <v>0</v>
      </c>
      <c r="C154" s="967">
        <f t="shared" ref="C154:J154" si="40">(C144*$L$74)+(D144*$M$74)</f>
        <v>0</v>
      </c>
      <c r="D154" s="967">
        <f t="shared" si="40"/>
        <v>0</v>
      </c>
      <c r="E154" s="967">
        <f t="shared" si="40"/>
        <v>0</v>
      </c>
      <c r="F154" s="967">
        <f t="shared" si="40"/>
        <v>0</v>
      </c>
      <c r="G154" s="967">
        <f t="shared" si="40"/>
        <v>0</v>
      </c>
      <c r="H154" s="967">
        <f t="shared" si="40"/>
        <v>0</v>
      </c>
      <c r="I154" s="967">
        <f t="shared" si="40"/>
        <v>0</v>
      </c>
      <c r="J154" s="967">
        <f t="shared" si="40"/>
        <v>0</v>
      </c>
      <c r="K154" s="1016">
        <f>SUM(B154:J154)</f>
        <v>0</v>
      </c>
      <c r="L154" s="1021">
        <v>0.5</v>
      </c>
      <c r="M154" s="1021">
        <f>100%-L154</f>
        <v>0.5</v>
      </c>
    </row>
    <row r="155" spans="1:23" ht="16.5" customHeight="1"/>
    <row r="156" spans="1:23" ht="16.5" customHeight="1">
      <c r="A156" s="1009"/>
      <c r="B156" s="1009"/>
      <c r="C156" s="1009"/>
      <c r="D156" s="1009"/>
      <c r="E156" s="1009"/>
      <c r="F156" s="1009"/>
      <c r="G156" s="1009"/>
      <c r="H156" s="1009"/>
      <c r="I156" s="1009"/>
      <c r="J156" s="1009"/>
      <c r="K156" s="1018"/>
      <c r="L156" s="1009"/>
      <c r="M156" s="1009"/>
    </row>
    <row r="157" spans="1:23" ht="16.5">
      <c r="B157" s="1143" t="s">
        <v>28</v>
      </c>
      <c r="C157" s="1144"/>
      <c r="D157" s="1143" t="s">
        <v>29</v>
      </c>
      <c r="E157" s="1144"/>
      <c r="F157" s="1143" t="s">
        <v>30</v>
      </c>
      <c r="G157" s="1144"/>
      <c r="H157" s="1143" t="s">
        <v>31</v>
      </c>
      <c r="I157" s="1144"/>
      <c r="J157" s="1143" t="s">
        <v>32</v>
      </c>
      <c r="K157" s="1144"/>
      <c r="L157" s="1143" t="s">
        <v>33</v>
      </c>
      <c r="M157" s="1144"/>
      <c r="N157" s="1143" t="s">
        <v>469</v>
      </c>
      <c r="O157" s="1144"/>
      <c r="P157" s="1143" t="s">
        <v>73</v>
      </c>
      <c r="Q157" s="1144"/>
      <c r="R157" s="1157" t="s">
        <v>470</v>
      </c>
      <c r="S157" s="1158"/>
      <c r="T157" s="1143" t="s">
        <v>39</v>
      </c>
      <c r="U157" s="1144"/>
    </row>
    <row r="158" spans="1:23" ht="16.5">
      <c r="B158" s="971" t="s">
        <v>414</v>
      </c>
      <c r="C158" s="971" t="s">
        <v>415</v>
      </c>
      <c r="D158" s="971" t="s">
        <v>414</v>
      </c>
      <c r="E158" s="971" t="s">
        <v>415</v>
      </c>
      <c r="F158" s="971" t="s">
        <v>414</v>
      </c>
      <c r="G158" s="971" t="s">
        <v>415</v>
      </c>
      <c r="H158" s="971" t="s">
        <v>414</v>
      </c>
      <c r="I158" s="971" t="s">
        <v>415</v>
      </c>
      <c r="J158" s="971" t="s">
        <v>414</v>
      </c>
      <c r="K158" s="1028" t="s">
        <v>415</v>
      </c>
      <c r="L158" s="971" t="s">
        <v>414</v>
      </c>
      <c r="M158" s="971" t="s">
        <v>415</v>
      </c>
      <c r="N158" s="971" t="s">
        <v>414</v>
      </c>
      <c r="O158" s="971" t="s">
        <v>415</v>
      </c>
      <c r="P158" s="971" t="s">
        <v>414</v>
      </c>
      <c r="Q158" s="971" t="s">
        <v>415</v>
      </c>
      <c r="R158" s="963" t="s">
        <v>414</v>
      </c>
      <c r="S158" s="963" t="s">
        <v>415</v>
      </c>
      <c r="T158" s="971" t="s">
        <v>414</v>
      </c>
      <c r="U158" s="971" t="s">
        <v>415</v>
      </c>
    </row>
    <row r="159" spans="1:23" ht="16.5">
      <c r="A159" s="1029" t="s">
        <v>93</v>
      </c>
      <c r="B159" s="967" t="e">
        <f>IF(Anx16AInd!$C$7&lt;0.25,CreditosVIg_SinReactiva!B72,CreditosVIg_SinReactiva!B67)</f>
        <v>#DIV/0!</v>
      </c>
      <c r="C159" s="967" t="e">
        <f>IF(Anx16AInd!$C$7&lt;0.25,CreditosVIg_SinReactiva!B120,CreditosVIg_SinReactiva!B115)</f>
        <v>#DIV/0!</v>
      </c>
      <c r="D159" s="967" t="e">
        <f>IF(Anx16AInd!$C$7&lt;0.25,CreditosVIg_SinReactiva!C72,CreditosVIg_SinReactiva!C67)</f>
        <v>#DIV/0!</v>
      </c>
      <c r="E159" s="967" t="e">
        <f>IF(Anx16AInd!$C$7&lt;0.25,CreditosVIg_SinReactiva!C120,CreditosVIg_SinReactiva!C115)</f>
        <v>#DIV/0!</v>
      </c>
      <c r="F159" s="967" t="e">
        <f>IF(Anx16AInd!$C$7&lt;0.25,CreditosVIg_SinReactiva!D72,CreditosVIg_SinReactiva!D67)</f>
        <v>#DIV/0!</v>
      </c>
      <c r="G159" s="967" t="e">
        <f>IF(Anx16AInd!$C$7&lt;0.25,CreditosVIg_SinReactiva!D120,CreditosVIg_SinReactiva!D115)</f>
        <v>#DIV/0!</v>
      </c>
      <c r="H159" s="967" t="e">
        <f>IF(Anx16AInd!$C$7&lt;0.25,CreditosVIg_SinReactiva!E72,CreditosVIg_SinReactiva!E67)</f>
        <v>#DIV/0!</v>
      </c>
      <c r="I159" s="967" t="e">
        <f>IF(Anx16AInd!$C$7&lt;0.25,CreditosVIg_SinReactiva!E120,CreditosVIg_SinReactiva!E115)</f>
        <v>#DIV/0!</v>
      </c>
      <c r="J159" s="967" t="e">
        <f>IF(Anx16AInd!$C$7&lt;0.25,CreditosVIg_SinReactiva!F72,CreditosVIg_SinReactiva!F67)</f>
        <v>#DIV/0!</v>
      </c>
      <c r="K159" s="972" t="e">
        <f>IF(Anx16AInd!$C$7&lt;0.25,CreditosVIg_SinReactiva!F120,CreditosVIg_SinReactiva!F115)</f>
        <v>#DIV/0!</v>
      </c>
      <c r="L159" s="967" t="e">
        <f>IF(Anx16AInd!$C$7&lt;0.25,CreditosVIg_SinReactiva!G72,CreditosVIg_SinReactiva!G67)</f>
        <v>#DIV/0!</v>
      </c>
      <c r="M159" s="967" t="e">
        <f>IF(Anx16AInd!$C$7&lt;0.25,CreditosVIg_SinReactiva!G120,CreditosVIg_SinReactiva!G115)</f>
        <v>#DIV/0!</v>
      </c>
      <c r="N159" s="967" t="e">
        <f>IF(Anx16AInd!$C$7&lt;0.25,CreditosVIg_SinReactiva!H72,CreditosVIg_SinReactiva!H67)</f>
        <v>#DIV/0!</v>
      </c>
      <c r="O159" s="967" t="e">
        <f>IF(Anx16AInd!$C$7&lt;0.25,CreditosVIg_SinReactiva!H120,CreditosVIg_SinReactiva!H115)</f>
        <v>#DIV/0!</v>
      </c>
      <c r="P159" s="967" t="e">
        <f>IF(Anx16AInd!$C$7&lt;0.25,CreditosVIg_SinReactiva!I72,CreditosVIg_SinReactiva!I67)</f>
        <v>#DIV/0!</v>
      </c>
      <c r="Q159" s="967" t="e">
        <f>IF(Anx16AInd!$C$7&lt;0.25,CreditosVIg_SinReactiva!I120,CreditosVIg_SinReactiva!I115)</f>
        <v>#DIV/0!</v>
      </c>
      <c r="R159" s="967" t="e">
        <f>IF(Anx16AInd!$C$7&lt;0.25,CreditosVIg_SinReactiva!J72,CreditosVIg_SinReactiva!J67)</f>
        <v>#DIV/0!</v>
      </c>
      <c r="S159" s="967" t="e">
        <f>IF(Anx16AInd!$C$7&lt;0.25,CreditosVIg_SinReactiva!J120,CreditosVIg_SinReactiva!J115)</f>
        <v>#DIV/0!</v>
      </c>
      <c r="T159" s="967" t="e">
        <f t="shared" ref="T159:U161" si="41">+B159+D159+F159+H159+J159+L159+N159+P159+R159</f>
        <v>#DIV/0!</v>
      </c>
      <c r="U159" s="967" t="e">
        <f t="shared" si="41"/>
        <v>#DIV/0!</v>
      </c>
      <c r="V159" s="991"/>
      <c r="W159" s="991"/>
    </row>
    <row r="160" spans="1:23" ht="16.5">
      <c r="A160" s="1029" t="s">
        <v>94</v>
      </c>
      <c r="B160" s="967" t="e">
        <f>IF(Anx16AInd!$C$7&lt;0.25,CreditosVIg_SinReactiva!B73,CreditosVIg_SinReactiva!B68)</f>
        <v>#DIV/0!</v>
      </c>
      <c r="C160" s="967" t="e">
        <f>IF(Anx16AInd!$C$7&lt;0.25,CreditosVIg_SinReactiva!B121,CreditosVIg_SinReactiva!B116)</f>
        <v>#DIV/0!</v>
      </c>
      <c r="D160" s="967" t="e">
        <f>IF(Anx16AInd!$C$7&lt;0.25,CreditosVIg_SinReactiva!C73,CreditosVIg_SinReactiva!C68)</f>
        <v>#DIV/0!</v>
      </c>
      <c r="E160" s="967" t="e">
        <f>IF(Anx16AInd!$C$7&lt;0.25,CreditosVIg_SinReactiva!C121,CreditosVIg_SinReactiva!C116)</f>
        <v>#DIV/0!</v>
      </c>
      <c r="F160" s="967" t="e">
        <f>IF(Anx16AInd!$C$7&lt;0.25,CreditosVIg_SinReactiva!D73,CreditosVIg_SinReactiva!D68)</f>
        <v>#DIV/0!</v>
      </c>
      <c r="G160" s="967" t="e">
        <f>IF(Anx16AInd!$C$7&lt;0.25,CreditosVIg_SinReactiva!D121,CreditosVIg_SinReactiva!D116)</f>
        <v>#DIV/0!</v>
      </c>
      <c r="H160" s="967" t="e">
        <f>IF(Anx16AInd!$C$7&lt;0.25,CreditosVIg_SinReactiva!E73,CreditosVIg_SinReactiva!E68)</f>
        <v>#DIV/0!</v>
      </c>
      <c r="I160" s="967" t="e">
        <f>IF(Anx16AInd!$C$7&lt;0.25,CreditosVIg_SinReactiva!E121,CreditosVIg_SinReactiva!E116)</f>
        <v>#DIV/0!</v>
      </c>
      <c r="J160" s="967" t="e">
        <f>IF(Anx16AInd!$C$7&lt;0.25,CreditosVIg_SinReactiva!F73,CreditosVIg_SinReactiva!F68)</f>
        <v>#DIV/0!</v>
      </c>
      <c r="K160" s="972" t="e">
        <f>IF(Anx16AInd!$C$7&lt;0.25,CreditosVIg_SinReactiva!F121,CreditosVIg_SinReactiva!F116)</f>
        <v>#DIV/0!</v>
      </c>
      <c r="L160" s="967" t="e">
        <f>IF(Anx16AInd!$C$7&lt;0.25,CreditosVIg_SinReactiva!G73,CreditosVIg_SinReactiva!G68)</f>
        <v>#DIV/0!</v>
      </c>
      <c r="M160" s="967" t="e">
        <f>IF(Anx16AInd!$C$7&lt;0.25,CreditosVIg_SinReactiva!G121,CreditosVIg_SinReactiva!G116)</f>
        <v>#DIV/0!</v>
      </c>
      <c r="N160" s="967" t="e">
        <f>IF(Anx16AInd!$C$7&lt;0.25,CreditosVIg_SinReactiva!H73,CreditosVIg_SinReactiva!H68)</f>
        <v>#DIV/0!</v>
      </c>
      <c r="O160" s="967" t="e">
        <f>IF(Anx16AInd!$C$7&lt;0.25,CreditosVIg_SinReactiva!H121,CreditosVIg_SinReactiva!H116)</f>
        <v>#DIV/0!</v>
      </c>
      <c r="P160" s="967" t="e">
        <f>IF(Anx16AInd!$C$7&lt;0.25,CreditosVIg_SinReactiva!I73,CreditosVIg_SinReactiva!I68)</f>
        <v>#DIV/0!</v>
      </c>
      <c r="Q160" s="967" t="e">
        <f>IF(Anx16AInd!$C$7&lt;0.25,CreditosVIg_SinReactiva!I121,CreditosVIg_SinReactiva!I116)</f>
        <v>#DIV/0!</v>
      </c>
      <c r="R160" s="967" t="e">
        <f>IF(Anx16AInd!$C$7&lt;0.25,CreditosVIg_SinReactiva!J73,CreditosVIg_SinReactiva!J68)</f>
        <v>#DIV/0!</v>
      </c>
      <c r="S160" s="967" t="e">
        <f>IF(Anx16AInd!$C$7&lt;0.25,CreditosVIg_SinReactiva!J121,CreditosVIg_SinReactiva!J116)</f>
        <v>#DIV/0!</v>
      </c>
      <c r="T160" s="967" t="e">
        <f t="shared" si="41"/>
        <v>#DIV/0!</v>
      </c>
      <c r="U160" s="967" t="e">
        <f t="shared" si="41"/>
        <v>#DIV/0!</v>
      </c>
      <c r="V160" s="991"/>
      <c r="W160" s="991"/>
    </row>
    <row r="161" spans="1:23" ht="16.5">
      <c r="A161" s="1029" t="s">
        <v>95</v>
      </c>
      <c r="B161" s="967" t="e">
        <f>IF(Anx16AInd!$C$7&lt;0.25,CreditosVIg_SinReactiva!B74,CreditosVIg_SinReactiva!B69)</f>
        <v>#DIV/0!</v>
      </c>
      <c r="C161" s="967" t="e">
        <f>IF(Anx16AInd!$C$7&lt;0.25,CreditosVIg_SinReactiva!B122,CreditosVIg_SinReactiva!B117)</f>
        <v>#DIV/0!</v>
      </c>
      <c r="D161" s="967" t="e">
        <f>IF(Anx16AInd!$C$7&lt;0.25,CreditosVIg_SinReactiva!C74,CreditosVIg_SinReactiva!C69)</f>
        <v>#DIV/0!</v>
      </c>
      <c r="E161" s="967" t="e">
        <f>IF(Anx16AInd!$C$7&lt;0.25,CreditosVIg_SinReactiva!C122,CreditosVIg_SinReactiva!C117)</f>
        <v>#DIV/0!</v>
      </c>
      <c r="F161" s="967" t="e">
        <f>IF(Anx16AInd!$C$7&lt;0.25,CreditosVIg_SinReactiva!D74,CreditosVIg_SinReactiva!D69)</f>
        <v>#DIV/0!</v>
      </c>
      <c r="G161" s="967" t="e">
        <f>IF(Anx16AInd!$C$7&lt;0.25,CreditosVIg_SinReactiva!D122,CreditosVIg_SinReactiva!D117)</f>
        <v>#DIV/0!</v>
      </c>
      <c r="H161" s="967" t="e">
        <f>IF(Anx16AInd!$C$7&lt;0.25,CreditosVIg_SinReactiva!E74,CreditosVIg_SinReactiva!E69)</f>
        <v>#DIV/0!</v>
      </c>
      <c r="I161" s="967" t="e">
        <f>IF(Anx16AInd!$C$7&lt;0.25,CreditosVIg_SinReactiva!E122,CreditosVIg_SinReactiva!E117)</f>
        <v>#DIV/0!</v>
      </c>
      <c r="J161" s="967" t="e">
        <f>IF(Anx16AInd!$C$7&lt;0.25,CreditosVIg_SinReactiva!F74,CreditosVIg_SinReactiva!F69)</f>
        <v>#DIV/0!</v>
      </c>
      <c r="K161" s="972" t="e">
        <f>IF(Anx16AInd!$C$7&lt;0.25,CreditosVIg_SinReactiva!F122,CreditosVIg_SinReactiva!F117)</f>
        <v>#DIV/0!</v>
      </c>
      <c r="L161" s="967" t="e">
        <f>IF(Anx16AInd!$C$7&lt;0.25,CreditosVIg_SinReactiva!G74,CreditosVIg_SinReactiva!G69)</f>
        <v>#DIV/0!</v>
      </c>
      <c r="M161" s="967" t="e">
        <f>IF(Anx16AInd!$C$7&lt;0.25,CreditosVIg_SinReactiva!G122,CreditosVIg_SinReactiva!G117)</f>
        <v>#DIV/0!</v>
      </c>
      <c r="N161" s="967" t="e">
        <f>IF(Anx16AInd!$C$7&lt;0.25,CreditosVIg_SinReactiva!H74,CreditosVIg_SinReactiva!H69)</f>
        <v>#DIV/0!</v>
      </c>
      <c r="O161" s="967" t="e">
        <f>IF(Anx16AInd!$C$7&lt;0.25,CreditosVIg_SinReactiva!H122,CreditosVIg_SinReactiva!H117)</f>
        <v>#DIV/0!</v>
      </c>
      <c r="P161" s="967" t="e">
        <f>IF(Anx16AInd!$C$7&lt;0.25,CreditosVIg_SinReactiva!I74,CreditosVIg_SinReactiva!I69)</f>
        <v>#DIV/0!</v>
      </c>
      <c r="Q161" s="967" t="e">
        <f>IF(Anx16AInd!$C$7&lt;0.25,CreditosVIg_SinReactiva!I122,CreditosVIg_SinReactiva!I117)</f>
        <v>#DIV/0!</v>
      </c>
      <c r="R161" s="967" t="e">
        <f>IF(Anx16AInd!$C$7&lt;0.25,CreditosVIg_SinReactiva!J74,CreditosVIg_SinReactiva!J69)</f>
        <v>#DIV/0!</v>
      </c>
      <c r="S161" s="967" t="e">
        <f>IF(Anx16AInd!$C$7&lt;0.25,CreditosVIg_SinReactiva!J122,CreditosVIg_SinReactiva!J117)</f>
        <v>#DIV/0!</v>
      </c>
      <c r="T161" s="967" t="e">
        <f t="shared" si="41"/>
        <v>#DIV/0!</v>
      </c>
      <c r="U161" s="967" t="e">
        <f t="shared" si="41"/>
        <v>#DIV/0!</v>
      </c>
      <c r="V161" s="991"/>
      <c r="W161" s="991"/>
    </row>
    <row r="164" spans="1:23" ht="16.5">
      <c r="B164" s="1143" t="s">
        <v>28</v>
      </c>
      <c r="C164" s="1144"/>
      <c r="D164" s="1143" t="s">
        <v>29</v>
      </c>
      <c r="E164" s="1144"/>
      <c r="F164" s="1143" t="s">
        <v>30</v>
      </c>
      <c r="G164" s="1144"/>
      <c r="H164" s="1143" t="s">
        <v>31</v>
      </c>
      <c r="I164" s="1144"/>
      <c r="J164" s="1143" t="s">
        <v>32</v>
      </c>
      <c r="K164" s="1144"/>
      <c r="L164" s="1143" t="s">
        <v>33</v>
      </c>
      <c r="M164" s="1144"/>
      <c r="N164" s="1143" t="s">
        <v>469</v>
      </c>
      <c r="O164" s="1144"/>
      <c r="P164" s="1143" t="s">
        <v>73</v>
      </c>
      <c r="Q164" s="1144"/>
      <c r="R164" s="1157" t="s">
        <v>470</v>
      </c>
      <c r="S164" s="1158"/>
      <c r="T164" s="1143" t="s">
        <v>39</v>
      </c>
      <c r="U164" s="1144"/>
    </row>
    <row r="165" spans="1:23" ht="16.5">
      <c r="B165" s="971" t="s">
        <v>414</v>
      </c>
      <c r="C165" s="971" t="s">
        <v>415</v>
      </c>
      <c r="D165" s="971" t="s">
        <v>414</v>
      </c>
      <c r="E165" s="971" t="s">
        <v>415</v>
      </c>
      <c r="F165" s="971" t="s">
        <v>414</v>
      </c>
      <c r="G165" s="971" t="s">
        <v>415</v>
      </c>
      <c r="H165" s="971" t="s">
        <v>414</v>
      </c>
      <c r="I165" s="971" t="s">
        <v>415</v>
      </c>
      <c r="J165" s="971" t="s">
        <v>414</v>
      </c>
      <c r="K165" s="1028" t="s">
        <v>415</v>
      </c>
      <c r="L165" s="971" t="s">
        <v>414</v>
      </c>
      <c r="M165" s="971" t="s">
        <v>415</v>
      </c>
      <c r="N165" s="971" t="s">
        <v>414</v>
      </c>
      <c r="O165" s="971" t="s">
        <v>415</v>
      </c>
      <c r="P165" s="971" t="s">
        <v>414</v>
      </c>
      <c r="Q165" s="971" t="s">
        <v>415</v>
      </c>
      <c r="R165" s="963" t="s">
        <v>414</v>
      </c>
      <c r="S165" s="963" t="s">
        <v>415</v>
      </c>
      <c r="T165" s="971" t="s">
        <v>414</v>
      </c>
      <c r="U165" s="971" t="s">
        <v>415</v>
      </c>
    </row>
    <row r="166" spans="1:23" ht="16.5">
      <c r="A166" s="1029" t="s">
        <v>558</v>
      </c>
      <c r="B166" s="967" t="e">
        <f>IF(Anx16AInd!$C$7&lt;0.25,CreditosVIg_SinReactiva!B88,CreditosVIg_SinReactiva!B83)</f>
        <v>#DIV/0!</v>
      </c>
      <c r="C166" s="967" t="e">
        <f>IF(Anx16AInd!$C$7&lt;0.25,CreditosVIg_SinReactiva!B136,CreditosVIg_SinReactiva!B131)</f>
        <v>#DIV/0!</v>
      </c>
      <c r="D166" s="967" t="e">
        <f>IF(Anx16AInd!$C$7&lt;0.25,CreditosVIg_SinReactiva!C88,CreditosVIg_SinReactiva!C83)</f>
        <v>#DIV/0!</v>
      </c>
      <c r="E166" s="967" t="e">
        <f>IF(Anx16AInd!$C$7&lt;0.25,CreditosVIg_SinReactiva!C136,CreditosVIg_SinReactiva!C131)</f>
        <v>#DIV/0!</v>
      </c>
      <c r="F166" s="967" t="e">
        <f>IF(Anx16AInd!$C$7&lt;0.25,CreditosVIg_SinReactiva!D88,CreditosVIg_SinReactiva!D83)</f>
        <v>#DIV/0!</v>
      </c>
      <c r="G166" s="967" t="e">
        <f>IF(Anx16AInd!$C$7&lt;0.25,CreditosVIg_SinReactiva!D136,CreditosVIg_SinReactiva!D131)</f>
        <v>#DIV/0!</v>
      </c>
      <c r="H166" s="967" t="e">
        <f>IF(Anx16AInd!$C$7&lt;0.25,CreditosVIg_SinReactiva!E88,CreditosVIg_SinReactiva!E83)</f>
        <v>#DIV/0!</v>
      </c>
      <c r="I166" s="967" t="e">
        <f>IF(Anx16AInd!$C$7&lt;0.25,CreditosVIg_SinReactiva!E136,CreditosVIg_SinReactiva!E131)</f>
        <v>#DIV/0!</v>
      </c>
      <c r="J166" s="967" t="e">
        <f>IF(Anx16AInd!$C$7&lt;0.25,CreditosVIg_SinReactiva!F88,CreditosVIg_SinReactiva!F83)</f>
        <v>#DIV/0!</v>
      </c>
      <c r="K166" s="972" t="e">
        <f>IF(Anx16AInd!$C$7&lt;0.25,CreditosVIg_SinReactiva!F136,CreditosVIg_SinReactiva!F131)</f>
        <v>#DIV/0!</v>
      </c>
      <c r="L166" s="967" t="e">
        <f>IF(Anx16AInd!$C$7&lt;0.25,CreditosVIg_SinReactiva!G88,CreditosVIg_SinReactiva!G83)</f>
        <v>#DIV/0!</v>
      </c>
      <c r="M166" s="967" t="e">
        <f>IF(Anx16AInd!$C$7&lt;0.25,CreditosVIg_SinReactiva!G136,CreditosVIg_SinReactiva!G131)</f>
        <v>#DIV/0!</v>
      </c>
      <c r="N166" s="967" t="e">
        <f>IF(Anx16AInd!$C$7&lt;0.25,CreditosVIg_SinReactiva!H88,CreditosVIg_SinReactiva!H83)</f>
        <v>#DIV/0!</v>
      </c>
      <c r="O166" s="967" t="e">
        <f>IF(Anx16AInd!$C$7&lt;0.25,CreditosVIg_SinReactiva!H136,CreditosVIg_SinReactiva!H131)</f>
        <v>#DIV/0!</v>
      </c>
      <c r="P166" s="967" t="e">
        <f>IF(Anx16AInd!$C$7&lt;0.25,CreditosVIg_SinReactiva!I88,CreditosVIg_SinReactiva!I83)</f>
        <v>#DIV/0!</v>
      </c>
      <c r="Q166" s="967" t="e">
        <f>IF(Anx16AInd!$C$7&lt;0.25,CreditosVIg_SinReactiva!I136,CreditosVIg_SinReactiva!I131)</f>
        <v>#DIV/0!</v>
      </c>
      <c r="R166" s="967" t="e">
        <f>IF(Anx16AInd!$C$7&lt;0.25,CreditosVIg_SinReactiva!J88,CreditosVIg_SinReactiva!J83)</f>
        <v>#DIV/0!</v>
      </c>
      <c r="S166" s="967" t="e">
        <f>IF(Anx16AInd!$C$7&lt;0.25,CreditosVIg_SinReactiva!J136,CreditosVIg_SinReactiva!J131)</f>
        <v>#DIV/0!</v>
      </c>
      <c r="T166" s="967" t="e">
        <f t="shared" ref="T166:U168" si="42">+B166+D166+F166+H166+J166+L166+N166+P166+R166</f>
        <v>#DIV/0!</v>
      </c>
      <c r="U166" s="967" t="e">
        <f t="shared" si="42"/>
        <v>#DIV/0!</v>
      </c>
      <c r="V166" s="1030"/>
      <c r="W166" s="991"/>
    </row>
    <row r="167" spans="1:23" ht="16.5">
      <c r="A167" s="1029" t="s">
        <v>559</v>
      </c>
      <c r="B167" s="967" t="e">
        <f>IF(Anx16AInd!$C$7&lt;0.25,CreditosVIg_SinReactiva!B89,CreditosVIg_SinReactiva!B84)</f>
        <v>#DIV/0!</v>
      </c>
      <c r="C167" s="967" t="e">
        <f>IF(Anx16AInd!$C$7&lt;0.25,CreditosVIg_SinReactiva!B137,CreditosVIg_SinReactiva!B132)</f>
        <v>#DIV/0!</v>
      </c>
      <c r="D167" s="967" t="e">
        <f>IF(Anx16AInd!$C$7&lt;0.25,CreditosVIg_SinReactiva!C89,CreditosVIg_SinReactiva!C84)</f>
        <v>#DIV/0!</v>
      </c>
      <c r="E167" s="967" t="e">
        <f>IF(Anx16AInd!$C$7&lt;0.25,CreditosVIg_SinReactiva!C137,CreditosVIg_SinReactiva!C132)</f>
        <v>#DIV/0!</v>
      </c>
      <c r="F167" s="967" t="e">
        <f>IF(Anx16AInd!$C$7&lt;0.25,CreditosVIg_SinReactiva!D89,CreditosVIg_SinReactiva!D84)</f>
        <v>#DIV/0!</v>
      </c>
      <c r="G167" s="967" t="e">
        <f>IF(Anx16AInd!$C$7&lt;0.25,CreditosVIg_SinReactiva!D137,CreditosVIg_SinReactiva!D132)</f>
        <v>#DIV/0!</v>
      </c>
      <c r="H167" s="967" t="e">
        <f>IF(Anx16AInd!$C$7&lt;0.25,CreditosVIg_SinReactiva!E89,CreditosVIg_SinReactiva!E84)</f>
        <v>#DIV/0!</v>
      </c>
      <c r="I167" s="967" t="e">
        <f>IF(Anx16AInd!$C$7&lt;0.25,CreditosVIg_SinReactiva!E137,CreditosVIg_SinReactiva!E132)</f>
        <v>#DIV/0!</v>
      </c>
      <c r="J167" s="967" t="e">
        <f>IF(Anx16AInd!$C$7&lt;0.25,CreditosVIg_SinReactiva!F89,CreditosVIg_SinReactiva!F84)</f>
        <v>#DIV/0!</v>
      </c>
      <c r="K167" s="972" t="e">
        <f>IF(Anx16AInd!$C$7&lt;0.25,CreditosVIg_SinReactiva!F137,CreditosVIg_SinReactiva!F132)</f>
        <v>#DIV/0!</v>
      </c>
      <c r="L167" s="967" t="e">
        <f>IF(Anx16AInd!$C$7&lt;0.25,CreditosVIg_SinReactiva!G89,CreditosVIg_SinReactiva!G84)</f>
        <v>#DIV/0!</v>
      </c>
      <c r="M167" s="967" t="e">
        <f>IF(Anx16AInd!$C$7&lt;0.25,CreditosVIg_SinReactiva!G137,CreditosVIg_SinReactiva!G132)</f>
        <v>#DIV/0!</v>
      </c>
      <c r="N167" s="967" t="e">
        <f>IF(Anx16AInd!$C$7&lt;0.25,CreditosVIg_SinReactiva!H89,CreditosVIg_SinReactiva!H84)</f>
        <v>#DIV/0!</v>
      </c>
      <c r="O167" s="967" t="e">
        <f>IF(Anx16AInd!$C$7&lt;0.25,CreditosVIg_SinReactiva!H137,CreditosVIg_SinReactiva!H132)</f>
        <v>#DIV/0!</v>
      </c>
      <c r="P167" s="967" t="e">
        <f>IF(Anx16AInd!$C$7&lt;0.25,CreditosVIg_SinReactiva!I89,CreditosVIg_SinReactiva!I84)</f>
        <v>#DIV/0!</v>
      </c>
      <c r="Q167" s="967" t="e">
        <f>IF(Anx16AInd!$C$7&lt;0.25,CreditosVIg_SinReactiva!I137,CreditosVIg_SinReactiva!I132)</f>
        <v>#DIV/0!</v>
      </c>
      <c r="R167" s="967" t="e">
        <f>IF(Anx16AInd!$C$7&lt;0.25,CreditosVIg_SinReactiva!J89,CreditosVIg_SinReactiva!J84)</f>
        <v>#DIV/0!</v>
      </c>
      <c r="S167" s="967" t="e">
        <f>IF(Anx16AInd!$C$7&lt;0.25,CreditosVIg_SinReactiva!J137,CreditosVIg_SinReactiva!J132)</f>
        <v>#DIV/0!</v>
      </c>
      <c r="T167" s="967" t="e">
        <f t="shared" si="42"/>
        <v>#DIV/0!</v>
      </c>
      <c r="U167" s="967" t="e">
        <f t="shared" si="42"/>
        <v>#DIV/0!</v>
      </c>
      <c r="V167" s="1030"/>
      <c r="W167" s="991"/>
    </row>
    <row r="168" spans="1:23" ht="16.5">
      <c r="A168" s="1029" t="s">
        <v>560</v>
      </c>
      <c r="B168" s="967" t="e">
        <f>IF(Anx16AInd!$C$7&lt;0.25,CreditosVIg_SinReactiva!B90,CreditosVIg_SinReactiva!B85)</f>
        <v>#DIV/0!</v>
      </c>
      <c r="C168" s="967" t="e">
        <f>IF(Anx16AInd!$C$7&lt;0.25,CreditosVIg_SinReactiva!B138,CreditosVIg_SinReactiva!B133)</f>
        <v>#DIV/0!</v>
      </c>
      <c r="D168" s="967" t="e">
        <f>IF(Anx16AInd!$C$7&lt;0.25,CreditosVIg_SinReactiva!C90,CreditosVIg_SinReactiva!C85)</f>
        <v>#DIV/0!</v>
      </c>
      <c r="E168" s="967" t="e">
        <f>IF(Anx16AInd!$C$7&lt;0.25,CreditosVIg_SinReactiva!C138,CreditosVIg_SinReactiva!C133)</f>
        <v>#DIV/0!</v>
      </c>
      <c r="F168" s="967" t="e">
        <f>IF(Anx16AInd!$C$7&lt;0.25,CreditosVIg_SinReactiva!D90,CreditosVIg_SinReactiva!D85)</f>
        <v>#DIV/0!</v>
      </c>
      <c r="G168" s="967" t="e">
        <f>IF(Anx16AInd!$C$7&lt;0.25,CreditosVIg_SinReactiva!D138,CreditosVIg_SinReactiva!D133)</f>
        <v>#DIV/0!</v>
      </c>
      <c r="H168" s="967" t="e">
        <f>IF(Anx16AInd!$C$7&lt;0.25,CreditosVIg_SinReactiva!E90,CreditosVIg_SinReactiva!E85)</f>
        <v>#DIV/0!</v>
      </c>
      <c r="I168" s="967" t="e">
        <f>IF(Anx16AInd!$C$7&lt;0.25,CreditosVIg_SinReactiva!E138,CreditosVIg_SinReactiva!E133)</f>
        <v>#DIV/0!</v>
      </c>
      <c r="J168" s="967" t="e">
        <f>IF(Anx16AInd!$C$7&lt;0.25,CreditosVIg_SinReactiva!F90,CreditosVIg_SinReactiva!F85)</f>
        <v>#DIV/0!</v>
      </c>
      <c r="K168" s="972" t="e">
        <f>IF(Anx16AInd!$C$7&lt;0.25,CreditosVIg_SinReactiva!F138,CreditosVIg_SinReactiva!F133)</f>
        <v>#DIV/0!</v>
      </c>
      <c r="L168" s="967" t="e">
        <f>IF(Anx16AInd!$C$7&lt;0.25,CreditosVIg_SinReactiva!G90,CreditosVIg_SinReactiva!G85)</f>
        <v>#DIV/0!</v>
      </c>
      <c r="M168" s="967" t="e">
        <f>IF(Anx16AInd!$C$7&lt;0.25,CreditosVIg_SinReactiva!G138,CreditosVIg_SinReactiva!G133)</f>
        <v>#DIV/0!</v>
      </c>
      <c r="N168" s="967" t="e">
        <f>IF(Anx16AInd!$C$7&lt;0.25,CreditosVIg_SinReactiva!H90,CreditosVIg_SinReactiva!H85)</f>
        <v>#DIV/0!</v>
      </c>
      <c r="O168" s="967" t="e">
        <f>IF(Anx16AInd!$C$7&lt;0.25,CreditosVIg_SinReactiva!H138,CreditosVIg_SinReactiva!H133)</f>
        <v>#DIV/0!</v>
      </c>
      <c r="P168" s="967" t="e">
        <f>IF(Anx16AInd!$C$7&lt;0.25,CreditosVIg_SinReactiva!I90,CreditosVIg_SinReactiva!I85)</f>
        <v>#DIV/0!</v>
      </c>
      <c r="Q168" s="967" t="e">
        <f>IF(Anx16AInd!$C$7&lt;0.25,CreditosVIg_SinReactiva!I138,CreditosVIg_SinReactiva!I133)</f>
        <v>#DIV/0!</v>
      </c>
      <c r="R168" s="967" t="e">
        <f>IF(Anx16AInd!$C$7&lt;0.25,CreditosVIg_SinReactiva!J90,CreditosVIg_SinReactiva!J85)</f>
        <v>#DIV/0!</v>
      </c>
      <c r="S168" s="967" t="e">
        <f>IF(Anx16AInd!$C$7&lt;0.25,CreditosVIg_SinReactiva!J138,CreditosVIg_SinReactiva!J133)</f>
        <v>#DIV/0!</v>
      </c>
      <c r="T168" s="967" t="e">
        <f t="shared" si="42"/>
        <v>#DIV/0!</v>
      </c>
      <c r="U168" s="967" t="e">
        <f t="shared" si="42"/>
        <v>#DIV/0!</v>
      </c>
      <c r="V168" s="1030"/>
      <c r="W168" s="991"/>
    </row>
    <row r="171" spans="1:23" ht="16.5">
      <c r="B171" s="1143" t="s">
        <v>28</v>
      </c>
      <c r="C171" s="1144"/>
      <c r="D171" s="1143" t="s">
        <v>29</v>
      </c>
      <c r="E171" s="1144"/>
      <c r="F171" s="1143" t="s">
        <v>30</v>
      </c>
      <c r="G171" s="1144"/>
      <c r="H171" s="1143" t="s">
        <v>31</v>
      </c>
      <c r="I171" s="1144"/>
      <c r="J171" s="1143" t="s">
        <v>32</v>
      </c>
      <c r="K171" s="1144"/>
      <c r="L171" s="1143" t="s">
        <v>33</v>
      </c>
      <c r="M171" s="1144"/>
      <c r="N171" s="1143" t="s">
        <v>469</v>
      </c>
      <c r="O171" s="1144"/>
      <c r="P171" s="1143" t="s">
        <v>73</v>
      </c>
      <c r="Q171" s="1144"/>
      <c r="R171" s="1157" t="s">
        <v>470</v>
      </c>
      <c r="S171" s="1158"/>
      <c r="T171" s="1143" t="s">
        <v>39</v>
      </c>
      <c r="U171" s="1144"/>
    </row>
    <row r="172" spans="1:23" ht="16.5">
      <c r="B172" s="971" t="s">
        <v>414</v>
      </c>
      <c r="C172" s="971" t="s">
        <v>415</v>
      </c>
      <c r="D172" s="971" t="s">
        <v>414</v>
      </c>
      <c r="E172" s="971" t="s">
        <v>415</v>
      </c>
      <c r="F172" s="971" t="s">
        <v>414</v>
      </c>
      <c r="G172" s="971" t="s">
        <v>415</v>
      </c>
      <c r="H172" s="971" t="s">
        <v>414</v>
      </c>
      <c r="I172" s="971" t="s">
        <v>415</v>
      </c>
      <c r="J172" s="971" t="s">
        <v>414</v>
      </c>
      <c r="K172" s="1028" t="s">
        <v>415</v>
      </c>
      <c r="L172" s="971" t="s">
        <v>414</v>
      </c>
      <c r="M172" s="971" t="s">
        <v>415</v>
      </c>
      <c r="N172" s="971" t="s">
        <v>414</v>
      </c>
      <c r="O172" s="971" t="s">
        <v>415</v>
      </c>
      <c r="P172" s="971" t="s">
        <v>414</v>
      </c>
      <c r="Q172" s="971" t="s">
        <v>415</v>
      </c>
      <c r="R172" s="963" t="s">
        <v>414</v>
      </c>
      <c r="S172" s="963" t="s">
        <v>415</v>
      </c>
      <c r="T172" s="971" t="s">
        <v>414</v>
      </c>
      <c r="U172" s="971" t="s">
        <v>415</v>
      </c>
    </row>
    <row r="173" spans="1:23" ht="16.5">
      <c r="A173" s="1029" t="s">
        <v>564</v>
      </c>
      <c r="B173" s="967" t="e">
        <f>IF(Anx16AInd!$C$7&lt;0.25,CreditosVIg_SinReactiva!B104,CreditosVIg_SinReactiva!B99)</f>
        <v>#DIV/0!</v>
      </c>
      <c r="C173" s="967" t="e">
        <f>IF(Anx16AInd!$C$7&lt;0.25,CreditosVIg_SinReactiva!B152,CreditosVIg_SinReactiva!B147)</f>
        <v>#DIV/0!</v>
      </c>
      <c r="D173" s="967" t="e">
        <f>IF(Anx16AInd!$C$7&lt;0.25,CreditosVIg_SinReactiva!C104,CreditosVIg_SinReactiva!C99)</f>
        <v>#DIV/0!</v>
      </c>
      <c r="E173" s="967" t="e">
        <f>IF(Anx16AInd!$C$7&lt;0.25,CreditosVIg_SinReactiva!C152,CreditosVIg_SinReactiva!C147)</f>
        <v>#DIV/0!</v>
      </c>
      <c r="F173" s="967" t="e">
        <f>IF(Anx16AInd!$C$7&lt;0.25,CreditosVIg_SinReactiva!D104,CreditosVIg_SinReactiva!D99)</f>
        <v>#DIV/0!</v>
      </c>
      <c r="G173" s="967" t="e">
        <f>IF(Anx16AInd!$C$7&lt;0.25,CreditosVIg_SinReactiva!D152,CreditosVIg_SinReactiva!D147)</f>
        <v>#DIV/0!</v>
      </c>
      <c r="H173" s="967" t="e">
        <f>IF(Anx16AInd!$C$7&lt;0.25,CreditosVIg_SinReactiva!E104,CreditosVIg_SinReactiva!E99)</f>
        <v>#DIV/0!</v>
      </c>
      <c r="I173" s="967" t="e">
        <f>IF(Anx16AInd!$C$7&lt;0.25,CreditosVIg_SinReactiva!E152,CreditosVIg_SinReactiva!E147)</f>
        <v>#DIV/0!</v>
      </c>
      <c r="J173" s="967" t="e">
        <f>IF(Anx16AInd!$C$7&lt;0.25,CreditosVIg_SinReactiva!F104,CreditosVIg_SinReactiva!F99)</f>
        <v>#DIV/0!</v>
      </c>
      <c r="K173" s="972" t="e">
        <f>IF(Anx16AInd!$C$7&lt;0.25,CreditosVIg_SinReactiva!F152,CreditosVIg_SinReactiva!F147)</f>
        <v>#DIV/0!</v>
      </c>
      <c r="L173" s="967" t="e">
        <f>IF(Anx16AInd!$C$7&lt;0.25,CreditosVIg_SinReactiva!G104,CreditosVIg_SinReactiva!G99)</f>
        <v>#DIV/0!</v>
      </c>
      <c r="M173" s="967" t="e">
        <f>IF(Anx16AInd!$C$7&lt;0.25,CreditosVIg_SinReactiva!G152,CreditosVIg_SinReactiva!G147)</f>
        <v>#DIV/0!</v>
      </c>
      <c r="N173" s="967" t="e">
        <f>IF(Anx16AInd!$C$7&lt;0.25,CreditosVIg_SinReactiva!H104,CreditosVIg_SinReactiva!H99)</f>
        <v>#DIV/0!</v>
      </c>
      <c r="O173" s="967" t="e">
        <f>IF(Anx16AInd!$C$7&lt;0.25,CreditosVIg_SinReactiva!H152,CreditosVIg_SinReactiva!H147)</f>
        <v>#DIV/0!</v>
      </c>
      <c r="P173" s="967" t="e">
        <f>IF(Anx16AInd!$C$7&lt;0.25,CreditosVIg_SinReactiva!I104,CreditosVIg_SinReactiva!I99)</f>
        <v>#DIV/0!</v>
      </c>
      <c r="Q173" s="967" t="e">
        <f>IF(Anx16AInd!$C$7&lt;0.25,CreditosVIg_SinReactiva!I152,CreditosVIg_SinReactiva!I147)</f>
        <v>#DIV/0!</v>
      </c>
      <c r="R173" s="967" t="e">
        <f>IF(Anx16AInd!$C$7&lt;0.25,CreditosVIg_SinReactiva!J104,CreditosVIg_SinReactiva!J99)</f>
        <v>#DIV/0!</v>
      </c>
      <c r="S173" s="967" t="e">
        <f>IF(Anx16AInd!$C$7&lt;0.25,CreditosVIg_SinReactiva!J152,CreditosVIg_SinReactiva!J147)</f>
        <v>#DIV/0!</v>
      </c>
      <c r="T173" s="967" t="e">
        <f t="shared" ref="T173:U175" si="43">+B173+D173+F173+H173+J173+L173+N173+P173+R173</f>
        <v>#DIV/0!</v>
      </c>
      <c r="U173" s="967" t="e">
        <f t="shared" si="43"/>
        <v>#DIV/0!</v>
      </c>
    </row>
    <row r="174" spans="1:23" ht="16.5">
      <c r="A174" s="1029" t="s">
        <v>565</v>
      </c>
      <c r="B174" s="967" t="e">
        <f>IF(Anx16AInd!$C$7&lt;0.25,CreditosVIg_SinReactiva!B105,CreditosVIg_SinReactiva!B100)</f>
        <v>#DIV/0!</v>
      </c>
      <c r="C174" s="967" t="e">
        <f>IF(Anx16AInd!$C$7&lt;0.25,CreditosVIg_SinReactiva!B153,CreditosVIg_SinReactiva!B148)</f>
        <v>#DIV/0!</v>
      </c>
      <c r="D174" s="967" t="e">
        <f>IF(Anx16AInd!$C$7&lt;0.25,CreditosVIg_SinReactiva!C105,CreditosVIg_SinReactiva!C100)</f>
        <v>#DIV/0!</v>
      </c>
      <c r="E174" s="967" t="e">
        <f>IF(Anx16AInd!$C$7&lt;0.25,CreditosVIg_SinReactiva!C153,CreditosVIg_SinReactiva!C148)</f>
        <v>#DIV/0!</v>
      </c>
      <c r="F174" s="967" t="e">
        <f>IF(Anx16AInd!$C$7&lt;0.25,CreditosVIg_SinReactiva!D105,CreditosVIg_SinReactiva!D100)</f>
        <v>#DIV/0!</v>
      </c>
      <c r="G174" s="967" t="e">
        <f>IF(Anx16AInd!$C$7&lt;0.25,CreditosVIg_SinReactiva!D153,CreditosVIg_SinReactiva!D148)</f>
        <v>#DIV/0!</v>
      </c>
      <c r="H174" s="967" t="e">
        <f>IF(Anx16AInd!$C$7&lt;0.25,CreditosVIg_SinReactiva!E105,CreditosVIg_SinReactiva!E100)</f>
        <v>#DIV/0!</v>
      </c>
      <c r="I174" s="967" t="e">
        <f>IF(Anx16AInd!$C$7&lt;0.25,CreditosVIg_SinReactiva!E153,CreditosVIg_SinReactiva!E148)</f>
        <v>#DIV/0!</v>
      </c>
      <c r="J174" s="967" t="e">
        <f>IF(Anx16AInd!$C$7&lt;0.25,CreditosVIg_SinReactiva!F105,CreditosVIg_SinReactiva!F100)</f>
        <v>#DIV/0!</v>
      </c>
      <c r="K174" s="972" t="e">
        <f>IF(Anx16AInd!$C$7&lt;0.25,CreditosVIg_SinReactiva!F153,CreditosVIg_SinReactiva!F148)</f>
        <v>#DIV/0!</v>
      </c>
      <c r="L174" s="967" t="e">
        <f>IF(Anx16AInd!$C$7&lt;0.25,CreditosVIg_SinReactiva!G105,CreditosVIg_SinReactiva!G100)</f>
        <v>#DIV/0!</v>
      </c>
      <c r="M174" s="967" t="e">
        <f>IF(Anx16AInd!$C$7&lt;0.25,CreditosVIg_SinReactiva!G153,CreditosVIg_SinReactiva!G148)</f>
        <v>#DIV/0!</v>
      </c>
      <c r="N174" s="967" t="e">
        <f>IF(Anx16AInd!$C$7&lt;0.25,CreditosVIg_SinReactiva!H105,CreditosVIg_SinReactiva!H100)</f>
        <v>#DIV/0!</v>
      </c>
      <c r="O174" s="967" t="e">
        <f>IF(Anx16AInd!$C$7&lt;0.25,CreditosVIg_SinReactiva!H153,CreditosVIg_SinReactiva!H148)</f>
        <v>#DIV/0!</v>
      </c>
      <c r="P174" s="967" t="e">
        <f>IF(Anx16AInd!$C$7&lt;0.25,CreditosVIg_SinReactiva!I105,CreditosVIg_SinReactiva!I100)</f>
        <v>#DIV/0!</v>
      </c>
      <c r="Q174" s="967" t="e">
        <f>IF(Anx16AInd!$C$7&lt;0.25,CreditosVIg_SinReactiva!I153,CreditosVIg_SinReactiva!I148)</f>
        <v>#DIV/0!</v>
      </c>
      <c r="R174" s="967" t="e">
        <f>IF(Anx16AInd!$C$7&lt;0.25,CreditosVIg_SinReactiva!J105,CreditosVIg_SinReactiva!J100)</f>
        <v>#DIV/0!</v>
      </c>
      <c r="S174" s="967" t="e">
        <f>IF(Anx16AInd!$C$7&lt;0.25,CreditosVIg_SinReactiva!J153,CreditosVIg_SinReactiva!J148)</f>
        <v>#DIV/0!</v>
      </c>
      <c r="T174" s="967" t="e">
        <f t="shared" si="43"/>
        <v>#DIV/0!</v>
      </c>
      <c r="U174" s="967" t="e">
        <f t="shared" si="43"/>
        <v>#DIV/0!</v>
      </c>
    </row>
    <row r="175" spans="1:23" ht="16.5">
      <c r="A175" s="1029" t="s">
        <v>566</v>
      </c>
      <c r="B175" s="967" t="e">
        <f>IF(Anx16AInd!$C$7&lt;0.25,CreditosVIg_SinReactiva!B106,CreditosVIg_SinReactiva!B101)</f>
        <v>#DIV/0!</v>
      </c>
      <c r="C175" s="967" t="e">
        <f>IF(Anx16AInd!$C$7&lt;0.25,CreditosVIg_SinReactiva!B154,CreditosVIg_SinReactiva!B149)</f>
        <v>#DIV/0!</v>
      </c>
      <c r="D175" s="967" t="e">
        <f>IF(Anx16AInd!$C$7&lt;0.25,CreditosVIg_SinReactiva!C106,CreditosVIg_SinReactiva!C101)</f>
        <v>#DIV/0!</v>
      </c>
      <c r="E175" s="967" t="e">
        <f>IF(Anx16AInd!$C$7&lt;0.25,CreditosVIg_SinReactiva!C154,CreditosVIg_SinReactiva!C149)</f>
        <v>#DIV/0!</v>
      </c>
      <c r="F175" s="967" t="e">
        <f>IF(Anx16AInd!$C$7&lt;0.25,CreditosVIg_SinReactiva!D106,CreditosVIg_SinReactiva!D101)</f>
        <v>#DIV/0!</v>
      </c>
      <c r="G175" s="967" t="e">
        <f>IF(Anx16AInd!$C$7&lt;0.25,CreditosVIg_SinReactiva!D154,CreditosVIg_SinReactiva!D149)</f>
        <v>#DIV/0!</v>
      </c>
      <c r="H175" s="967" t="e">
        <f>IF(Anx16AInd!$C$7&lt;0.25,CreditosVIg_SinReactiva!E106,CreditosVIg_SinReactiva!E101)</f>
        <v>#DIV/0!</v>
      </c>
      <c r="I175" s="967" t="e">
        <f>IF(Anx16AInd!$C$7&lt;0.25,CreditosVIg_SinReactiva!E154,CreditosVIg_SinReactiva!E149)</f>
        <v>#DIV/0!</v>
      </c>
      <c r="J175" s="967" t="e">
        <f>IF(Anx16AInd!$C$7&lt;0.25,CreditosVIg_SinReactiva!F106,CreditosVIg_SinReactiva!F101)</f>
        <v>#DIV/0!</v>
      </c>
      <c r="K175" s="972" t="e">
        <f>IF(Anx16AInd!$C$7&lt;0.25,CreditosVIg_SinReactiva!F154,CreditosVIg_SinReactiva!F149)</f>
        <v>#DIV/0!</v>
      </c>
      <c r="L175" s="967" t="e">
        <f>IF(Anx16AInd!$C$7&lt;0.25,CreditosVIg_SinReactiva!G106,CreditosVIg_SinReactiva!G101)</f>
        <v>#DIV/0!</v>
      </c>
      <c r="M175" s="967" t="e">
        <f>IF(Anx16AInd!$C$7&lt;0.25,CreditosVIg_SinReactiva!G154,CreditosVIg_SinReactiva!G149)</f>
        <v>#DIV/0!</v>
      </c>
      <c r="N175" s="967" t="e">
        <f>IF(Anx16AInd!$C$7&lt;0.25,CreditosVIg_SinReactiva!H106,CreditosVIg_SinReactiva!H101)</f>
        <v>#DIV/0!</v>
      </c>
      <c r="O175" s="967" t="e">
        <f>IF(Anx16AInd!$C$7&lt;0.25,CreditosVIg_SinReactiva!H154,CreditosVIg_SinReactiva!H149)</f>
        <v>#DIV/0!</v>
      </c>
      <c r="P175" s="967" t="e">
        <f>IF(Anx16AInd!$C$7&lt;0.25,CreditosVIg_SinReactiva!I106,CreditosVIg_SinReactiva!I101)</f>
        <v>#DIV/0!</v>
      </c>
      <c r="Q175" s="967" t="e">
        <f>IF(Anx16AInd!$C$7&lt;0.25,CreditosVIg_SinReactiva!I154,CreditosVIg_SinReactiva!I149)</f>
        <v>#DIV/0!</v>
      </c>
      <c r="R175" s="967" t="e">
        <f>IF(Anx16AInd!$C$7&lt;0.25,CreditosVIg_SinReactiva!J106,CreditosVIg_SinReactiva!J101)</f>
        <v>#DIV/0!</v>
      </c>
      <c r="S175" s="967" t="e">
        <f>IF(Anx16AInd!$C$7&lt;0.25,CreditosVIg_SinReactiva!J154,CreditosVIg_SinReactiva!J149)</f>
        <v>#DIV/0!</v>
      </c>
      <c r="T175" s="967" t="e">
        <f t="shared" si="43"/>
        <v>#DIV/0!</v>
      </c>
      <c r="U175" s="967" t="e">
        <f t="shared" si="43"/>
        <v>#DIV/0!</v>
      </c>
    </row>
  </sheetData>
  <mergeCells count="51">
    <mergeCell ref="B171:C171"/>
    <mergeCell ref="D171:E171"/>
    <mergeCell ref="F171:G171"/>
    <mergeCell ref="H171:I171"/>
    <mergeCell ref="J171:K171"/>
    <mergeCell ref="B2:C2"/>
    <mergeCell ref="N164:O164"/>
    <mergeCell ref="P164:Q164"/>
    <mergeCell ref="R164:S164"/>
    <mergeCell ref="T164:U164"/>
    <mergeCell ref="N157:O157"/>
    <mergeCell ref="L164:M164"/>
    <mergeCell ref="B164:C164"/>
    <mergeCell ref="D164:E164"/>
    <mergeCell ref="F164:G164"/>
    <mergeCell ref="H164:I164"/>
    <mergeCell ref="J164:K164"/>
    <mergeCell ref="N25:O25"/>
    <mergeCell ref="P25:Q25"/>
    <mergeCell ref="R25:S25"/>
    <mergeCell ref="T25:U25"/>
    <mergeCell ref="N171:O171"/>
    <mergeCell ref="P171:Q171"/>
    <mergeCell ref="R171:S171"/>
    <mergeCell ref="T171:U171"/>
    <mergeCell ref="L171:M171"/>
    <mergeCell ref="B157:C157"/>
    <mergeCell ref="D157:E157"/>
    <mergeCell ref="F157:G157"/>
    <mergeCell ref="H157:I157"/>
    <mergeCell ref="J157:K157"/>
    <mergeCell ref="L157:M157"/>
    <mergeCell ref="P157:Q157"/>
    <mergeCell ref="R157:S157"/>
    <mergeCell ref="T157:U157"/>
    <mergeCell ref="N17:O17"/>
    <mergeCell ref="P17:Q17"/>
    <mergeCell ref="R17:S17"/>
    <mergeCell ref="T17:U17"/>
    <mergeCell ref="L25:M25"/>
    <mergeCell ref="L17:M17"/>
    <mergeCell ref="B25:C25"/>
    <mergeCell ref="D25:E25"/>
    <mergeCell ref="F25:G25"/>
    <mergeCell ref="H25:I25"/>
    <mergeCell ref="J25:K25"/>
    <mergeCell ref="B17:C17"/>
    <mergeCell ref="D17:E17"/>
    <mergeCell ref="F17:G17"/>
    <mergeCell ref="H17:I17"/>
    <mergeCell ref="J17:K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-0.499984740745262"/>
  </sheetPr>
  <dimension ref="A1:U50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7.28515625" customWidth="1"/>
    <col min="9" max="9" width="18" bestFit="1" customWidth="1"/>
    <col min="10" max="10" width="13.85546875" bestFit="1" customWidth="1"/>
    <col min="11" max="11" width="16.85546875" style="959" customWidth="1"/>
    <col min="12" max="12" width="14.42578125" bestFit="1" customWidth="1"/>
    <col min="13" max="13" width="14.85546875" bestFit="1" customWidth="1"/>
    <col min="14" max="14" width="19.85546875" bestFit="1" customWidth="1"/>
    <col min="16" max="16" width="12.85546875" bestFit="1" customWidth="1"/>
    <col min="18" max="18" width="13.42578125" customWidth="1"/>
    <col min="19" max="19" width="12.85546875" customWidth="1"/>
    <col min="20" max="20" width="15" bestFit="1" customWidth="1"/>
    <col min="21" max="21" width="12.85546875" bestFit="1" customWidth="1"/>
    <col min="22" max="22" width="13.5703125" bestFit="1" customWidth="1"/>
    <col min="23" max="23" width="14.85546875" bestFit="1" customWidth="1"/>
  </cols>
  <sheetData>
    <row r="1" spans="1:14" ht="16.5">
      <c r="A1" s="958" t="s">
        <v>517</v>
      </c>
    </row>
    <row r="2" spans="1:14">
      <c r="A2" s="960"/>
      <c r="B2" s="1162" t="s">
        <v>570</v>
      </c>
      <c r="C2" s="1162"/>
    </row>
    <row r="3" spans="1:14" ht="16.5">
      <c r="A3" s="961" t="s">
        <v>519</v>
      </c>
      <c r="B3" s="961" t="s">
        <v>28</v>
      </c>
      <c r="C3" s="961" t="s">
        <v>29</v>
      </c>
      <c r="D3" s="961" t="s">
        <v>30</v>
      </c>
      <c r="E3" s="961" t="s">
        <v>31</v>
      </c>
      <c r="F3" s="961" t="s">
        <v>32</v>
      </c>
      <c r="G3" s="961" t="s">
        <v>33</v>
      </c>
      <c r="H3" s="961" t="s">
        <v>34</v>
      </c>
      <c r="I3" s="962" t="s">
        <v>35</v>
      </c>
      <c r="J3" s="963" t="s">
        <v>36</v>
      </c>
      <c r="K3" s="964" t="s">
        <v>37</v>
      </c>
      <c r="L3" s="963" t="s">
        <v>38</v>
      </c>
      <c r="M3" s="961" t="s">
        <v>39</v>
      </c>
    </row>
    <row r="4" spans="1:14" ht="16.5">
      <c r="A4" s="1036" t="s">
        <v>627</v>
      </c>
      <c r="B4" s="966">
        <f>+Anx16AMN!C34+Anx16AMN!C37+Anx16AMN!C40</f>
        <v>0</v>
      </c>
      <c r="C4" s="966">
        <f>+Anx16AMN!D34+Anx16AMN!D37+Anx16AMN!D40</f>
        <v>0</v>
      </c>
      <c r="D4" s="966">
        <f>+Anx16AMN!E34+Anx16AMN!E37+Anx16AMN!E40</f>
        <v>0</v>
      </c>
      <c r="E4" s="966">
        <f>+Anx16AMN!F34+Anx16AMN!F37+Anx16AMN!F40</f>
        <v>0</v>
      </c>
      <c r="F4" s="966">
        <f>+Anx16AMN!G34+Anx16AMN!G37+Anx16AMN!G40</f>
        <v>0</v>
      </c>
      <c r="G4" s="966">
        <f>+Anx16AMN!H34+Anx16AMN!H37+Anx16AMN!H40</f>
        <v>0</v>
      </c>
      <c r="H4" s="966">
        <f>+Anx16AMN!I34+Anx16AMN!I37+Anx16AMN!I40</f>
        <v>0</v>
      </c>
      <c r="I4" s="966">
        <f>+Anx16AMN!J34+Anx16AMN!J37+Anx16AMN!J40</f>
        <v>0</v>
      </c>
      <c r="J4" s="966">
        <f>+Anx16AMN!K34+Anx16AMN!K37+Anx16AMN!K40</f>
        <v>0</v>
      </c>
      <c r="K4" s="966">
        <f>+Anx16AMN!L34+Anx16AMN!L37+Anx16AMN!L40</f>
        <v>0</v>
      </c>
      <c r="L4" s="966">
        <f>+Anx16AMN!M34+Anx16AMN!M37+Anx16AMN!M40</f>
        <v>0</v>
      </c>
      <c r="M4" s="967">
        <f>SUM(B4:L4)</f>
        <v>0</v>
      </c>
      <c r="N4" s="1031">
        <f>+M4-Anx16AMN!N34-Anx16AMN!N37-Anx16AMN!N40</f>
        <v>0</v>
      </c>
    </row>
    <row r="5" spans="1:14" ht="16.5">
      <c r="A5" s="1036" t="s">
        <v>628</v>
      </c>
      <c r="B5" s="966">
        <f>+Anx16AMN!C35+Anx16AMN!C38+Anx16AMN!C41</f>
        <v>0</v>
      </c>
      <c r="C5" s="966">
        <f>+Anx16AMN!D35+Anx16AMN!D38+Anx16AMN!D41</f>
        <v>0</v>
      </c>
      <c r="D5" s="966">
        <f>+Anx16AMN!E35+Anx16AMN!E38+Anx16AMN!E41</f>
        <v>0</v>
      </c>
      <c r="E5" s="966">
        <f>+Anx16AMN!F35+Anx16AMN!F38+Anx16AMN!F41</f>
        <v>0</v>
      </c>
      <c r="F5" s="966">
        <f>+Anx16AMN!G35+Anx16AMN!G38+Anx16AMN!G41</f>
        <v>0</v>
      </c>
      <c r="G5" s="966">
        <f>+Anx16AMN!H35+Anx16AMN!H38+Anx16AMN!H41</f>
        <v>0</v>
      </c>
      <c r="H5" s="966">
        <f>+Anx16AMN!I35+Anx16AMN!I38+Anx16AMN!I41</f>
        <v>0</v>
      </c>
      <c r="I5" s="966">
        <f>+Anx16AMN!J35+Anx16AMN!J38+Anx16AMN!J41</f>
        <v>0</v>
      </c>
      <c r="J5" s="966">
        <f>+Anx16AMN!K35+Anx16AMN!K38+Anx16AMN!K41</f>
        <v>0</v>
      </c>
      <c r="K5" s="966">
        <f>+Anx16AMN!L35+Anx16AMN!L38+Anx16AMN!L41</f>
        <v>0</v>
      </c>
      <c r="L5" s="966">
        <f>+Anx16AMN!M35+Anx16AMN!M38+Anx16AMN!M41</f>
        <v>0</v>
      </c>
      <c r="M5" s="967">
        <f>SUM(B5:L5)</f>
        <v>0</v>
      </c>
      <c r="N5" s="1031">
        <f>+M5-Anx16AMN!N35-Anx16AMN!N38-Anx16AMN!N41</f>
        <v>0</v>
      </c>
    </row>
    <row r="6" spans="1:14" ht="16.5">
      <c r="A6" s="1036" t="s">
        <v>629</v>
      </c>
      <c r="B6" s="966">
        <f>+Anx16AMN!C36+Anx16AMN!C39+Anx16AMN!C42</f>
        <v>0</v>
      </c>
      <c r="C6" s="966">
        <f>+Anx16AMN!D36+Anx16AMN!D39+Anx16AMN!D42</f>
        <v>0</v>
      </c>
      <c r="D6" s="966">
        <f>+Anx16AMN!E36+Anx16AMN!E39+Anx16AMN!E42</f>
        <v>0</v>
      </c>
      <c r="E6" s="966">
        <f>+Anx16AMN!F36+Anx16AMN!F39+Anx16AMN!F42</f>
        <v>0</v>
      </c>
      <c r="F6" s="966">
        <f>+Anx16AMN!G36+Anx16AMN!G39+Anx16AMN!G42</f>
        <v>0</v>
      </c>
      <c r="G6" s="966">
        <f>+Anx16AMN!H36+Anx16AMN!H39+Anx16AMN!H42</f>
        <v>0</v>
      </c>
      <c r="H6" s="966">
        <f>+Anx16AMN!I36+Anx16AMN!I39+Anx16AMN!I42</f>
        <v>0</v>
      </c>
      <c r="I6" s="966">
        <f>+Anx16AMN!J36+Anx16AMN!J39+Anx16AMN!J42</f>
        <v>0</v>
      </c>
      <c r="J6" s="966">
        <f>+Anx16AMN!K36+Anx16AMN!K39+Anx16AMN!K42</f>
        <v>0</v>
      </c>
      <c r="K6" s="966">
        <f>+Anx16AMN!L36+Anx16AMN!L39+Anx16AMN!L42</f>
        <v>0</v>
      </c>
      <c r="L6" s="966">
        <f>+Anx16AMN!M36+Anx16AMN!M39+Anx16AMN!M42</f>
        <v>0</v>
      </c>
      <c r="M6" s="967">
        <f>SUM(B6:L6)</f>
        <v>0</v>
      </c>
      <c r="N6" s="1031">
        <f>+M6-Anx16AMN!N36-Anx16AMN!N39-Anx16AMN!N42</f>
        <v>0</v>
      </c>
    </row>
    <row r="7" spans="1:14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038"/>
    </row>
    <row r="8" spans="1:14">
      <c r="N8" s="1039"/>
    </row>
    <row r="9" spans="1:14">
      <c r="N9" s="1039"/>
    </row>
    <row r="10" spans="1:14" ht="16.5">
      <c r="A10" s="961" t="s">
        <v>520</v>
      </c>
      <c r="B10" s="961" t="s">
        <v>28</v>
      </c>
      <c r="C10" s="961" t="s">
        <v>29</v>
      </c>
      <c r="D10" s="961" t="s">
        <v>30</v>
      </c>
      <c r="E10" s="961" t="s">
        <v>31</v>
      </c>
      <c r="F10" s="961" t="s">
        <v>32</v>
      </c>
      <c r="G10" s="961" t="s">
        <v>33</v>
      </c>
      <c r="H10" s="961" t="s">
        <v>34</v>
      </c>
      <c r="I10" s="962" t="s">
        <v>35</v>
      </c>
      <c r="J10" s="963" t="s">
        <v>36</v>
      </c>
      <c r="K10" s="964" t="s">
        <v>37</v>
      </c>
      <c r="L10" s="963" t="s">
        <v>38</v>
      </c>
      <c r="M10" s="961" t="s">
        <v>39</v>
      </c>
      <c r="N10" s="1039"/>
    </row>
    <row r="11" spans="1:14" ht="16.5">
      <c r="A11" s="1036" t="s">
        <v>627</v>
      </c>
      <c r="B11" s="966">
        <f>+Anx16AME!C34+Anx16AME!C37+Anx16AME!C40</f>
        <v>0</v>
      </c>
      <c r="C11" s="966">
        <f>+Anx16AME!D34+Anx16AME!D37+Anx16AME!D40</f>
        <v>0</v>
      </c>
      <c r="D11" s="966">
        <f>+Anx16AME!E34+Anx16AME!E37+Anx16AME!E40</f>
        <v>0</v>
      </c>
      <c r="E11" s="966">
        <f>+Anx16AME!F34+Anx16AME!F37+Anx16AME!F40</f>
        <v>0</v>
      </c>
      <c r="F11" s="966">
        <f>+Anx16AME!G34+Anx16AME!G37+Anx16AME!G40</f>
        <v>0</v>
      </c>
      <c r="G11" s="966">
        <f>+Anx16AME!H34+Anx16AME!H37+Anx16AME!H40</f>
        <v>0</v>
      </c>
      <c r="H11" s="966">
        <f>+Anx16AME!I34+Anx16AME!I37+Anx16AME!I40</f>
        <v>0</v>
      </c>
      <c r="I11" s="966">
        <f>+Anx16AME!J34+Anx16AME!J37+Anx16AME!J40</f>
        <v>0</v>
      </c>
      <c r="J11" s="966">
        <f>+Anx16AME!K34+Anx16AME!K37+Anx16AME!K40</f>
        <v>0</v>
      </c>
      <c r="K11" s="966">
        <f>+Anx16AME!L34+Anx16AME!L37+Anx16AME!L40</f>
        <v>0</v>
      </c>
      <c r="L11" s="966">
        <f>+Anx16AME!M34+Anx16AME!M37+Anx16AME!M40</f>
        <v>0</v>
      </c>
      <c r="M11" s="967">
        <f t="shared" ref="M11:M13" si="0">SUM(B11:L11)</f>
        <v>0</v>
      </c>
      <c r="N11" s="1031">
        <f>+M11-Anx16AME!N37-Anx16AME!C40</f>
        <v>0</v>
      </c>
    </row>
    <row r="12" spans="1:14" ht="16.5">
      <c r="A12" s="1036" t="s">
        <v>628</v>
      </c>
      <c r="B12" s="966">
        <f>+Anx16AME!C35+Anx16AME!C38+Anx16AME!C41</f>
        <v>0</v>
      </c>
      <c r="C12" s="966">
        <f>+Anx16AME!D35+Anx16AME!D38+Anx16AME!D41</f>
        <v>0</v>
      </c>
      <c r="D12" s="966">
        <f>+Anx16AME!E35+Anx16AME!E38+Anx16AME!E41</f>
        <v>0</v>
      </c>
      <c r="E12" s="966">
        <f>+Anx16AME!F35+Anx16AME!F38+Anx16AME!F41</f>
        <v>0</v>
      </c>
      <c r="F12" s="966">
        <f>+Anx16AME!G35+Anx16AME!G38+Anx16AME!G41</f>
        <v>0</v>
      </c>
      <c r="G12" s="966">
        <f>+Anx16AME!H35+Anx16AME!H38+Anx16AME!H41</f>
        <v>0</v>
      </c>
      <c r="H12" s="966">
        <f>+Anx16AME!I35+Anx16AME!I38+Anx16AME!I41</f>
        <v>0</v>
      </c>
      <c r="I12" s="966">
        <f>+Anx16AME!J35+Anx16AME!J38+Anx16AME!J41</f>
        <v>0</v>
      </c>
      <c r="J12" s="966">
        <f>+Anx16AME!K35+Anx16AME!K38+Anx16AME!K41</f>
        <v>0</v>
      </c>
      <c r="K12" s="966">
        <f>+Anx16AME!L35+Anx16AME!L38+Anx16AME!L41</f>
        <v>0</v>
      </c>
      <c r="L12" s="966">
        <f>+Anx16AME!M35+Anx16AME!M38+Anx16AME!M41</f>
        <v>0</v>
      </c>
      <c r="M12" s="967">
        <f t="shared" si="0"/>
        <v>0</v>
      </c>
      <c r="N12" s="1031">
        <f>+M12-Anx16AME!N38-Anx16AME!C41</f>
        <v>0</v>
      </c>
    </row>
    <row r="13" spans="1:14" ht="16.5">
      <c r="A13" s="1036" t="s">
        <v>629</v>
      </c>
      <c r="B13" s="966">
        <f>+Anx16AME!C36+Anx16AME!C39+Anx16AME!C42</f>
        <v>0</v>
      </c>
      <c r="C13" s="966">
        <f>+Anx16AME!D36+Anx16AME!D39+Anx16AME!D42</f>
        <v>0</v>
      </c>
      <c r="D13" s="966">
        <f>+Anx16AME!E36+Anx16AME!E39+Anx16AME!E42</f>
        <v>0</v>
      </c>
      <c r="E13" s="966">
        <f>+Anx16AME!F36+Anx16AME!F39+Anx16AME!F42</f>
        <v>0</v>
      </c>
      <c r="F13" s="966">
        <f>+Anx16AME!G36+Anx16AME!G39+Anx16AME!G42</f>
        <v>0</v>
      </c>
      <c r="G13" s="966">
        <f>+Anx16AME!H36+Anx16AME!H39+Anx16AME!H42</f>
        <v>0</v>
      </c>
      <c r="H13" s="966">
        <f>+Anx16AME!I36+Anx16AME!I39+Anx16AME!I42</f>
        <v>0</v>
      </c>
      <c r="I13" s="966">
        <f>+Anx16AME!J36+Anx16AME!J39+Anx16AME!J42</f>
        <v>0</v>
      </c>
      <c r="J13" s="966">
        <f>+Anx16AME!K36+Anx16AME!K39+Anx16AME!K42</f>
        <v>0</v>
      </c>
      <c r="K13" s="966">
        <f>+Anx16AME!L36+Anx16AME!L39+Anx16AME!L42</f>
        <v>0</v>
      </c>
      <c r="L13" s="966">
        <f>+Anx16AME!M36+Anx16AME!M39+Anx16AME!M42</f>
        <v>0</v>
      </c>
      <c r="M13" s="967">
        <f t="shared" si="0"/>
        <v>0</v>
      </c>
      <c r="N13" s="1031">
        <f>+M13-Anx16AME!N39-Anx16AME!C42</f>
        <v>0</v>
      </c>
    </row>
    <row r="14" spans="1:14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7" spans="1:21" ht="16.5">
      <c r="B17" s="1143" t="s">
        <v>28</v>
      </c>
      <c r="C17" s="1144"/>
      <c r="D17" s="1143" t="s">
        <v>29</v>
      </c>
      <c r="E17" s="1144"/>
      <c r="F17" s="1143" t="s">
        <v>30</v>
      </c>
      <c r="G17" s="1144"/>
      <c r="H17" s="1143" t="s">
        <v>31</v>
      </c>
      <c r="I17" s="1144"/>
      <c r="J17" s="1143" t="s">
        <v>32</v>
      </c>
      <c r="K17" s="1144"/>
      <c r="L17" s="1143" t="s">
        <v>33</v>
      </c>
      <c r="M17" s="1144"/>
      <c r="N17" s="1143" t="s">
        <v>469</v>
      </c>
      <c r="O17" s="1144"/>
      <c r="P17" s="1143" t="s">
        <v>73</v>
      </c>
      <c r="Q17" s="1144"/>
      <c r="R17" s="1159" t="s">
        <v>470</v>
      </c>
      <c r="S17" s="1160"/>
      <c r="T17" s="1143" t="s">
        <v>39</v>
      </c>
      <c r="U17" s="1144"/>
    </row>
    <row r="18" spans="1:21" ht="16.5">
      <c r="B18" s="961" t="s">
        <v>414</v>
      </c>
      <c r="C18" s="961" t="s">
        <v>415</v>
      </c>
      <c r="D18" s="961" t="s">
        <v>414</v>
      </c>
      <c r="E18" s="961" t="s">
        <v>415</v>
      </c>
      <c r="F18" s="961" t="s">
        <v>414</v>
      </c>
      <c r="G18" s="961" t="s">
        <v>415</v>
      </c>
      <c r="H18" s="961" t="s">
        <v>414</v>
      </c>
      <c r="I18" s="961" t="s">
        <v>415</v>
      </c>
      <c r="J18" s="961" t="s">
        <v>414</v>
      </c>
      <c r="K18" s="969" t="s">
        <v>415</v>
      </c>
      <c r="L18" s="961" t="s">
        <v>414</v>
      </c>
      <c r="M18" s="961" t="s">
        <v>415</v>
      </c>
      <c r="N18" s="961" t="s">
        <v>414</v>
      </c>
      <c r="O18" s="961" t="s">
        <v>415</v>
      </c>
      <c r="P18" s="961" t="s">
        <v>414</v>
      </c>
      <c r="Q18" s="961" t="s">
        <v>415</v>
      </c>
      <c r="R18" s="970" t="s">
        <v>414</v>
      </c>
      <c r="S18" s="970" t="s">
        <v>415</v>
      </c>
      <c r="T18" s="971" t="s">
        <v>414</v>
      </c>
      <c r="U18" s="971" t="s">
        <v>415</v>
      </c>
    </row>
    <row r="19" spans="1:21" ht="16.5">
      <c r="A19" s="1036" t="s">
        <v>627</v>
      </c>
      <c r="B19" s="967">
        <f>+B4</f>
        <v>0</v>
      </c>
      <c r="C19" s="967">
        <f>+B11</f>
        <v>0</v>
      </c>
      <c r="D19" s="967">
        <f>+C4</f>
        <v>0</v>
      </c>
      <c r="E19" s="967">
        <f>+C11</f>
        <v>0</v>
      </c>
      <c r="F19" s="967">
        <f>+D4</f>
        <v>0</v>
      </c>
      <c r="G19" s="967">
        <f>+D11</f>
        <v>0</v>
      </c>
      <c r="H19" s="967">
        <f>+E4</f>
        <v>0</v>
      </c>
      <c r="I19" s="967">
        <f>+E11</f>
        <v>0</v>
      </c>
      <c r="J19" s="967">
        <f>+F4</f>
        <v>0</v>
      </c>
      <c r="K19" s="972">
        <f>+F11</f>
        <v>0</v>
      </c>
      <c r="L19" s="967">
        <f>+G4</f>
        <v>0</v>
      </c>
      <c r="M19" s="967">
        <f>+G11</f>
        <v>0</v>
      </c>
      <c r="N19" s="967">
        <f>+H4</f>
        <v>0</v>
      </c>
      <c r="O19" s="967">
        <f>+H11</f>
        <v>0</v>
      </c>
      <c r="P19" s="967">
        <f>+I4</f>
        <v>0</v>
      </c>
      <c r="Q19" s="967">
        <f>+I11</f>
        <v>0</v>
      </c>
      <c r="R19" s="967">
        <f>+J4+K4+L4</f>
        <v>0</v>
      </c>
      <c r="S19" s="967">
        <f>+J11+K11+L11</f>
        <v>0</v>
      </c>
      <c r="T19" s="967">
        <f t="shared" ref="T19:U21" si="1">+B19+D19+F19+H19+J19+L19+N19+P19+R19</f>
        <v>0</v>
      </c>
      <c r="U19" s="967">
        <f t="shared" si="1"/>
        <v>0</v>
      </c>
    </row>
    <row r="20" spans="1:21" ht="16.5">
      <c r="A20" s="1036" t="s">
        <v>628</v>
      </c>
      <c r="B20" s="967">
        <f>+B5</f>
        <v>0</v>
      </c>
      <c r="C20" s="967">
        <f>+B12</f>
        <v>0</v>
      </c>
      <c r="D20" s="967">
        <f>+C5</f>
        <v>0</v>
      </c>
      <c r="E20" s="967">
        <f>+C12</f>
        <v>0</v>
      </c>
      <c r="F20" s="967">
        <f>+D5</f>
        <v>0</v>
      </c>
      <c r="G20" s="967">
        <f>+D12</f>
        <v>0</v>
      </c>
      <c r="H20" s="967">
        <f>+E5</f>
        <v>0</v>
      </c>
      <c r="I20" s="967">
        <f>+E12</f>
        <v>0</v>
      </c>
      <c r="J20" s="967">
        <f>+F5</f>
        <v>0</v>
      </c>
      <c r="K20" s="972">
        <f>+F12</f>
        <v>0</v>
      </c>
      <c r="L20" s="967">
        <f>+G5</f>
        <v>0</v>
      </c>
      <c r="M20" s="967">
        <f>+G12</f>
        <v>0</v>
      </c>
      <c r="N20" s="967">
        <f>+H5</f>
        <v>0</v>
      </c>
      <c r="O20" s="967">
        <f>+H12</f>
        <v>0</v>
      </c>
      <c r="P20" s="967">
        <f>+I5</f>
        <v>0</v>
      </c>
      <c r="Q20" s="967">
        <f>+I12</f>
        <v>0</v>
      </c>
      <c r="R20" s="967">
        <f>+J5+K5+L5</f>
        <v>0</v>
      </c>
      <c r="S20" s="967">
        <f>+J12+K12+L12</f>
        <v>0</v>
      </c>
      <c r="T20" s="967">
        <f t="shared" si="1"/>
        <v>0</v>
      </c>
      <c r="U20" s="967">
        <f t="shared" si="1"/>
        <v>0</v>
      </c>
    </row>
    <row r="21" spans="1:21" ht="16.5">
      <c r="A21" s="1036" t="s">
        <v>629</v>
      </c>
      <c r="B21" s="967">
        <f>+B6</f>
        <v>0</v>
      </c>
      <c r="C21" s="967">
        <f>+B13</f>
        <v>0</v>
      </c>
      <c r="D21" s="967">
        <f>+C6</f>
        <v>0</v>
      </c>
      <c r="E21" s="967">
        <f>+C13</f>
        <v>0</v>
      </c>
      <c r="F21" s="967">
        <f>+D6</f>
        <v>0</v>
      </c>
      <c r="G21" s="967">
        <f>+D13</f>
        <v>0</v>
      </c>
      <c r="H21" s="967">
        <f>+E6</f>
        <v>0</v>
      </c>
      <c r="I21" s="967">
        <f>+E13</f>
        <v>0</v>
      </c>
      <c r="J21" s="967">
        <f>+F6</f>
        <v>0</v>
      </c>
      <c r="K21" s="972">
        <f>+F13</f>
        <v>0</v>
      </c>
      <c r="L21" s="967">
        <f>+G6</f>
        <v>0</v>
      </c>
      <c r="M21" s="967">
        <f>+G13</f>
        <v>0</v>
      </c>
      <c r="N21" s="967">
        <f>+H6</f>
        <v>0</v>
      </c>
      <c r="O21" s="967">
        <f>+H13</f>
        <v>0</v>
      </c>
      <c r="P21" s="967">
        <f>+I6</f>
        <v>0</v>
      </c>
      <c r="Q21" s="967">
        <f>+I13</f>
        <v>0</v>
      </c>
      <c r="R21" s="967">
        <f>+J6+K6+L6</f>
        <v>0</v>
      </c>
      <c r="S21" s="967">
        <f>+J13+K13+L13</f>
        <v>0</v>
      </c>
      <c r="T21" s="967">
        <f t="shared" si="1"/>
        <v>0</v>
      </c>
      <c r="U21" s="967">
        <f t="shared" si="1"/>
        <v>0</v>
      </c>
    </row>
    <row r="22" spans="1:2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5" spans="1:21" ht="16.5">
      <c r="B25" s="1143" t="s">
        <v>28</v>
      </c>
      <c r="C25" s="1144"/>
      <c r="D25" s="1143" t="s">
        <v>29</v>
      </c>
      <c r="E25" s="1144"/>
      <c r="F25" s="1143" t="s">
        <v>30</v>
      </c>
      <c r="G25" s="1144"/>
      <c r="H25" s="1143" t="s">
        <v>31</v>
      </c>
      <c r="I25" s="1144"/>
      <c r="J25" s="1143" t="s">
        <v>32</v>
      </c>
      <c r="K25" s="1144"/>
      <c r="L25" s="1143" t="s">
        <v>33</v>
      </c>
      <c r="M25" s="1144"/>
      <c r="N25" s="1143" t="s">
        <v>469</v>
      </c>
      <c r="O25" s="1144"/>
      <c r="P25" s="1143" t="s">
        <v>73</v>
      </c>
      <c r="Q25" s="1144"/>
      <c r="R25" s="1159" t="s">
        <v>470</v>
      </c>
      <c r="S25" s="1160"/>
      <c r="T25" s="1143" t="s">
        <v>39</v>
      </c>
      <c r="U25" s="1144"/>
    </row>
    <row r="26" spans="1:21" ht="16.5">
      <c r="B26" s="961" t="s">
        <v>414</v>
      </c>
      <c r="C26" s="961" t="s">
        <v>415</v>
      </c>
      <c r="D26" s="961" t="s">
        <v>414</v>
      </c>
      <c r="E26" s="961" t="s">
        <v>415</v>
      </c>
      <c r="F26" s="961" t="s">
        <v>414</v>
      </c>
      <c r="G26" s="961" t="s">
        <v>415</v>
      </c>
      <c r="H26" s="961" t="s">
        <v>414</v>
      </c>
      <c r="I26" s="961" t="s">
        <v>415</v>
      </c>
      <c r="J26" s="961" t="s">
        <v>414</v>
      </c>
      <c r="K26" s="969" t="s">
        <v>415</v>
      </c>
      <c r="L26" s="961" t="s">
        <v>414</v>
      </c>
      <c r="M26" s="961" t="s">
        <v>415</v>
      </c>
      <c r="N26" s="961" t="s">
        <v>414</v>
      </c>
      <c r="O26" s="961" t="s">
        <v>415</v>
      </c>
      <c r="P26" s="961" t="s">
        <v>414</v>
      </c>
      <c r="Q26" s="961" t="s">
        <v>415</v>
      </c>
      <c r="R26" s="970" t="s">
        <v>414</v>
      </c>
      <c r="S26" s="970" t="s">
        <v>415</v>
      </c>
      <c r="T26" s="971" t="s">
        <v>414</v>
      </c>
      <c r="U26" s="971" t="s">
        <v>415</v>
      </c>
    </row>
    <row r="27" spans="1:21" ht="16.5">
      <c r="A27" s="1036" t="s">
        <v>213</v>
      </c>
      <c r="B27" s="967" t="e">
        <f>(B19*(1-($E$34+7%)))</f>
        <v>#DIV/0!</v>
      </c>
      <c r="C27" s="967" t="e">
        <f t="shared" ref="C27:Q27" si="2">(C19*(1-($E$34+7%)))</f>
        <v>#DIV/0!</v>
      </c>
      <c r="D27" s="967" t="e">
        <f t="shared" si="2"/>
        <v>#DIV/0!</v>
      </c>
      <c r="E27" s="967" t="e">
        <f t="shared" si="2"/>
        <v>#DIV/0!</v>
      </c>
      <c r="F27" s="967" t="e">
        <f t="shared" si="2"/>
        <v>#DIV/0!</v>
      </c>
      <c r="G27" s="967" t="e">
        <f t="shared" si="2"/>
        <v>#DIV/0!</v>
      </c>
      <c r="H27" s="967" t="e">
        <f t="shared" si="2"/>
        <v>#DIV/0!</v>
      </c>
      <c r="I27" s="967" t="e">
        <f t="shared" si="2"/>
        <v>#DIV/0!</v>
      </c>
      <c r="J27" s="967" t="e">
        <f t="shared" si="2"/>
        <v>#DIV/0!</v>
      </c>
      <c r="K27" s="972" t="e">
        <f t="shared" si="2"/>
        <v>#DIV/0!</v>
      </c>
      <c r="L27" s="967" t="e">
        <f t="shared" si="2"/>
        <v>#DIV/0!</v>
      </c>
      <c r="M27" s="967" t="e">
        <f t="shared" si="2"/>
        <v>#DIV/0!</v>
      </c>
      <c r="N27" s="967" t="e">
        <f t="shared" si="2"/>
        <v>#DIV/0!</v>
      </c>
      <c r="O27" s="967" t="e">
        <f t="shared" si="2"/>
        <v>#DIV/0!</v>
      </c>
      <c r="P27" s="967" t="e">
        <f t="shared" si="2"/>
        <v>#DIV/0!</v>
      </c>
      <c r="Q27" s="967" t="e">
        <f t="shared" si="2"/>
        <v>#DIV/0!</v>
      </c>
      <c r="R27" s="967" t="e">
        <f t="shared" ref="R27:S29" si="3">((T19-R19)*($E$34+7%))+R19</f>
        <v>#DIV/0!</v>
      </c>
      <c r="S27" s="967" t="e">
        <f t="shared" si="3"/>
        <v>#DIV/0!</v>
      </c>
      <c r="T27" s="967" t="e">
        <f t="shared" ref="T27:U29" si="4">+B27+D27+F27+H27+J27+L27+N27+P27+R27</f>
        <v>#DIV/0!</v>
      </c>
      <c r="U27" s="967" t="e">
        <f t="shared" si="4"/>
        <v>#DIV/0!</v>
      </c>
    </row>
    <row r="28" spans="1:21" ht="16.5">
      <c r="A28" s="1036" t="s">
        <v>215</v>
      </c>
      <c r="B28" s="967" t="e">
        <f t="shared" ref="B28:Q29" si="5">(B20*(1-($E$34+7%)))</f>
        <v>#DIV/0!</v>
      </c>
      <c r="C28" s="967" t="e">
        <f t="shared" si="5"/>
        <v>#DIV/0!</v>
      </c>
      <c r="D28" s="967" t="e">
        <f t="shared" si="5"/>
        <v>#DIV/0!</v>
      </c>
      <c r="E28" s="967" t="e">
        <f t="shared" si="5"/>
        <v>#DIV/0!</v>
      </c>
      <c r="F28" s="967" t="e">
        <f t="shared" si="5"/>
        <v>#DIV/0!</v>
      </c>
      <c r="G28" s="967" t="e">
        <f t="shared" si="5"/>
        <v>#DIV/0!</v>
      </c>
      <c r="H28" s="967" t="e">
        <f t="shared" si="5"/>
        <v>#DIV/0!</v>
      </c>
      <c r="I28" s="967" t="e">
        <f t="shared" si="5"/>
        <v>#DIV/0!</v>
      </c>
      <c r="J28" s="967" t="e">
        <f t="shared" si="5"/>
        <v>#DIV/0!</v>
      </c>
      <c r="K28" s="972" t="e">
        <f t="shared" si="5"/>
        <v>#DIV/0!</v>
      </c>
      <c r="L28" s="967" t="e">
        <f t="shared" si="5"/>
        <v>#DIV/0!</v>
      </c>
      <c r="M28" s="967" t="e">
        <f t="shared" si="5"/>
        <v>#DIV/0!</v>
      </c>
      <c r="N28" s="967" t="e">
        <f t="shared" si="5"/>
        <v>#DIV/0!</v>
      </c>
      <c r="O28" s="967" t="e">
        <f t="shared" si="5"/>
        <v>#DIV/0!</v>
      </c>
      <c r="P28" s="967" t="e">
        <f t="shared" si="5"/>
        <v>#DIV/0!</v>
      </c>
      <c r="Q28" s="967" t="e">
        <f t="shared" si="5"/>
        <v>#DIV/0!</v>
      </c>
      <c r="R28" s="967" t="e">
        <f t="shared" si="3"/>
        <v>#DIV/0!</v>
      </c>
      <c r="S28" s="967" t="e">
        <f t="shared" si="3"/>
        <v>#DIV/0!</v>
      </c>
      <c r="T28" s="967" t="e">
        <f t="shared" si="4"/>
        <v>#DIV/0!</v>
      </c>
      <c r="U28" s="967" t="e">
        <f t="shared" si="4"/>
        <v>#DIV/0!</v>
      </c>
    </row>
    <row r="29" spans="1:21" ht="16.5">
      <c r="A29" s="1036" t="s">
        <v>217</v>
      </c>
      <c r="B29" s="967" t="e">
        <f t="shared" si="5"/>
        <v>#DIV/0!</v>
      </c>
      <c r="C29" s="967" t="e">
        <f t="shared" si="5"/>
        <v>#DIV/0!</v>
      </c>
      <c r="D29" s="967" t="e">
        <f t="shared" si="5"/>
        <v>#DIV/0!</v>
      </c>
      <c r="E29" s="967" t="e">
        <f t="shared" si="5"/>
        <v>#DIV/0!</v>
      </c>
      <c r="F29" s="967" t="e">
        <f t="shared" si="5"/>
        <v>#DIV/0!</v>
      </c>
      <c r="G29" s="967" t="e">
        <f t="shared" si="5"/>
        <v>#DIV/0!</v>
      </c>
      <c r="H29" s="967" t="e">
        <f t="shared" si="5"/>
        <v>#DIV/0!</v>
      </c>
      <c r="I29" s="967" t="e">
        <f t="shared" si="5"/>
        <v>#DIV/0!</v>
      </c>
      <c r="J29" s="967" t="e">
        <f t="shared" si="5"/>
        <v>#DIV/0!</v>
      </c>
      <c r="K29" s="972" t="e">
        <f t="shared" si="5"/>
        <v>#DIV/0!</v>
      </c>
      <c r="L29" s="967" t="e">
        <f t="shared" si="5"/>
        <v>#DIV/0!</v>
      </c>
      <c r="M29" s="967" t="e">
        <f t="shared" si="5"/>
        <v>#DIV/0!</v>
      </c>
      <c r="N29" s="967" t="e">
        <f t="shared" si="5"/>
        <v>#DIV/0!</v>
      </c>
      <c r="O29" s="967" t="e">
        <f t="shared" si="5"/>
        <v>#DIV/0!</v>
      </c>
      <c r="P29" s="967" t="e">
        <f t="shared" si="5"/>
        <v>#DIV/0!</v>
      </c>
      <c r="Q29" s="967" t="e">
        <f t="shared" si="5"/>
        <v>#DIV/0!</v>
      </c>
      <c r="R29" s="967" t="e">
        <f t="shared" si="3"/>
        <v>#DIV/0!</v>
      </c>
      <c r="S29" s="967" t="e">
        <f t="shared" si="3"/>
        <v>#DIV/0!</v>
      </c>
      <c r="T29" s="967" t="e">
        <f t="shared" si="4"/>
        <v>#DIV/0!</v>
      </c>
      <c r="U29" s="967" t="e">
        <f t="shared" si="4"/>
        <v>#DIV/0!</v>
      </c>
    </row>
    <row r="30" spans="1:21" ht="16.5">
      <c r="A30" s="1037" t="s">
        <v>39</v>
      </c>
      <c r="B30" s="1113" t="e">
        <f>SUM(B27:B29)</f>
        <v>#DIV/0!</v>
      </c>
      <c r="C30" s="1113" t="e">
        <f t="shared" ref="C30:U30" si="6">SUM(C27:C29)</f>
        <v>#DIV/0!</v>
      </c>
      <c r="D30" s="1113" t="e">
        <f t="shared" si="6"/>
        <v>#DIV/0!</v>
      </c>
      <c r="E30" s="1113" t="e">
        <f t="shared" si="6"/>
        <v>#DIV/0!</v>
      </c>
      <c r="F30" s="1113" t="e">
        <f t="shared" si="6"/>
        <v>#DIV/0!</v>
      </c>
      <c r="G30" s="1113" t="e">
        <f t="shared" si="6"/>
        <v>#DIV/0!</v>
      </c>
      <c r="H30" s="1113" t="e">
        <f t="shared" si="6"/>
        <v>#DIV/0!</v>
      </c>
      <c r="I30" s="1113" t="e">
        <f t="shared" si="6"/>
        <v>#DIV/0!</v>
      </c>
      <c r="J30" s="1113" t="e">
        <f t="shared" si="6"/>
        <v>#DIV/0!</v>
      </c>
      <c r="K30" s="1113" t="e">
        <f t="shared" si="6"/>
        <v>#DIV/0!</v>
      </c>
      <c r="L30" s="1113" t="e">
        <f t="shared" si="6"/>
        <v>#DIV/0!</v>
      </c>
      <c r="M30" s="1113" t="e">
        <f t="shared" si="6"/>
        <v>#DIV/0!</v>
      </c>
      <c r="N30" s="1113" t="e">
        <f t="shared" si="6"/>
        <v>#DIV/0!</v>
      </c>
      <c r="O30" s="1113" t="e">
        <f t="shared" si="6"/>
        <v>#DIV/0!</v>
      </c>
      <c r="P30" s="1113" t="e">
        <f t="shared" si="6"/>
        <v>#DIV/0!</v>
      </c>
      <c r="Q30" s="1113" t="e">
        <f t="shared" si="6"/>
        <v>#DIV/0!</v>
      </c>
      <c r="R30" s="1113" t="e">
        <f t="shared" si="6"/>
        <v>#DIV/0!</v>
      </c>
      <c r="S30" s="1113" t="e">
        <f t="shared" si="6"/>
        <v>#DIV/0!</v>
      </c>
      <c r="T30" s="1113" t="e">
        <f t="shared" si="6"/>
        <v>#DIV/0!</v>
      </c>
      <c r="U30" s="1113" t="e">
        <f t="shared" si="6"/>
        <v>#DIV/0!</v>
      </c>
    </row>
    <row r="31" spans="1:21" s="4" customFormat="1">
      <c r="A31" s="973"/>
      <c r="B31" s="974"/>
      <c r="K31" s="975"/>
    </row>
    <row r="32" spans="1:21" s="4" customFormat="1" ht="28.5" customHeight="1">
      <c r="A32" s="973"/>
      <c r="B32" s="974"/>
      <c r="C32" s="35"/>
      <c r="D32" s="976" t="s">
        <v>521</v>
      </c>
      <c r="E32" s="977"/>
      <c r="F32" s="978"/>
      <c r="G32" s="35"/>
      <c r="H32" s="35"/>
      <c r="K32" s="975"/>
    </row>
    <row r="33" spans="1:19" s="4" customFormat="1">
      <c r="A33" s="973"/>
      <c r="B33" s="974"/>
      <c r="C33" s="35"/>
      <c r="D33" s="979"/>
      <c r="E33" s="979"/>
      <c r="F33" s="979"/>
      <c r="G33" s="35"/>
      <c r="H33" s="35"/>
      <c r="K33" s="975"/>
    </row>
    <row r="34" spans="1:19" ht="16.5">
      <c r="C34" s="35"/>
      <c r="D34" s="980" t="s">
        <v>522</v>
      </c>
      <c r="E34" s="981" t="e">
        <f>(+I38+I39+I40)/(I41)</f>
        <v>#DIV/0!</v>
      </c>
      <c r="F34" s="982"/>
      <c r="G34" s="35"/>
      <c r="H34" s="35"/>
    </row>
    <row r="35" spans="1:19" ht="16.5">
      <c r="C35" s="35"/>
      <c r="D35" s="983" t="s">
        <v>523</v>
      </c>
      <c r="E35" s="65"/>
      <c r="F35" s="982"/>
      <c r="G35" s="35"/>
      <c r="H35" s="35"/>
      <c r="I35" s="984" t="s">
        <v>524</v>
      </c>
    </row>
    <row r="36" spans="1:19" ht="16.5">
      <c r="C36" s="35"/>
      <c r="D36" s="985" t="s">
        <v>525</v>
      </c>
      <c r="E36" s="986" t="s">
        <v>526</v>
      </c>
      <c r="F36" s="982"/>
      <c r="G36" s="35"/>
      <c r="H36" s="987" t="s">
        <v>527</v>
      </c>
      <c r="I36" s="1114">
        <f>CreditosVIg_SinReactiva!I36</f>
        <v>0</v>
      </c>
      <c r="J36" s="77"/>
    </row>
    <row r="37" spans="1:19" ht="16.5">
      <c r="C37" s="35"/>
      <c r="D37" s="986" t="s">
        <v>528</v>
      </c>
      <c r="E37" s="986" t="s">
        <v>529</v>
      </c>
      <c r="F37" s="982"/>
      <c r="G37" s="35"/>
      <c r="H37" s="988"/>
      <c r="I37" s="91"/>
    </row>
    <row r="38" spans="1:19" ht="16.5">
      <c r="C38" s="35"/>
      <c r="D38" s="986" t="s">
        <v>530</v>
      </c>
      <c r="E38" s="986" t="s">
        <v>531</v>
      </c>
      <c r="F38" s="982"/>
      <c r="G38" s="35"/>
      <c r="H38" s="989">
        <v>1404</v>
      </c>
      <c r="I38" s="990">
        <f>+CreditosVIg_SinReactiva!I38</f>
        <v>0</v>
      </c>
      <c r="J38" s="991"/>
    </row>
    <row r="39" spans="1:19" ht="16.5">
      <c r="C39" s="35"/>
      <c r="D39" s="986" t="s">
        <v>532</v>
      </c>
      <c r="E39" s="986" t="s">
        <v>533</v>
      </c>
      <c r="F39" s="982"/>
      <c r="G39" s="35"/>
      <c r="H39" s="989">
        <v>1405</v>
      </c>
      <c r="I39" s="990">
        <f>+CreditosVIg_SinReactiva!I39</f>
        <v>0</v>
      </c>
    </row>
    <row r="40" spans="1:19" ht="16.5">
      <c r="C40" s="35"/>
      <c r="D40" s="986" t="s">
        <v>534</v>
      </c>
      <c r="E40" s="986" t="s">
        <v>535</v>
      </c>
      <c r="F40" s="982"/>
      <c r="G40" s="35"/>
      <c r="H40" s="989">
        <v>1406</v>
      </c>
      <c r="I40" s="990">
        <f>+CreditosVIg_SinReactiva!I40</f>
        <v>0</v>
      </c>
    </row>
    <row r="41" spans="1:19" ht="16.5">
      <c r="C41" s="35"/>
      <c r="D41" s="986" t="s">
        <v>536</v>
      </c>
      <c r="E41" s="986" t="s">
        <v>537</v>
      </c>
      <c r="F41" s="982"/>
      <c r="G41" s="35"/>
      <c r="H41" s="989" t="s">
        <v>538</v>
      </c>
      <c r="I41" s="990">
        <f>+I42-I43-I44</f>
        <v>0</v>
      </c>
    </row>
    <row r="42" spans="1:19" s="35" customFormat="1" ht="16.5">
      <c r="A42" s="77"/>
      <c r="D42" s="992" t="s">
        <v>539</v>
      </c>
      <c r="E42" s="993"/>
      <c r="F42" s="993"/>
      <c r="G42" s="993"/>
      <c r="H42" s="994">
        <v>1400</v>
      </c>
      <c r="I42" s="990">
        <f>+CreditosVIg_SinReactiva!I42</f>
        <v>0</v>
      </c>
      <c r="K42" s="995"/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89">
        <v>1408</v>
      </c>
      <c r="I43" s="990">
        <f>+CreditosVIg_SinReactiva!I43</f>
        <v>0</v>
      </c>
      <c r="J43" s="109"/>
      <c r="K43" s="995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76" t="s">
        <v>540</v>
      </c>
      <c r="E44" s="996"/>
      <c r="F44" s="997"/>
      <c r="H44" s="989">
        <v>1409</v>
      </c>
      <c r="I44" s="990">
        <f>+CreditosVIg_SinReactiva!I44</f>
        <v>0</v>
      </c>
      <c r="J44" s="109"/>
      <c r="K44" s="995"/>
      <c r="O44" s="108"/>
      <c r="P44" s="39"/>
      <c r="Q44" s="39"/>
      <c r="R44" s="39"/>
      <c r="S44" s="39"/>
    </row>
    <row r="45" spans="1:19" ht="16.5">
      <c r="D45" s="998" t="s">
        <v>541</v>
      </c>
      <c r="E45" s="998" t="s">
        <v>542</v>
      </c>
      <c r="F45" s="993"/>
    </row>
    <row r="46" spans="1:19" ht="16.5">
      <c r="D46" s="998" t="s">
        <v>543</v>
      </c>
      <c r="E46" s="998" t="s">
        <v>544</v>
      </c>
      <c r="F46" s="993"/>
    </row>
    <row r="48" spans="1:19">
      <c r="L48" s="999"/>
      <c r="M48" s="1000"/>
    </row>
    <row r="49" spans="2:13">
      <c r="B49" s="77"/>
      <c r="C49" s="77"/>
      <c r="D49" s="77"/>
      <c r="E49" s="77"/>
      <c r="F49" s="77"/>
      <c r="L49" s="999"/>
      <c r="M49" s="1000"/>
    </row>
    <row r="50" spans="2:13">
      <c r="B50" s="77"/>
      <c r="C50" s="77"/>
      <c r="D50" s="77"/>
      <c r="E50" s="77"/>
      <c r="F50" s="77"/>
      <c r="L50" s="999"/>
      <c r="M50" s="1000"/>
    </row>
  </sheetData>
  <mergeCells count="21">
    <mergeCell ref="D17:E17"/>
    <mergeCell ref="F17:G17"/>
    <mergeCell ref="H17:I17"/>
    <mergeCell ref="J17:K17"/>
    <mergeCell ref="L17:M17"/>
    <mergeCell ref="N25:O25"/>
    <mergeCell ref="P25:Q25"/>
    <mergeCell ref="R25:S25"/>
    <mergeCell ref="T25:U25"/>
    <mergeCell ref="B2:C2"/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7030A0"/>
  </sheetPr>
  <dimension ref="A1:IV105"/>
  <sheetViews>
    <sheetView showGridLines="0" zoomScale="85" zoomScaleNormal="85" workbookViewId="0">
      <selection activeCell="B8" sqref="B8"/>
    </sheetView>
  </sheetViews>
  <sheetFormatPr baseColWidth="10" defaultRowHeight="15"/>
  <cols>
    <col min="1" max="1" width="20.7109375" style="1054" customWidth="1"/>
    <col min="2" max="2" width="68.85546875" style="954" customWidth="1"/>
    <col min="3" max="3" width="14.5703125" style="701" customWidth="1"/>
    <col min="4" max="4" width="15.28515625" style="701" customWidth="1"/>
    <col min="5" max="5" width="14.7109375" style="701" customWidth="1"/>
    <col min="6" max="6" width="14.5703125" style="701" customWidth="1"/>
    <col min="7" max="7" width="15" style="701" customWidth="1"/>
    <col min="8" max="8" width="14.28515625" style="701" customWidth="1"/>
    <col min="9" max="10" width="14.140625" style="701" customWidth="1"/>
    <col min="11" max="11" width="15.140625" style="701" customWidth="1"/>
    <col min="12" max="13" width="13.28515625" style="701" customWidth="1"/>
    <col min="14" max="14" width="13" style="701" customWidth="1"/>
    <col min="15" max="15" width="14" style="701" customWidth="1"/>
    <col min="16" max="16" width="13" style="701" customWidth="1"/>
    <col min="17" max="17" width="13.28515625" style="701" customWidth="1"/>
    <col min="18" max="18" width="13.42578125" style="701" customWidth="1"/>
    <col min="19" max="19" width="14.28515625" style="701" customWidth="1"/>
    <col min="20" max="20" width="13.42578125" style="701" customWidth="1"/>
    <col min="21" max="21" width="15.140625" style="701" customWidth="1"/>
    <col min="22" max="22" width="13.28515625" style="701" bestFit="1" customWidth="1"/>
    <col min="23" max="23" width="18.140625" style="701" customWidth="1"/>
    <col min="24" max="24" width="13.140625" style="701" customWidth="1"/>
    <col min="25" max="25" width="13.85546875" style="701" bestFit="1" customWidth="1"/>
    <col min="26" max="26" width="13.28515625" style="701" bestFit="1" customWidth="1"/>
    <col min="27" max="27" width="13" style="701" customWidth="1"/>
    <col min="28" max="28" width="11.85546875" style="701" bestFit="1" customWidth="1"/>
    <col min="29" max="16384" width="11.42578125" style="701"/>
  </cols>
  <sheetData>
    <row r="1" spans="1:256" ht="16.5">
      <c r="A1" s="1137" t="s">
        <v>465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1137"/>
      <c r="P1" s="1137"/>
      <c r="Q1" s="1137"/>
      <c r="R1" s="1137"/>
      <c r="S1" s="1137"/>
      <c r="T1" s="1137"/>
      <c r="U1" s="1137"/>
      <c r="V1" s="1137"/>
      <c r="W1" s="1041" t="s">
        <v>68</v>
      </c>
      <c r="X1" s="955">
        <f>+Anx16AMN!R1</f>
        <v>0</v>
      </c>
      <c r="Y1" s="864"/>
      <c r="Z1" s="1041"/>
      <c r="AA1" s="1051"/>
      <c r="AB1" s="864"/>
      <c r="AC1" s="864"/>
      <c r="AD1" s="864"/>
      <c r="AE1" s="864"/>
      <c r="AF1" s="864"/>
      <c r="AG1" s="864"/>
      <c r="AH1" s="864"/>
      <c r="AI1" s="864"/>
      <c r="AJ1" s="864"/>
      <c r="AK1" s="864"/>
      <c r="AL1" s="864"/>
      <c r="AM1" s="864"/>
      <c r="AN1" s="864"/>
      <c r="AO1" s="864"/>
      <c r="AP1" s="864"/>
      <c r="AQ1" s="864"/>
      <c r="AR1" s="864"/>
      <c r="AS1" s="864"/>
      <c r="AT1" s="864"/>
      <c r="AU1" s="864"/>
      <c r="AV1" s="864"/>
      <c r="AW1" s="864"/>
      <c r="AX1" s="864"/>
      <c r="AY1" s="864"/>
      <c r="AZ1" s="864"/>
      <c r="BA1" s="864"/>
      <c r="BB1" s="864"/>
      <c r="BC1" s="864"/>
      <c r="BD1" s="864"/>
      <c r="BE1" s="864"/>
      <c r="BF1" s="864"/>
      <c r="BG1" s="864"/>
      <c r="BH1" s="864"/>
      <c r="BI1" s="864"/>
      <c r="BJ1" s="864"/>
      <c r="BK1" s="864"/>
      <c r="BL1" s="864"/>
      <c r="BM1" s="864"/>
      <c r="BN1" s="864"/>
      <c r="BO1" s="864"/>
      <c r="BP1" s="864"/>
      <c r="BQ1" s="864"/>
      <c r="BR1" s="864"/>
      <c r="BS1" s="864"/>
      <c r="BT1" s="864"/>
      <c r="BU1" s="864"/>
      <c r="BV1" s="864"/>
      <c r="BW1" s="864"/>
      <c r="BX1" s="864"/>
      <c r="BY1" s="864"/>
      <c r="BZ1" s="864"/>
      <c r="CA1" s="864"/>
      <c r="CB1" s="864"/>
      <c r="CC1" s="864"/>
      <c r="CD1" s="864"/>
      <c r="CE1" s="864"/>
      <c r="CF1" s="864"/>
      <c r="CG1" s="864"/>
      <c r="CH1" s="864"/>
      <c r="CI1" s="864"/>
      <c r="CJ1" s="864"/>
      <c r="CK1" s="864"/>
      <c r="CL1" s="864"/>
      <c r="CM1" s="864"/>
      <c r="CN1" s="864"/>
      <c r="CO1" s="864"/>
      <c r="CP1" s="864"/>
      <c r="CQ1" s="864"/>
      <c r="CR1" s="864"/>
      <c r="CS1" s="864"/>
      <c r="CT1" s="864"/>
      <c r="CU1" s="864"/>
      <c r="CV1" s="864"/>
      <c r="CW1" s="864"/>
      <c r="CX1" s="864"/>
      <c r="CY1" s="864"/>
      <c r="CZ1" s="864"/>
      <c r="DA1" s="864"/>
      <c r="DB1" s="864"/>
      <c r="DC1" s="864"/>
      <c r="DD1" s="864"/>
      <c r="DE1" s="864"/>
      <c r="DF1" s="864"/>
      <c r="DG1" s="864"/>
      <c r="DH1" s="864"/>
      <c r="DI1" s="864"/>
      <c r="DJ1" s="864"/>
      <c r="DK1" s="864"/>
      <c r="DL1" s="864"/>
      <c r="DM1" s="864"/>
      <c r="DN1" s="864"/>
      <c r="DO1" s="864"/>
      <c r="DP1" s="864"/>
      <c r="DQ1" s="864"/>
      <c r="DR1" s="864"/>
      <c r="DS1" s="864"/>
      <c r="DT1" s="864"/>
      <c r="DU1" s="864"/>
      <c r="DV1" s="864"/>
      <c r="DW1" s="864"/>
      <c r="DX1" s="864"/>
      <c r="DY1" s="864"/>
      <c r="DZ1" s="864"/>
      <c r="EA1" s="864"/>
      <c r="EB1" s="864"/>
      <c r="EC1" s="864"/>
      <c r="ED1" s="864"/>
      <c r="EE1" s="864"/>
      <c r="EF1" s="864"/>
      <c r="EG1" s="864"/>
      <c r="EH1" s="864"/>
      <c r="EI1" s="864"/>
      <c r="EJ1" s="864"/>
      <c r="EK1" s="864"/>
      <c r="EL1" s="864"/>
      <c r="EM1" s="864"/>
      <c r="EN1" s="864"/>
      <c r="EO1" s="864"/>
      <c r="EP1" s="864"/>
      <c r="EQ1" s="864"/>
      <c r="ER1" s="864"/>
      <c r="ES1" s="864"/>
      <c r="ET1" s="864"/>
      <c r="EU1" s="864"/>
      <c r="EV1" s="864"/>
      <c r="EW1" s="864"/>
      <c r="EX1" s="864"/>
      <c r="EY1" s="864"/>
      <c r="EZ1" s="864"/>
      <c r="FA1" s="864"/>
      <c r="FB1" s="864"/>
      <c r="FC1" s="864"/>
      <c r="FD1" s="864"/>
      <c r="FE1" s="864"/>
      <c r="FF1" s="864"/>
      <c r="FG1" s="864"/>
      <c r="FH1" s="864"/>
      <c r="FI1" s="864"/>
      <c r="FJ1" s="864"/>
      <c r="FK1" s="864"/>
      <c r="FL1" s="864"/>
      <c r="FM1" s="864"/>
      <c r="FN1" s="864"/>
      <c r="FO1" s="864"/>
      <c r="FP1" s="864"/>
      <c r="FQ1" s="864"/>
      <c r="FR1" s="864"/>
      <c r="FS1" s="864"/>
      <c r="FT1" s="864"/>
      <c r="FU1" s="864"/>
      <c r="FV1" s="864"/>
      <c r="FW1" s="864"/>
      <c r="FX1" s="864"/>
      <c r="FY1" s="864"/>
      <c r="FZ1" s="864"/>
      <c r="GA1" s="864"/>
      <c r="GB1" s="864"/>
      <c r="GC1" s="864"/>
      <c r="GD1" s="864"/>
      <c r="GE1" s="864"/>
      <c r="GF1" s="864"/>
      <c r="GG1" s="864"/>
      <c r="GH1" s="864"/>
      <c r="GI1" s="864"/>
      <c r="GJ1" s="864"/>
      <c r="GK1" s="864"/>
      <c r="GL1" s="864"/>
      <c r="GM1" s="864"/>
      <c r="GN1" s="864"/>
      <c r="GO1" s="864"/>
      <c r="GP1" s="864"/>
      <c r="GQ1" s="864"/>
      <c r="GR1" s="864"/>
      <c r="GS1" s="864"/>
      <c r="GT1" s="864"/>
      <c r="GU1" s="864"/>
      <c r="GV1" s="864"/>
      <c r="GW1" s="864"/>
      <c r="GX1" s="864"/>
      <c r="GY1" s="864"/>
      <c r="GZ1" s="864"/>
      <c r="HA1" s="864"/>
      <c r="HB1" s="864"/>
      <c r="HC1" s="864"/>
      <c r="HD1" s="864"/>
      <c r="HE1" s="864"/>
      <c r="HF1" s="864"/>
      <c r="HG1" s="864"/>
      <c r="HH1" s="864"/>
      <c r="HI1" s="864"/>
      <c r="HJ1" s="864"/>
      <c r="HK1" s="864"/>
      <c r="HL1" s="864"/>
      <c r="HM1" s="864"/>
      <c r="HN1" s="864"/>
      <c r="HO1" s="864"/>
      <c r="HP1" s="864"/>
      <c r="HQ1" s="864"/>
      <c r="HR1" s="864"/>
      <c r="HS1" s="864"/>
      <c r="HT1" s="864"/>
      <c r="HU1" s="864"/>
      <c r="HV1" s="864"/>
      <c r="HW1" s="864"/>
      <c r="HX1" s="864"/>
      <c r="HY1" s="864"/>
      <c r="HZ1" s="864"/>
      <c r="IA1" s="864"/>
      <c r="IB1" s="864"/>
      <c r="IC1" s="864"/>
      <c r="ID1" s="864"/>
      <c r="IE1" s="864"/>
      <c r="IF1" s="864"/>
      <c r="IG1" s="864"/>
      <c r="IH1" s="864"/>
      <c r="II1" s="864"/>
      <c r="IJ1" s="864"/>
      <c r="IK1" s="864"/>
      <c r="IL1" s="864"/>
      <c r="IM1" s="864"/>
      <c r="IN1" s="864"/>
      <c r="IO1" s="864"/>
      <c r="IP1" s="864"/>
      <c r="IQ1" s="864"/>
      <c r="IR1" s="864"/>
      <c r="IS1" s="864"/>
      <c r="IT1" s="864"/>
      <c r="IU1" s="864"/>
      <c r="IV1" s="864"/>
    </row>
    <row r="2" spans="1:256" ht="16.5">
      <c r="A2" s="1137" t="s">
        <v>578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1137"/>
      <c r="P2" s="1137"/>
      <c r="Q2" s="1137"/>
      <c r="R2" s="1137"/>
      <c r="S2" s="1137"/>
      <c r="T2" s="1137"/>
      <c r="U2" s="1137"/>
      <c r="V2" s="1137"/>
      <c r="W2" s="745" t="s">
        <v>69</v>
      </c>
      <c r="X2" s="956">
        <f>+Anx16AMN!R2</f>
        <v>0</v>
      </c>
      <c r="Y2" s="864"/>
      <c r="Z2" s="752"/>
      <c r="AA2" s="1052"/>
      <c r="AB2" s="864"/>
      <c r="AC2" s="864"/>
      <c r="AD2" s="864"/>
      <c r="AE2" s="864"/>
      <c r="AF2" s="864"/>
      <c r="AG2" s="864"/>
      <c r="AH2" s="864"/>
      <c r="AI2" s="864"/>
      <c r="AJ2" s="864"/>
      <c r="AK2" s="864"/>
      <c r="AL2" s="864"/>
      <c r="AM2" s="864"/>
      <c r="AN2" s="864"/>
      <c r="AO2" s="864"/>
      <c r="AP2" s="864"/>
      <c r="AQ2" s="864"/>
      <c r="AR2" s="864"/>
      <c r="AS2" s="864"/>
      <c r="AT2" s="864"/>
      <c r="AU2" s="864"/>
      <c r="AV2" s="864"/>
      <c r="AW2" s="864"/>
      <c r="AX2" s="864"/>
      <c r="AY2" s="864"/>
      <c r="AZ2" s="864"/>
      <c r="BA2" s="864"/>
      <c r="BB2" s="864"/>
      <c r="BC2" s="864"/>
      <c r="BD2" s="864"/>
      <c r="BE2" s="864"/>
      <c r="BF2" s="864"/>
      <c r="BG2" s="864"/>
      <c r="BH2" s="864"/>
      <c r="BI2" s="864"/>
      <c r="BJ2" s="864"/>
      <c r="BK2" s="864"/>
      <c r="BL2" s="864"/>
      <c r="BM2" s="864"/>
      <c r="BN2" s="864"/>
      <c r="BO2" s="864"/>
      <c r="BP2" s="864"/>
      <c r="BQ2" s="864"/>
      <c r="BR2" s="864"/>
      <c r="BS2" s="864"/>
      <c r="BT2" s="864"/>
      <c r="BU2" s="864"/>
      <c r="BV2" s="864"/>
      <c r="BW2" s="864"/>
      <c r="BX2" s="864"/>
      <c r="BY2" s="864"/>
      <c r="BZ2" s="864"/>
      <c r="CA2" s="864"/>
      <c r="CB2" s="864"/>
      <c r="CC2" s="864"/>
      <c r="CD2" s="864"/>
      <c r="CE2" s="864"/>
      <c r="CF2" s="864"/>
      <c r="CG2" s="864"/>
      <c r="CH2" s="864"/>
      <c r="CI2" s="864"/>
      <c r="CJ2" s="864"/>
      <c r="CK2" s="864"/>
      <c r="CL2" s="864"/>
      <c r="CM2" s="864"/>
      <c r="CN2" s="864"/>
      <c r="CO2" s="864"/>
      <c r="CP2" s="864"/>
      <c r="CQ2" s="864"/>
      <c r="CR2" s="864"/>
      <c r="CS2" s="864"/>
      <c r="CT2" s="864"/>
      <c r="CU2" s="864"/>
      <c r="CV2" s="864"/>
      <c r="CW2" s="864"/>
      <c r="CX2" s="864"/>
      <c r="CY2" s="864"/>
      <c r="CZ2" s="864"/>
      <c r="DA2" s="864"/>
      <c r="DB2" s="864"/>
      <c r="DC2" s="864"/>
      <c r="DD2" s="864"/>
      <c r="DE2" s="864"/>
      <c r="DF2" s="864"/>
      <c r="DG2" s="864"/>
      <c r="DH2" s="864"/>
      <c r="DI2" s="864"/>
      <c r="DJ2" s="864"/>
      <c r="DK2" s="864"/>
      <c r="DL2" s="864"/>
      <c r="DM2" s="864"/>
      <c r="DN2" s="864"/>
      <c r="DO2" s="864"/>
      <c r="DP2" s="864"/>
      <c r="DQ2" s="864"/>
      <c r="DR2" s="864"/>
      <c r="DS2" s="864"/>
      <c r="DT2" s="864"/>
      <c r="DU2" s="864"/>
      <c r="DV2" s="864"/>
      <c r="DW2" s="864"/>
      <c r="DX2" s="864"/>
      <c r="DY2" s="864"/>
      <c r="DZ2" s="864"/>
      <c r="EA2" s="864"/>
      <c r="EB2" s="864"/>
      <c r="EC2" s="864"/>
      <c r="ED2" s="864"/>
      <c r="EE2" s="864"/>
      <c r="EF2" s="864"/>
      <c r="EG2" s="864"/>
      <c r="EH2" s="864"/>
      <c r="EI2" s="864"/>
      <c r="EJ2" s="864"/>
      <c r="EK2" s="864"/>
      <c r="EL2" s="864"/>
      <c r="EM2" s="864"/>
      <c r="EN2" s="864"/>
      <c r="EO2" s="864"/>
      <c r="EP2" s="864"/>
      <c r="EQ2" s="864"/>
      <c r="ER2" s="864"/>
      <c r="ES2" s="864"/>
      <c r="ET2" s="864"/>
      <c r="EU2" s="864"/>
      <c r="EV2" s="864"/>
      <c r="EW2" s="864"/>
      <c r="EX2" s="864"/>
      <c r="EY2" s="864"/>
      <c r="EZ2" s="864"/>
      <c r="FA2" s="864"/>
      <c r="FB2" s="864"/>
      <c r="FC2" s="864"/>
      <c r="FD2" s="864"/>
      <c r="FE2" s="864"/>
      <c r="FF2" s="864"/>
      <c r="FG2" s="864"/>
      <c r="FH2" s="864"/>
      <c r="FI2" s="864"/>
      <c r="FJ2" s="864"/>
      <c r="FK2" s="864"/>
      <c r="FL2" s="864"/>
      <c r="FM2" s="864"/>
      <c r="FN2" s="864"/>
      <c r="FO2" s="864"/>
      <c r="FP2" s="864"/>
      <c r="FQ2" s="864"/>
      <c r="FR2" s="864"/>
      <c r="FS2" s="864"/>
      <c r="FT2" s="864"/>
      <c r="FU2" s="864"/>
      <c r="FV2" s="864"/>
      <c r="FW2" s="864"/>
      <c r="FX2" s="864"/>
      <c r="FY2" s="864"/>
      <c r="FZ2" s="864"/>
      <c r="GA2" s="864"/>
      <c r="GB2" s="864"/>
      <c r="GC2" s="864"/>
      <c r="GD2" s="864"/>
      <c r="GE2" s="864"/>
      <c r="GF2" s="864"/>
      <c r="GG2" s="864"/>
      <c r="GH2" s="864"/>
      <c r="GI2" s="864"/>
      <c r="GJ2" s="864"/>
      <c r="GK2" s="864"/>
      <c r="GL2" s="864"/>
      <c r="GM2" s="864"/>
      <c r="GN2" s="864"/>
      <c r="GO2" s="864"/>
      <c r="GP2" s="864"/>
      <c r="GQ2" s="864"/>
      <c r="GR2" s="864"/>
      <c r="GS2" s="864"/>
      <c r="GT2" s="864"/>
      <c r="GU2" s="864"/>
      <c r="GV2" s="864"/>
      <c r="GW2" s="864"/>
      <c r="GX2" s="864"/>
      <c r="GY2" s="864"/>
      <c r="GZ2" s="864"/>
      <c r="HA2" s="864"/>
      <c r="HB2" s="864"/>
      <c r="HC2" s="864"/>
      <c r="HD2" s="864"/>
      <c r="HE2" s="864"/>
      <c r="HF2" s="864"/>
      <c r="HG2" s="864"/>
      <c r="HH2" s="864"/>
      <c r="HI2" s="864"/>
      <c r="HJ2" s="864"/>
      <c r="HK2" s="864"/>
      <c r="HL2" s="864"/>
      <c r="HM2" s="864"/>
      <c r="HN2" s="864"/>
      <c r="HO2" s="864"/>
      <c r="HP2" s="864"/>
      <c r="HQ2" s="864"/>
      <c r="HR2" s="864"/>
      <c r="HS2" s="864"/>
      <c r="HT2" s="864"/>
      <c r="HU2" s="864"/>
      <c r="HV2" s="864"/>
      <c r="HW2" s="864"/>
      <c r="HX2" s="864"/>
      <c r="HY2" s="864"/>
      <c r="HZ2" s="864"/>
      <c r="IA2" s="864"/>
      <c r="IB2" s="864"/>
      <c r="IC2" s="864"/>
      <c r="ID2" s="864"/>
      <c r="IE2" s="864"/>
      <c r="IF2" s="864"/>
      <c r="IG2" s="864"/>
      <c r="IH2" s="864"/>
      <c r="II2" s="864"/>
      <c r="IJ2" s="864"/>
      <c r="IK2" s="864"/>
      <c r="IL2" s="864"/>
      <c r="IM2" s="864"/>
      <c r="IN2" s="864"/>
      <c r="IO2" s="864"/>
      <c r="IP2" s="864"/>
      <c r="IQ2" s="864"/>
      <c r="IR2" s="864"/>
      <c r="IS2" s="864"/>
      <c r="IT2" s="864"/>
      <c r="IU2" s="864"/>
      <c r="IV2" s="864"/>
    </row>
    <row r="3" spans="1:256" ht="16.5">
      <c r="A3" s="1137">
        <f>+Anx16AMN!A3</f>
        <v>0</v>
      </c>
      <c r="B3" s="1137"/>
      <c r="C3" s="1137"/>
      <c r="D3" s="1137"/>
      <c r="E3" s="1137"/>
      <c r="F3" s="1137"/>
      <c r="G3" s="1137"/>
      <c r="H3" s="1137"/>
      <c r="I3" s="1137"/>
      <c r="J3" s="1137"/>
      <c r="K3" s="1137"/>
      <c r="L3" s="1137"/>
      <c r="M3" s="1137"/>
      <c r="N3" s="1137"/>
      <c r="O3" s="1137"/>
      <c r="P3" s="1137"/>
      <c r="Q3" s="1137"/>
      <c r="R3" s="1137"/>
      <c r="S3" s="1137"/>
      <c r="T3" s="1137"/>
      <c r="U3" s="1137"/>
      <c r="V3" s="1137"/>
      <c r="W3" s="748" t="s">
        <v>70</v>
      </c>
      <c r="X3" s="957">
        <f>+Anx16AMN!R3</f>
        <v>0</v>
      </c>
      <c r="Y3" s="864"/>
      <c r="Z3" s="150"/>
      <c r="AA3" s="1053"/>
      <c r="AB3" s="864"/>
      <c r="AC3" s="864"/>
      <c r="AD3" s="864"/>
      <c r="AE3" s="864"/>
      <c r="AF3" s="864"/>
      <c r="AG3" s="864"/>
      <c r="AH3" s="864"/>
      <c r="AI3" s="864"/>
      <c r="AJ3" s="864"/>
      <c r="AK3" s="864"/>
      <c r="AL3" s="864"/>
      <c r="AM3" s="864"/>
      <c r="AN3" s="864"/>
      <c r="AO3" s="864"/>
      <c r="AP3" s="864"/>
      <c r="AQ3" s="864"/>
      <c r="AR3" s="864"/>
      <c r="AS3" s="864"/>
      <c r="AT3" s="864"/>
      <c r="AU3" s="864"/>
      <c r="AV3" s="864"/>
      <c r="AW3" s="864"/>
      <c r="AX3" s="864"/>
      <c r="AY3" s="864"/>
      <c r="AZ3" s="864"/>
      <c r="BA3" s="864"/>
      <c r="BB3" s="864"/>
      <c r="BC3" s="864"/>
      <c r="BD3" s="864"/>
      <c r="BE3" s="864"/>
      <c r="BF3" s="864"/>
      <c r="BG3" s="864"/>
      <c r="BH3" s="864"/>
      <c r="BI3" s="864"/>
      <c r="BJ3" s="864"/>
      <c r="BK3" s="864"/>
      <c r="BL3" s="864"/>
      <c r="BM3" s="864"/>
      <c r="BN3" s="864"/>
      <c r="BO3" s="864"/>
      <c r="BP3" s="864"/>
      <c r="BQ3" s="864"/>
      <c r="BR3" s="864"/>
      <c r="BS3" s="864"/>
      <c r="BT3" s="864"/>
      <c r="BU3" s="864"/>
      <c r="BV3" s="864"/>
      <c r="BW3" s="864"/>
      <c r="BX3" s="864"/>
      <c r="BY3" s="864"/>
      <c r="BZ3" s="864"/>
      <c r="CA3" s="864"/>
      <c r="CB3" s="864"/>
      <c r="CC3" s="864"/>
      <c r="CD3" s="864"/>
      <c r="CE3" s="864"/>
      <c r="CF3" s="864"/>
      <c r="CG3" s="864"/>
      <c r="CH3" s="864"/>
      <c r="CI3" s="864"/>
      <c r="CJ3" s="864"/>
      <c r="CK3" s="864"/>
      <c r="CL3" s="864"/>
      <c r="CM3" s="864"/>
      <c r="CN3" s="864"/>
      <c r="CO3" s="864"/>
      <c r="CP3" s="864"/>
      <c r="CQ3" s="864"/>
      <c r="CR3" s="864"/>
      <c r="CS3" s="864"/>
      <c r="CT3" s="864"/>
      <c r="CU3" s="864"/>
      <c r="CV3" s="864"/>
      <c r="CW3" s="864"/>
      <c r="CX3" s="864"/>
      <c r="CY3" s="864"/>
      <c r="CZ3" s="864"/>
      <c r="DA3" s="864"/>
      <c r="DB3" s="864"/>
      <c r="DC3" s="864"/>
      <c r="DD3" s="864"/>
      <c r="DE3" s="864"/>
      <c r="DF3" s="864"/>
      <c r="DG3" s="864"/>
      <c r="DH3" s="864"/>
      <c r="DI3" s="864"/>
      <c r="DJ3" s="864"/>
      <c r="DK3" s="864"/>
      <c r="DL3" s="864"/>
      <c r="DM3" s="864"/>
      <c r="DN3" s="864"/>
      <c r="DO3" s="864"/>
      <c r="DP3" s="864"/>
      <c r="DQ3" s="864"/>
      <c r="DR3" s="864"/>
      <c r="DS3" s="864"/>
      <c r="DT3" s="864"/>
      <c r="DU3" s="864"/>
      <c r="DV3" s="864"/>
      <c r="DW3" s="864"/>
      <c r="DX3" s="864"/>
      <c r="DY3" s="864"/>
      <c r="DZ3" s="864"/>
      <c r="EA3" s="864"/>
      <c r="EB3" s="864"/>
      <c r="EC3" s="864"/>
      <c r="ED3" s="864"/>
      <c r="EE3" s="864"/>
      <c r="EF3" s="864"/>
      <c r="EG3" s="864"/>
      <c r="EH3" s="864"/>
      <c r="EI3" s="864"/>
      <c r="EJ3" s="864"/>
      <c r="EK3" s="864"/>
      <c r="EL3" s="864"/>
      <c r="EM3" s="864"/>
      <c r="EN3" s="864"/>
      <c r="EO3" s="864"/>
      <c r="EP3" s="864"/>
      <c r="EQ3" s="864"/>
      <c r="ER3" s="864"/>
      <c r="ES3" s="864"/>
      <c r="ET3" s="864"/>
      <c r="EU3" s="864"/>
      <c r="EV3" s="864"/>
      <c r="EW3" s="864"/>
      <c r="EX3" s="864"/>
      <c r="EY3" s="864"/>
      <c r="EZ3" s="864"/>
      <c r="FA3" s="864"/>
      <c r="FB3" s="864"/>
      <c r="FC3" s="864"/>
      <c r="FD3" s="864"/>
      <c r="FE3" s="864"/>
      <c r="FF3" s="864"/>
      <c r="FG3" s="864"/>
      <c r="FH3" s="864"/>
      <c r="FI3" s="864"/>
      <c r="FJ3" s="864"/>
      <c r="FK3" s="864"/>
      <c r="FL3" s="864"/>
      <c r="FM3" s="864"/>
      <c r="FN3" s="864"/>
      <c r="FO3" s="864"/>
      <c r="FP3" s="864"/>
      <c r="FQ3" s="864"/>
      <c r="FR3" s="864"/>
      <c r="FS3" s="864"/>
      <c r="FT3" s="864"/>
      <c r="FU3" s="864"/>
      <c r="FV3" s="864"/>
      <c r="FW3" s="864"/>
      <c r="FX3" s="864"/>
      <c r="FY3" s="864"/>
      <c r="FZ3" s="864"/>
      <c r="GA3" s="864"/>
      <c r="GB3" s="864"/>
      <c r="GC3" s="864"/>
      <c r="GD3" s="864"/>
      <c r="GE3" s="864"/>
      <c r="GF3" s="864"/>
      <c r="GG3" s="864"/>
      <c r="GH3" s="864"/>
      <c r="GI3" s="864"/>
      <c r="GJ3" s="864"/>
      <c r="GK3" s="864"/>
      <c r="GL3" s="864"/>
      <c r="GM3" s="864"/>
      <c r="GN3" s="864"/>
      <c r="GO3" s="864"/>
      <c r="GP3" s="864"/>
      <c r="GQ3" s="864"/>
      <c r="GR3" s="864"/>
      <c r="GS3" s="864"/>
      <c r="GT3" s="864"/>
      <c r="GU3" s="864"/>
      <c r="GV3" s="864"/>
      <c r="GW3" s="864"/>
      <c r="GX3" s="864"/>
      <c r="GY3" s="864"/>
      <c r="GZ3" s="864"/>
      <c r="HA3" s="864"/>
      <c r="HB3" s="864"/>
      <c r="HC3" s="864"/>
      <c r="HD3" s="864"/>
      <c r="HE3" s="864"/>
      <c r="HF3" s="864"/>
      <c r="HG3" s="864"/>
      <c r="HH3" s="864"/>
      <c r="HI3" s="864"/>
      <c r="HJ3" s="864"/>
      <c r="HK3" s="864"/>
      <c r="HL3" s="864"/>
      <c r="HM3" s="864"/>
      <c r="HN3" s="864"/>
      <c r="HO3" s="864"/>
      <c r="HP3" s="864"/>
      <c r="HQ3" s="864"/>
      <c r="HR3" s="864"/>
      <c r="HS3" s="864"/>
      <c r="HT3" s="864"/>
      <c r="HU3" s="864"/>
      <c r="HV3" s="864"/>
      <c r="HW3" s="864"/>
      <c r="HX3" s="864"/>
      <c r="HY3" s="864"/>
      <c r="HZ3" s="864"/>
      <c r="IA3" s="864"/>
      <c r="IB3" s="864"/>
      <c r="IC3" s="864"/>
      <c r="ID3" s="864"/>
      <c r="IE3" s="864"/>
      <c r="IF3" s="864"/>
      <c r="IG3" s="864"/>
      <c r="IH3" s="864"/>
      <c r="II3" s="864"/>
      <c r="IJ3" s="864"/>
      <c r="IK3" s="864"/>
      <c r="IL3" s="864"/>
      <c r="IM3" s="864"/>
      <c r="IN3" s="864"/>
      <c r="IO3" s="864"/>
      <c r="IP3" s="864"/>
      <c r="IQ3" s="864"/>
      <c r="IR3" s="864"/>
      <c r="IS3" s="864"/>
      <c r="IT3" s="864"/>
      <c r="IU3" s="864"/>
      <c r="IV3" s="864"/>
    </row>
    <row r="4" spans="1:256" ht="16.5">
      <c r="A4" s="1145" t="s">
        <v>579</v>
      </c>
      <c r="B4" s="1145"/>
      <c r="C4" s="1145"/>
      <c r="D4" s="1145"/>
      <c r="E4" s="1145"/>
      <c r="F4" s="1145"/>
      <c r="G4" s="1145"/>
      <c r="H4" s="1145"/>
      <c r="I4" s="1145"/>
      <c r="J4" s="1145"/>
      <c r="K4" s="1145"/>
      <c r="L4" s="1145"/>
      <c r="M4" s="1145"/>
      <c r="N4" s="1145"/>
      <c r="O4" s="1145"/>
      <c r="P4" s="1145"/>
      <c r="Q4" s="1145"/>
      <c r="R4" s="1145"/>
      <c r="S4" s="1145"/>
      <c r="T4" s="1145"/>
      <c r="U4" s="1145"/>
      <c r="V4" s="1145"/>
      <c r="W4" s="745" t="s">
        <v>71</v>
      </c>
      <c r="X4" s="956">
        <f>+Anx16AMN!R4</f>
        <v>0</v>
      </c>
      <c r="Y4" s="864"/>
      <c r="Z4" s="752"/>
      <c r="AA4" s="1052"/>
      <c r="AB4" s="864"/>
      <c r="AC4" s="864"/>
      <c r="AD4" s="864"/>
      <c r="AE4" s="864"/>
      <c r="AF4" s="864"/>
      <c r="AG4" s="864"/>
      <c r="AH4" s="864"/>
      <c r="AI4" s="864"/>
      <c r="AJ4" s="864"/>
      <c r="AK4" s="864"/>
      <c r="AL4" s="864"/>
      <c r="AM4" s="864"/>
      <c r="AN4" s="864"/>
      <c r="AO4" s="864"/>
      <c r="AP4" s="864"/>
      <c r="AQ4" s="864"/>
      <c r="AR4" s="864"/>
      <c r="AS4" s="864"/>
      <c r="AT4" s="864"/>
      <c r="AU4" s="864"/>
      <c r="AV4" s="864"/>
      <c r="AW4" s="864"/>
      <c r="AX4" s="864"/>
      <c r="AY4" s="864"/>
      <c r="AZ4" s="864"/>
      <c r="BA4" s="864"/>
      <c r="BB4" s="864"/>
      <c r="BC4" s="864"/>
      <c r="BD4" s="864"/>
      <c r="BE4" s="864"/>
      <c r="BF4" s="864"/>
      <c r="BG4" s="864"/>
      <c r="BH4" s="864"/>
      <c r="BI4" s="864"/>
      <c r="BJ4" s="864"/>
      <c r="BK4" s="864"/>
      <c r="BL4" s="864"/>
      <c r="BM4" s="864"/>
      <c r="BN4" s="864"/>
      <c r="BO4" s="864"/>
      <c r="BP4" s="864"/>
      <c r="BQ4" s="864"/>
      <c r="BR4" s="864"/>
      <c r="BS4" s="864"/>
      <c r="BT4" s="864"/>
      <c r="BU4" s="864"/>
      <c r="BV4" s="864"/>
      <c r="BW4" s="864"/>
      <c r="BX4" s="864"/>
      <c r="BY4" s="864"/>
      <c r="BZ4" s="864"/>
      <c r="CA4" s="864"/>
      <c r="CB4" s="864"/>
      <c r="CC4" s="864"/>
      <c r="CD4" s="864"/>
      <c r="CE4" s="864"/>
      <c r="CF4" s="864"/>
      <c r="CG4" s="864"/>
      <c r="CH4" s="864"/>
      <c r="CI4" s="864"/>
      <c r="CJ4" s="864"/>
      <c r="CK4" s="864"/>
      <c r="CL4" s="864"/>
      <c r="CM4" s="864"/>
      <c r="CN4" s="864"/>
      <c r="CO4" s="864"/>
      <c r="CP4" s="864"/>
      <c r="CQ4" s="864"/>
      <c r="CR4" s="864"/>
      <c r="CS4" s="864"/>
      <c r="CT4" s="864"/>
      <c r="CU4" s="864"/>
      <c r="CV4" s="864"/>
      <c r="CW4" s="864"/>
      <c r="CX4" s="864"/>
      <c r="CY4" s="864"/>
      <c r="CZ4" s="864"/>
      <c r="DA4" s="864"/>
      <c r="DB4" s="864"/>
      <c r="DC4" s="864"/>
      <c r="DD4" s="864"/>
      <c r="DE4" s="864"/>
      <c r="DF4" s="864"/>
      <c r="DG4" s="864"/>
      <c r="DH4" s="864"/>
      <c r="DI4" s="864"/>
      <c r="DJ4" s="864"/>
      <c r="DK4" s="864"/>
      <c r="DL4" s="864"/>
      <c r="DM4" s="864"/>
      <c r="DN4" s="864"/>
      <c r="DO4" s="864"/>
      <c r="DP4" s="864"/>
      <c r="DQ4" s="864"/>
      <c r="DR4" s="864"/>
      <c r="DS4" s="864"/>
      <c r="DT4" s="864"/>
      <c r="DU4" s="864"/>
      <c r="DV4" s="864"/>
      <c r="DW4" s="864"/>
      <c r="DX4" s="864"/>
      <c r="DY4" s="864"/>
      <c r="DZ4" s="864"/>
      <c r="EA4" s="864"/>
      <c r="EB4" s="864"/>
      <c r="EC4" s="864"/>
      <c r="ED4" s="864"/>
      <c r="EE4" s="864"/>
      <c r="EF4" s="864"/>
      <c r="EG4" s="864"/>
      <c r="EH4" s="864"/>
      <c r="EI4" s="864"/>
      <c r="EJ4" s="864"/>
      <c r="EK4" s="864"/>
      <c r="EL4" s="864"/>
      <c r="EM4" s="864"/>
      <c r="EN4" s="864"/>
      <c r="EO4" s="864"/>
      <c r="EP4" s="864"/>
      <c r="EQ4" s="864"/>
      <c r="ER4" s="864"/>
      <c r="ES4" s="864"/>
      <c r="ET4" s="864"/>
      <c r="EU4" s="864"/>
      <c r="EV4" s="864"/>
      <c r="EW4" s="864"/>
      <c r="EX4" s="864"/>
      <c r="EY4" s="864"/>
      <c r="EZ4" s="864"/>
      <c r="FA4" s="864"/>
      <c r="FB4" s="864"/>
      <c r="FC4" s="864"/>
      <c r="FD4" s="864"/>
      <c r="FE4" s="864"/>
      <c r="FF4" s="864"/>
      <c r="FG4" s="864"/>
      <c r="FH4" s="864"/>
      <c r="FI4" s="864"/>
      <c r="FJ4" s="864"/>
      <c r="FK4" s="864"/>
      <c r="FL4" s="864"/>
      <c r="FM4" s="864"/>
      <c r="FN4" s="864"/>
      <c r="FO4" s="864"/>
      <c r="FP4" s="864"/>
      <c r="FQ4" s="864"/>
      <c r="FR4" s="864"/>
      <c r="FS4" s="864"/>
      <c r="FT4" s="864"/>
      <c r="FU4" s="864"/>
      <c r="FV4" s="864"/>
      <c r="FW4" s="864"/>
      <c r="FX4" s="864"/>
      <c r="FY4" s="864"/>
      <c r="FZ4" s="864"/>
      <c r="GA4" s="864"/>
      <c r="GB4" s="864"/>
      <c r="GC4" s="864"/>
      <c r="GD4" s="864"/>
      <c r="GE4" s="864"/>
      <c r="GF4" s="864"/>
      <c r="GG4" s="864"/>
      <c r="GH4" s="864"/>
      <c r="GI4" s="864"/>
      <c r="GJ4" s="864"/>
      <c r="GK4" s="864"/>
      <c r="GL4" s="864"/>
      <c r="GM4" s="864"/>
      <c r="GN4" s="864"/>
      <c r="GO4" s="864"/>
      <c r="GP4" s="864"/>
      <c r="GQ4" s="864"/>
      <c r="GR4" s="864"/>
      <c r="GS4" s="864"/>
      <c r="GT4" s="864"/>
      <c r="GU4" s="864"/>
      <c r="GV4" s="864"/>
      <c r="GW4" s="864"/>
      <c r="GX4" s="864"/>
      <c r="GY4" s="864"/>
      <c r="GZ4" s="864"/>
      <c r="HA4" s="864"/>
      <c r="HB4" s="864"/>
      <c r="HC4" s="864"/>
      <c r="HD4" s="864"/>
      <c r="HE4" s="864"/>
      <c r="HF4" s="864"/>
      <c r="HG4" s="864"/>
      <c r="HH4" s="864"/>
      <c r="HI4" s="864"/>
      <c r="HJ4" s="864"/>
      <c r="HK4" s="864"/>
      <c r="HL4" s="864"/>
      <c r="HM4" s="864"/>
      <c r="HN4" s="864"/>
      <c r="HO4" s="864"/>
      <c r="HP4" s="864"/>
      <c r="HQ4" s="864"/>
      <c r="HR4" s="864"/>
      <c r="HS4" s="864"/>
      <c r="HT4" s="864"/>
      <c r="HU4" s="864"/>
      <c r="HV4" s="864"/>
      <c r="HW4" s="864"/>
      <c r="HX4" s="864"/>
      <c r="HY4" s="864"/>
      <c r="HZ4" s="864"/>
      <c r="IA4" s="864"/>
      <c r="IB4" s="864"/>
      <c r="IC4" s="864"/>
      <c r="ID4" s="864"/>
      <c r="IE4" s="864"/>
      <c r="IF4" s="864"/>
      <c r="IG4" s="864"/>
      <c r="IH4" s="864"/>
      <c r="II4" s="864"/>
      <c r="IJ4" s="864"/>
      <c r="IK4" s="864"/>
      <c r="IL4" s="864"/>
      <c r="IM4" s="864"/>
      <c r="IN4" s="864"/>
      <c r="IO4" s="864"/>
      <c r="IP4" s="864"/>
      <c r="IQ4" s="864"/>
      <c r="IR4" s="864"/>
      <c r="IS4" s="864"/>
      <c r="IT4" s="864"/>
      <c r="IU4" s="864"/>
      <c r="IV4" s="864"/>
    </row>
    <row r="5" spans="1:256" ht="16.5">
      <c r="W5" s="864"/>
      <c r="X5" s="864"/>
      <c r="Y5" s="864"/>
      <c r="Z5" s="864"/>
      <c r="AA5" s="864"/>
      <c r="AB5" s="864"/>
      <c r="AC5" s="864"/>
      <c r="AD5" s="864"/>
      <c r="AE5" s="864"/>
      <c r="AF5" s="864"/>
      <c r="AG5" s="864"/>
      <c r="AH5" s="864"/>
      <c r="AI5" s="864"/>
      <c r="AJ5" s="864"/>
      <c r="AK5" s="864"/>
      <c r="AL5" s="864"/>
      <c r="AM5" s="864"/>
      <c r="AN5" s="864"/>
      <c r="AO5" s="864"/>
      <c r="AP5" s="864"/>
      <c r="AQ5" s="864"/>
      <c r="AR5" s="864"/>
      <c r="AS5" s="864"/>
      <c r="AT5" s="864"/>
      <c r="AU5" s="864"/>
      <c r="AV5" s="864"/>
      <c r="AW5" s="864"/>
      <c r="AX5" s="864"/>
      <c r="AY5" s="864"/>
      <c r="AZ5" s="864"/>
      <c r="BA5" s="864"/>
      <c r="BB5" s="864"/>
      <c r="BC5" s="864"/>
      <c r="BD5" s="864"/>
      <c r="BE5" s="864"/>
      <c r="BF5" s="864"/>
      <c r="BG5" s="864"/>
      <c r="BH5" s="864"/>
      <c r="BI5" s="864"/>
      <c r="BJ5" s="864"/>
      <c r="BK5" s="864"/>
      <c r="BL5" s="864"/>
      <c r="BM5" s="864"/>
      <c r="BN5" s="864"/>
      <c r="BO5" s="864"/>
      <c r="BP5" s="864"/>
      <c r="BQ5" s="864"/>
      <c r="BR5" s="864"/>
      <c r="BS5" s="864"/>
      <c r="BT5" s="864"/>
      <c r="BU5" s="864"/>
      <c r="BV5" s="864"/>
      <c r="BW5" s="864"/>
      <c r="BX5" s="864"/>
      <c r="BY5" s="864"/>
      <c r="BZ5" s="864"/>
      <c r="CA5" s="864"/>
      <c r="CB5" s="864"/>
      <c r="CC5" s="864"/>
      <c r="CD5" s="864"/>
      <c r="CE5" s="864"/>
      <c r="CF5" s="864"/>
      <c r="CG5" s="864"/>
      <c r="CH5" s="864"/>
      <c r="CI5" s="864"/>
      <c r="CJ5" s="864"/>
      <c r="CK5" s="864"/>
      <c r="CL5" s="864"/>
      <c r="CM5" s="864"/>
      <c r="CN5" s="864"/>
      <c r="CO5" s="864"/>
      <c r="CP5" s="864"/>
      <c r="CQ5" s="864"/>
      <c r="CR5" s="864"/>
      <c r="CS5" s="864"/>
      <c r="CT5" s="864"/>
      <c r="CU5" s="864"/>
      <c r="CV5" s="864"/>
      <c r="CW5" s="864"/>
      <c r="CX5" s="864"/>
      <c r="CY5" s="864"/>
      <c r="CZ5" s="864"/>
      <c r="DA5" s="864"/>
      <c r="DB5" s="864"/>
      <c r="DC5" s="864"/>
      <c r="DD5" s="864"/>
      <c r="DE5" s="864"/>
      <c r="DF5" s="864"/>
      <c r="DG5" s="864"/>
      <c r="DH5" s="864"/>
      <c r="DI5" s="864"/>
      <c r="DJ5" s="864"/>
      <c r="DK5" s="864"/>
      <c r="DL5" s="864"/>
      <c r="DM5" s="864"/>
      <c r="DN5" s="864"/>
      <c r="DO5" s="864"/>
      <c r="DP5" s="864"/>
      <c r="DQ5" s="864"/>
      <c r="DR5" s="864"/>
      <c r="DS5" s="864"/>
      <c r="DT5" s="864"/>
      <c r="DU5" s="864"/>
      <c r="DV5" s="864"/>
      <c r="DW5" s="864"/>
      <c r="DX5" s="864"/>
      <c r="DY5" s="864"/>
      <c r="DZ5" s="864"/>
      <c r="EA5" s="864"/>
      <c r="EB5" s="864"/>
      <c r="EC5" s="864"/>
      <c r="ED5" s="864"/>
      <c r="EE5" s="864"/>
      <c r="EF5" s="864"/>
      <c r="EG5" s="864"/>
      <c r="EH5" s="864"/>
      <c r="EI5" s="864"/>
      <c r="EJ5" s="864"/>
      <c r="EK5" s="864"/>
      <c r="EL5" s="864"/>
      <c r="EM5" s="864"/>
      <c r="EN5" s="864"/>
      <c r="EO5" s="864"/>
      <c r="EP5" s="864"/>
      <c r="EQ5" s="864"/>
      <c r="ER5" s="864"/>
      <c r="ES5" s="864"/>
      <c r="ET5" s="864"/>
      <c r="EU5" s="864"/>
      <c r="EV5" s="864"/>
      <c r="EW5" s="864"/>
      <c r="EX5" s="864"/>
      <c r="EY5" s="864"/>
      <c r="EZ5" s="864"/>
      <c r="FA5" s="864"/>
      <c r="FB5" s="864"/>
      <c r="FC5" s="864"/>
      <c r="FD5" s="864"/>
      <c r="FE5" s="864"/>
      <c r="FF5" s="864"/>
      <c r="FG5" s="864"/>
      <c r="FH5" s="864"/>
      <c r="FI5" s="864"/>
      <c r="FJ5" s="864"/>
      <c r="FK5" s="864"/>
      <c r="FL5" s="864"/>
      <c r="FM5" s="864"/>
      <c r="FN5" s="864"/>
      <c r="FO5" s="864"/>
      <c r="FP5" s="864"/>
      <c r="FQ5" s="864"/>
      <c r="FR5" s="864"/>
      <c r="FS5" s="864"/>
      <c r="FT5" s="864"/>
      <c r="FU5" s="864"/>
      <c r="FV5" s="864"/>
      <c r="FW5" s="864"/>
      <c r="FX5" s="864"/>
      <c r="FY5" s="864"/>
      <c r="FZ5" s="864"/>
      <c r="GA5" s="864"/>
      <c r="GB5" s="864"/>
      <c r="GC5" s="864"/>
      <c r="GD5" s="864"/>
      <c r="GE5" s="864"/>
      <c r="GF5" s="864"/>
      <c r="GG5" s="864"/>
      <c r="GH5" s="864"/>
      <c r="GI5" s="864"/>
      <c r="GJ5" s="864"/>
      <c r="GK5" s="864"/>
      <c r="GL5" s="864"/>
      <c r="GM5" s="864"/>
      <c r="GN5" s="864"/>
      <c r="GO5" s="864"/>
      <c r="GP5" s="864"/>
      <c r="GQ5" s="864"/>
      <c r="GR5" s="864"/>
      <c r="GS5" s="864"/>
      <c r="GT5" s="864"/>
      <c r="GU5" s="864"/>
      <c r="GV5" s="864"/>
      <c r="GW5" s="864"/>
      <c r="GX5" s="864"/>
      <c r="GY5" s="864"/>
      <c r="GZ5" s="864"/>
      <c r="HA5" s="864"/>
      <c r="HB5" s="864"/>
      <c r="HC5" s="864"/>
      <c r="HD5" s="864"/>
      <c r="HE5" s="864"/>
      <c r="HF5" s="864"/>
      <c r="HG5" s="864"/>
      <c r="HH5" s="864"/>
      <c r="HI5" s="864"/>
      <c r="HJ5" s="864"/>
      <c r="HK5" s="864"/>
      <c r="HL5" s="864"/>
      <c r="HM5" s="864"/>
      <c r="HN5" s="864"/>
      <c r="HO5" s="864"/>
      <c r="HP5" s="864"/>
      <c r="HQ5" s="864"/>
      <c r="HR5" s="864"/>
      <c r="HS5" s="864"/>
      <c r="HT5" s="864"/>
      <c r="HU5" s="864"/>
      <c r="HV5" s="864"/>
      <c r="HW5" s="864"/>
      <c r="HX5" s="864"/>
      <c r="HY5" s="864"/>
      <c r="HZ5" s="864"/>
      <c r="IA5" s="864"/>
      <c r="IB5" s="864"/>
      <c r="IC5" s="864"/>
      <c r="ID5" s="864"/>
      <c r="IE5" s="864"/>
      <c r="IF5" s="864"/>
      <c r="IG5" s="864"/>
      <c r="IH5" s="864"/>
      <c r="II5" s="864"/>
      <c r="IJ5" s="864"/>
      <c r="IK5" s="864"/>
      <c r="IL5" s="864"/>
      <c r="IM5" s="864"/>
      <c r="IN5" s="864"/>
      <c r="IO5" s="864"/>
      <c r="IP5" s="864"/>
      <c r="IQ5" s="864"/>
      <c r="IR5" s="864"/>
      <c r="IS5" s="864"/>
      <c r="IT5" s="864"/>
      <c r="IU5" s="864"/>
      <c r="IV5" s="864"/>
    </row>
    <row r="6" spans="1:256" ht="16.5">
      <c r="A6" s="1055"/>
      <c r="B6" s="1056"/>
      <c r="C6" s="864"/>
      <c r="D6" s="864"/>
      <c r="E6" s="864"/>
      <c r="F6" s="864"/>
      <c r="G6" s="864"/>
      <c r="H6" s="864"/>
      <c r="I6" s="864"/>
      <c r="J6" s="864"/>
      <c r="K6" s="864"/>
      <c r="L6" s="864"/>
      <c r="M6" s="864"/>
      <c r="N6" s="864"/>
      <c r="O6" s="864"/>
      <c r="P6" s="864"/>
      <c r="Q6" s="864"/>
      <c r="R6" s="864"/>
      <c r="S6" s="864"/>
      <c r="T6" s="864"/>
      <c r="U6" s="864"/>
      <c r="V6" s="864"/>
      <c r="W6" s="864"/>
      <c r="X6" s="864"/>
      <c r="Y6" s="864"/>
      <c r="Z6" s="864"/>
      <c r="AA6" s="864"/>
      <c r="AB6" s="864"/>
      <c r="AC6" s="864"/>
      <c r="AD6" s="864"/>
      <c r="AE6" s="864"/>
      <c r="AF6" s="864"/>
      <c r="AG6" s="864"/>
      <c r="AH6" s="864"/>
      <c r="AI6" s="864"/>
      <c r="AJ6" s="864"/>
      <c r="AK6" s="864"/>
      <c r="AL6" s="864"/>
      <c r="AM6" s="864"/>
      <c r="AN6" s="864"/>
      <c r="AO6" s="864"/>
      <c r="AP6" s="864"/>
      <c r="AQ6" s="864"/>
      <c r="AR6" s="864"/>
      <c r="AS6" s="864"/>
      <c r="AT6" s="864"/>
      <c r="AU6" s="864"/>
      <c r="AV6" s="864"/>
      <c r="AW6" s="864"/>
      <c r="AX6" s="864"/>
      <c r="AY6" s="864"/>
      <c r="AZ6" s="864"/>
      <c r="BA6" s="864"/>
      <c r="BB6" s="864"/>
      <c r="BC6" s="864"/>
      <c r="BD6" s="864"/>
      <c r="BE6" s="864"/>
      <c r="BF6" s="864"/>
      <c r="BG6" s="864"/>
      <c r="BH6" s="864"/>
      <c r="BI6" s="864"/>
      <c r="BJ6" s="864"/>
      <c r="BK6" s="864"/>
      <c r="BL6" s="864"/>
      <c r="BM6" s="864"/>
      <c r="BN6" s="864"/>
      <c r="BO6" s="864"/>
      <c r="BP6" s="864"/>
      <c r="BQ6" s="864"/>
      <c r="BR6" s="864"/>
      <c r="BS6" s="864"/>
      <c r="BT6" s="864"/>
      <c r="BU6" s="864"/>
      <c r="BV6" s="864"/>
      <c r="BW6" s="864"/>
      <c r="BX6" s="864"/>
      <c r="BY6" s="864"/>
      <c r="BZ6" s="864"/>
      <c r="CA6" s="864"/>
      <c r="CB6" s="864"/>
      <c r="CC6" s="864"/>
      <c r="CD6" s="864"/>
      <c r="CE6" s="864"/>
      <c r="CF6" s="864"/>
      <c r="CG6" s="864"/>
      <c r="CH6" s="864"/>
      <c r="CI6" s="864"/>
      <c r="CJ6" s="864"/>
      <c r="CK6" s="864"/>
      <c r="CL6" s="864"/>
      <c r="CM6" s="864"/>
      <c r="CN6" s="864"/>
      <c r="CO6" s="864"/>
      <c r="CP6" s="864"/>
      <c r="CQ6" s="864"/>
      <c r="CR6" s="864"/>
      <c r="CS6" s="864"/>
      <c r="CT6" s="864"/>
      <c r="CU6" s="864"/>
      <c r="CV6" s="864"/>
      <c r="CW6" s="864"/>
      <c r="CX6" s="864"/>
      <c r="CY6" s="864"/>
      <c r="CZ6" s="864"/>
      <c r="DA6" s="864"/>
      <c r="DB6" s="864"/>
      <c r="DC6" s="864"/>
      <c r="DD6" s="864"/>
      <c r="DE6" s="864"/>
      <c r="DF6" s="864"/>
      <c r="DG6" s="864"/>
      <c r="DH6" s="864"/>
      <c r="DI6" s="864"/>
      <c r="DJ6" s="864"/>
      <c r="DK6" s="864"/>
      <c r="DL6" s="864"/>
      <c r="DM6" s="864"/>
      <c r="DN6" s="864"/>
      <c r="DO6" s="864"/>
      <c r="DP6" s="864"/>
      <c r="DQ6" s="864"/>
      <c r="DR6" s="864"/>
      <c r="DS6" s="864"/>
      <c r="DT6" s="864"/>
      <c r="DU6" s="864"/>
      <c r="DV6" s="864"/>
      <c r="DW6" s="864"/>
      <c r="DX6" s="864"/>
      <c r="DY6" s="864"/>
      <c r="DZ6" s="864"/>
      <c r="EA6" s="864"/>
      <c r="EB6" s="864"/>
      <c r="EC6" s="864"/>
      <c r="ED6" s="864"/>
      <c r="EE6" s="864"/>
      <c r="EF6" s="864"/>
      <c r="EG6" s="864"/>
      <c r="EH6" s="864"/>
      <c r="EI6" s="864"/>
      <c r="EJ6" s="864"/>
      <c r="EK6" s="864"/>
      <c r="EL6" s="864"/>
      <c r="EM6" s="864"/>
      <c r="EN6" s="864"/>
      <c r="EO6" s="864"/>
      <c r="EP6" s="864"/>
      <c r="EQ6" s="864"/>
      <c r="ER6" s="864"/>
      <c r="ES6" s="864"/>
      <c r="ET6" s="864"/>
      <c r="EU6" s="864"/>
      <c r="EV6" s="864"/>
      <c r="EW6" s="864"/>
      <c r="EX6" s="864"/>
      <c r="EY6" s="864"/>
      <c r="EZ6" s="864"/>
      <c r="FA6" s="864"/>
      <c r="FB6" s="864"/>
      <c r="FC6" s="864"/>
      <c r="FD6" s="864"/>
      <c r="FE6" s="864"/>
      <c r="FF6" s="864"/>
      <c r="FG6" s="864"/>
      <c r="FH6" s="864"/>
      <c r="FI6" s="864"/>
      <c r="FJ6" s="864"/>
      <c r="FK6" s="864"/>
      <c r="FL6" s="864"/>
      <c r="FM6" s="864"/>
      <c r="FN6" s="864"/>
      <c r="FO6" s="864"/>
      <c r="FP6" s="864"/>
      <c r="FQ6" s="864"/>
      <c r="FR6" s="864"/>
      <c r="FS6" s="864"/>
      <c r="FT6" s="864"/>
      <c r="FU6" s="864"/>
      <c r="FV6" s="864"/>
      <c r="FW6" s="864"/>
      <c r="FX6" s="864"/>
      <c r="FY6" s="864"/>
      <c r="FZ6" s="864"/>
      <c r="GA6" s="864"/>
      <c r="GB6" s="864"/>
      <c r="GC6" s="864"/>
      <c r="GD6" s="864"/>
      <c r="GE6" s="864"/>
      <c r="GF6" s="864"/>
      <c r="GG6" s="864"/>
      <c r="GH6" s="864"/>
      <c r="GI6" s="864"/>
      <c r="GJ6" s="864"/>
      <c r="GK6" s="864"/>
      <c r="GL6" s="864"/>
      <c r="GM6" s="864"/>
      <c r="GN6" s="864"/>
      <c r="GO6" s="864"/>
      <c r="GP6" s="864"/>
      <c r="GQ6" s="864"/>
      <c r="GR6" s="864"/>
      <c r="GS6" s="864"/>
      <c r="GT6" s="864"/>
      <c r="GU6" s="864"/>
      <c r="GV6" s="864"/>
      <c r="GW6" s="864"/>
      <c r="GX6" s="864"/>
      <c r="GY6" s="864"/>
      <c r="GZ6" s="864"/>
      <c r="HA6" s="864"/>
      <c r="HB6" s="864"/>
      <c r="HC6" s="864"/>
      <c r="HD6" s="864"/>
      <c r="HE6" s="864"/>
      <c r="HF6" s="864"/>
      <c r="HG6" s="864"/>
      <c r="HH6" s="864"/>
      <c r="HI6" s="864"/>
      <c r="HJ6" s="864"/>
      <c r="HK6" s="864"/>
      <c r="HL6" s="864"/>
      <c r="HM6" s="864"/>
      <c r="HN6" s="864"/>
      <c r="HO6" s="864"/>
      <c r="HP6" s="864"/>
      <c r="HQ6" s="864"/>
      <c r="HR6" s="864"/>
      <c r="HS6" s="864"/>
      <c r="HT6" s="864"/>
      <c r="HU6" s="864"/>
      <c r="HV6" s="864"/>
      <c r="HW6" s="864"/>
      <c r="HX6" s="864"/>
      <c r="HY6" s="864"/>
      <c r="HZ6" s="864"/>
      <c r="IA6" s="864"/>
      <c r="IB6" s="864"/>
      <c r="IC6" s="864"/>
      <c r="ID6" s="864"/>
      <c r="IE6" s="864"/>
      <c r="IF6" s="864"/>
      <c r="IG6" s="864"/>
      <c r="IH6" s="864"/>
      <c r="II6" s="864"/>
      <c r="IJ6" s="864"/>
      <c r="IK6" s="864"/>
      <c r="IL6" s="864"/>
      <c r="IM6" s="864"/>
      <c r="IN6" s="864"/>
      <c r="IO6" s="864"/>
      <c r="IP6" s="864"/>
      <c r="IQ6" s="864"/>
      <c r="IR6" s="864"/>
      <c r="IS6" s="864"/>
      <c r="IT6" s="864"/>
      <c r="IU6" s="864"/>
      <c r="IV6" s="864"/>
    </row>
    <row r="7" spans="1:256" ht="16.5">
      <c r="A7" s="1055"/>
      <c r="B7" s="864"/>
      <c r="C7" s="864"/>
      <c r="D7" s="864"/>
      <c r="E7" s="864"/>
      <c r="F7" s="864"/>
      <c r="G7" s="864"/>
      <c r="H7" s="864"/>
      <c r="I7" s="864"/>
      <c r="J7" s="864"/>
      <c r="K7" s="864"/>
      <c r="L7" s="864"/>
      <c r="M7" s="864"/>
      <c r="N7" s="864"/>
      <c r="O7" s="864"/>
      <c r="P7" s="864"/>
      <c r="Q7" s="864"/>
      <c r="R7" s="864"/>
      <c r="S7" s="864"/>
      <c r="T7" s="864"/>
      <c r="U7" s="864"/>
      <c r="V7" s="864"/>
      <c r="W7" s="864"/>
      <c r="X7" s="864"/>
      <c r="Y7" s="864"/>
      <c r="Z7" s="864"/>
      <c r="AA7" s="864"/>
      <c r="AB7" s="864"/>
      <c r="AC7" s="864"/>
      <c r="AD7" s="864"/>
      <c r="AE7" s="864"/>
      <c r="AF7" s="864"/>
      <c r="AG7" s="864"/>
      <c r="AH7" s="864"/>
      <c r="AI7" s="864"/>
      <c r="AJ7" s="864"/>
      <c r="AK7" s="864"/>
      <c r="AL7" s="864"/>
      <c r="AM7" s="864"/>
      <c r="AN7" s="864"/>
      <c r="AO7" s="864"/>
      <c r="AP7" s="864"/>
      <c r="AQ7" s="864"/>
      <c r="AR7" s="864"/>
      <c r="AS7" s="864"/>
      <c r="AT7" s="864"/>
      <c r="AU7" s="864"/>
      <c r="AV7" s="864"/>
      <c r="AW7" s="864"/>
      <c r="AX7" s="864"/>
      <c r="AY7" s="864"/>
      <c r="AZ7" s="864"/>
      <c r="BA7" s="864"/>
      <c r="BB7" s="864"/>
      <c r="BC7" s="864"/>
      <c r="BD7" s="864"/>
      <c r="BE7" s="864"/>
      <c r="BF7" s="864"/>
      <c r="BG7" s="864"/>
      <c r="BH7" s="864"/>
      <c r="BI7" s="864"/>
      <c r="BJ7" s="864"/>
      <c r="BK7" s="864"/>
      <c r="BL7" s="864"/>
      <c r="BM7" s="864"/>
      <c r="BN7" s="864"/>
      <c r="BO7" s="864"/>
      <c r="BP7" s="864"/>
      <c r="BQ7" s="864"/>
      <c r="BR7" s="864"/>
      <c r="BS7" s="864"/>
      <c r="BT7" s="864"/>
      <c r="BU7" s="864"/>
      <c r="BV7" s="864"/>
      <c r="BW7" s="864"/>
      <c r="BX7" s="864"/>
      <c r="BY7" s="864"/>
      <c r="BZ7" s="864"/>
      <c r="CA7" s="864"/>
      <c r="CB7" s="864"/>
      <c r="CC7" s="864"/>
      <c r="CD7" s="864"/>
      <c r="CE7" s="864"/>
      <c r="CF7" s="864"/>
      <c r="CG7" s="864"/>
      <c r="CH7" s="864"/>
      <c r="CI7" s="864"/>
      <c r="CJ7" s="864"/>
      <c r="CK7" s="864"/>
      <c r="CL7" s="864"/>
      <c r="CM7" s="864"/>
      <c r="CN7" s="864"/>
      <c r="CO7" s="864"/>
      <c r="CP7" s="864"/>
      <c r="CQ7" s="864"/>
      <c r="CR7" s="864"/>
      <c r="CS7" s="864"/>
      <c r="CT7" s="864"/>
      <c r="CU7" s="864"/>
      <c r="CV7" s="864"/>
      <c r="CW7" s="864"/>
      <c r="CX7" s="864"/>
      <c r="CY7" s="864"/>
      <c r="CZ7" s="864"/>
      <c r="DA7" s="864"/>
      <c r="DB7" s="864"/>
      <c r="DC7" s="864"/>
      <c r="DD7" s="864"/>
      <c r="DE7" s="864"/>
      <c r="DF7" s="864"/>
      <c r="DG7" s="864"/>
      <c r="DH7" s="864"/>
      <c r="DI7" s="864"/>
      <c r="DJ7" s="864"/>
      <c r="DK7" s="864"/>
      <c r="DL7" s="864"/>
      <c r="DM7" s="864"/>
      <c r="DN7" s="864"/>
      <c r="DO7" s="864"/>
      <c r="DP7" s="864"/>
      <c r="DQ7" s="864"/>
      <c r="DR7" s="864"/>
      <c r="DS7" s="864"/>
      <c r="DT7" s="864"/>
      <c r="DU7" s="864"/>
      <c r="DV7" s="864"/>
      <c r="DW7" s="864"/>
      <c r="DX7" s="864"/>
      <c r="DY7" s="864"/>
      <c r="DZ7" s="864"/>
      <c r="EA7" s="864"/>
      <c r="EB7" s="864"/>
      <c r="EC7" s="864"/>
      <c r="ED7" s="864"/>
      <c r="EE7" s="864"/>
      <c r="EF7" s="864"/>
      <c r="EG7" s="864"/>
      <c r="EH7" s="864"/>
      <c r="EI7" s="864"/>
      <c r="EJ7" s="864"/>
      <c r="EK7" s="864"/>
      <c r="EL7" s="864"/>
      <c r="EM7" s="864"/>
      <c r="EN7" s="864"/>
      <c r="EO7" s="864"/>
      <c r="EP7" s="864"/>
      <c r="EQ7" s="864"/>
      <c r="ER7" s="864"/>
      <c r="ES7" s="864"/>
      <c r="ET7" s="864"/>
      <c r="EU7" s="864"/>
      <c r="EV7" s="864"/>
      <c r="EW7" s="864"/>
      <c r="EX7" s="864"/>
      <c r="EY7" s="864"/>
      <c r="EZ7" s="864"/>
      <c r="FA7" s="864"/>
      <c r="FB7" s="864"/>
      <c r="FC7" s="864"/>
      <c r="FD7" s="864"/>
      <c r="FE7" s="864"/>
      <c r="FF7" s="864"/>
      <c r="FG7" s="864"/>
      <c r="FH7" s="864"/>
      <c r="FI7" s="864"/>
      <c r="FJ7" s="864"/>
      <c r="FK7" s="864"/>
      <c r="FL7" s="864"/>
      <c r="FM7" s="864"/>
      <c r="FN7" s="864"/>
      <c r="FO7" s="864"/>
      <c r="FP7" s="864"/>
      <c r="FQ7" s="864"/>
      <c r="FR7" s="864"/>
      <c r="FS7" s="864"/>
      <c r="FT7" s="864"/>
      <c r="FU7" s="864"/>
      <c r="FV7" s="864"/>
      <c r="FW7" s="864"/>
      <c r="FX7" s="864"/>
      <c r="FY7" s="864"/>
      <c r="FZ7" s="864"/>
      <c r="GA7" s="864"/>
      <c r="GB7" s="864"/>
      <c r="GC7" s="864"/>
      <c r="GD7" s="864"/>
      <c r="GE7" s="864"/>
      <c r="GF7" s="864"/>
      <c r="GG7" s="864"/>
      <c r="GH7" s="864"/>
      <c r="GI7" s="864"/>
      <c r="GJ7" s="864"/>
      <c r="GK7" s="864"/>
      <c r="GL7" s="864"/>
      <c r="GM7" s="864"/>
      <c r="GN7" s="864"/>
      <c r="GO7" s="864"/>
      <c r="GP7" s="864"/>
      <c r="GQ7" s="864"/>
      <c r="GR7" s="864"/>
      <c r="GS7" s="864"/>
      <c r="GT7" s="864"/>
      <c r="GU7" s="864"/>
      <c r="GV7" s="864"/>
      <c r="GW7" s="864"/>
      <c r="GX7" s="864"/>
      <c r="GY7" s="864"/>
      <c r="GZ7" s="864"/>
      <c r="HA7" s="864"/>
      <c r="HB7" s="864"/>
      <c r="HC7" s="864"/>
      <c r="HD7" s="864"/>
      <c r="HE7" s="864"/>
      <c r="HF7" s="864"/>
      <c r="HG7" s="864"/>
      <c r="HH7" s="864"/>
      <c r="HI7" s="864"/>
      <c r="HJ7" s="864"/>
      <c r="HK7" s="864"/>
      <c r="HL7" s="864"/>
      <c r="HM7" s="864"/>
      <c r="HN7" s="864"/>
      <c r="HO7" s="864"/>
      <c r="HP7" s="864"/>
      <c r="HQ7" s="864"/>
      <c r="HR7" s="864"/>
      <c r="HS7" s="864"/>
      <c r="HT7" s="864"/>
      <c r="HU7" s="864"/>
      <c r="HV7" s="864"/>
      <c r="HW7" s="864"/>
      <c r="HX7" s="864"/>
      <c r="HY7" s="864"/>
      <c r="HZ7" s="864"/>
      <c r="IA7" s="864"/>
      <c r="IB7" s="864"/>
      <c r="IC7" s="864"/>
      <c r="ID7" s="864"/>
      <c r="IE7" s="864"/>
      <c r="IF7" s="864"/>
      <c r="IG7" s="864"/>
      <c r="IH7" s="864"/>
      <c r="II7" s="864"/>
      <c r="IJ7" s="864"/>
      <c r="IK7" s="864"/>
      <c r="IL7" s="864"/>
      <c r="IM7" s="864"/>
      <c r="IN7" s="864"/>
      <c r="IO7" s="864"/>
      <c r="IP7" s="864"/>
      <c r="IQ7" s="864"/>
      <c r="IR7" s="864"/>
      <c r="IS7" s="864"/>
      <c r="IT7" s="864"/>
      <c r="IU7" s="864"/>
      <c r="IV7" s="864"/>
    </row>
    <row r="8" spans="1:256" ht="16.5">
      <c r="A8" s="1057" t="s">
        <v>72</v>
      </c>
      <c r="B8" s="1043" t="s">
        <v>468</v>
      </c>
      <c r="C8" s="1143" t="s">
        <v>28</v>
      </c>
      <c r="D8" s="1144"/>
      <c r="E8" s="1143" t="s">
        <v>29</v>
      </c>
      <c r="F8" s="1144"/>
      <c r="G8" s="1143" t="s">
        <v>30</v>
      </c>
      <c r="H8" s="1144"/>
      <c r="I8" s="1143" t="s">
        <v>31</v>
      </c>
      <c r="J8" s="1144"/>
      <c r="K8" s="1143" t="s">
        <v>32</v>
      </c>
      <c r="L8" s="1144"/>
      <c r="M8" s="1143" t="s">
        <v>33</v>
      </c>
      <c r="N8" s="1144"/>
      <c r="O8" s="1143" t="s">
        <v>469</v>
      </c>
      <c r="P8" s="1144"/>
      <c r="Q8" s="1143" t="s">
        <v>73</v>
      </c>
      <c r="R8" s="1144"/>
      <c r="S8" s="1143" t="s">
        <v>470</v>
      </c>
      <c r="T8" s="1144"/>
      <c r="U8" s="1143" t="s">
        <v>39</v>
      </c>
      <c r="V8" s="1144"/>
      <c r="W8" s="1080"/>
      <c r="X8" s="1080"/>
      <c r="Y8" s="1080"/>
      <c r="Z8" s="1080"/>
      <c r="AA8" s="864"/>
      <c r="AB8" s="864"/>
      <c r="AC8" s="864"/>
      <c r="AD8" s="864"/>
      <c r="AE8" s="864"/>
      <c r="AF8" s="864"/>
      <c r="AG8" s="864"/>
      <c r="AH8" s="864"/>
      <c r="AI8" s="864"/>
      <c r="AJ8" s="864"/>
      <c r="AK8" s="864"/>
      <c r="AL8" s="864"/>
      <c r="AM8" s="864"/>
      <c r="AN8" s="864"/>
      <c r="AO8" s="864"/>
      <c r="AP8" s="864"/>
      <c r="AQ8" s="864"/>
      <c r="AR8" s="864"/>
      <c r="AS8" s="864"/>
      <c r="AT8" s="864"/>
      <c r="AU8" s="864"/>
      <c r="AV8" s="864"/>
      <c r="AW8" s="864"/>
      <c r="AX8" s="864"/>
      <c r="AY8" s="864"/>
      <c r="AZ8" s="864"/>
      <c r="BA8" s="864"/>
      <c r="BB8" s="864"/>
      <c r="BC8" s="864"/>
      <c r="BD8" s="864"/>
      <c r="BE8" s="864"/>
      <c r="BF8" s="864"/>
      <c r="BG8" s="864"/>
      <c r="BH8" s="864"/>
      <c r="BI8" s="864"/>
      <c r="BJ8" s="864"/>
      <c r="BK8" s="864"/>
      <c r="BL8" s="864"/>
      <c r="BM8" s="864"/>
      <c r="BN8" s="864"/>
      <c r="BO8" s="864"/>
      <c r="BP8" s="864"/>
      <c r="BQ8" s="864"/>
      <c r="BR8" s="864"/>
      <c r="BS8" s="864"/>
      <c r="BT8" s="864"/>
      <c r="BU8" s="864"/>
      <c r="BV8" s="864"/>
      <c r="BW8" s="864"/>
      <c r="BX8" s="864"/>
      <c r="BY8" s="864"/>
      <c r="BZ8" s="864"/>
      <c r="CA8" s="864"/>
      <c r="CB8" s="864"/>
      <c r="CC8" s="864"/>
      <c r="CD8" s="864"/>
      <c r="CE8" s="864"/>
      <c r="CF8" s="864"/>
      <c r="CG8" s="864"/>
      <c r="CH8" s="864"/>
      <c r="CI8" s="864"/>
      <c r="CJ8" s="864"/>
      <c r="CK8" s="864"/>
      <c r="CL8" s="864"/>
      <c r="CM8" s="864"/>
      <c r="CN8" s="864"/>
      <c r="CO8" s="864"/>
      <c r="CP8" s="864"/>
      <c r="CQ8" s="864"/>
      <c r="CR8" s="864"/>
      <c r="CS8" s="864"/>
      <c r="CT8" s="864"/>
      <c r="CU8" s="864"/>
      <c r="CV8" s="864"/>
      <c r="CW8" s="864"/>
      <c r="CX8" s="864"/>
      <c r="CY8" s="864"/>
      <c r="CZ8" s="864"/>
      <c r="DA8" s="864"/>
      <c r="DB8" s="864"/>
      <c r="DC8" s="864"/>
      <c r="DD8" s="864"/>
      <c r="DE8" s="864"/>
      <c r="DF8" s="864"/>
      <c r="DG8" s="864"/>
      <c r="DH8" s="864"/>
      <c r="DI8" s="864"/>
      <c r="DJ8" s="864"/>
      <c r="DK8" s="864"/>
      <c r="DL8" s="864"/>
      <c r="DM8" s="864"/>
      <c r="DN8" s="864"/>
      <c r="DO8" s="864"/>
      <c r="DP8" s="864"/>
      <c r="DQ8" s="864"/>
      <c r="DR8" s="864"/>
      <c r="DS8" s="864"/>
      <c r="DT8" s="864"/>
      <c r="DU8" s="864"/>
      <c r="DV8" s="864"/>
      <c r="DW8" s="864"/>
      <c r="DX8" s="864"/>
      <c r="DY8" s="864"/>
      <c r="DZ8" s="864"/>
      <c r="EA8" s="864"/>
      <c r="EB8" s="864"/>
      <c r="EC8" s="864"/>
      <c r="ED8" s="864"/>
      <c r="EE8" s="864"/>
      <c r="EF8" s="864"/>
      <c r="EG8" s="864"/>
      <c r="EH8" s="864"/>
      <c r="EI8" s="864"/>
      <c r="EJ8" s="864"/>
      <c r="EK8" s="864"/>
      <c r="EL8" s="864"/>
      <c r="EM8" s="864"/>
      <c r="EN8" s="864"/>
      <c r="EO8" s="864"/>
      <c r="EP8" s="864"/>
      <c r="EQ8" s="864"/>
      <c r="ER8" s="864"/>
      <c r="ES8" s="864"/>
      <c r="ET8" s="864"/>
      <c r="EU8" s="864"/>
      <c r="EV8" s="864"/>
      <c r="EW8" s="864"/>
      <c r="EX8" s="864"/>
      <c r="EY8" s="864"/>
      <c r="EZ8" s="864"/>
      <c r="FA8" s="864"/>
      <c r="FB8" s="864"/>
      <c r="FC8" s="864"/>
      <c r="FD8" s="864"/>
      <c r="FE8" s="864"/>
      <c r="FF8" s="864"/>
      <c r="FG8" s="864"/>
      <c r="FH8" s="864"/>
      <c r="FI8" s="864"/>
      <c r="FJ8" s="864"/>
      <c r="FK8" s="864"/>
      <c r="FL8" s="864"/>
      <c r="FM8" s="864"/>
      <c r="FN8" s="864"/>
      <c r="FO8" s="864"/>
      <c r="FP8" s="864"/>
      <c r="FQ8" s="864"/>
      <c r="FR8" s="864"/>
      <c r="FS8" s="864"/>
      <c r="FT8" s="864"/>
      <c r="FU8" s="864"/>
      <c r="FV8" s="864"/>
      <c r="FW8" s="864"/>
      <c r="FX8" s="864"/>
      <c r="FY8" s="864"/>
      <c r="FZ8" s="864"/>
      <c r="GA8" s="864"/>
      <c r="GB8" s="864"/>
      <c r="GC8" s="864"/>
      <c r="GD8" s="864"/>
      <c r="GE8" s="864"/>
      <c r="GF8" s="864"/>
      <c r="GG8" s="864"/>
      <c r="GH8" s="864"/>
      <c r="GI8" s="864"/>
      <c r="GJ8" s="864"/>
      <c r="GK8" s="864"/>
      <c r="GL8" s="864"/>
      <c r="GM8" s="864"/>
      <c r="GN8" s="864"/>
      <c r="GO8" s="864"/>
      <c r="GP8" s="864"/>
      <c r="GQ8" s="864"/>
      <c r="GR8" s="864"/>
      <c r="GS8" s="864"/>
      <c r="GT8" s="864"/>
      <c r="GU8" s="864"/>
      <c r="GV8" s="864"/>
      <c r="GW8" s="864"/>
      <c r="GX8" s="864"/>
      <c r="GY8" s="864"/>
      <c r="GZ8" s="864"/>
      <c r="HA8" s="864"/>
      <c r="HB8" s="864"/>
      <c r="HC8" s="864"/>
      <c r="HD8" s="864"/>
      <c r="HE8" s="864"/>
      <c r="HF8" s="864"/>
      <c r="HG8" s="864"/>
      <c r="HH8" s="864"/>
      <c r="HI8" s="864"/>
      <c r="HJ8" s="864"/>
      <c r="HK8" s="864"/>
      <c r="HL8" s="864"/>
      <c r="HM8" s="864"/>
      <c r="HN8" s="864"/>
      <c r="HO8" s="864"/>
      <c r="HP8" s="864"/>
      <c r="HQ8" s="864"/>
      <c r="HR8" s="864"/>
      <c r="HS8" s="864"/>
      <c r="HT8" s="864"/>
      <c r="HU8" s="864"/>
      <c r="HV8" s="864"/>
      <c r="HW8" s="864"/>
      <c r="HX8" s="864"/>
      <c r="HY8" s="864"/>
      <c r="HZ8" s="864"/>
      <c r="IA8" s="864"/>
      <c r="IB8" s="864"/>
      <c r="IC8" s="864"/>
      <c r="ID8" s="864"/>
      <c r="IE8" s="864"/>
      <c r="IF8" s="864"/>
      <c r="IG8" s="864"/>
      <c r="IH8" s="864"/>
      <c r="II8" s="864"/>
      <c r="IJ8" s="864"/>
      <c r="IK8" s="864"/>
      <c r="IL8" s="864"/>
      <c r="IM8" s="864"/>
      <c r="IN8" s="864"/>
      <c r="IO8" s="864"/>
      <c r="IP8" s="864"/>
      <c r="IQ8" s="864"/>
      <c r="IR8" s="864"/>
      <c r="IS8" s="864"/>
      <c r="IT8" s="864"/>
      <c r="IU8" s="864"/>
      <c r="IV8" s="864"/>
    </row>
    <row r="9" spans="1:256" ht="16.5">
      <c r="A9" s="1055"/>
      <c r="B9" s="869"/>
      <c r="C9" s="1043" t="s">
        <v>414</v>
      </c>
      <c r="D9" s="1043" t="s">
        <v>415</v>
      </c>
      <c r="E9" s="1043" t="s">
        <v>414</v>
      </c>
      <c r="F9" s="1043" t="s">
        <v>415</v>
      </c>
      <c r="G9" s="1043" t="s">
        <v>414</v>
      </c>
      <c r="H9" s="1043" t="s">
        <v>415</v>
      </c>
      <c r="I9" s="1043" t="s">
        <v>414</v>
      </c>
      <c r="J9" s="1043" t="s">
        <v>415</v>
      </c>
      <c r="K9" s="1043" t="s">
        <v>414</v>
      </c>
      <c r="L9" s="1043" t="s">
        <v>415</v>
      </c>
      <c r="M9" s="1043" t="s">
        <v>414</v>
      </c>
      <c r="N9" s="1043" t="s">
        <v>415</v>
      </c>
      <c r="O9" s="1043" t="s">
        <v>414</v>
      </c>
      <c r="P9" s="1043" t="s">
        <v>415</v>
      </c>
      <c r="Q9" s="1043" t="s">
        <v>414</v>
      </c>
      <c r="R9" s="1043" t="s">
        <v>415</v>
      </c>
      <c r="S9" s="1043" t="s">
        <v>414</v>
      </c>
      <c r="T9" s="1043" t="s">
        <v>415</v>
      </c>
      <c r="U9" s="1043" t="s">
        <v>414</v>
      </c>
      <c r="V9" s="1043" t="s">
        <v>415</v>
      </c>
      <c r="W9" s="1080"/>
      <c r="X9" s="1080" t="s">
        <v>471</v>
      </c>
      <c r="Y9" s="1080"/>
      <c r="Z9" s="1080"/>
      <c r="AA9" s="864"/>
      <c r="AB9" s="864"/>
      <c r="AC9" s="864"/>
      <c r="AD9" s="864"/>
      <c r="AE9" s="864"/>
      <c r="AF9" s="864"/>
      <c r="AG9" s="864"/>
      <c r="AH9" s="864"/>
      <c r="AI9" s="864"/>
      <c r="AJ9" s="864"/>
      <c r="AK9" s="864"/>
      <c r="AL9" s="864"/>
      <c r="AM9" s="864"/>
      <c r="AN9" s="864"/>
      <c r="AO9" s="864"/>
      <c r="AP9" s="864"/>
      <c r="AQ9" s="864"/>
      <c r="AR9" s="864"/>
      <c r="AS9" s="864"/>
      <c r="AT9" s="864"/>
      <c r="AU9" s="864"/>
      <c r="AV9" s="864"/>
      <c r="AW9" s="864"/>
      <c r="AX9" s="864"/>
      <c r="AY9" s="864"/>
      <c r="AZ9" s="864"/>
      <c r="BA9" s="864"/>
      <c r="BB9" s="864"/>
      <c r="BC9" s="864"/>
      <c r="BD9" s="864"/>
      <c r="BE9" s="864"/>
      <c r="BF9" s="864"/>
      <c r="BG9" s="864"/>
      <c r="BH9" s="864"/>
      <c r="BI9" s="864"/>
      <c r="BJ9" s="864"/>
      <c r="BK9" s="864"/>
      <c r="BL9" s="864"/>
      <c r="BM9" s="864"/>
      <c r="BN9" s="864"/>
      <c r="BO9" s="864"/>
      <c r="BP9" s="864"/>
      <c r="BQ9" s="864"/>
      <c r="BR9" s="864"/>
      <c r="BS9" s="864"/>
      <c r="BT9" s="864"/>
      <c r="BU9" s="864"/>
      <c r="BV9" s="864"/>
      <c r="BW9" s="864"/>
      <c r="BX9" s="864"/>
      <c r="BY9" s="864"/>
      <c r="BZ9" s="864"/>
      <c r="CA9" s="864"/>
      <c r="CB9" s="864"/>
      <c r="CC9" s="864"/>
      <c r="CD9" s="864"/>
      <c r="CE9" s="864"/>
      <c r="CF9" s="864"/>
      <c r="CG9" s="864"/>
      <c r="CH9" s="864"/>
      <c r="CI9" s="864"/>
      <c r="CJ9" s="864"/>
      <c r="CK9" s="864"/>
      <c r="CL9" s="864"/>
      <c r="CM9" s="864"/>
      <c r="CN9" s="864"/>
      <c r="CO9" s="864"/>
      <c r="CP9" s="864"/>
      <c r="CQ9" s="864"/>
      <c r="CR9" s="864"/>
      <c r="CS9" s="864"/>
      <c r="CT9" s="864"/>
      <c r="CU9" s="864"/>
      <c r="CV9" s="864"/>
      <c r="CW9" s="864"/>
      <c r="CX9" s="864"/>
      <c r="CY9" s="864"/>
      <c r="CZ9" s="864"/>
      <c r="DA9" s="864"/>
      <c r="DB9" s="864"/>
      <c r="DC9" s="864"/>
      <c r="DD9" s="864"/>
      <c r="DE9" s="864"/>
      <c r="DF9" s="864"/>
      <c r="DG9" s="864"/>
      <c r="DH9" s="864"/>
      <c r="DI9" s="864"/>
      <c r="DJ9" s="864"/>
      <c r="DK9" s="864"/>
      <c r="DL9" s="864"/>
      <c r="DM9" s="864"/>
      <c r="DN9" s="864"/>
      <c r="DO9" s="864"/>
      <c r="DP9" s="864"/>
      <c r="DQ9" s="864"/>
      <c r="DR9" s="864"/>
      <c r="DS9" s="864"/>
      <c r="DT9" s="864"/>
      <c r="DU9" s="864"/>
      <c r="DV9" s="864"/>
      <c r="DW9" s="864"/>
      <c r="DX9" s="864"/>
      <c r="DY9" s="864"/>
      <c r="DZ9" s="864"/>
      <c r="EA9" s="864"/>
      <c r="EB9" s="864"/>
      <c r="EC9" s="864"/>
      <c r="ED9" s="864"/>
      <c r="EE9" s="864"/>
      <c r="EF9" s="864"/>
      <c r="EG9" s="864"/>
      <c r="EH9" s="864"/>
      <c r="EI9" s="864"/>
      <c r="EJ9" s="864"/>
      <c r="EK9" s="864"/>
      <c r="EL9" s="864"/>
      <c r="EM9" s="864"/>
      <c r="EN9" s="864"/>
      <c r="EO9" s="864"/>
      <c r="EP9" s="864"/>
      <c r="EQ9" s="864"/>
      <c r="ER9" s="864"/>
      <c r="ES9" s="864"/>
      <c r="ET9" s="864"/>
      <c r="EU9" s="864"/>
      <c r="EV9" s="864"/>
      <c r="EW9" s="864"/>
      <c r="EX9" s="864"/>
      <c r="EY9" s="864"/>
      <c r="EZ9" s="864"/>
      <c r="FA9" s="864"/>
      <c r="FB9" s="864"/>
      <c r="FC9" s="864"/>
      <c r="FD9" s="864"/>
      <c r="FE9" s="864"/>
      <c r="FF9" s="864"/>
      <c r="FG9" s="864"/>
      <c r="FH9" s="864"/>
      <c r="FI9" s="864"/>
      <c r="FJ9" s="864"/>
      <c r="FK9" s="864"/>
      <c r="FL9" s="864"/>
      <c r="FM9" s="864"/>
      <c r="FN9" s="864"/>
      <c r="FO9" s="864"/>
      <c r="FP9" s="864"/>
      <c r="FQ9" s="864"/>
      <c r="FR9" s="864"/>
      <c r="FS9" s="864"/>
      <c r="FT9" s="864"/>
      <c r="FU9" s="864"/>
      <c r="FV9" s="864"/>
      <c r="FW9" s="864"/>
      <c r="FX9" s="864"/>
      <c r="FY9" s="864"/>
      <c r="FZ9" s="864"/>
      <c r="GA9" s="864"/>
      <c r="GB9" s="864"/>
      <c r="GC9" s="864"/>
      <c r="GD9" s="864"/>
      <c r="GE9" s="864"/>
      <c r="GF9" s="864"/>
      <c r="GG9" s="864"/>
      <c r="GH9" s="864"/>
      <c r="GI9" s="864"/>
      <c r="GJ9" s="864"/>
      <c r="GK9" s="864"/>
      <c r="GL9" s="864"/>
      <c r="GM9" s="864"/>
      <c r="GN9" s="864"/>
      <c r="GO9" s="864"/>
      <c r="GP9" s="864"/>
      <c r="GQ9" s="864"/>
      <c r="GR9" s="864"/>
      <c r="GS9" s="864"/>
      <c r="GT9" s="864"/>
      <c r="GU9" s="864"/>
      <c r="GV9" s="864"/>
      <c r="GW9" s="864"/>
      <c r="GX9" s="864"/>
      <c r="GY9" s="864"/>
      <c r="GZ9" s="864"/>
      <c r="HA9" s="864"/>
      <c r="HB9" s="864"/>
      <c r="HC9" s="864"/>
      <c r="HD9" s="864"/>
      <c r="HE9" s="864"/>
      <c r="HF9" s="864"/>
      <c r="HG9" s="864"/>
      <c r="HH9" s="864"/>
      <c r="HI9" s="864"/>
      <c r="HJ9" s="864"/>
      <c r="HK9" s="864"/>
      <c r="HL9" s="864"/>
      <c r="HM9" s="864"/>
      <c r="HN9" s="864"/>
      <c r="HO9" s="864"/>
      <c r="HP9" s="864"/>
      <c r="HQ9" s="864"/>
      <c r="HR9" s="864"/>
      <c r="HS9" s="864"/>
      <c r="HT9" s="864"/>
      <c r="HU9" s="864"/>
      <c r="HV9" s="864"/>
      <c r="HW9" s="864"/>
      <c r="HX9" s="864"/>
      <c r="HY9" s="864"/>
      <c r="HZ9" s="864"/>
      <c r="IA9" s="864"/>
      <c r="IB9" s="864"/>
      <c r="IC9" s="864"/>
      <c r="ID9" s="864"/>
      <c r="IE9" s="864"/>
      <c r="IF9" s="864"/>
      <c r="IG9" s="864"/>
      <c r="IH9" s="864"/>
      <c r="II9" s="864"/>
      <c r="IJ9" s="864"/>
      <c r="IK9" s="864"/>
      <c r="IL9" s="864"/>
      <c r="IM9" s="864"/>
      <c r="IN9" s="864"/>
      <c r="IO9" s="864"/>
      <c r="IP9" s="864"/>
      <c r="IQ9" s="864"/>
      <c r="IR9" s="864"/>
      <c r="IS9" s="864"/>
      <c r="IT9" s="864"/>
      <c r="IU9" s="864"/>
      <c r="IV9" s="864"/>
    </row>
    <row r="10" spans="1:256" ht="16.5">
      <c r="A10" s="1055"/>
      <c r="B10" s="644" t="s">
        <v>472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70"/>
      <c r="P10" s="870"/>
      <c r="Q10" s="870"/>
      <c r="R10" s="870"/>
      <c r="S10" s="870"/>
      <c r="T10" s="870"/>
      <c r="U10" s="870"/>
      <c r="V10" s="870"/>
      <c r="W10" s="1081"/>
      <c r="X10" s="1081"/>
      <c r="Y10" s="1081"/>
      <c r="Z10" s="1081"/>
      <c r="AA10" s="871"/>
      <c r="AB10" s="871"/>
      <c r="AC10" s="871"/>
      <c r="AD10" s="871"/>
      <c r="AE10" s="871"/>
      <c r="AF10" s="864"/>
      <c r="AG10" s="864"/>
      <c r="AH10" s="864"/>
      <c r="AI10" s="864"/>
      <c r="AJ10" s="864"/>
      <c r="AK10" s="864"/>
      <c r="AL10" s="864"/>
      <c r="AM10" s="864"/>
      <c r="AN10" s="864"/>
      <c r="AO10" s="864"/>
      <c r="AP10" s="864"/>
      <c r="AQ10" s="864"/>
      <c r="AR10" s="864"/>
      <c r="AS10" s="864"/>
      <c r="AT10" s="864"/>
      <c r="AU10" s="864"/>
      <c r="AV10" s="864"/>
      <c r="AW10" s="864"/>
      <c r="AX10" s="864"/>
      <c r="AY10" s="864"/>
      <c r="AZ10" s="864"/>
      <c r="BA10" s="864"/>
      <c r="BB10" s="864"/>
      <c r="BC10" s="864"/>
      <c r="BD10" s="864"/>
      <c r="BE10" s="864"/>
      <c r="BF10" s="864"/>
      <c r="BG10" s="864"/>
      <c r="BH10" s="864"/>
      <c r="BI10" s="864"/>
      <c r="BJ10" s="864"/>
      <c r="BK10" s="864"/>
      <c r="BL10" s="864"/>
      <c r="BM10" s="864"/>
      <c r="BN10" s="864"/>
      <c r="BO10" s="864"/>
      <c r="BP10" s="864"/>
      <c r="BQ10" s="864"/>
      <c r="BR10" s="864"/>
      <c r="BS10" s="864"/>
      <c r="BT10" s="864"/>
      <c r="BU10" s="864"/>
      <c r="BV10" s="864"/>
      <c r="BW10" s="864"/>
      <c r="BX10" s="864"/>
      <c r="BY10" s="864"/>
      <c r="BZ10" s="864"/>
      <c r="CA10" s="864"/>
      <c r="CB10" s="864"/>
      <c r="CC10" s="864"/>
      <c r="CD10" s="864"/>
      <c r="CE10" s="864"/>
      <c r="CF10" s="864"/>
      <c r="CG10" s="864"/>
      <c r="CH10" s="864"/>
      <c r="CI10" s="864"/>
      <c r="CJ10" s="864"/>
      <c r="CK10" s="864"/>
      <c r="CL10" s="864"/>
      <c r="CM10" s="864"/>
      <c r="CN10" s="864"/>
      <c r="CO10" s="864"/>
      <c r="CP10" s="864"/>
      <c r="CQ10" s="864"/>
      <c r="CR10" s="864"/>
      <c r="CS10" s="864"/>
      <c r="CT10" s="864"/>
      <c r="CU10" s="864"/>
      <c r="CV10" s="864"/>
      <c r="CW10" s="864"/>
      <c r="CX10" s="864"/>
      <c r="CY10" s="864"/>
      <c r="CZ10" s="864"/>
      <c r="DA10" s="864"/>
      <c r="DB10" s="864"/>
      <c r="DC10" s="864"/>
      <c r="DD10" s="864"/>
      <c r="DE10" s="864"/>
      <c r="DF10" s="864"/>
      <c r="DG10" s="864"/>
      <c r="DH10" s="864"/>
      <c r="DI10" s="864"/>
      <c r="DJ10" s="864"/>
      <c r="DK10" s="864"/>
      <c r="DL10" s="864"/>
      <c r="DM10" s="864"/>
      <c r="DN10" s="864"/>
      <c r="DO10" s="864"/>
      <c r="DP10" s="864"/>
      <c r="DQ10" s="864"/>
      <c r="DR10" s="864"/>
      <c r="DS10" s="864"/>
      <c r="DT10" s="864"/>
      <c r="DU10" s="864"/>
      <c r="DV10" s="864"/>
      <c r="DW10" s="864"/>
      <c r="DX10" s="864"/>
      <c r="DY10" s="864"/>
      <c r="DZ10" s="864"/>
      <c r="EA10" s="864"/>
      <c r="EB10" s="864"/>
      <c r="EC10" s="864"/>
      <c r="ED10" s="864"/>
      <c r="EE10" s="864"/>
      <c r="EF10" s="864"/>
      <c r="EG10" s="864"/>
      <c r="EH10" s="864"/>
      <c r="EI10" s="864"/>
      <c r="EJ10" s="864"/>
      <c r="EK10" s="864"/>
      <c r="EL10" s="864"/>
      <c r="EM10" s="864"/>
      <c r="EN10" s="864"/>
      <c r="EO10" s="864"/>
      <c r="EP10" s="864"/>
      <c r="EQ10" s="864"/>
      <c r="ER10" s="864"/>
      <c r="ES10" s="864"/>
      <c r="ET10" s="864"/>
      <c r="EU10" s="864"/>
      <c r="EV10" s="864"/>
      <c r="EW10" s="864"/>
      <c r="EX10" s="864"/>
      <c r="EY10" s="864"/>
      <c r="EZ10" s="864"/>
      <c r="FA10" s="864"/>
      <c r="FB10" s="864"/>
      <c r="FC10" s="864"/>
      <c r="FD10" s="864"/>
      <c r="FE10" s="864"/>
      <c r="FF10" s="864"/>
      <c r="FG10" s="864"/>
      <c r="FH10" s="864"/>
      <c r="FI10" s="864"/>
      <c r="FJ10" s="864"/>
      <c r="FK10" s="864"/>
      <c r="FL10" s="864"/>
      <c r="FM10" s="864"/>
      <c r="FN10" s="864"/>
      <c r="FO10" s="864"/>
      <c r="FP10" s="864"/>
      <c r="FQ10" s="864"/>
      <c r="FR10" s="864"/>
      <c r="FS10" s="864"/>
      <c r="FT10" s="864"/>
      <c r="FU10" s="864"/>
      <c r="FV10" s="864"/>
      <c r="FW10" s="864"/>
      <c r="FX10" s="864"/>
      <c r="FY10" s="864"/>
      <c r="FZ10" s="864"/>
      <c r="GA10" s="864"/>
      <c r="GB10" s="864"/>
      <c r="GC10" s="864"/>
      <c r="GD10" s="864"/>
      <c r="GE10" s="864"/>
      <c r="GF10" s="864"/>
      <c r="GG10" s="864"/>
      <c r="GH10" s="864"/>
      <c r="GI10" s="864"/>
      <c r="GJ10" s="864"/>
      <c r="GK10" s="864"/>
      <c r="GL10" s="864"/>
      <c r="GM10" s="864"/>
      <c r="GN10" s="864"/>
      <c r="GO10" s="864"/>
      <c r="GP10" s="864"/>
      <c r="GQ10" s="864"/>
      <c r="GR10" s="864"/>
      <c r="GS10" s="864"/>
      <c r="GT10" s="864"/>
      <c r="GU10" s="864"/>
      <c r="GV10" s="864"/>
      <c r="GW10" s="864"/>
      <c r="GX10" s="864"/>
      <c r="GY10" s="864"/>
      <c r="GZ10" s="864"/>
      <c r="HA10" s="864"/>
      <c r="HB10" s="864"/>
      <c r="HC10" s="864"/>
      <c r="HD10" s="864"/>
      <c r="HE10" s="864"/>
      <c r="HF10" s="864"/>
      <c r="HG10" s="864"/>
      <c r="HH10" s="864"/>
      <c r="HI10" s="864"/>
      <c r="HJ10" s="864"/>
      <c r="HK10" s="864"/>
      <c r="HL10" s="864"/>
      <c r="HM10" s="864"/>
      <c r="HN10" s="864"/>
      <c r="HO10" s="864"/>
      <c r="HP10" s="864"/>
      <c r="HQ10" s="864"/>
      <c r="HR10" s="864"/>
      <c r="HS10" s="864"/>
      <c r="HT10" s="864"/>
      <c r="HU10" s="864"/>
      <c r="HV10" s="864"/>
      <c r="HW10" s="864"/>
      <c r="HX10" s="864"/>
      <c r="HY10" s="864"/>
      <c r="HZ10" s="864"/>
      <c r="IA10" s="864"/>
      <c r="IB10" s="864"/>
      <c r="IC10" s="864"/>
      <c r="ID10" s="864"/>
      <c r="IE10" s="864"/>
      <c r="IF10" s="864"/>
      <c r="IG10" s="864"/>
      <c r="IH10" s="864"/>
      <c r="II10" s="864"/>
      <c r="IJ10" s="864"/>
      <c r="IK10" s="864"/>
      <c r="IL10" s="864"/>
      <c r="IM10" s="864"/>
      <c r="IN10" s="864"/>
      <c r="IO10" s="864"/>
      <c r="IP10" s="864"/>
      <c r="IQ10" s="864"/>
      <c r="IR10" s="864"/>
      <c r="IS10" s="864"/>
      <c r="IT10" s="864"/>
      <c r="IU10" s="864"/>
      <c r="IV10" s="864"/>
    </row>
    <row r="11" spans="1:256" ht="16.5">
      <c r="A11" s="872" t="s">
        <v>473</v>
      </c>
      <c r="B11" s="880" t="s">
        <v>474</v>
      </c>
      <c r="C11" s="873" t="e">
        <f>+Anx16BReg!C11</f>
        <v>#DIV/0!</v>
      </c>
      <c r="D11" s="873" t="e">
        <f>+Anx16BReg!D11</f>
        <v>#DIV/0!</v>
      </c>
      <c r="E11" s="873" t="e">
        <f>+Anx16BReg!E11</f>
        <v>#DIV/0!</v>
      </c>
      <c r="F11" s="873" t="e">
        <f>+Anx16BReg!F11</f>
        <v>#DIV/0!</v>
      </c>
      <c r="G11" s="873" t="e">
        <f>+Anx16BReg!G11</f>
        <v>#DIV/0!</v>
      </c>
      <c r="H11" s="873" t="e">
        <f>+Anx16BReg!H11</f>
        <v>#DIV/0!</v>
      </c>
      <c r="I11" s="873" t="e">
        <f>+Anx16BReg!I11</f>
        <v>#DIV/0!</v>
      </c>
      <c r="J11" s="873" t="e">
        <f>+Anx16BReg!J11</f>
        <v>#DIV/0!</v>
      </c>
      <c r="K11" s="873" t="e">
        <f>+Anx16BReg!K11</f>
        <v>#DIV/0!</v>
      </c>
      <c r="L11" s="873" t="e">
        <f>+Anx16BReg!L11</f>
        <v>#DIV/0!</v>
      </c>
      <c r="M11" s="873" t="e">
        <f>+Anx16BReg!M11</f>
        <v>#DIV/0!</v>
      </c>
      <c r="N11" s="873" t="e">
        <f>+Anx16BReg!N11</f>
        <v>#DIV/0!</v>
      </c>
      <c r="O11" s="873" t="e">
        <f>+Anx16BReg!O11</f>
        <v>#DIV/0!</v>
      </c>
      <c r="P11" s="873" t="e">
        <f>+Anx16BReg!P11</f>
        <v>#DIV/0!</v>
      </c>
      <c r="Q11" s="873" t="e">
        <f>+Anx16BReg!Q11</f>
        <v>#DIV/0!</v>
      </c>
      <c r="R11" s="873" t="e">
        <f>+Anx16BReg!R11</f>
        <v>#DIV/0!</v>
      </c>
      <c r="S11" s="873" t="e">
        <f>+Anx16BReg!S11</f>
        <v>#DIV/0!</v>
      </c>
      <c r="T11" s="873" t="e">
        <f>+Anx16BReg!T11</f>
        <v>#DIV/0!</v>
      </c>
      <c r="U11" s="875" t="e">
        <f>C11+E11+G11+I11+K11+M11+O11+Q11+S11</f>
        <v>#DIV/0!</v>
      </c>
      <c r="V11" s="875" t="e">
        <f>D11+F11+H11+J11+L11+N11+P11+R11+T11</f>
        <v>#DIV/0!</v>
      </c>
      <c r="W11" s="1058" t="e">
        <f>Anx16BReg!U11-U11</f>
        <v>#DIV/0!</v>
      </c>
      <c r="X11" s="1058" t="e">
        <f>Anx16BReg!V11-V11</f>
        <v>#DIV/0!</v>
      </c>
      <c r="Y11" s="1059"/>
      <c r="Z11" s="1059"/>
      <c r="AA11" s="878"/>
      <c r="AB11" s="878"/>
      <c r="AC11" s="878"/>
      <c r="AD11" s="878"/>
      <c r="AE11" s="878"/>
      <c r="AF11" s="879"/>
      <c r="AG11" s="879"/>
      <c r="AH11" s="879"/>
      <c r="AI11" s="879"/>
      <c r="AJ11" s="879"/>
      <c r="AK11" s="879"/>
      <c r="AL11" s="879"/>
      <c r="AM11" s="879"/>
      <c r="AN11" s="879"/>
      <c r="AO11" s="879"/>
      <c r="AP11" s="879"/>
      <c r="AQ11" s="879"/>
      <c r="AR11" s="879"/>
      <c r="AS11" s="879"/>
      <c r="AT11" s="879"/>
      <c r="AU11" s="879"/>
      <c r="AV11" s="879"/>
      <c r="AW11" s="879"/>
      <c r="AX11" s="879"/>
      <c r="AY11" s="879"/>
      <c r="AZ11" s="879"/>
      <c r="BA11" s="879"/>
      <c r="BB11" s="879"/>
      <c r="BC11" s="879"/>
      <c r="BD11" s="879"/>
      <c r="BE11" s="879"/>
      <c r="BF11" s="879"/>
      <c r="BG11" s="879"/>
      <c r="BH11" s="879"/>
      <c r="BI11" s="879"/>
      <c r="BJ11" s="879"/>
      <c r="BK11" s="879"/>
      <c r="BL11" s="879"/>
      <c r="BM11" s="879"/>
      <c r="BN11" s="879"/>
      <c r="BO11" s="879"/>
      <c r="BP11" s="879"/>
      <c r="BQ11" s="879"/>
      <c r="BR11" s="879"/>
      <c r="BS11" s="879"/>
      <c r="BT11" s="879"/>
      <c r="BU11" s="879"/>
      <c r="BV11" s="879"/>
      <c r="BW11" s="879"/>
      <c r="BX11" s="879"/>
      <c r="BY11" s="879"/>
      <c r="BZ11" s="879"/>
      <c r="CA11" s="879"/>
      <c r="CB11" s="879"/>
      <c r="CC11" s="879"/>
      <c r="CD11" s="879"/>
      <c r="CE11" s="879"/>
      <c r="CF11" s="879"/>
      <c r="CG11" s="879"/>
      <c r="CH11" s="879"/>
      <c r="CI11" s="879"/>
      <c r="CJ11" s="879"/>
      <c r="CK11" s="879"/>
      <c r="CL11" s="879"/>
      <c r="CM11" s="879"/>
      <c r="CN11" s="879"/>
      <c r="CO11" s="879"/>
      <c r="CP11" s="879"/>
      <c r="CQ11" s="879"/>
      <c r="CR11" s="879"/>
      <c r="CS11" s="879"/>
      <c r="CT11" s="879"/>
      <c r="CU11" s="879"/>
      <c r="CV11" s="879"/>
      <c r="CW11" s="879"/>
      <c r="CX11" s="879"/>
      <c r="CY11" s="879"/>
      <c r="CZ11" s="879"/>
      <c r="DA11" s="879"/>
      <c r="DB11" s="879"/>
      <c r="DC11" s="879"/>
      <c r="DD11" s="879"/>
      <c r="DE11" s="879"/>
      <c r="DF11" s="879"/>
      <c r="DG11" s="879"/>
      <c r="DH11" s="879"/>
      <c r="DI11" s="879"/>
      <c r="DJ11" s="879"/>
      <c r="DK11" s="879"/>
      <c r="DL11" s="879"/>
      <c r="DM11" s="879"/>
      <c r="DN11" s="879"/>
      <c r="DO11" s="879"/>
      <c r="DP11" s="879"/>
      <c r="DQ11" s="879"/>
      <c r="DR11" s="879"/>
      <c r="DS11" s="879"/>
      <c r="DT11" s="879"/>
      <c r="DU11" s="879"/>
      <c r="DV11" s="879"/>
      <c r="DW11" s="879"/>
      <c r="DX11" s="879"/>
      <c r="DY11" s="879"/>
      <c r="DZ11" s="879"/>
      <c r="EA11" s="879"/>
      <c r="EB11" s="879"/>
      <c r="EC11" s="879"/>
      <c r="ED11" s="879"/>
      <c r="EE11" s="879"/>
      <c r="EF11" s="879"/>
      <c r="EG11" s="879"/>
      <c r="EH11" s="879"/>
      <c r="EI11" s="879"/>
      <c r="EJ11" s="879"/>
      <c r="EK11" s="879"/>
      <c r="EL11" s="879"/>
      <c r="EM11" s="879"/>
      <c r="EN11" s="879"/>
      <c r="EO11" s="879"/>
      <c r="EP11" s="879"/>
      <c r="EQ11" s="879"/>
      <c r="ER11" s="879"/>
      <c r="ES11" s="879"/>
      <c r="ET11" s="879"/>
      <c r="EU11" s="879"/>
      <c r="EV11" s="879"/>
      <c r="EW11" s="879"/>
      <c r="EX11" s="879"/>
      <c r="EY11" s="879"/>
      <c r="EZ11" s="879"/>
      <c r="FA11" s="879"/>
      <c r="FB11" s="879"/>
      <c r="FC11" s="879"/>
      <c r="FD11" s="879"/>
      <c r="FE11" s="879"/>
      <c r="FF11" s="879"/>
      <c r="FG11" s="879"/>
      <c r="FH11" s="879"/>
      <c r="FI11" s="879"/>
      <c r="FJ11" s="879"/>
      <c r="FK11" s="879"/>
      <c r="FL11" s="879"/>
      <c r="FM11" s="879"/>
      <c r="FN11" s="879"/>
      <c r="FO11" s="879"/>
      <c r="FP11" s="879"/>
      <c r="FQ11" s="879"/>
      <c r="FR11" s="879"/>
      <c r="FS11" s="879"/>
      <c r="FT11" s="879"/>
      <c r="FU11" s="879"/>
      <c r="FV11" s="879"/>
      <c r="FW11" s="879"/>
      <c r="FX11" s="879"/>
      <c r="FY11" s="879"/>
      <c r="FZ11" s="879"/>
      <c r="GA11" s="879"/>
      <c r="GB11" s="879"/>
      <c r="GC11" s="879"/>
      <c r="GD11" s="879"/>
      <c r="GE11" s="879"/>
      <c r="GF11" s="879"/>
      <c r="GG11" s="879"/>
      <c r="GH11" s="879"/>
      <c r="GI11" s="879"/>
      <c r="GJ11" s="879"/>
      <c r="GK11" s="879"/>
      <c r="GL11" s="879"/>
      <c r="GM11" s="879"/>
      <c r="GN11" s="879"/>
      <c r="GO11" s="879"/>
      <c r="GP11" s="879"/>
      <c r="GQ11" s="879"/>
      <c r="GR11" s="879"/>
      <c r="GS11" s="879"/>
      <c r="GT11" s="879"/>
      <c r="GU11" s="879"/>
      <c r="GV11" s="879"/>
      <c r="GW11" s="879"/>
      <c r="GX11" s="879"/>
      <c r="GY11" s="879"/>
      <c r="GZ11" s="879"/>
      <c r="HA11" s="879"/>
      <c r="HB11" s="879"/>
      <c r="HC11" s="879"/>
      <c r="HD11" s="879"/>
      <c r="HE11" s="879"/>
      <c r="HF11" s="879"/>
      <c r="HG11" s="879"/>
      <c r="HH11" s="879"/>
      <c r="HI11" s="879"/>
      <c r="HJ11" s="879"/>
      <c r="HK11" s="879"/>
      <c r="HL11" s="879"/>
      <c r="HM11" s="879"/>
      <c r="HN11" s="879"/>
      <c r="HO11" s="879"/>
      <c r="HP11" s="879"/>
      <c r="HQ11" s="879"/>
      <c r="HR11" s="879"/>
      <c r="HS11" s="879"/>
      <c r="HT11" s="879"/>
      <c r="HU11" s="879"/>
      <c r="HV11" s="879"/>
      <c r="HW11" s="879"/>
      <c r="HX11" s="879"/>
      <c r="HY11" s="879"/>
      <c r="HZ11" s="879"/>
      <c r="IA11" s="879"/>
      <c r="IB11" s="879"/>
      <c r="IC11" s="879"/>
      <c r="ID11" s="879"/>
      <c r="IE11" s="879"/>
      <c r="IF11" s="879"/>
      <c r="IG11" s="879"/>
      <c r="IH11" s="879"/>
      <c r="II11" s="879"/>
      <c r="IJ11" s="879"/>
      <c r="IK11" s="879"/>
      <c r="IL11" s="879"/>
      <c r="IM11" s="879"/>
      <c r="IN11" s="879"/>
      <c r="IO11" s="879"/>
      <c r="IP11" s="879"/>
      <c r="IQ11" s="879"/>
      <c r="IR11" s="879"/>
      <c r="IS11" s="879"/>
      <c r="IT11" s="879"/>
      <c r="IU11" s="879"/>
      <c r="IV11" s="879"/>
    </row>
    <row r="12" spans="1:256" ht="16.5">
      <c r="A12" s="660">
        <v>1200</v>
      </c>
      <c r="B12" s="880" t="s">
        <v>475</v>
      </c>
      <c r="C12" s="648"/>
      <c r="D12" s="648"/>
      <c r="E12" s="648"/>
      <c r="F12" s="648"/>
      <c r="G12" s="648"/>
      <c r="H12" s="648"/>
      <c r="I12" s="648"/>
      <c r="J12" s="648"/>
      <c r="K12" s="648"/>
      <c r="L12" s="648"/>
      <c r="M12" s="648"/>
      <c r="N12" s="648"/>
      <c r="O12" s="648"/>
      <c r="P12" s="648"/>
      <c r="Q12" s="648"/>
      <c r="R12" s="648"/>
      <c r="S12" s="648"/>
      <c r="T12" s="648"/>
      <c r="U12" s="875">
        <f>C12+E12+G12+I12+K12+M12+O12+Q12+S12</f>
        <v>0</v>
      </c>
      <c r="V12" s="875">
        <f>D12+F12+H12+J12+L12+N12+P12+R12+T12</f>
        <v>0</v>
      </c>
      <c r="W12" s="1058">
        <f>Anx16BReg!U12-U12</f>
        <v>0</v>
      </c>
      <c r="X12" s="1058">
        <f>Anx16BReg!V12-V12</f>
        <v>0</v>
      </c>
      <c r="Y12" s="1059"/>
      <c r="Z12" s="1059"/>
      <c r="AA12" s="878"/>
      <c r="AB12" s="878"/>
      <c r="AC12" s="878"/>
      <c r="AD12" s="878"/>
      <c r="AE12" s="878"/>
      <c r="AF12" s="879"/>
      <c r="AG12" s="879"/>
      <c r="AH12" s="879"/>
      <c r="AI12" s="879"/>
      <c r="AJ12" s="879"/>
      <c r="AK12" s="879"/>
      <c r="AL12" s="879"/>
      <c r="AM12" s="879"/>
      <c r="AN12" s="879"/>
      <c r="AO12" s="879"/>
      <c r="AP12" s="879"/>
      <c r="AQ12" s="879"/>
      <c r="AR12" s="879"/>
      <c r="AS12" s="879"/>
      <c r="AT12" s="879"/>
      <c r="AU12" s="879"/>
      <c r="AV12" s="879"/>
      <c r="AW12" s="879"/>
      <c r="AX12" s="879"/>
      <c r="AY12" s="879"/>
      <c r="AZ12" s="879"/>
      <c r="BA12" s="879"/>
      <c r="BB12" s="879"/>
      <c r="BC12" s="879"/>
      <c r="BD12" s="879"/>
      <c r="BE12" s="879"/>
      <c r="BF12" s="879"/>
      <c r="BG12" s="879"/>
      <c r="BH12" s="879"/>
      <c r="BI12" s="879"/>
      <c r="BJ12" s="879"/>
      <c r="BK12" s="879"/>
      <c r="BL12" s="879"/>
      <c r="BM12" s="879"/>
      <c r="BN12" s="879"/>
      <c r="BO12" s="879"/>
      <c r="BP12" s="879"/>
      <c r="BQ12" s="879"/>
      <c r="BR12" s="879"/>
      <c r="BS12" s="879"/>
      <c r="BT12" s="879"/>
      <c r="BU12" s="879"/>
      <c r="BV12" s="879"/>
      <c r="BW12" s="879"/>
      <c r="BX12" s="879"/>
      <c r="BY12" s="879"/>
      <c r="BZ12" s="879"/>
      <c r="CA12" s="879"/>
      <c r="CB12" s="879"/>
      <c r="CC12" s="879"/>
      <c r="CD12" s="879"/>
      <c r="CE12" s="879"/>
      <c r="CF12" s="879"/>
      <c r="CG12" s="879"/>
      <c r="CH12" s="879"/>
      <c r="CI12" s="879"/>
      <c r="CJ12" s="879"/>
      <c r="CK12" s="879"/>
      <c r="CL12" s="879"/>
      <c r="CM12" s="879"/>
      <c r="CN12" s="879"/>
      <c r="CO12" s="879"/>
      <c r="CP12" s="879"/>
      <c r="CQ12" s="879"/>
      <c r="CR12" s="879"/>
      <c r="CS12" s="879"/>
      <c r="CT12" s="879"/>
      <c r="CU12" s="879"/>
      <c r="CV12" s="879"/>
      <c r="CW12" s="879"/>
      <c r="CX12" s="879"/>
      <c r="CY12" s="879"/>
      <c r="CZ12" s="879"/>
      <c r="DA12" s="879"/>
      <c r="DB12" s="879"/>
      <c r="DC12" s="879"/>
      <c r="DD12" s="879"/>
      <c r="DE12" s="879"/>
      <c r="DF12" s="879"/>
      <c r="DG12" s="879"/>
      <c r="DH12" s="879"/>
      <c r="DI12" s="879"/>
      <c r="DJ12" s="879"/>
      <c r="DK12" s="879"/>
      <c r="DL12" s="879"/>
      <c r="DM12" s="879"/>
      <c r="DN12" s="879"/>
      <c r="DO12" s="879"/>
      <c r="DP12" s="879"/>
      <c r="DQ12" s="879"/>
      <c r="DR12" s="879"/>
      <c r="DS12" s="879"/>
      <c r="DT12" s="879"/>
      <c r="DU12" s="879"/>
      <c r="DV12" s="879"/>
      <c r="DW12" s="879"/>
      <c r="DX12" s="879"/>
      <c r="DY12" s="879"/>
      <c r="DZ12" s="879"/>
      <c r="EA12" s="879"/>
      <c r="EB12" s="879"/>
      <c r="EC12" s="879"/>
      <c r="ED12" s="879"/>
      <c r="EE12" s="879"/>
      <c r="EF12" s="879"/>
      <c r="EG12" s="879"/>
      <c r="EH12" s="879"/>
      <c r="EI12" s="879"/>
      <c r="EJ12" s="879"/>
      <c r="EK12" s="879"/>
      <c r="EL12" s="879"/>
      <c r="EM12" s="879"/>
      <c r="EN12" s="879"/>
      <c r="EO12" s="879"/>
      <c r="EP12" s="879"/>
      <c r="EQ12" s="879"/>
      <c r="ER12" s="879"/>
      <c r="ES12" s="879"/>
      <c r="ET12" s="879"/>
      <c r="EU12" s="879"/>
      <c r="EV12" s="879"/>
      <c r="EW12" s="879"/>
      <c r="EX12" s="879"/>
      <c r="EY12" s="879"/>
      <c r="EZ12" s="879"/>
      <c r="FA12" s="879"/>
      <c r="FB12" s="879"/>
      <c r="FC12" s="879"/>
      <c r="FD12" s="879"/>
      <c r="FE12" s="879"/>
      <c r="FF12" s="879"/>
      <c r="FG12" s="879"/>
      <c r="FH12" s="879"/>
      <c r="FI12" s="879"/>
      <c r="FJ12" s="879"/>
      <c r="FK12" s="879"/>
      <c r="FL12" s="879"/>
      <c r="FM12" s="879"/>
      <c r="FN12" s="879"/>
      <c r="FO12" s="879"/>
      <c r="FP12" s="879"/>
      <c r="FQ12" s="879"/>
      <c r="FR12" s="879"/>
      <c r="FS12" s="879"/>
      <c r="FT12" s="879"/>
      <c r="FU12" s="879"/>
      <c r="FV12" s="879"/>
      <c r="FW12" s="879"/>
      <c r="FX12" s="879"/>
      <c r="FY12" s="879"/>
      <c r="FZ12" s="879"/>
      <c r="GA12" s="879"/>
      <c r="GB12" s="879"/>
      <c r="GC12" s="879"/>
      <c r="GD12" s="879"/>
      <c r="GE12" s="879"/>
      <c r="GF12" s="879"/>
      <c r="GG12" s="879"/>
      <c r="GH12" s="879"/>
      <c r="GI12" s="879"/>
      <c r="GJ12" s="879"/>
      <c r="GK12" s="879"/>
      <c r="GL12" s="879"/>
      <c r="GM12" s="879"/>
      <c r="GN12" s="879"/>
      <c r="GO12" s="879"/>
      <c r="GP12" s="879"/>
      <c r="GQ12" s="879"/>
      <c r="GR12" s="879"/>
      <c r="GS12" s="879"/>
      <c r="GT12" s="879"/>
      <c r="GU12" s="879"/>
      <c r="GV12" s="879"/>
      <c r="GW12" s="879"/>
      <c r="GX12" s="879"/>
      <c r="GY12" s="879"/>
      <c r="GZ12" s="879"/>
      <c r="HA12" s="879"/>
      <c r="HB12" s="879"/>
      <c r="HC12" s="879"/>
      <c r="HD12" s="879"/>
      <c r="HE12" s="879"/>
      <c r="HF12" s="879"/>
      <c r="HG12" s="879"/>
      <c r="HH12" s="879"/>
      <c r="HI12" s="879"/>
      <c r="HJ12" s="879"/>
      <c r="HK12" s="879"/>
      <c r="HL12" s="879"/>
      <c r="HM12" s="879"/>
      <c r="HN12" s="879"/>
      <c r="HO12" s="879"/>
      <c r="HP12" s="879"/>
      <c r="HQ12" s="879"/>
      <c r="HR12" s="879"/>
      <c r="HS12" s="879"/>
      <c r="HT12" s="879"/>
      <c r="HU12" s="879"/>
      <c r="HV12" s="879"/>
      <c r="HW12" s="879"/>
      <c r="HX12" s="879"/>
      <c r="HY12" s="879"/>
      <c r="HZ12" s="879"/>
      <c r="IA12" s="879"/>
      <c r="IB12" s="879"/>
      <c r="IC12" s="879"/>
      <c r="ID12" s="879"/>
      <c r="IE12" s="879"/>
      <c r="IF12" s="879"/>
      <c r="IG12" s="879"/>
      <c r="IH12" s="879"/>
      <c r="II12" s="879"/>
      <c r="IJ12" s="879"/>
      <c r="IK12" s="879"/>
      <c r="IL12" s="879"/>
      <c r="IM12" s="879"/>
      <c r="IN12" s="879"/>
      <c r="IO12" s="879"/>
      <c r="IP12" s="879"/>
      <c r="IQ12" s="879"/>
      <c r="IR12" s="879"/>
      <c r="IS12" s="879"/>
      <c r="IT12" s="879"/>
      <c r="IU12" s="879"/>
      <c r="IV12" s="879"/>
    </row>
    <row r="13" spans="1:256" ht="16.5">
      <c r="A13" s="872" t="s">
        <v>391</v>
      </c>
      <c r="B13" s="880" t="s">
        <v>476</v>
      </c>
      <c r="C13" s="873">
        <f>+Anx16BReg!C13</f>
        <v>0</v>
      </c>
      <c r="D13" s="873">
        <f>+Anx16BReg!D13</f>
        <v>0</v>
      </c>
      <c r="E13" s="873">
        <f>+Anx16BReg!E13</f>
        <v>0</v>
      </c>
      <c r="F13" s="873">
        <f>+Anx16BReg!F13</f>
        <v>0</v>
      </c>
      <c r="G13" s="873">
        <f>+Anx16BReg!G13</f>
        <v>0</v>
      </c>
      <c r="H13" s="873">
        <f>+Anx16BReg!H13</f>
        <v>0</v>
      </c>
      <c r="I13" s="873">
        <f>+Anx16BReg!I13</f>
        <v>0</v>
      </c>
      <c r="J13" s="873">
        <f>+Anx16BReg!J13</f>
        <v>0</v>
      </c>
      <c r="K13" s="873">
        <f>+Anx16BReg!K13</f>
        <v>0</v>
      </c>
      <c r="L13" s="873">
        <f>+Anx16BReg!L13</f>
        <v>0</v>
      </c>
      <c r="M13" s="873">
        <f>+Anx16BReg!M13</f>
        <v>0</v>
      </c>
      <c r="N13" s="873">
        <f>+Anx16BReg!N13</f>
        <v>0</v>
      </c>
      <c r="O13" s="873">
        <f>+Anx16BReg!O13</f>
        <v>0</v>
      </c>
      <c r="P13" s="873">
        <f>+Anx16BReg!P13</f>
        <v>0</v>
      </c>
      <c r="Q13" s="873">
        <f>+Anx16BReg!Q13</f>
        <v>0</v>
      </c>
      <c r="R13" s="873">
        <f>+Anx16BReg!R13</f>
        <v>0</v>
      </c>
      <c r="S13" s="873">
        <f>+Anx16BReg!S13</f>
        <v>0</v>
      </c>
      <c r="T13" s="873">
        <f>+Anx16BReg!T13</f>
        <v>0</v>
      </c>
      <c r="U13" s="875">
        <f t="shared" ref="U13:V25" si="0">C13+E13+G13+I13+K13+M13+O13+Q13+S13</f>
        <v>0</v>
      </c>
      <c r="V13" s="875">
        <f t="shared" si="0"/>
        <v>0</v>
      </c>
      <c r="W13" s="1058">
        <f>Anx16BReg!U13-U13</f>
        <v>0</v>
      </c>
      <c r="X13" s="1058">
        <f>Anx16BReg!V13-V13</f>
        <v>0</v>
      </c>
      <c r="Y13" s="1058" t="s">
        <v>580</v>
      </c>
      <c r="Z13" s="1059"/>
      <c r="AB13" s="878"/>
      <c r="AC13" s="878"/>
      <c r="AD13" s="878"/>
      <c r="AE13" s="878"/>
      <c r="AF13" s="879"/>
      <c r="AG13" s="879"/>
      <c r="AH13" s="879"/>
      <c r="AI13" s="879"/>
      <c r="AJ13" s="879"/>
      <c r="AK13" s="879"/>
      <c r="AL13" s="879"/>
      <c r="AM13" s="879"/>
      <c r="AN13" s="879"/>
      <c r="AO13" s="879"/>
      <c r="AP13" s="879"/>
      <c r="AQ13" s="879"/>
      <c r="AR13" s="879"/>
      <c r="AS13" s="879"/>
      <c r="AT13" s="879"/>
      <c r="AU13" s="879"/>
      <c r="AV13" s="879"/>
      <c r="AW13" s="879"/>
      <c r="AX13" s="879"/>
      <c r="AY13" s="879"/>
      <c r="AZ13" s="879"/>
      <c r="BA13" s="879"/>
      <c r="BB13" s="879"/>
      <c r="BC13" s="879"/>
      <c r="BD13" s="879"/>
      <c r="BE13" s="879"/>
      <c r="BF13" s="879"/>
      <c r="BG13" s="879"/>
      <c r="BH13" s="879"/>
      <c r="BI13" s="879"/>
      <c r="BJ13" s="879"/>
      <c r="BK13" s="879"/>
      <c r="BL13" s="879"/>
      <c r="BM13" s="879"/>
      <c r="BN13" s="879"/>
      <c r="BO13" s="879"/>
      <c r="BP13" s="879"/>
      <c r="BQ13" s="879"/>
      <c r="BR13" s="879"/>
      <c r="BS13" s="879"/>
      <c r="BT13" s="879"/>
      <c r="BU13" s="879"/>
      <c r="BV13" s="879"/>
      <c r="BW13" s="879"/>
      <c r="BX13" s="879"/>
      <c r="BY13" s="879"/>
      <c r="BZ13" s="879"/>
      <c r="CA13" s="879"/>
      <c r="CB13" s="879"/>
      <c r="CC13" s="879"/>
      <c r="CD13" s="879"/>
      <c r="CE13" s="879"/>
      <c r="CF13" s="879"/>
      <c r="CG13" s="879"/>
      <c r="CH13" s="879"/>
      <c r="CI13" s="879"/>
      <c r="CJ13" s="879"/>
      <c r="CK13" s="879"/>
      <c r="CL13" s="879"/>
      <c r="CM13" s="879"/>
      <c r="CN13" s="879"/>
      <c r="CO13" s="879"/>
      <c r="CP13" s="879"/>
      <c r="CQ13" s="879"/>
      <c r="CR13" s="879"/>
      <c r="CS13" s="879"/>
      <c r="CT13" s="879"/>
      <c r="CU13" s="879"/>
      <c r="CV13" s="879"/>
      <c r="CW13" s="879"/>
      <c r="CX13" s="879"/>
      <c r="CY13" s="879"/>
      <c r="CZ13" s="879"/>
      <c r="DA13" s="879"/>
      <c r="DB13" s="879"/>
      <c r="DC13" s="879"/>
      <c r="DD13" s="879"/>
      <c r="DE13" s="879"/>
      <c r="DF13" s="879"/>
      <c r="DG13" s="879"/>
      <c r="DH13" s="879"/>
      <c r="DI13" s="879"/>
      <c r="DJ13" s="879"/>
      <c r="DK13" s="879"/>
      <c r="DL13" s="879"/>
      <c r="DM13" s="879"/>
      <c r="DN13" s="879"/>
      <c r="DO13" s="879"/>
      <c r="DP13" s="879"/>
      <c r="DQ13" s="879"/>
      <c r="DR13" s="879"/>
      <c r="DS13" s="879"/>
      <c r="DT13" s="879"/>
      <c r="DU13" s="879"/>
      <c r="DV13" s="879"/>
      <c r="DW13" s="879"/>
      <c r="DX13" s="879"/>
      <c r="DY13" s="879"/>
      <c r="DZ13" s="879"/>
      <c r="EA13" s="879"/>
      <c r="EB13" s="879"/>
      <c r="EC13" s="879"/>
      <c r="ED13" s="879"/>
      <c r="EE13" s="879"/>
      <c r="EF13" s="879"/>
      <c r="EG13" s="879"/>
      <c r="EH13" s="879"/>
      <c r="EI13" s="879"/>
      <c r="EJ13" s="879"/>
      <c r="EK13" s="879"/>
      <c r="EL13" s="879"/>
      <c r="EM13" s="879"/>
      <c r="EN13" s="879"/>
      <c r="EO13" s="879"/>
      <c r="EP13" s="879"/>
      <c r="EQ13" s="879"/>
      <c r="ER13" s="879"/>
      <c r="ES13" s="879"/>
      <c r="ET13" s="879"/>
      <c r="EU13" s="879"/>
      <c r="EV13" s="879"/>
      <c r="EW13" s="879"/>
      <c r="EX13" s="879"/>
      <c r="EY13" s="879"/>
      <c r="EZ13" s="879"/>
      <c r="FA13" s="879"/>
      <c r="FB13" s="879"/>
      <c r="FC13" s="879"/>
      <c r="FD13" s="879"/>
      <c r="FE13" s="879"/>
      <c r="FF13" s="879"/>
      <c r="FG13" s="879"/>
      <c r="FH13" s="879"/>
      <c r="FI13" s="879"/>
      <c r="FJ13" s="879"/>
      <c r="FK13" s="879"/>
      <c r="FL13" s="879"/>
      <c r="FM13" s="879"/>
      <c r="FN13" s="879"/>
      <c r="FO13" s="879"/>
      <c r="FP13" s="879"/>
      <c r="FQ13" s="879"/>
      <c r="FR13" s="879"/>
      <c r="FS13" s="879"/>
      <c r="FT13" s="879"/>
      <c r="FU13" s="879"/>
      <c r="FV13" s="879"/>
      <c r="FW13" s="879"/>
      <c r="FX13" s="879"/>
      <c r="FY13" s="879"/>
      <c r="FZ13" s="879"/>
      <c r="GA13" s="879"/>
      <c r="GB13" s="879"/>
      <c r="GC13" s="879"/>
      <c r="GD13" s="879"/>
      <c r="GE13" s="879"/>
      <c r="GF13" s="879"/>
      <c r="GG13" s="879"/>
      <c r="GH13" s="879"/>
      <c r="GI13" s="879"/>
      <c r="GJ13" s="879"/>
      <c r="GK13" s="879"/>
      <c r="GL13" s="879"/>
      <c r="GM13" s="879"/>
      <c r="GN13" s="879"/>
      <c r="GO13" s="879"/>
      <c r="GP13" s="879"/>
      <c r="GQ13" s="879"/>
      <c r="GR13" s="879"/>
      <c r="GS13" s="879"/>
      <c r="GT13" s="879"/>
      <c r="GU13" s="879"/>
      <c r="GV13" s="879"/>
      <c r="GW13" s="879"/>
      <c r="GX13" s="879"/>
      <c r="GY13" s="879"/>
      <c r="GZ13" s="879"/>
      <c r="HA13" s="879"/>
      <c r="HB13" s="879"/>
      <c r="HC13" s="879"/>
      <c r="HD13" s="879"/>
      <c r="HE13" s="879"/>
      <c r="HF13" s="879"/>
      <c r="HG13" s="879"/>
      <c r="HH13" s="879"/>
      <c r="HI13" s="879"/>
      <c r="HJ13" s="879"/>
      <c r="HK13" s="879"/>
      <c r="HL13" s="879"/>
      <c r="HM13" s="879"/>
      <c r="HN13" s="879"/>
      <c r="HO13" s="879"/>
      <c r="HP13" s="879"/>
      <c r="HQ13" s="879"/>
      <c r="HR13" s="879"/>
      <c r="HS13" s="879"/>
      <c r="HT13" s="879"/>
      <c r="HU13" s="879"/>
      <c r="HV13" s="879"/>
      <c r="HW13" s="879"/>
      <c r="HX13" s="879"/>
      <c r="HY13" s="879"/>
      <c r="HZ13" s="879"/>
      <c r="IA13" s="879"/>
      <c r="IB13" s="879"/>
      <c r="IC13" s="879"/>
      <c r="ID13" s="879"/>
      <c r="IE13" s="879"/>
      <c r="IF13" s="879"/>
      <c r="IG13" s="879"/>
      <c r="IH13" s="879"/>
      <c r="II13" s="879"/>
      <c r="IJ13" s="879"/>
      <c r="IK13" s="879"/>
      <c r="IL13" s="879"/>
      <c r="IM13" s="879"/>
      <c r="IN13" s="879"/>
      <c r="IO13" s="879"/>
      <c r="IP13" s="879"/>
      <c r="IQ13" s="879"/>
      <c r="IR13" s="879"/>
      <c r="IS13" s="879"/>
      <c r="IT13" s="879"/>
      <c r="IU13" s="879"/>
      <c r="IV13" s="879"/>
    </row>
    <row r="14" spans="1:256" ht="19.5" customHeight="1">
      <c r="A14" s="872" t="s">
        <v>478</v>
      </c>
      <c r="B14" s="1060" t="s">
        <v>74</v>
      </c>
      <c r="C14" s="873">
        <f>+Anx16BReg!C14</f>
        <v>0</v>
      </c>
      <c r="D14" s="873">
        <f>+Anx16BReg!D14</f>
        <v>0</v>
      </c>
      <c r="E14" s="873">
        <f>+Anx16BReg!E14</f>
        <v>0</v>
      </c>
      <c r="F14" s="873">
        <f>+Anx16BReg!F14</f>
        <v>0</v>
      </c>
      <c r="G14" s="873">
        <f>+Anx16BReg!G14</f>
        <v>0</v>
      </c>
      <c r="H14" s="873">
        <f>+Anx16BReg!H14</f>
        <v>0</v>
      </c>
      <c r="I14" s="873">
        <f>+Anx16BReg!I14</f>
        <v>0</v>
      </c>
      <c r="J14" s="873">
        <f>+Anx16BReg!J14</f>
        <v>0</v>
      </c>
      <c r="K14" s="873">
        <f>+Anx16BReg!K14</f>
        <v>0</v>
      </c>
      <c r="L14" s="873">
        <f>+Anx16BReg!L14</f>
        <v>0</v>
      </c>
      <c r="M14" s="873">
        <f>+Anx16BReg!M14</f>
        <v>0</v>
      </c>
      <c r="N14" s="873">
        <f>+Anx16BReg!N14</f>
        <v>0</v>
      </c>
      <c r="O14" s="873">
        <f>+Anx16BReg!O14</f>
        <v>0</v>
      </c>
      <c r="P14" s="873">
        <f>+Anx16BReg!P14</f>
        <v>0</v>
      </c>
      <c r="Q14" s="873">
        <f>+Anx16BReg!Q14</f>
        <v>0</v>
      </c>
      <c r="R14" s="873">
        <f>+Anx16BReg!R14</f>
        <v>0</v>
      </c>
      <c r="S14" s="873">
        <f>+Anx16BReg!S14</f>
        <v>0</v>
      </c>
      <c r="T14" s="873">
        <f>+Anx16BReg!T14</f>
        <v>0</v>
      </c>
      <c r="U14" s="875">
        <f t="shared" si="0"/>
        <v>0</v>
      </c>
      <c r="V14" s="875">
        <f t="shared" si="0"/>
        <v>0</v>
      </c>
      <c r="W14" s="1058">
        <f>Anx16BReg!U14-U14</f>
        <v>0</v>
      </c>
      <c r="X14" s="1058">
        <f>Anx16BReg!V14-V14</f>
        <v>0</v>
      </c>
      <c r="Y14" s="1058" t="s">
        <v>581</v>
      </c>
      <c r="Z14" s="1059"/>
      <c r="AB14" s="878"/>
      <c r="AC14" s="878"/>
      <c r="AD14" s="878"/>
      <c r="AE14" s="878"/>
      <c r="AF14" s="879"/>
      <c r="AG14" s="879"/>
      <c r="AH14" s="879"/>
      <c r="AI14" s="879"/>
      <c r="AJ14" s="879"/>
      <c r="AK14" s="879"/>
      <c r="AL14" s="879"/>
      <c r="AM14" s="879"/>
      <c r="AN14" s="879"/>
      <c r="AO14" s="879"/>
      <c r="AP14" s="879"/>
      <c r="AQ14" s="879"/>
      <c r="AR14" s="879"/>
      <c r="AS14" s="879"/>
      <c r="AT14" s="879"/>
      <c r="AU14" s="879"/>
      <c r="AV14" s="879"/>
      <c r="AW14" s="879"/>
      <c r="AX14" s="879"/>
      <c r="AY14" s="879"/>
      <c r="AZ14" s="879"/>
      <c r="BA14" s="879"/>
      <c r="BB14" s="879"/>
      <c r="BC14" s="879"/>
      <c r="BD14" s="879"/>
      <c r="BE14" s="879"/>
      <c r="BF14" s="879"/>
      <c r="BG14" s="879"/>
      <c r="BH14" s="879"/>
      <c r="BI14" s="879"/>
      <c r="BJ14" s="879"/>
      <c r="BK14" s="879"/>
      <c r="BL14" s="879"/>
      <c r="BM14" s="879"/>
      <c r="BN14" s="879"/>
      <c r="BO14" s="879"/>
      <c r="BP14" s="879"/>
      <c r="BQ14" s="879"/>
      <c r="BR14" s="879"/>
      <c r="BS14" s="879"/>
      <c r="BT14" s="879"/>
      <c r="BU14" s="879"/>
      <c r="BV14" s="879"/>
      <c r="BW14" s="879"/>
      <c r="BX14" s="879"/>
      <c r="BY14" s="879"/>
      <c r="BZ14" s="879"/>
      <c r="CA14" s="879"/>
      <c r="CB14" s="879"/>
      <c r="CC14" s="879"/>
      <c r="CD14" s="879"/>
      <c r="CE14" s="879"/>
      <c r="CF14" s="879"/>
      <c r="CG14" s="879"/>
      <c r="CH14" s="879"/>
      <c r="CI14" s="879"/>
      <c r="CJ14" s="879"/>
      <c r="CK14" s="879"/>
      <c r="CL14" s="879"/>
      <c r="CM14" s="879"/>
      <c r="CN14" s="879"/>
      <c r="CO14" s="879"/>
      <c r="CP14" s="879"/>
      <c r="CQ14" s="879"/>
      <c r="CR14" s="879"/>
      <c r="CS14" s="879"/>
      <c r="CT14" s="879"/>
      <c r="CU14" s="879"/>
      <c r="CV14" s="879"/>
      <c r="CW14" s="879"/>
      <c r="CX14" s="879"/>
      <c r="CY14" s="879"/>
      <c r="CZ14" s="879"/>
      <c r="DA14" s="879"/>
      <c r="DB14" s="879"/>
      <c r="DC14" s="879"/>
      <c r="DD14" s="879"/>
      <c r="DE14" s="879"/>
      <c r="DF14" s="879"/>
      <c r="DG14" s="879"/>
      <c r="DH14" s="879"/>
      <c r="DI14" s="879"/>
      <c r="DJ14" s="879"/>
      <c r="DK14" s="879"/>
      <c r="DL14" s="879"/>
      <c r="DM14" s="879"/>
      <c r="DN14" s="879"/>
      <c r="DO14" s="879"/>
      <c r="DP14" s="879"/>
      <c r="DQ14" s="879"/>
      <c r="DR14" s="879"/>
      <c r="DS14" s="879"/>
      <c r="DT14" s="879"/>
      <c r="DU14" s="879"/>
      <c r="DV14" s="879"/>
      <c r="DW14" s="879"/>
      <c r="DX14" s="879"/>
      <c r="DY14" s="879"/>
      <c r="DZ14" s="879"/>
      <c r="EA14" s="879"/>
      <c r="EB14" s="879"/>
      <c r="EC14" s="879"/>
      <c r="ED14" s="879"/>
      <c r="EE14" s="879"/>
      <c r="EF14" s="879"/>
      <c r="EG14" s="879"/>
      <c r="EH14" s="879"/>
      <c r="EI14" s="879"/>
      <c r="EJ14" s="879"/>
      <c r="EK14" s="879"/>
      <c r="EL14" s="879"/>
      <c r="EM14" s="879"/>
      <c r="EN14" s="879"/>
      <c r="EO14" s="879"/>
      <c r="EP14" s="879"/>
      <c r="EQ14" s="879"/>
      <c r="ER14" s="879"/>
      <c r="ES14" s="879"/>
      <c r="ET14" s="879"/>
      <c r="EU14" s="879"/>
      <c r="EV14" s="879"/>
      <c r="EW14" s="879"/>
      <c r="EX14" s="879"/>
      <c r="EY14" s="879"/>
      <c r="EZ14" s="879"/>
      <c r="FA14" s="879"/>
      <c r="FB14" s="879"/>
      <c r="FC14" s="879"/>
      <c r="FD14" s="879"/>
      <c r="FE14" s="879"/>
      <c r="FF14" s="879"/>
      <c r="FG14" s="879"/>
      <c r="FH14" s="879"/>
      <c r="FI14" s="879"/>
      <c r="FJ14" s="879"/>
      <c r="FK14" s="879"/>
      <c r="FL14" s="879"/>
      <c r="FM14" s="879"/>
      <c r="FN14" s="879"/>
      <c r="FO14" s="879"/>
      <c r="FP14" s="879"/>
      <c r="FQ14" s="879"/>
      <c r="FR14" s="879"/>
      <c r="FS14" s="879"/>
      <c r="FT14" s="879"/>
      <c r="FU14" s="879"/>
      <c r="FV14" s="879"/>
      <c r="FW14" s="879"/>
      <c r="FX14" s="879"/>
      <c r="FY14" s="879"/>
      <c r="FZ14" s="879"/>
      <c r="GA14" s="879"/>
      <c r="GB14" s="879"/>
      <c r="GC14" s="879"/>
      <c r="GD14" s="879"/>
      <c r="GE14" s="879"/>
      <c r="GF14" s="879"/>
      <c r="GG14" s="879"/>
      <c r="GH14" s="879"/>
      <c r="GI14" s="879"/>
      <c r="GJ14" s="879"/>
      <c r="GK14" s="879"/>
      <c r="GL14" s="879"/>
      <c r="GM14" s="879"/>
      <c r="GN14" s="879"/>
      <c r="GO14" s="879"/>
      <c r="GP14" s="879"/>
      <c r="GQ14" s="879"/>
      <c r="GR14" s="879"/>
      <c r="GS14" s="879"/>
      <c r="GT14" s="879"/>
      <c r="GU14" s="879"/>
      <c r="GV14" s="879"/>
      <c r="GW14" s="879"/>
      <c r="GX14" s="879"/>
      <c r="GY14" s="879"/>
      <c r="GZ14" s="879"/>
      <c r="HA14" s="879"/>
      <c r="HB14" s="879"/>
      <c r="HC14" s="879"/>
      <c r="HD14" s="879"/>
      <c r="HE14" s="879"/>
      <c r="HF14" s="879"/>
      <c r="HG14" s="879"/>
      <c r="HH14" s="879"/>
      <c r="HI14" s="879"/>
      <c r="HJ14" s="879"/>
      <c r="HK14" s="879"/>
      <c r="HL14" s="879"/>
      <c r="HM14" s="879"/>
      <c r="HN14" s="879"/>
      <c r="HO14" s="879"/>
      <c r="HP14" s="879"/>
      <c r="HQ14" s="879"/>
      <c r="HR14" s="879"/>
      <c r="HS14" s="879"/>
      <c r="HT14" s="879"/>
      <c r="HU14" s="879"/>
      <c r="HV14" s="879"/>
      <c r="HW14" s="879"/>
      <c r="HX14" s="879"/>
      <c r="HY14" s="879"/>
      <c r="HZ14" s="879"/>
      <c r="IA14" s="879"/>
      <c r="IB14" s="879"/>
      <c r="IC14" s="879"/>
      <c r="ID14" s="879"/>
      <c r="IE14" s="879"/>
      <c r="IF14" s="879"/>
      <c r="IG14" s="879"/>
      <c r="IH14" s="879"/>
      <c r="II14" s="879"/>
      <c r="IJ14" s="879"/>
      <c r="IK14" s="879"/>
      <c r="IL14" s="879"/>
      <c r="IM14" s="879"/>
      <c r="IN14" s="879"/>
      <c r="IO14" s="879"/>
      <c r="IP14" s="879"/>
      <c r="IQ14" s="879"/>
      <c r="IR14" s="879"/>
      <c r="IS14" s="879"/>
      <c r="IT14" s="879"/>
      <c r="IU14" s="879"/>
      <c r="IV14" s="879"/>
    </row>
    <row r="15" spans="1:256" ht="16.5">
      <c r="A15" s="872" t="s">
        <v>376</v>
      </c>
      <c r="B15" s="758" t="s">
        <v>75</v>
      </c>
      <c r="C15" s="873">
        <f>+Anx16BReg!C15</f>
        <v>0</v>
      </c>
      <c r="D15" s="873">
        <f>+Anx16BReg!D15</f>
        <v>0</v>
      </c>
      <c r="E15" s="873">
        <f>+Anx16BReg!E15</f>
        <v>0</v>
      </c>
      <c r="F15" s="873">
        <f>+Anx16BReg!F15</f>
        <v>0</v>
      </c>
      <c r="G15" s="873">
        <f>+Anx16BReg!G15</f>
        <v>0</v>
      </c>
      <c r="H15" s="873">
        <f>+Anx16BReg!H15</f>
        <v>0</v>
      </c>
      <c r="I15" s="873">
        <f>+Anx16BReg!I15</f>
        <v>0</v>
      </c>
      <c r="J15" s="873">
        <f>+Anx16BReg!J15</f>
        <v>0</v>
      </c>
      <c r="K15" s="873">
        <f>+Anx16BReg!K15</f>
        <v>0</v>
      </c>
      <c r="L15" s="873">
        <f>+Anx16BReg!L15</f>
        <v>0</v>
      </c>
      <c r="M15" s="873">
        <f>+Anx16BReg!M15</f>
        <v>0</v>
      </c>
      <c r="N15" s="873">
        <f>+Anx16BReg!N15</f>
        <v>0</v>
      </c>
      <c r="O15" s="873">
        <f>+Anx16BReg!O15</f>
        <v>0</v>
      </c>
      <c r="P15" s="873">
        <f>+Anx16BReg!P15</f>
        <v>0</v>
      </c>
      <c r="Q15" s="873">
        <f>+Anx16BReg!Q15</f>
        <v>0</v>
      </c>
      <c r="R15" s="873">
        <f>+Anx16BReg!R15</f>
        <v>0</v>
      </c>
      <c r="S15" s="873">
        <f>+Anx16BReg!S15</f>
        <v>0</v>
      </c>
      <c r="T15" s="873">
        <f>+Anx16BReg!T15</f>
        <v>0</v>
      </c>
      <c r="U15" s="875">
        <f t="shared" si="0"/>
        <v>0</v>
      </c>
      <c r="V15" s="875">
        <f t="shared" si="0"/>
        <v>0</v>
      </c>
      <c r="W15" s="1058">
        <f>Anx16BReg!U15-U15</f>
        <v>0</v>
      </c>
      <c r="X15" s="1058">
        <f>Anx16BReg!V15-V15</f>
        <v>0</v>
      </c>
      <c r="Y15" s="1059"/>
      <c r="Z15" s="1059"/>
      <c r="AA15" s="878"/>
      <c r="AB15" s="878"/>
      <c r="AC15" s="878"/>
      <c r="AD15" s="878"/>
      <c r="AE15" s="878"/>
      <c r="AF15" s="879"/>
      <c r="AG15" s="879"/>
      <c r="AH15" s="879"/>
      <c r="AI15" s="879"/>
      <c r="AJ15" s="879"/>
      <c r="AK15" s="879"/>
      <c r="AL15" s="879"/>
      <c r="AM15" s="879"/>
      <c r="AN15" s="879"/>
      <c r="AO15" s="879"/>
      <c r="AP15" s="879"/>
      <c r="AQ15" s="879"/>
      <c r="AR15" s="879"/>
      <c r="AS15" s="879"/>
      <c r="AT15" s="879"/>
      <c r="AU15" s="879"/>
      <c r="AV15" s="879"/>
      <c r="AW15" s="879"/>
      <c r="AX15" s="879"/>
      <c r="AY15" s="879"/>
      <c r="AZ15" s="879"/>
      <c r="BA15" s="879"/>
      <c r="BB15" s="879"/>
      <c r="BC15" s="879"/>
      <c r="BD15" s="879"/>
      <c r="BE15" s="879"/>
      <c r="BF15" s="879"/>
      <c r="BG15" s="879"/>
      <c r="BH15" s="879"/>
      <c r="BI15" s="879"/>
      <c r="BJ15" s="879"/>
      <c r="BK15" s="879"/>
      <c r="BL15" s="879"/>
      <c r="BM15" s="879"/>
      <c r="BN15" s="879"/>
      <c r="BO15" s="879"/>
      <c r="BP15" s="879"/>
      <c r="BQ15" s="879"/>
      <c r="BR15" s="879"/>
      <c r="BS15" s="879"/>
      <c r="BT15" s="879"/>
      <c r="BU15" s="879"/>
      <c r="BV15" s="879"/>
      <c r="BW15" s="879"/>
      <c r="BX15" s="879"/>
      <c r="BY15" s="879"/>
      <c r="BZ15" s="879"/>
      <c r="CA15" s="879"/>
      <c r="CB15" s="879"/>
      <c r="CC15" s="879"/>
      <c r="CD15" s="879"/>
      <c r="CE15" s="879"/>
      <c r="CF15" s="879"/>
      <c r="CG15" s="879"/>
      <c r="CH15" s="879"/>
      <c r="CI15" s="879"/>
      <c r="CJ15" s="879"/>
      <c r="CK15" s="879"/>
      <c r="CL15" s="879"/>
      <c r="CM15" s="879"/>
      <c r="CN15" s="879"/>
      <c r="CO15" s="879"/>
      <c r="CP15" s="879"/>
      <c r="CQ15" s="879"/>
      <c r="CR15" s="879"/>
      <c r="CS15" s="879"/>
      <c r="CT15" s="879"/>
      <c r="CU15" s="879"/>
      <c r="CV15" s="879"/>
      <c r="CW15" s="879"/>
      <c r="CX15" s="879"/>
      <c r="CY15" s="879"/>
      <c r="CZ15" s="879"/>
      <c r="DA15" s="879"/>
      <c r="DB15" s="879"/>
      <c r="DC15" s="879"/>
      <c r="DD15" s="879"/>
      <c r="DE15" s="879"/>
      <c r="DF15" s="879"/>
      <c r="DG15" s="879"/>
      <c r="DH15" s="879"/>
      <c r="DI15" s="879"/>
      <c r="DJ15" s="879"/>
      <c r="DK15" s="879"/>
      <c r="DL15" s="879"/>
      <c r="DM15" s="879"/>
      <c r="DN15" s="879"/>
      <c r="DO15" s="879"/>
      <c r="DP15" s="879"/>
      <c r="DQ15" s="879"/>
      <c r="DR15" s="879"/>
      <c r="DS15" s="879"/>
      <c r="DT15" s="879"/>
      <c r="DU15" s="879"/>
      <c r="DV15" s="879"/>
      <c r="DW15" s="879"/>
      <c r="DX15" s="879"/>
      <c r="DY15" s="879"/>
      <c r="DZ15" s="879"/>
      <c r="EA15" s="879"/>
      <c r="EB15" s="879"/>
      <c r="EC15" s="879"/>
      <c r="ED15" s="879"/>
      <c r="EE15" s="879"/>
      <c r="EF15" s="879"/>
      <c r="EG15" s="879"/>
      <c r="EH15" s="879"/>
      <c r="EI15" s="879"/>
      <c r="EJ15" s="879"/>
      <c r="EK15" s="879"/>
      <c r="EL15" s="879"/>
      <c r="EM15" s="879"/>
      <c r="EN15" s="879"/>
      <c r="EO15" s="879"/>
      <c r="EP15" s="879"/>
      <c r="EQ15" s="879"/>
      <c r="ER15" s="879"/>
      <c r="ES15" s="879"/>
      <c r="ET15" s="879"/>
      <c r="EU15" s="879"/>
      <c r="EV15" s="879"/>
      <c r="EW15" s="879"/>
      <c r="EX15" s="879"/>
      <c r="EY15" s="879"/>
      <c r="EZ15" s="879"/>
      <c r="FA15" s="879"/>
      <c r="FB15" s="879"/>
      <c r="FC15" s="879"/>
      <c r="FD15" s="879"/>
      <c r="FE15" s="879"/>
      <c r="FF15" s="879"/>
      <c r="FG15" s="879"/>
      <c r="FH15" s="879"/>
      <c r="FI15" s="879"/>
      <c r="FJ15" s="879"/>
      <c r="FK15" s="879"/>
      <c r="FL15" s="879"/>
      <c r="FM15" s="879"/>
      <c r="FN15" s="879"/>
      <c r="FO15" s="879"/>
      <c r="FP15" s="879"/>
      <c r="FQ15" s="879"/>
      <c r="FR15" s="879"/>
      <c r="FS15" s="879"/>
      <c r="FT15" s="879"/>
      <c r="FU15" s="879"/>
      <c r="FV15" s="879"/>
      <c r="FW15" s="879"/>
      <c r="FX15" s="879"/>
      <c r="FY15" s="879"/>
      <c r="FZ15" s="879"/>
      <c r="GA15" s="879"/>
      <c r="GB15" s="879"/>
      <c r="GC15" s="879"/>
      <c r="GD15" s="879"/>
      <c r="GE15" s="879"/>
      <c r="GF15" s="879"/>
      <c r="GG15" s="879"/>
      <c r="GH15" s="879"/>
      <c r="GI15" s="879"/>
      <c r="GJ15" s="879"/>
      <c r="GK15" s="879"/>
      <c r="GL15" s="879"/>
      <c r="GM15" s="879"/>
      <c r="GN15" s="879"/>
      <c r="GO15" s="879"/>
      <c r="GP15" s="879"/>
      <c r="GQ15" s="879"/>
      <c r="GR15" s="879"/>
      <c r="GS15" s="879"/>
      <c r="GT15" s="879"/>
      <c r="GU15" s="879"/>
      <c r="GV15" s="879"/>
      <c r="GW15" s="879"/>
      <c r="GX15" s="879"/>
      <c r="GY15" s="879"/>
      <c r="GZ15" s="879"/>
      <c r="HA15" s="879"/>
      <c r="HB15" s="879"/>
      <c r="HC15" s="879"/>
      <c r="HD15" s="879"/>
      <c r="HE15" s="879"/>
      <c r="HF15" s="879"/>
      <c r="HG15" s="879"/>
      <c r="HH15" s="879"/>
      <c r="HI15" s="879"/>
      <c r="HJ15" s="879"/>
      <c r="HK15" s="879"/>
      <c r="HL15" s="879"/>
      <c r="HM15" s="879"/>
      <c r="HN15" s="879"/>
      <c r="HO15" s="879"/>
      <c r="HP15" s="879"/>
      <c r="HQ15" s="879"/>
      <c r="HR15" s="879"/>
      <c r="HS15" s="879"/>
      <c r="HT15" s="879"/>
      <c r="HU15" s="879"/>
      <c r="HV15" s="879"/>
      <c r="HW15" s="879"/>
      <c r="HX15" s="879"/>
      <c r="HY15" s="879"/>
      <c r="HZ15" s="879"/>
      <c r="IA15" s="879"/>
      <c r="IB15" s="879"/>
      <c r="IC15" s="879"/>
      <c r="ID15" s="879"/>
      <c r="IE15" s="879"/>
      <c r="IF15" s="879"/>
      <c r="IG15" s="879"/>
      <c r="IH15" s="879"/>
      <c r="II15" s="879"/>
      <c r="IJ15" s="879"/>
      <c r="IK15" s="879"/>
      <c r="IL15" s="879"/>
      <c r="IM15" s="879"/>
      <c r="IN15" s="879"/>
      <c r="IO15" s="879"/>
      <c r="IP15" s="879"/>
      <c r="IQ15" s="879"/>
      <c r="IR15" s="879"/>
      <c r="IS15" s="879"/>
      <c r="IT15" s="879"/>
      <c r="IU15" s="879"/>
      <c r="IV15" s="879"/>
    </row>
    <row r="16" spans="1:256" ht="16.5" customHeight="1">
      <c r="A16" s="660" t="s">
        <v>480</v>
      </c>
      <c r="B16" s="881" t="s">
        <v>76</v>
      </c>
      <c r="C16" s="873" t="e">
        <f>+'Créditos-Esc Especifico'!B27</f>
        <v>#DIV/0!</v>
      </c>
      <c r="D16" s="873" t="e">
        <f>+'Créditos-Esc Especifico'!C27</f>
        <v>#DIV/0!</v>
      </c>
      <c r="E16" s="873" t="e">
        <f>+'Créditos-Esc Especifico'!D27</f>
        <v>#DIV/0!</v>
      </c>
      <c r="F16" s="873" t="e">
        <f>+'Créditos-Esc Especifico'!E27</f>
        <v>#DIV/0!</v>
      </c>
      <c r="G16" s="873" t="e">
        <f>+'Créditos-Esc Especifico'!F27</f>
        <v>#DIV/0!</v>
      </c>
      <c r="H16" s="873" t="e">
        <f>+'Créditos-Esc Especifico'!G27</f>
        <v>#DIV/0!</v>
      </c>
      <c r="I16" s="873" t="e">
        <f>+'Créditos-Esc Especifico'!H27</f>
        <v>#DIV/0!</v>
      </c>
      <c r="J16" s="873" t="e">
        <f>+'Créditos-Esc Especifico'!I27</f>
        <v>#DIV/0!</v>
      </c>
      <c r="K16" s="873" t="e">
        <f>+'Créditos-Esc Especifico'!J27</f>
        <v>#DIV/0!</v>
      </c>
      <c r="L16" s="873" t="e">
        <f>+'Créditos-Esc Especifico'!K27</f>
        <v>#DIV/0!</v>
      </c>
      <c r="M16" s="873" t="e">
        <f>+'Créditos-Esc Especifico'!L27</f>
        <v>#DIV/0!</v>
      </c>
      <c r="N16" s="873" t="e">
        <f>+'Créditos-Esc Especifico'!M27</f>
        <v>#DIV/0!</v>
      </c>
      <c r="O16" s="873" t="e">
        <f>+'Créditos-Esc Especifico'!N27</f>
        <v>#DIV/0!</v>
      </c>
      <c r="P16" s="873" t="e">
        <f>+'Créditos-Esc Especifico'!O27</f>
        <v>#DIV/0!</v>
      </c>
      <c r="Q16" s="873" t="e">
        <f>+'Créditos-Esc Especifico'!P27</f>
        <v>#DIV/0!</v>
      </c>
      <c r="R16" s="873" t="e">
        <f>+'Créditos-Esc Especifico'!Q27</f>
        <v>#DIV/0!</v>
      </c>
      <c r="S16" s="873" t="e">
        <f>+'Créditos-Esc Especifico'!R27</f>
        <v>#DIV/0!</v>
      </c>
      <c r="T16" s="873" t="e">
        <f>+'Créditos-Esc Especifico'!S27</f>
        <v>#DIV/0!</v>
      </c>
      <c r="U16" s="875" t="e">
        <f t="shared" si="0"/>
        <v>#DIV/0!</v>
      </c>
      <c r="V16" s="875" t="e">
        <f t="shared" si="0"/>
        <v>#DIV/0!</v>
      </c>
      <c r="W16" s="1058" t="e">
        <f>Anx16BReg!U16-U16</f>
        <v>#DIV/0!</v>
      </c>
      <c r="X16" s="1058" t="e">
        <f>Anx16BReg!V16-V16</f>
        <v>#DIV/0!</v>
      </c>
      <c r="Y16" s="1059"/>
      <c r="Z16" s="1059"/>
      <c r="AA16" s="871"/>
      <c r="AB16" s="871"/>
      <c r="AC16" s="871"/>
      <c r="AD16" s="871"/>
      <c r="AE16" s="871"/>
      <c r="AF16" s="864"/>
      <c r="AG16" s="864"/>
      <c r="AH16" s="864"/>
      <c r="AI16" s="864"/>
      <c r="AJ16" s="864"/>
      <c r="AK16" s="864"/>
      <c r="AL16" s="864"/>
      <c r="AM16" s="864"/>
      <c r="AN16" s="864"/>
      <c r="AO16" s="864"/>
      <c r="AP16" s="864"/>
      <c r="AQ16" s="864"/>
      <c r="AR16" s="864"/>
      <c r="AS16" s="864"/>
      <c r="AT16" s="864"/>
      <c r="AU16" s="864"/>
      <c r="AV16" s="864"/>
      <c r="AW16" s="864"/>
      <c r="AX16" s="864"/>
      <c r="AY16" s="864"/>
      <c r="AZ16" s="864"/>
      <c r="BA16" s="864"/>
      <c r="BB16" s="864"/>
      <c r="BC16" s="864"/>
      <c r="BD16" s="864"/>
      <c r="BE16" s="864"/>
      <c r="BF16" s="864"/>
      <c r="BG16" s="864"/>
      <c r="BH16" s="864"/>
      <c r="BI16" s="864"/>
      <c r="BJ16" s="864"/>
      <c r="BK16" s="864"/>
      <c r="BL16" s="864"/>
      <c r="BM16" s="864"/>
      <c r="BN16" s="864"/>
      <c r="BO16" s="864"/>
      <c r="BP16" s="864"/>
      <c r="BQ16" s="864"/>
      <c r="BR16" s="864"/>
      <c r="BS16" s="864"/>
      <c r="BT16" s="864"/>
      <c r="BU16" s="864"/>
      <c r="BV16" s="864"/>
      <c r="BW16" s="864"/>
      <c r="BX16" s="864"/>
      <c r="BY16" s="864"/>
      <c r="BZ16" s="864"/>
      <c r="CA16" s="864"/>
      <c r="CB16" s="864"/>
      <c r="CC16" s="864"/>
      <c r="CD16" s="864"/>
      <c r="CE16" s="864"/>
      <c r="CF16" s="864"/>
      <c r="CG16" s="864"/>
      <c r="CH16" s="864"/>
      <c r="CI16" s="864"/>
      <c r="CJ16" s="864"/>
      <c r="CK16" s="864"/>
      <c r="CL16" s="864"/>
      <c r="CM16" s="864"/>
      <c r="CN16" s="864"/>
      <c r="CO16" s="864"/>
      <c r="CP16" s="864"/>
      <c r="CQ16" s="864"/>
      <c r="CR16" s="864"/>
      <c r="CS16" s="864"/>
      <c r="CT16" s="864"/>
      <c r="CU16" s="864"/>
      <c r="CV16" s="864"/>
      <c r="CW16" s="864"/>
      <c r="CX16" s="864"/>
      <c r="CY16" s="864"/>
      <c r="CZ16" s="864"/>
      <c r="DA16" s="864"/>
      <c r="DB16" s="864"/>
      <c r="DC16" s="864"/>
      <c r="DD16" s="864"/>
      <c r="DE16" s="864"/>
      <c r="DF16" s="864"/>
      <c r="DG16" s="864"/>
      <c r="DH16" s="864"/>
      <c r="DI16" s="864"/>
      <c r="DJ16" s="864"/>
      <c r="DK16" s="864"/>
      <c r="DL16" s="864"/>
      <c r="DM16" s="864"/>
      <c r="DN16" s="864"/>
      <c r="DO16" s="864"/>
      <c r="DP16" s="864"/>
      <c r="DQ16" s="864"/>
      <c r="DR16" s="864"/>
      <c r="DS16" s="864"/>
      <c r="DT16" s="864"/>
      <c r="DU16" s="864"/>
      <c r="DV16" s="864"/>
      <c r="DW16" s="864"/>
      <c r="DX16" s="864"/>
      <c r="DY16" s="864"/>
      <c r="DZ16" s="864"/>
      <c r="EA16" s="864"/>
      <c r="EB16" s="864"/>
      <c r="EC16" s="864"/>
      <c r="ED16" s="864"/>
      <c r="EE16" s="864"/>
      <c r="EF16" s="864"/>
      <c r="EG16" s="864"/>
      <c r="EH16" s="864"/>
      <c r="EI16" s="864"/>
      <c r="EJ16" s="864"/>
      <c r="EK16" s="864"/>
      <c r="EL16" s="864"/>
      <c r="EM16" s="864"/>
      <c r="EN16" s="864"/>
      <c r="EO16" s="864"/>
      <c r="EP16" s="864"/>
      <c r="EQ16" s="864"/>
      <c r="ER16" s="864"/>
      <c r="ES16" s="864"/>
      <c r="ET16" s="864"/>
      <c r="EU16" s="864"/>
      <c r="EV16" s="864"/>
      <c r="EW16" s="864"/>
      <c r="EX16" s="864"/>
      <c r="EY16" s="864"/>
      <c r="EZ16" s="864"/>
      <c r="FA16" s="864"/>
      <c r="FB16" s="864"/>
      <c r="FC16" s="864"/>
      <c r="FD16" s="864"/>
      <c r="FE16" s="864"/>
      <c r="FF16" s="864"/>
      <c r="FG16" s="864"/>
      <c r="FH16" s="864"/>
      <c r="FI16" s="864"/>
      <c r="FJ16" s="864"/>
      <c r="FK16" s="864"/>
      <c r="FL16" s="864"/>
      <c r="FM16" s="864"/>
      <c r="FN16" s="864"/>
      <c r="FO16" s="864"/>
      <c r="FP16" s="864"/>
      <c r="FQ16" s="864"/>
      <c r="FR16" s="864"/>
      <c r="FS16" s="864"/>
      <c r="FT16" s="864"/>
      <c r="FU16" s="864"/>
      <c r="FV16" s="864"/>
      <c r="FW16" s="864"/>
      <c r="FX16" s="864"/>
      <c r="FY16" s="864"/>
      <c r="FZ16" s="864"/>
      <c r="GA16" s="864"/>
      <c r="GB16" s="864"/>
      <c r="GC16" s="864"/>
      <c r="GD16" s="864"/>
      <c r="GE16" s="864"/>
      <c r="GF16" s="864"/>
      <c r="GG16" s="864"/>
      <c r="GH16" s="864"/>
      <c r="GI16" s="864"/>
      <c r="GJ16" s="864"/>
      <c r="GK16" s="864"/>
      <c r="GL16" s="864"/>
      <c r="GM16" s="864"/>
      <c r="GN16" s="864"/>
      <c r="GO16" s="864"/>
      <c r="GP16" s="864"/>
      <c r="GQ16" s="864"/>
      <c r="GR16" s="864"/>
      <c r="GS16" s="864"/>
      <c r="GT16" s="864"/>
      <c r="GU16" s="864"/>
      <c r="GV16" s="864"/>
      <c r="GW16" s="864"/>
      <c r="GX16" s="864"/>
      <c r="GY16" s="864"/>
      <c r="GZ16" s="864"/>
      <c r="HA16" s="864"/>
      <c r="HB16" s="864"/>
      <c r="HC16" s="864"/>
      <c r="HD16" s="864"/>
      <c r="HE16" s="864"/>
      <c r="HF16" s="864"/>
      <c r="HG16" s="864"/>
      <c r="HH16" s="864"/>
      <c r="HI16" s="864"/>
      <c r="HJ16" s="864"/>
      <c r="HK16" s="864"/>
      <c r="HL16" s="864"/>
      <c r="HM16" s="864"/>
      <c r="HN16" s="864"/>
      <c r="HO16" s="864"/>
      <c r="HP16" s="864"/>
      <c r="HQ16" s="864"/>
      <c r="HR16" s="864"/>
      <c r="HS16" s="864"/>
      <c r="HT16" s="864"/>
      <c r="HU16" s="864"/>
      <c r="HV16" s="864"/>
      <c r="HW16" s="864"/>
      <c r="HX16" s="864"/>
      <c r="HY16" s="864"/>
      <c r="HZ16" s="864"/>
      <c r="IA16" s="864"/>
      <c r="IB16" s="864"/>
      <c r="IC16" s="864"/>
      <c r="ID16" s="864"/>
      <c r="IE16" s="864"/>
      <c r="IF16" s="864"/>
      <c r="IG16" s="864"/>
      <c r="IH16" s="864"/>
      <c r="II16" s="864"/>
      <c r="IJ16" s="864"/>
      <c r="IK16" s="864"/>
      <c r="IL16" s="864"/>
      <c r="IM16" s="864"/>
      <c r="IN16" s="864"/>
      <c r="IO16" s="864"/>
      <c r="IP16" s="864"/>
      <c r="IQ16" s="864"/>
      <c r="IR16" s="864"/>
      <c r="IS16" s="864"/>
      <c r="IT16" s="864"/>
      <c r="IU16" s="864"/>
      <c r="IV16" s="864"/>
    </row>
    <row r="17" spans="1:256" ht="16.5" customHeight="1">
      <c r="A17" s="660" t="s">
        <v>481</v>
      </c>
      <c r="B17" s="881" t="s">
        <v>77</v>
      </c>
      <c r="C17" s="873" t="e">
        <f>+'Créditos-Esc Especifico'!B28</f>
        <v>#DIV/0!</v>
      </c>
      <c r="D17" s="873" t="e">
        <f>+'Créditos-Esc Especifico'!C28</f>
        <v>#DIV/0!</v>
      </c>
      <c r="E17" s="873" t="e">
        <f>+'Créditos-Esc Especifico'!D28</f>
        <v>#DIV/0!</v>
      </c>
      <c r="F17" s="873" t="e">
        <f>+'Créditos-Esc Especifico'!E28</f>
        <v>#DIV/0!</v>
      </c>
      <c r="G17" s="873" t="e">
        <f>+'Créditos-Esc Especifico'!F28</f>
        <v>#DIV/0!</v>
      </c>
      <c r="H17" s="873" t="e">
        <f>+'Créditos-Esc Especifico'!G28</f>
        <v>#DIV/0!</v>
      </c>
      <c r="I17" s="873" t="e">
        <f>+'Créditos-Esc Especifico'!H28</f>
        <v>#DIV/0!</v>
      </c>
      <c r="J17" s="873" t="e">
        <f>+'Créditos-Esc Especifico'!I28</f>
        <v>#DIV/0!</v>
      </c>
      <c r="K17" s="873" t="e">
        <f>+'Créditos-Esc Especifico'!J28</f>
        <v>#DIV/0!</v>
      </c>
      <c r="L17" s="873" t="e">
        <f>+'Créditos-Esc Especifico'!K28</f>
        <v>#DIV/0!</v>
      </c>
      <c r="M17" s="873" t="e">
        <f>+'Créditos-Esc Especifico'!L28</f>
        <v>#DIV/0!</v>
      </c>
      <c r="N17" s="873" t="e">
        <f>+'Créditos-Esc Especifico'!M28</f>
        <v>#DIV/0!</v>
      </c>
      <c r="O17" s="873" t="e">
        <f>+'Créditos-Esc Especifico'!N28</f>
        <v>#DIV/0!</v>
      </c>
      <c r="P17" s="873" t="e">
        <f>+'Créditos-Esc Especifico'!O28</f>
        <v>#DIV/0!</v>
      </c>
      <c r="Q17" s="873" t="e">
        <f>+'Créditos-Esc Especifico'!P28</f>
        <v>#DIV/0!</v>
      </c>
      <c r="R17" s="873" t="e">
        <f>+'Créditos-Esc Especifico'!Q28</f>
        <v>#DIV/0!</v>
      </c>
      <c r="S17" s="873" t="e">
        <f>+'Créditos-Esc Especifico'!R28</f>
        <v>#DIV/0!</v>
      </c>
      <c r="T17" s="873" t="e">
        <f>+'Créditos-Esc Especifico'!S28</f>
        <v>#DIV/0!</v>
      </c>
      <c r="U17" s="875" t="e">
        <f t="shared" si="0"/>
        <v>#DIV/0!</v>
      </c>
      <c r="V17" s="875" t="e">
        <f t="shared" si="0"/>
        <v>#DIV/0!</v>
      </c>
      <c r="W17" s="1058" t="e">
        <f>Anx16BReg!U17-U17</f>
        <v>#DIV/0!</v>
      </c>
      <c r="X17" s="1058" t="e">
        <f>Anx16BReg!V17-V17</f>
        <v>#DIV/0!</v>
      </c>
      <c r="Y17" s="1059"/>
      <c r="Z17" s="1059"/>
      <c r="AA17" s="871"/>
      <c r="AB17" s="871"/>
      <c r="AC17" s="871"/>
      <c r="AD17" s="871"/>
      <c r="AE17" s="871"/>
      <c r="AF17" s="864"/>
      <c r="AG17" s="864"/>
      <c r="AH17" s="864"/>
      <c r="AI17" s="864"/>
      <c r="AJ17" s="864"/>
      <c r="AK17" s="864"/>
      <c r="AL17" s="864"/>
      <c r="AM17" s="864"/>
      <c r="AN17" s="864"/>
      <c r="AO17" s="864"/>
      <c r="AP17" s="864"/>
      <c r="AQ17" s="864"/>
      <c r="AR17" s="864"/>
      <c r="AS17" s="864"/>
      <c r="AT17" s="864"/>
      <c r="AU17" s="864"/>
      <c r="AV17" s="864"/>
      <c r="AW17" s="864"/>
      <c r="AX17" s="864"/>
      <c r="AY17" s="864"/>
      <c r="AZ17" s="864"/>
      <c r="BA17" s="864"/>
      <c r="BB17" s="864"/>
      <c r="BC17" s="864"/>
      <c r="BD17" s="864"/>
      <c r="BE17" s="864"/>
      <c r="BF17" s="864"/>
      <c r="BG17" s="864"/>
      <c r="BH17" s="864"/>
      <c r="BI17" s="864"/>
      <c r="BJ17" s="864"/>
      <c r="BK17" s="864"/>
      <c r="BL17" s="864"/>
      <c r="BM17" s="864"/>
      <c r="BN17" s="864"/>
      <c r="BO17" s="864"/>
      <c r="BP17" s="864"/>
      <c r="BQ17" s="864"/>
      <c r="BR17" s="864"/>
      <c r="BS17" s="864"/>
      <c r="BT17" s="864"/>
      <c r="BU17" s="864"/>
      <c r="BV17" s="864"/>
      <c r="BW17" s="864"/>
      <c r="BX17" s="864"/>
      <c r="BY17" s="864"/>
      <c r="BZ17" s="864"/>
      <c r="CA17" s="864"/>
      <c r="CB17" s="864"/>
      <c r="CC17" s="864"/>
      <c r="CD17" s="864"/>
      <c r="CE17" s="864"/>
      <c r="CF17" s="864"/>
      <c r="CG17" s="864"/>
      <c r="CH17" s="864"/>
      <c r="CI17" s="864"/>
      <c r="CJ17" s="864"/>
      <c r="CK17" s="864"/>
      <c r="CL17" s="864"/>
      <c r="CM17" s="864"/>
      <c r="CN17" s="864"/>
      <c r="CO17" s="864"/>
      <c r="CP17" s="864"/>
      <c r="CQ17" s="864"/>
      <c r="CR17" s="864"/>
      <c r="CS17" s="864"/>
      <c r="CT17" s="864"/>
      <c r="CU17" s="864"/>
      <c r="CV17" s="864"/>
      <c r="CW17" s="864"/>
      <c r="CX17" s="864"/>
      <c r="CY17" s="864"/>
      <c r="CZ17" s="864"/>
      <c r="DA17" s="864"/>
      <c r="DB17" s="864"/>
      <c r="DC17" s="864"/>
      <c r="DD17" s="864"/>
      <c r="DE17" s="864"/>
      <c r="DF17" s="864"/>
      <c r="DG17" s="864"/>
      <c r="DH17" s="864"/>
      <c r="DI17" s="864"/>
      <c r="DJ17" s="864"/>
      <c r="DK17" s="864"/>
      <c r="DL17" s="864"/>
      <c r="DM17" s="864"/>
      <c r="DN17" s="864"/>
      <c r="DO17" s="864"/>
      <c r="DP17" s="864"/>
      <c r="DQ17" s="864"/>
      <c r="DR17" s="864"/>
      <c r="DS17" s="864"/>
      <c r="DT17" s="864"/>
      <c r="DU17" s="864"/>
      <c r="DV17" s="864"/>
      <c r="DW17" s="864"/>
      <c r="DX17" s="864"/>
      <c r="DY17" s="864"/>
      <c r="DZ17" s="864"/>
      <c r="EA17" s="864"/>
      <c r="EB17" s="864"/>
      <c r="EC17" s="864"/>
      <c r="ED17" s="864"/>
      <c r="EE17" s="864"/>
      <c r="EF17" s="864"/>
      <c r="EG17" s="864"/>
      <c r="EH17" s="864"/>
      <c r="EI17" s="864"/>
      <c r="EJ17" s="864"/>
      <c r="EK17" s="864"/>
      <c r="EL17" s="864"/>
      <c r="EM17" s="864"/>
      <c r="EN17" s="864"/>
      <c r="EO17" s="864"/>
      <c r="EP17" s="864"/>
      <c r="EQ17" s="864"/>
      <c r="ER17" s="864"/>
      <c r="ES17" s="864"/>
      <c r="ET17" s="864"/>
      <c r="EU17" s="864"/>
      <c r="EV17" s="864"/>
      <c r="EW17" s="864"/>
      <c r="EX17" s="864"/>
      <c r="EY17" s="864"/>
      <c r="EZ17" s="864"/>
      <c r="FA17" s="864"/>
      <c r="FB17" s="864"/>
      <c r="FC17" s="864"/>
      <c r="FD17" s="864"/>
      <c r="FE17" s="864"/>
      <c r="FF17" s="864"/>
      <c r="FG17" s="864"/>
      <c r="FH17" s="864"/>
      <c r="FI17" s="864"/>
      <c r="FJ17" s="864"/>
      <c r="FK17" s="864"/>
      <c r="FL17" s="864"/>
      <c r="FM17" s="864"/>
      <c r="FN17" s="864"/>
      <c r="FO17" s="864"/>
      <c r="FP17" s="864"/>
      <c r="FQ17" s="864"/>
      <c r="FR17" s="864"/>
      <c r="FS17" s="864"/>
      <c r="FT17" s="864"/>
      <c r="FU17" s="864"/>
      <c r="FV17" s="864"/>
      <c r="FW17" s="864"/>
      <c r="FX17" s="864"/>
      <c r="FY17" s="864"/>
      <c r="FZ17" s="864"/>
      <c r="GA17" s="864"/>
      <c r="GB17" s="864"/>
      <c r="GC17" s="864"/>
      <c r="GD17" s="864"/>
      <c r="GE17" s="864"/>
      <c r="GF17" s="864"/>
      <c r="GG17" s="864"/>
      <c r="GH17" s="864"/>
      <c r="GI17" s="864"/>
      <c r="GJ17" s="864"/>
      <c r="GK17" s="864"/>
      <c r="GL17" s="864"/>
      <c r="GM17" s="864"/>
      <c r="GN17" s="864"/>
      <c r="GO17" s="864"/>
      <c r="GP17" s="864"/>
      <c r="GQ17" s="864"/>
      <c r="GR17" s="864"/>
      <c r="GS17" s="864"/>
      <c r="GT17" s="864"/>
      <c r="GU17" s="864"/>
      <c r="GV17" s="864"/>
      <c r="GW17" s="864"/>
      <c r="GX17" s="864"/>
      <c r="GY17" s="864"/>
      <c r="GZ17" s="864"/>
      <c r="HA17" s="864"/>
      <c r="HB17" s="864"/>
      <c r="HC17" s="864"/>
      <c r="HD17" s="864"/>
      <c r="HE17" s="864"/>
      <c r="HF17" s="864"/>
      <c r="HG17" s="864"/>
      <c r="HH17" s="864"/>
      <c r="HI17" s="864"/>
      <c r="HJ17" s="864"/>
      <c r="HK17" s="864"/>
      <c r="HL17" s="864"/>
      <c r="HM17" s="864"/>
      <c r="HN17" s="864"/>
      <c r="HO17" s="864"/>
      <c r="HP17" s="864"/>
      <c r="HQ17" s="864"/>
      <c r="HR17" s="864"/>
      <c r="HS17" s="864"/>
      <c r="HT17" s="864"/>
      <c r="HU17" s="864"/>
      <c r="HV17" s="864"/>
      <c r="HW17" s="864"/>
      <c r="HX17" s="864"/>
      <c r="HY17" s="864"/>
      <c r="HZ17" s="864"/>
      <c r="IA17" s="864"/>
      <c r="IB17" s="864"/>
      <c r="IC17" s="864"/>
      <c r="ID17" s="864"/>
      <c r="IE17" s="864"/>
      <c r="IF17" s="864"/>
      <c r="IG17" s="864"/>
      <c r="IH17" s="864"/>
      <c r="II17" s="864"/>
      <c r="IJ17" s="864"/>
      <c r="IK17" s="864"/>
      <c r="IL17" s="864"/>
      <c r="IM17" s="864"/>
      <c r="IN17" s="864"/>
      <c r="IO17" s="864"/>
      <c r="IP17" s="864"/>
      <c r="IQ17" s="864"/>
      <c r="IR17" s="864"/>
      <c r="IS17" s="864"/>
      <c r="IT17" s="864"/>
      <c r="IU17" s="864"/>
      <c r="IV17" s="864"/>
    </row>
    <row r="18" spans="1:256" ht="16.5">
      <c r="A18" s="660" t="s">
        <v>482</v>
      </c>
      <c r="B18" s="881" t="s">
        <v>78</v>
      </c>
      <c r="C18" s="873" t="e">
        <f>+'Créditos-Esc Especifico'!B29</f>
        <v>#DIV/0!</v>
      </c>
      <c r="D18" s="873" t="e">
        <f>+'Créditos-Esc Especifico'!C29</f>
        <v>#DIV/0!</v>
      </c>
      <c r="E18" s="873" t="e">
        <f>+'Créditos-Esc Especifico'!D29</f>
        <v>#DIV/0!</v>
      </c>
      <c r="F18" s="873" t="e">
        <f>+'Créditos-Esc Especifico'!E29</f>
        <v>#DIV/0!</v>
      </c>
      <c r="G18" s="873" t="e">
        <f>+'Créditos-Esc Especifico'!F29</f>
        <v>#DIV/0!</v>
      </c>
      <c r="H18" s="873" t="e">
        <f>+'Créditos-Esc Especifico'!G29</f>
        <v>#DIV/0!</v>
      </c>
      <c r="I18" s="873" t="e">
        <f>+'Créditos-Esc Especifico'!H29</f>
        <v>#DIV/0!</v>
      </c>
      <c r="J18" s="873" t="e">
        <f>+'Créditos-Esc Especifico'!I29</f>
        <v>#DIV/0!</v>
      </c>
      <c r="K18" s="873" t="e">
        <f>+'Créditos-Esc Especifico'!J29</f>
        <v>#DIV/0!</v>
      </c>
      <c r="L18" s="873" t="e">
        <f>+'Créditos-Esc Especifico'!K29</f>
        <v>#DIV/0!</v>
      </c>
      <c r="M18" s="873" t="e">
        <f>+'Créditos-Esc Especifico'!L29</f>
        <v>#DIV/0!</v>
      </c>
      <c r="N18" s="873" t="e">
        <f>+'Créditos-Esc Especifico'!M29</f>
        <v>#DIV/0!</v>
      </c>
      <c r="O18" s="873" t="e">
        <f>+'Créditos-Esc Especifico'!N29</f>
        <v>#DIV/0!</v>
      </c>
      <c r="P18" s="873" t="e">
        <f>+'Créditos-Esc Especifico'!O29</f>
        <v>#DIV/0!</v>
      </c>
      <c r="Q18" s="873" t="e">
        <f>+'Créditos-Esc Especifico'!P29</f>
        <v>#DIV/0!</v>
      </c>
      <c r="R18" s="873" t="e">
        <f>+'Créditos-Esc Especifico'!Q29</f>
        <v>#DIV/0!</v>
      </c>
      <c r="S18" s="873" t="e">
        <f>+'Créditos-Esc Especifico'!R29</f>
        <v>#DIV/0!</v>
      </c>
      <c r="T18" s="873" t="e">
        <f>+'Créditos-Esc Especifico'!S29</f>
        <v>#DIV/0!</v>
      </c>
      <c r="U18" s="875" t="e">
        <f t="shared" si="0"/>
        <v>#DIV/0!</v>
      </c>
      <c r="V18" s="875" t="e">
        <f t="shared" si="0"/>
        <v>#DIV/0!</v>
      </c>
      <c r="W18" s="1058" t="e">
        <f>Anx16BReg!U18-U18</f>
        <v>#DIV/0!</v>
      </c>
      <c r="X18" s="1058" t="e">
        <f>Anx16BReg!V18-V18</f>
        <v>#DIV/0!</v>
      </c>
      <c r="Y18" s="1059"/>
      <c r="Z18" s="1059"/>
      <c r="AA18" s="871"/>
      <c r="AB18" s="871"/>
      <c r="AC18" s="871"/>
      <c r="AD18" s="871"/>
      <c r="AE18" s="871"/>
      <c r="AF18" s="864"/>
      <c r="AG18" s="864"/>
      <c r="AH18" s="864"/>
      <c r="AI18" s="864"/>
      <c r="AJ18" s="864"/>
      <c r="AK18" s="864"/>
      <c r="AL18" s="864"/>
      <c r="AM18" s="864"/>
      <c r="AN18" s="864"/>
      <c r="AO18" s="864"/>
      <c r="AP18" s="864"/>
      <c r="AQ18" s="864"/>
      <c r="AR18" s="864"/>
      <c r="AS18" s="864"/>
      <c r="AT18" s="864"/>
      <c r="AU18" s="864"/>
      <c r="AV18" s="864"/>
      <c r="AW18" s="864"/>
      <c r="AX18" s="864"/>
      <c r="AY18" s="864"/>
      <c r="AZ18" s="864"/>
      <c r="BA18" s="864"/>
      <c r="BB18" s="864"/>
      <c r="BC18" s="864"/>
      <c r="BD18" s="864"/>
      <c r="BE18" s="864"/>
      <c r="BF18" s="864"/>
      <c r="BG18" s="864"/>
      <c r="BH18" s="864"/>
      <c r="BI18" s="864"/>
      <c r="BJ18" s="864"/>
      <c r="BK18" s="864"/>
      <c r="BL18" s="864"/>
      <c r="BM18" s="864"/>
      <c r="BN18" s="864"/>
      <c r="BO18" s="864"/>
      <c r="BP18" s="864"/>
      <c r="BQ18" s="864"/>
      <c r="BR18" s="864"/>
      <c r="BS18" s="864"/>
      <c r="BT18" s="864"/>
      <c r="BU18" s="864"/>
      <c r="BV18" s="864"/>
      <c r="BW18" s="864"/>
      <c r="BX18" s="864"/>
      <c r="BY18" s="864"/>
      <c r="BZ18" s="864"/>
      <c r="CA18" s="864"/>
      <c r="CB18" s="864"/>
      <c r="CC18" s="864"/>
      <c r="CD18" s="864"/>
      <c r="CE18" s="864"/>
      <c r="CF18" s="864"/>
      <c r="CG18" s="864"/>
      <c r="CH18" s="864"/>
      <c r="CI18" s="864"/>
      <c r="CJ18" s="864"/>
      <c r="CK18" s="864"/>
      <c r="CL18" s="864"/>
      <c r="CM18" s="864"/>
      <c r="CN18" s="864"/>
      <c r="CO18" s="864"/>
      <c r="CP18" s="864"/>
      <c r="CQ18" s="864"/>
      <c r="CR18" s="864"/>
      <c r="CS18" s="864"/>
      <c r="CT18" s="864"/>
      <c r="CU18" s="864"/>
      <c r="CV18" s="864"/>
      <c r="CW18" s="864"/>
      <c r="CX18" s="864"/>
      <c r="CY18" s="864"/>
      <c r="CZ18" s="864"/>
      <c r="DA18" s="864"/>
      <c r="DB18" s="864"/>
      <c r="DC18" s="864"/>
      <c r="DD18" s="864"/>
      <c r="DE18" s="864"/>
      <c r="DF18" s="864"/>
      <c r="DG18" s="864"/>
      <c r="DH18" s="864"/>
      <c r="DI18" s="864"/>
      <c r="DJ18" s="864"/>
      <c r="DK18" s="864"/>
      <c r="DL18" s="864"/>
      <c r="DM18" s="864"/>
      <c r="DN18" s="864"/>
      <c r="DO18" s="864"/>
      <c r="DP18" s="864"/>
      <c r="DQ18" s="864"/>
      <c r="DR18" s="864"/>
      <c r="DS18" s="864"/>
      <c r="DT18" s="864"/>
      <c r="DU18" s="864"/>
      <c r="DV18" s="864"/>
      <c r="DW18" s="864"/>
      <c r="DX18" s="864"/>
      <c r="DY18" s="864"/>
      <c r="DZ18" s="864"/>
      <c r="EA18" s="864"/>
      <c r="EB18" s="864"/>
      <c r="EC18" s="864"/>
      <c r="ED18" s="864"/>
      <c r="EE18" s="864"/>
      <c r="EF18" s="864"/>
      <c r="EG18" s="864"/>
      <c r="EH18" s="864"/>
      <c r="EI18" s="864"/>
      <c r="EJ18" s="864"/>
      <c r="EK18" s="864"/>
      <c r="EL18" s="864"/>
      <c r="EM18" s="864"/>
      <c r="EN18" s="864"/>
      <c r="EO18" s="864"/>
      <c r="EP18" s="864"/>
      <c r="EQ18" s="864"/>
      <c r="ER18" s="864"/>
      <c r="ES18" s="864"/>
      <c r="ET18" s="864"/>
      <c r="EU18" s="864"/>
      <c r="EV18" s="864"/>
      <c r="EW18" s="864"/>
      <c r="EX18" s="864"/>
      <c r="EY18" s="864"/>
      <c r="EZ18" s="864"/>
      <c r="FA18" s="864"/>
      <c r="FB18" s="864"/>
      <c r="FC18" s="864"/>
      <c r="FD18" s="864"/>
      <c r="FE18" s="864"/>
      <c r="FF18" s="864"/>
      <c r="FG18" s="864"/>
      <c r="FH18" s="864"/>
      <c r="FI18" s="864"/>
      <c r="FJ18" s="864"/>
      <c r="FK18" s="864"/>
      <c r="FL18" s="864"/>
      <c r="FM18" s="864"/>
      <c r="FN18" s="864"/>
      <c r="FO18" s="864"/>
      <c r="FP18" s="864"/>
      <c r="FQ18" s="864"/>
      <c r="FR18" s="864"/>
      <c r="FS18" s="864"/>
      <c r="FT18" s="864"/>
      <c r="FU18" s="864"/>
      <c r="FV18" s="864"/>
      <c r="FW18" s="864"/>
      <c r="FX18" s="864"/>
      <c r="FY18" s="864"/>
      <c r="FZ18" s="864"/>
      <c r="GA18" s="864"/>
      <c r="GB18" s="864"/>
      <c r="GC18" s="864"/>
      <c r="GD18" s="864"/>
      <c r="GE18" s="864"/>
      <c r="GF18" s="864"/>
      <c r="GG18" s="864"/>
      <c r="GH18" s="864"/>
      <c r="GI18" s="864"/>
      <c r="GJ18" s="864"/>
      <c r="GK18" s="864"/>
      <c r="GL18" s="864"/>
      <c r="GM18" s="864"/>
      <c r="GN18" s="864"/>
      <c r="GO18" s="864"/>
      <c r="GP18" s="864"/>
      <c r="GQ18" s="864"/>
      <c r="GR18" s="864"/>
      <c r="GS18" s="864"/>
      <c r="GT18" s="864"/>
      <c r="GU18" s="864"/>
      <c r="GV18" s="864"/>
      <c r="GW18" s="864"/>
      <c r="GX18" s="864"/>
      <c r="GY18" s="864"/>
      <c r="GZ18" s="864"/>
      <c r="HA18" s="864"/>
      <c r="HB18" s="864"/>
      <c r="HC18" s="864"/>
      <c r="HD18" s="864"/>
      <c r="HE18" s="864"/>
      <c r="HF18" s="864"/>
      <c r="HG18" s="864"/>
      <c r="HH18" s="864"/>
      <c r="HI18" s="864"/>
      <c r="HJ18" s="864"/>
      <c r="HK18" s="864"/>
      <c r="HL18" s="864"/>
      <c r="HM18" s="864"/>
      <c r="HN18" s="864"/>
      <c r="HO18" s="864"/>
      <c r="HP18" s="864"/>
      <c r="HQ18" s="864"/>
      <c r="HR18" s="864"/>
      <c r="HS18" s="864"/>
      <c r="HT18" s="864"/>
      <c r="HU18" s="864"/>
      <c r="HV18" s="864"/>
      <c r="HW18" s="864"/>
      <c r="HX18" s="864"/>
      <c r="HY18" s="864"/>
      <c r="HZ18" s="864"/>
      <c r="IA18" s="864"/>
      <c r="IB18" s="864"/>
      <c r="IC18" s="864"/>
      <c r="ID18" s="864"/>
      <c r="IE18" s="864"/>
      <c r="IF18" s="864"/>
      <c r="IG18" s="864"/>
      <c r="IH18" s="864"/>
      <c r="II18" s="864"/>
      <c r="IJ18" s="864"/>
      <c r="IK18" s="864"/>
      <c r="IL18" s="864"/>
      <c r="IM18" s="864"/>
      <c r="IN18" s="864"/>
      <c r="IO18" s="864"/>
      <c r="IP18" s="864"/>
      <c r="IQ18" s="864"/>
      <c r="IR18" s="864"/>
      <c r="IS18" s="864"/>
      <c r="IT18" s="864"/>
      <c r="IU18" s="864"/>
      <c r="IV18" s="864"/>
    </row>
    <row r="19" spans="1:256" ht="16.5">
      <c r="A19" s="660" t="s">
        <v>483</v>
      </c>
      <c r="B19" s="881" t="s">
        <v>79</v>
      </c>
      <c r="C19" s="873" t="e">
        <f>+'Créditos-Esc Especifico'!B30</f>
        <v>#DIV/0!</v>
      </c>
      <c r="D19" s="873" t="e">
        <f>+'Créditos-Esc Especifico'!C30</f>
        <v>#DIV/0!</v>
      </c>
      <c r="E19" s="873" t="e">
        <f>+'Créditos-Esc Especifico'!D30</f>
        <v>#DIV/0!</v>
      </c>
      <c r="F19" s="873" t="e">
        <f>+'Créditos-Esc Especifico'!E30</f>
        <v>#DIV/0!</v>
      </c>
      <c r="G19" s="873" t="e">
        <f>+'Créditos-Esc Especifico'!F30</f>
        <v>#DIV/0!</v>
      </c>
      <c r="H19" s="873" t="e">
        <f>+'Créditos-Esc Especifico'!G30</f>
        <v>#DIV/0!</v>
      </c>
      <c r="I19" s="873" t="e">
        <f>+'Créditos-Esc Especifico'!H30</f>
        <v>#DIV/0!</v>
      </c>
      <c r="J19" s="873" t="e">
        <f>+'Créditos-Esc Especifico'!I30</f>
        <v>#DIV/0!</v>
      </c>
      <c r="K19" s="873" t="e">
        <f>+'Créditos-Esc Especifico'!J30</f>
        <v>#DIV/0!</v>
      </c>
      <c r="L19" s="873" t="e">
        <f>+'Créditos-Esc Especifico'!K30</f>
        <v>#DIV/0!</v>
      </c>
      <c r="M19" s="873" t="e">
        <f>+'Créditos-Esc Especifico'!L30</f>
        <v>#DIV/0!</v>
      </c>
      <c r="N19" s="873" t="e">
        <f>+'Créditos-Esc Especifico'!M30</f>
        <v>#DIV/0!</v>
      </c>
      <c r="O19" s="873" t="e">
        <f>+'Créditos-Esc Especifico'!N30</f>
        <v>#DIV/0!</v>
      </c>
      <c r="P19" s="873" t="e">
        <f>+'Créditos-Esc Especifico'!O30</f>
        <v>#DIV/0!</v>
      </c>
      <c r="Q19" s="873" t="e">
        <f>+'Créditos-Esc Especifico'!P30</f>
        <v>#DIV/0!</v>
      </c>
      <c r="R19" s="873" t="e">
        <f>+'Créditos-Esc Especifico'!Q30</f>
        <v>#DIV/0!</v>
      </c>
      <c r="S19" s="873" t="e">
        <f>+'Créditos-Esc Especifico'!R30</f>
        <v>#DIV/0!</v>
      </c>
      <c r="T19" s="873" t="e">
        <f>+'Créditos-Esc Especifico'!S30</f>
        <v>#DIV/0!</v>
      </c>
      <c r="U19" s="875" t="e">
        <f t="shared" si="0"/>
        <v>#DIV/0!</v>
      </c>
      <c r="V19" s="875" t="e">
        <f t="shared" si="0"/>
        <v>#DIV/0!</v>
      </c>
      <c r="W19" s="1058" t="e">
        <f>Anx16BReg!U19-U19</f>
        <v>#DIV/0!</v>
      </c>
      <c r="X19" s="1058" t="e">
        <f>Anx16BReg!V19-V19</f>
        <v>#DIV/0!</v>
      </c>
      <c r="Y19" s="1059"/>
      <c r="Z19" s="1059"/>
      <c r="AA19" s="871"/>
      <c r="AB19" s="871"/>
      <c r="AC19" s="871"/>
      <c r="AD19" s="871"/>
      <c r="AE19" s="871"/>
      <c r="AF19" s="864"/>
      <c r="AG19" s="864"/>
      <c r="AH19" s="864"/>
      <c r="AI19" s="864"/>
      <c r="AJ19" s="864"/>
      <c r="AK19" s="864"/>
      <c r="AL19" s="864"/>
      <c r="AM19" s="864"/>
      <c r="AN19" s="864"/>
      <c r="AO19" s="864"/>
      <c r="AP19" s="864"/>
      <c r="AQ19" s="864"/>
      <c r="AR19" s="864"/>
      <c r="AS19" s="864"/>
      <c r="AT19" s="864"/>
      <c r="AU19" s="864"/>
      <c r="AV19" s="864"/>
      <c r="AW19" s="864"/>
      <c r="AX19" s="864"/>
      <c r="AY19" s="864"/>
      <c r="AZ19" s="864"/>
      <c r="BA19" s="864"/>
      <c r="BB19" s="864"/>
      <c r="BC19" s="864"/>
      <c r="BD19" s="864"/>
      <c r="BE19" s="864"/>
      <c r="BF19" s="864"/>
      <c r="BG19" s="864"/>
      <c r="BH19" s="864"/>
      <c r="BI19" s="864"/>
      <c r="BJ19" s="864"/>
      <c r="BK19" s="864"/>
      <c r="BL19" s="864"/>
      <c r="BM19" s="864"/>
      <c r="BN19" s="864"/>
      <c r="BO19" s="864"/>
      <c r="BP19" s="864"/>
      <c r="BQ19" s="864"/>
      <c r="BR19" s="864"/>
      <c r="BS19" s="864"/>
      <c r="BT19" s="864"/>
      <c r="BU19" s="864"/>
      <c r="BV19" s="864"/>
      <c r="BW19" s="864"/>
      <c r="BX19" s="864"/>
      <c r="BY19" s="864"/>
      <c r="BZ19" s="864"/>
      <c r="CA19" s="864"/>
      <c r="CB19" s="864"/>
      <c r="CC19" s="864"/>
      <c r="CD19" s="864"/>
      <c r="CE19" s="864"/>
      <c r="CF19" s="864"/>
      <c r="CG19" s="864"/>
      <c r="CH19" s="864"/>
      <c r="CI19" s="864"/>
      <c r="CJ19" s="864"/>
      <c r="CK19" s="864"/>
      <c r="CL19" s="864"/>
      <c r="CM19" s="864"/>
      <c r="CN19" s="864"/>
      <c r="CO19" s="864"/>
      <c r="CP19" s="864"/>
      <c r="CQ19" s="864"/>
      <c r="CR19" s="864"/>
      <c r="CS19" s="864"/>
      <c r="CT19" s="864"/>
      <c r="CU19" s="864"/>
      <c r="CV19" s="864"/>
      <c r="CW19" s="864"/>
      <c r="CX19" s="864"/>
      <c r="CY19" s="864"/>
      <c r="CZ19" s="864"/>
      <c r="DA19" s="864"/>
      <c r="DB19" s="864"/>
      <c r="DC19" s="864"/>
      <c r="DD19" s="864"/>
      <c r="DE19" s="864"/>
      <c r="DF19" s="864"/>
      <c r="DG19" s="864"/>
      <c r="DH19" s="864"/>
      <c r="DI19" s="864"/>
      <c r="DJ19" s="864"/>
      <c r="DK19" s="864"/>
      <c r="DL19" s="864"/>
      <c r="DM19" s="864"/>
      <c r="DN19" s="864"/>
      <c r="DO19" s="864"/>
      <c r="DP19" s="864"/>
      <c r="DQ19" s="864"/>
      <c r="DR19" s="864"/>
      <c r="DS19" s="864"/>
      <c r="DT19" s="864"/>
      <c r="DU19" s="864"/>
      <c r="DV19" s="864"/>
      <c r="DW19" s="864"/>
      <c r="DX19" s="864"/>
      <c r="DY19" s="864"/>
      <c r="DZ19" s="864"/>
      <c r="EA19" s="864"/>
      <c r="EB19" s="864"/>
      <c r="EC19" s="864"/>
      <c r="ED19" s="864"/>
      <c r="EE19" s="864"/>
      <c r="EF19" s="864"/>
      <c r="EG19" s="864"/>
      <c r="EH19" s="864"/>
      <c r="EI19" s="864"/>
      <c r="EJ19" s="864"/>
      <c r="EK19" s="864"/>
      <c r="EL19" s="864"/>
      <c r="EM19" s="864"/>
      <c r="EN19" s="864"/>
      <c r="EO19" s="864"/>
      <c r="EP19" s="864"/>
      <c r="EQ19" s="864"/>
      <c r="ER19" s="864"/>
      <c r="ES19" s="864"/>
      <c r="ET19" s="864"/>
      <c r="EU19" s="864"/>
      <c r="EV19" s="864"/>
      <c r="EW19" s="864"/>
      <c r="EX19" s="864"/>
      <c r="EY19" s="864"/>
      <c r="EZ19" s="864"/>
      <c r="FA19" s="864"/>
      <c r="FB19" s="864"/>
      <c r="FC19" s="864"/>
      <c r="FD19" s="864"/>
      <c r="FE19" s="864"/>
      <c r="FF19" s="864"/>
      <c r="FG19" s="864"/>
      <c r="FH19" s="864"/>
      <c r="FI19" s="864"/>
      <c r="FJ19" s="864"/>
      <c r="FK19" s="864"/>
      <c r="FL19" s="864"/>
      <c r="FM19" s="864"/>
      <c r="FN19" s="864"/>
      <c r="FO19" s="864"/>
      <c r="FP19" s="864"/>
      <c r="FQ19" s="864"/>
      <c r="FR19" s="864"/>
      <c r="FS19" s="864"/>
      <c r="FT19" s="864"/>
      <c r="FU19" s="864"/>
      <c r="FV19" s="864"/>
      <c r="FW19" s="864"/>
      <c r="FX19" s="864"/>
      <c r="FY19" s="864"/>
      <c r="FZ19" s="864"/>
      <c r="GA19" s="864"/>
      <c r="GB19" s="864"/>
      <c r="GC19" s="864"/>
      <c r="GD19" s="864"/>
      <c r="GE19" s="864"/>
      <c r="GF19" s="864"/>
      <c r="GG19" s="864"/>
      <c r="GH19" s="864"/>
      <c r="GI19" s="864"/>
      <c r="GJ19" s="864"/>
      <c r="GK19" s="864"/>
      <c r="GL19" s="864"/>
      <c r="GM19" s="864"/>
      <c r="GN19" s="864"/>
      <c r="GO19" s="864"/>
      <c r="GP19" s="864"/>
      <c r="GQ19" s="864"/>
      <c r="GR19" s="864"/>
      <c r="GS19" s="864"/>
      <c r="GT19" s="864"/>
      <c r="GU19" s="864"/>
      <c r="GV19" s="864"/>
      <c r="GW19" s="864"/>
      <c r="GX19" s="864"/>
      <c r="GY19" s="864"/>
      <c r="GZ19" s="864"/>
      <c r="HA19" s="864"/>
      <c r="HB19" s="864"/>
      <c r="HC19" s="864"/>
      <c r="HD19" s="864"/>
      <c r="HE19" s="864"/>
      <c r="HF19" s="864"/>
      <c r="HG19" s="864"/>
      <c r="HH19" s="864"/>
      <c r="HI19" s="864"/>
      <c r="HJ19" s="864"/>
      <c r="HK19" s="864"/>
      <c r="HL19" s="864"/>
      <c r="HM19" s="864"/>
      <c r="HN19" s="864"/>
      <c r="HO19" s="864"/>
      <c r="HP19" s="864"/>
      <c r="HQ19" s="864"/>
      <c r="HR19" s="864"/>
      <c r="HS19" s="864"/>
      <c r="HT19" s="864"/>
      <c r="HU19" s="864"/>
      <c r="HV19" s="864"/>
      <c r="HW19" s="864"/>
      <c r="HX19" s="864"/>
      <c r="HY19" s="864"/>
      <c r="HZ19" s="864"/>
      <c r="IA19" s="864"/>
      <c r="IB19" s="864"/>
      <c r="IC19" s="864"/>
      <c r="ID19" s="864"/>
      <c r="IE19" s="864"/>
      <c r="IF19" s="864"/>
      <c r="IG19" s="864"/>
      <c r="IH19" s="864"/>
      <c r="II19" s="864"/>
      <c r="IJ19" s="864"/>
      <c r="IK19" s="864"/>
      <c r="IL19" s="864"/>
      <c r="IM19" s="864"/>
      <c r="IN19" s="864"/>
      <c r="IO19" s="864"/>
      <c r="IP19" s="864"/>
      <c r="IQ19" s="864"/>
      <c r="IR19" s="864"/>
      <c r="IS19" s="864"/>
      <c r="IT19" s="864"/>
      <c r="IU19" s="864"/>
      <c r="IV19" s="864"/>
    </row>
    <row r="20" spans="1:256" ht="16.5">
      <c r="A20" s="886" t="s">
        <v>401</v>
      </c>
      <c r="B20" s="887" t="s">
        <v>80</v>
      </c>
      <c r="C20" s="873" t="e">
        <f>+Anx16BReg!C20</f>
        <v>#DIV/0!</v>
      </c>
      <c r="D20" s="873" t="e">
        <f>+Anx16BReg!D20</f>
        <v>#DIV/0!</v>
      </c>
      <c r="E20" s="873" t="e">
        <f>+Anx16BReg!E20</f>
        <v>#DIV/0!</v>
      </c>
      <c r="F20" s="873" t="e">
        <f>+Anx16BReg!F20</f>
        <v>#DIV/0!</v>
      </c>
      <c r="G20" s="873" t="e">
        <f>+Anx16BReg!G20</f>
        <v>#DIV/0!</v>
      </c>
      <c r="H20" s="873" t="e">
        <f>+Anx16BReg!H20</f>
        <v>#DIV/0!</v>
      </c>
      <c r="I20" s="873" t="e">
        <f>+Anx16BReg!I20</f>
        <v>#DIV/0!</v>
      </c>
      <c r="J20" s="873" t="e">
        <f>+Anx16BReg!J20</f>
        <v>#DIV/0!</v>
      </c>
      <c r="K20" s="873" t="e">
        <f>+Anx16BReg!K20</f>
        <v>#DIV/0!</v>
      </c>
      <c r="L20" s="873" t="e">
        <f>+Anx16BReg!L20</f>
        <v>#DIV/0!</v>
      </c>
      <c r="M20" s="873" t="e">
        <f>+Anx16BReg!M20</f>
        <v>#DIV/0!</v>
      </c>
      <c r="N20" s="873" t="e">
        <f>+Anx16BReg!N20</f>
        <v>#DIV/0!</v>
      </c>
      <c r="O20" s="873" t="e">
        <f>+Anx16BReg!O20</f>
        <v>#DIV/0!</v>
      </c>
      <c r="P20" s="873" t="e">
        <f>+Anx16BReg!P20</f>
        <v>#DIV/0!</v>
      </c>
      <c r="Q20" s="873" t="e">
        <f>+Anx16BReg!Q20</f>
        <v>#DIV/0!</v>
      </c>
      <c r="R20" s="873" t="e">
        <f>+Anx16BReg!R20</f>
        <v>#DIV/0!</v>
      </c>
      <c r="S20" s="873" t="e">
        <f>+Anx16BReg!S20</f>
        <v>#DIV/0!</v>
      </c>
      <c r="T20" s="873" t="e">
        <f>+Anx16BReg!T20</f>
        <v>#DIV/0!</v>
      </c>
      <c r="U20" s="875" t="e">
        <f t="shared" si="0"/>
        <v>#DIV/0!</v>
      </c>
      <c r="V20" s="875" t="e">
        <f t="shared" si="0"/>
        <v>#DIV/0!</v>
      </c>
      <c r="W20" s="1058" t="e">
        <f>Anx16BReg!U20-U20</f>
        <v>#DIV/0!</v>
      </c>
      <c r="X20" s="1058" t="e">
        <f>Anx16BReg!V20-V20</f>
        <v>#DIV/0!</v>
      </c>
      <c r="Y20" s="1059"/>
      <c r="Z20" s="1059"/>
      <c r="AA20" s="871"/>
      <c r="AB20" s="871"/>
      <c r="AC20" s="871"/>
      <c r="AD20" s="871"/>
      <c r="AE20" s="871"/>
      <c r="AF20" s="864"/>
      <c r="AG20" s="864"/>
      <c r="AH20" s="864"/>
      <c r="AI20" s="864"/>
      <c r="AJ20" s="864"/>
      <c r="AK20" s="864"/>
      <c r="AL20" s="864"/>
      <c r="AM20" s="864"/>
      <c r="AN20" s="864"/>
      <c r="AO20" s="864"/>
      <c r="AP20" s="864"/>
      <c r="AQ20" s="864"/>
      <c r="AR20" s="864"/>
      <c r="AS20" s="864"/>
      <c r="AT20" s="864"/>
      <c r="AU20" s="864"/>
      <c r="AV20" s="864"/>
      <c r="AW20" s="864"/>
      <c r="AX20" s="864"/>
      <c r="AY20" s="864"/>
      <c r="AZ20" s="864"/>
      <c r="BA20" s="864"/>
      <c r="BB20" s="864"/>
      <c r="BC20" s="864"/>
      <c r="BD20" s="864"/>
      <c r="BE20" s="864"/>
      <c r="BF20" s="864"/>
      <c r="BG20" s="864"/>
      <c r="BH20" s="864"/>
      <c r="BI20" s="864"/>
      <c r="BJ20" s="864"/>
      <c r="BK20" s="864"/>
      <c r="BL20" s="864"/>
      <c r="BM20" s="864"/>
      <c r="BN20" s="864"/>
      <c r="BO20" s="864"/>
      <c r="BP20" s="864"/>
      <c r="BQ20" s="864"/>
      <c r="BR20" s="864"/>
      <c r="BS20" s="864"/>
      <c r="BT20" s="864"/>
      <c r="BU20" s="864"/>
      <c r="BV20" s="864"/>
      <c r="BW20" s="864"/>
      <c r="BX20" s="864"/>
      <c r="BY20" s="864"/>
      <c r="BZ20" s="864"/>
      <c r="CA20" s="864"/>
      <c r="CB20" s="864"/>
      <c r="CC20" s="864"/>
      <c r="CD20" s="864"/>
      <c r="CE20" s="864"/>
      <c r="CF20" s="864"/>
      <c r="CG20" s="864"/>
      <c r="CH20" s="864"/>
      <c r="CI20" s="864"/>
      <c r="CJ20" s="864"/>
      <c r="CK20" s="864"/>
      <c r="CL20" s="864"/>
      <c r="CM20" s="864"/>
      <c r="CN20" s="864"/>
      <c r="CO20" s="864"/>
      <c r="CP20" s="864"/>
      <c r="CQ20" s="864"/>
      <c r="CR20" s="864"/>
      <c r="CS20" s="864"/>
      <c r="CT20" s="864"/>
      <c r="CU20" s="864"/>
      <c r="CV20" s="864"/>
      <c r="CW20" s="864"/>
      <c r="CX20" s="864"/>
      <c r="CY20" s="864"/>
      <c r="CZ20" s="864"/>
      <c r="DA20" s="864"/>
      <c r="DB20" s="864"/>
      <c r="DC20" s="864"/>
      <c r="DD20" s="864"/>
      <c r="DE20" s="864"/>
      <c r="DF20" s="864"/>
      <c r="DG20" s="864"/>
      <c r="DH20" s="864"/>
      <c r="DI20" s="864"/>
      <c r="DJ20" s="864"/>
      <c r="DK20" s="864"/>
      <c r="DL20" s="864"/>
      <c r="DM20" s="864"/>
      <c r="DN20" s="864"/>
      <c r="DO20" s="864"/>
      <c r="DP20" s="864"/>
      <c r="DQ20" s="864"/>
      <c r="DR20" s="864"/>
      <c r="DS20" s="864"/>
      <c r="DT20" s="864"/>
      <c r="DU20" s="864"/>
      <c r="DV20" s="864"/>
      <c r="DW20" s="864"/>
      <c r="DX20" s="864"/>
      <c r="DY20" s="864"/>
      <c r="DZ20" s="864"/>
      <c r="EA20" s="864"/>
      <c r="EB20" s="864"/>
      <c r="EC20" s="864"/>
      <c r="ED20" s="864"/>
      <c r="EE20" s="864"/>
      <c r="EF20" s="864"/>
      <c r="EG20" s="864"/>
      <c r="EH20" s="864"/>
      <c r="EI20" s="864"/>
      <c r="EJ20" s="864"/>
      <c r="EK20" s="864"/>
      <c r="EL20" s="864"/>
      <c r="EM20" s="864"/>
      <c r="EN20" s="864"/>
      <c r="EO20" s="864"/>
      <c r="EP20" s="864"/>
      <c r="EQ20" s="864"/>
      <c r="ER20" s="864"/>
      <c r="ES20" s="864"/>
      <c r="ET20" s="864"/>
      <c r="EU20" s="864"/>
      <c r="EV20" s="864"/>
      <c r="EW20" s="864"/>
      <c r="EX20" s="864"/>
      <c r="EY20" s="864"/>
      <c r="EZ20" s="864"/>
      <c r="FA20" s="864"/>
      <c r="FB20" s="864"/>
      <c r="FC20" s="864"/>
      <c r="FD20" s="864"/>
      <c r="FE20" s="864"/>
      <c r="FF20" s="864"/>
      <c r="FG20" s="864"/>
      <c r="FH20" s="864"/>
      <c r="FI20" s="864"/>
      <c r="FJ20" s="864"/>
      <c r="FK20" s="864"/>
      <c r="FL20" s="864"/>
      <c r="FM20" s="864"/>
      <c r="FN20" s="864"/>
      <c r="FO20" s="864"/>
      <c r="FP20" s="864"/>
      <c r="FQ20" s="864"/>
      <c r="FR20" s="864"/>
      <c r="FS20" s="864"/>
      <c r="FT20" s="864"/>
      <c r="FU20" s="864"/>
      <c r="FV20" s="864"/>
      <c r="FW20" s="864"/>
      <c r="FX20" s="864"/>
      <c r="FY20" s="864"/>
      <c r="FZ20" s="864"/>
      <c r="GA20" s="864"/>
      <c r="GB20" s="864"/>
      <c r="GC20" s="864"/>
      <c r="GD20" s="864"/>
      <c r="GE20" s="864"/>
      <c r="GF20" s="864"/>
      <c r="GG20" s="864"/>
      <c r="GH20" s="864"/>
      <c r="GI20" s="864"/>
      <c r="GJ20" s="864"/>
      <c r="GK20" s="864"/>
      <c r="GL20" s="864"/>
      <c r="GM20" s="864"/>
      <c r="GN20" s="864"/>
      <c r="GO20" s="864"/>
      <c r="GP20" s="864"/>
      <c r="GQ20" s="864"/>
      <c r="GR20" s="864"/>
      <c r="GS20" s="864"/>
      <c r="GT20" s="864"/>
      <c r="GU20" s="864"/>
      <c r="GV20" s="864"/>
      <c r="GW20" s="864"/>
      <c r="GX20" s="864"/>
      <c r="GY20" s="864"/>
      <c r="GZ20" s="864"/>
      <c r="HA20" s="864"/>
      <c r="HB20" s="864"/>
      <c r="HC20" s="864"/>
      <c r="HD20" s="864"/>
      <c r="HE20" s="864"/>
      <c r="HF20" s="864"/>
      <c r="HG20" s="864"/>
      <c r="HH20" s="864"/>
      <c r="HI20" s="864"/>
      <c r="HJ20" s="864"/>
      <c r="HK20" s="864"/>
      <c r="HL20" s="864"/>
      <c r="HM20" s="864"/>
      <c r="HN20" s="864"/>
      <c r="HO20" s="864"/>
      <c r="HP20" s="864"/>
      <c r="HQ20" s="864"/>
      <c r="HR20" s="864"/>
      <c r="HS20" s="864"/>
      <c r="HT20" s="864"/>
      <c r="HU20" s="864"/>
      <c r="HV20" s="864"/>
      <c r="HW20" s="864"/>
      <c r="HX20" s="864"/>
      <c r="HY20" s="864"/>
      <c r="HZ20" s="864"/>
      <c r="IA20" s="864"/>
      <c r="IB20" s="864"/>
      <c r="IC20" s="864"/>
      <c r="ID20" s="864"/>
      <c r="IE20" s="864"/>
      <c r="IF20" s="864"/>
      <c r="IG20" s="864"/>
      <c r="IH20" s="864"/>
      <c r="II20" s="864"/>
      <c r="IJ20" s="864"/>
      <c r="IK20" s="864"/>
      <c r="IL20" s="864"/>
      <c r="IM20" s="864"/>
      <c r="IN20" s="864"/>
      <c r="IO20" s="864"/>
      <c r="IP20" s="864"/>
      <c r="IQ20" s="864"/>
      <c r="IR20" s="864"/>
      <c r="IS20" s="864"/>
      <c r="IT20" s="864"/>
      <c r="IU20" s="864"/>
      <c r="IV20" s="864"/>
    </row>
    <row r="21" spans="1:256" ht="16.5">
      <c r="A21" s="886" t="s">
        <v>401</v>
      </c>
      <c r="B21" s="887" t="s">
        <v>81</v>
      </c>
      <c r="C21" s="1061"/>
      <c r="D21" s="1061"/>
      <c r="E21" s="1061"/>
      <c r="F21" s="1061"/>
      <c r="G21" s="1061"/>
      <c r="H21" s="1061"/>
      <c r="I21" s="1061"/>
      <c r="J21" s="1061"/>
      <c r="K21" s="1061"/>
      <c r="L21" s="1061"/>
      <c r="M21" s="1061"/>
      <c r="N21" s="1061"/>
      <c r="O21" s="1061"/>
      <c r="P21" s="1061"/>
      <c r="Q21" s="1061"/>
      <c r="R21" s="1061"/>
      <c r="S21" s="1061"/>
      <c r="T21" s="1061"/>
      <c r="U21" s="875">
        <f t="shared" si="0"/>
        <v>0</v>
      </c>
      <c r="V21" s="875">
        <f t="shared" si="0"/>
        <v>0</v>
      </c>
      <c r="W21" s="1058">
        <f>Anx16BReg!U21-U21</f>
        <v>0</v>
      </c>
      <c r="X21" s="1058">
        <f>Anx16BReg!V21-V21</f>
        <v>0</v>
      </c>
      <c r="Y21" s="1059"/>
      <c r="Z21" s="1059"/>
      <c r="AA21" s="871"/>
      <c r="AB21" s="871"/>
      <c r="AC21" s="871"/>
      <c r="AD21" s="871"/>
      <c r="AE21" s="871"/>
      <c r="AF21" s="864"/>
      <c r="AG21" s="864"/>
      <c r="AH21" s="864"/>
      <c r="AI21" s="864"/>
      <c r="AJ21" s="864"/>
      <c r="AK21" s="864"/>
      <c r="AL21" s="864"/>
      <c r="AM21" s="864"/>
      <c r="AN21" s="864"/>
      <c r="AO21" s="864"/>
      <c r="AP21" s="864"/>
      <c r="AQ21" s="864"/>
      <c r="AR21" s="864"/>
      <c r="AS21" s="864"/>
      <c r="AT21" s="864"/>
      <c r="AU21" s="864"/>
      <c r="AV21" s="864"/>
      <c r="AW21" s="864"/>
      <c r="AX21" s="864"/>
      <c r="AY21" s="864"/>
      <c r="AZ21" s="864"/>
      <c r="BA21" s="864"/>
      <c r="BB21" s="864"/>
      <c r="BC21" s="864"/>
      <c r="BD21" s="864"/>
      <c r="BE21" s="864"/>
      <c r="BF21" s="864"/>
      <c r="BG21" s="864"/>
      <c r="BH21" s="864"/>
      <c r="BI21" s="864"/>
      <c r="BJ21" s="864"/>
      <c r="BK21" s="864"/>
      <c r="BL21" s="864"/>
      <c r="BM21" s="864"/>
      <c r="BN21" s="864"/>
      <c r="BO21" s="864"/>
      <c r="BP21" s="864"/>
      <c r="BQ21" s="864"/>
      <c r="BR21" s="864"/>
      <c r="BS21" s="864"/>
      <c r="BT21" s="864"/>
      <c r="BU21" s="864"/>
      <c r="BV21" s="864"/>
      <c r="BW21" s="864"/>
      <c r="BX21" s="864"/>
      <c r="BY21" s="864"/>
      <c r="BZ21" s="864"/>
      <c r="CA21" s="864"/>
      <c r="CB21" s="864"/>
      <c r="CC21" s="864"/>
      <c r="CD21" s="864"/>
      <c r="CE21" s="864"/>
      <c r="CF21" s="864"/>
      <c r="CG21" s="864"/>
      <c r="CH21" s="864"/>
      <c r="CI21" s="864"/>
      <c r="CJ21" s="864"/>
      <c r="CK21" s="864"/>
      <c r="CL21" s="864"/>
      <c r="CM21" s="864"/>
      <c r="CN21" s="864"/>
      <c r="CO21" s="864"/>
      <c r="CP21" s="864"/>
      <c r="CQ21" s="864"/>
      <c r="CR21" s="864"/>
      <c r="CS21" s="864"/>
      <c r="CT21" s="864"/>
      <c r="CU21" s="864"/>
      <c r="CV21" s="864"/>
      <c r="CW21" s="864"/>
      <c r="CX21" s="864"/>
      <c r="CY21" s="864"/>
      <c r="CZ21" s="864"/>
      <c r="DA21" s="864"/>
      <c r="DB21" s="864"/>
      <c r="DC21" s="864"/>
      <c r="DD21" s="864"/>
      <c r="DE21" s="864"/>
      <c r="DF21" s="864"/>
      <c r="DG21" s="864"/>
      <c r="DH21" s="864"/>
      <c r="DI21" s="864"/>
      <c r="DJ21" s="864"/>
      <c r="DK21" s="864"/>
      <c r="DL21" s="864"/>
      <c r="DM21" s="864"/>
      <c r="DN21" s="864"/>
      <c r="DO21" s="864"/>
      <c r="DP21" s="864"/>
      <c r="DQ21" s="864"/>
      <c r="DR21" s="864"/>
      <c r="DS21" s="864"/>
      <c r="DT21" s="864"/>
      <c r="DU21" s="864"/>
      <c r="DV21" s="864"/>
      <c r="DW21" s="864"/>
      <c r="DX21" s="864"/>
      <c r="DY21" s="864"/>
      <c r="DZ21" s="864"/>
      <c r="EA21" s="864"/>
      <c r="EB21" s="864"/>
      <c r="EC21" s="864"/>
      <c r="ED21" s="864"/>
      <c r="EE21" s="864"/>
      <c r="EF21" s="864"/>
      <c r="EG21" s="864"/>
      <c r="EH21" s="864"/>
      <c r="EI21" s="864"/>
      <c r="EJ21" s="864"/>
      <c r="EK21" s="864"/>
      <c r="EL21" s="864"/>
      <c r="EM21" s="864"/>
      <c r="EN21" s="864"/>
      <c r="EO21" s="864"/>
      <c r="EP21" s="864"/>
      <c r="EQ21" s="864"/>
      <c r="ER21" s="864"/>
      <c r="ES21" s="864"/>
      <c r="ET21" s="864"/>
      <c r="EU21" s="864"/>
      <c r="EV21" s="864"/>
      <c r="EW21" s="864"/>
      <c r="EX21" s="864"/>
      <c r="EY21" s="864"/>
      <c r="EZ21" s="864"/>
      <c r="FA21" s="864"/>
      <c r="FB21" s="864"/>
      <c r="FC21" s="864"/>
      <c r="FD21" s="864"/>
      <c r="FE21" s="864"/>
      <c r="FF21" s="864"/>
      <c r="FG21" s="864"/>
      <c r="FH21" s="864"/>
      <c r="FI21" s="864"/>
      <c r="FJ21" s="864"/>
      <c r="FK21" s="864"/>
      <c r="FL21" s="864"/>
      <c r="FM21" s="864"/>
      <c r="FN21" s="864"/>
      <c r="FO21" s="864"/>
      <c r="FP21" s="864"/>
      <c r="FQ21" s="864"/>
      <c r="FR21" s="864"/>
      <c r="FS21" s="864"/>
      <c r="FT21" s="864"/>
      <c r="FU21" s="864"/>
      <c r="FV21" s="864"/>
      <c r="FW21" s="864"/>
      <c r="FX21" s="864"/>
      <c r="FY21" s="864"/>
      <c r="FZ21" s="864"/>
      <c r="GA21" s="864"/>
      <c r="GB21" s="864"/>
      <c r="GC21" s="864"/>
      <c r="GD21" s="864"/>
      <c r="GE21" s="864"/>
      <c r="GF21" s="864"/>
      <c r="GG21" s="864"/>
      <c r="GH21" s="864"/>
      <c r="GI21" s="864"/>
      <c r="GJ21" s="864"/>
      <c r="GK21" s="864"/>
      <c r="GL21" s="864"/>
      <c r="GM21" s="864"/>
      <c r="GN21" s="864"/>
      <c r="GO21" s="864"/>
      <c r="GP21" s="864"/>
      <c r="GQ21" s="864"/>
      <c r="GR21" s="864"/>
      <c r="GS21" s="864"/>
      <c r="GT21" s="864"/>
      <c r="GU21" s="864"/>
      <c r="GV21" s="864"/>
      <c r="GW21" s="864"/>
      <c r="GX21" s="864"/>
      <c r="GY21" s="864"/>
      <c r="GZ21" s="864"/>
      <c r="HA21" s="864"/>
      <c r="HB21" s="864"/>
      <c r="HC21" s="864"/>
      <c r="HD21" s="864"/>
      <c r="HE21" s="864"/>
      <c r="HF21" s="864"/>
      <c r="HG21" s="864"/>
      <c r="HH21" s="864"/>
      <c r="HI21" s="864"/>
      <c r="HJ21" s="864"/>
      <c r="HK21" s="864"/>
      <c r="HL21" s="864"/>
      <c r="HM21" s="864"/>
      <c r="HN21" s="864"/>
      <c r="HO21" s="864"/>
      <c r="HP21" s="864"/>
      <c r="HQ21" s="864"/>
      <c r="HR21" s="864"/>
      <c r="HS21" s="864"/>
      <c r="HT21" s="864"/>
      <c r="HU21" s="864"/>
      <c r="HV21" s="864"/>
      <c r="HW21" s="864"/>
      <c r="HX21" s="864"/>
      <c r="HY21" s="864"/>
      <c r="HZ21" s="864"/>
      <c r="IA21" s="864"/>
      <c r="IB21" s="864"/>
      <c r="IC21" s="864"/>
      <c r="ID21" s="864"/>
      <c r="IE21" s="864"/>
      <c r="IF21" s="864"/>
      <c r="IG21" s="864"/>
      <c r="IH21" s="864"/>
      <c r="II21" s="864"/>
      <c r="IJ21" s="864"/>
      <c r="IK21" s="864"/>
      <c r="IL21" s="864"/>
      <c r="IM21" s="864"/>
      <c r="IN21" s="864"/>
      <c r="IO21" s="864"/>
      <c r="IP21" s="864"/>
      <c r="IQ21" s="864"/>
      <c r="IR21" s="864"/>
      <c r="IS21" s="864"/>
      <c r="IT21" s="864"/>
      <c r="IU21" s="864"/>
      <c r="IV21" s="864"/>
    </row>
    <row r="22" spans="1:256" ht="16.5">
      <c r="A22" s="660">
        <v>1502</v>
      </c>
      <c r="B22" s="890" t="s">
        <v>82</v>
      </c>
      <c r="C22" s="870"/>
      <c r="D22" s="870"/>
      <c r="E22" s="870"/>
      <c r="F22" s="870"/>
      <c r="G22" s="870"/>
      <c r="H22" s="870"/>
      <c r="I22" s="870"/>
      <c r="J22" s="870"/>
      <c r="K22" s="870"/>
      <c r="L22" s="870"/>
      <c r="M22" s="870"/>
      <c r="N22" s="870"/>
      <c r="O22" s="870"/>
      <c r="P22" s="870"/>
      <c r="Q22" s="870"/>
      <c r="R22" s="870"/>
      <c r="S22" s="870"/>
      <c r="T22" s="870"/>
      <c r="U22" s="875">
        <f t="shared" si="0"/>
        <v>0</v>
      </c>
      <c r="V22" s="875">
        <f t="shared" si="0"/>
        <v>0</v>
      </c>
      <c r="W22" s="1058">
        <f>Anx16BReg!U22-U22</f>
        <v>0</v>
      </c>
      <c r="X22" s="1058">
        <f>Anx16BReg!V22-V22</f>
        <v>0</v>
      </c>
      <c r="Y22" s="1059"/>
      <c r="Z22" s="1059"/>
      <c r="AA22" s="871"/>
      <c r="AB22" s="871"/>
      <c r="AC22" s="871"/>
      <c r="AD22" s="871"/>
      <c r="AE22" s="871"/>
      <c r="AF22" s="864"/>
      <c r="AG22" s="864"/>
      <c r="AH22" s="864"/>
      <c r="AI22" s="864"/>
      <c r="AJ22" s="864"/>
      <c r="AK22" s="864"/>
      <c r="AL22" s="864"/>
      <c r="AM22" s="864"/>
      <c r="AN22" s="864"/>
      <c r="AO22" s="864"/>
      <c r="AP22" s="864"/>
      <c r="AQ22" s="864"/>
      <c r="AR22" s="864"/>
      <c r="AS22" s="864"/>
      <c r="AT22" s="864"/>
      <c r="AU22" s="864"/>
      <c r="AV22" s="864"/>
      <c r="AW22" s="864"/>
      <c r="AX22" s="864"/>
      <c r="AY22" s="864"/>
      <c r="AZ22" s="864"/>
      <c r="BA22" s="864"/>
      <c r="BB22" s="864"/>
      <c r="BC22" s="864"/>
      <c r="BD22" s="864"/>
      <c r="BE22" s="864"/>
      <c r="BF22" s="864"/>
      <c r="BG22" s="864"/>
      <c r="BH22" s="864"/>
      <c r="BI22" s="864"/>
      <c r="BJ22" s="864"/>
      <c r="BK22" s="864"/>
      <c r="BL22" s="864"/>
      <c r="BM22" s="864"/>
      <c r="BN22" s="864"/>
      <c r="BO22" s="864"/>
      <c r="BP22" s="864"/>
      <c r="BQ22" s="864"/>
      <c r="BR22" s="864"/>
      <c r="BS22" s="864"/>
      <c r="BT22" s="864"/>
      <c r="BU22" s="864"/>
      <c r="BV22" s="864"/>
      <c r="BW22" s="864"/>
      <c r="BX22" s="864"/>
      <c r="BY22" s="864"/>
      <c r="BZ22" s="864"/>
      <c r="CA22" s="864"/>
      <c r="CB22" s="864"/>
      <c r="CC22" s="864"/>
      <c r="CD22" s="864"/>
      <c r="CE22" s="864"/>
      <c r="CF22" s="864"/>
      <c r="CG22" s="864"/>
      <c r="CH22" s="864"/>
      <c r="CI22" s="864"/>
      <c r="CJ22" s="864"/>
      <c r="CK22" s="864"/>
      <c r="CL22" s="864"/>
      <c r="CM22" s="864"/>
      <c r="CN22" s="864"/>
      <c r="CO22" s="864"/>
      <c r="CP22" s="864"/>
      <c r="CQ22" s="864"/>
      <c r="CR22" s="864"/>
      <c r="CS22" s="864"/>
      <c r="CT22" s="864"/>
      <c r="CU22" s="864"/>
      <c r="CV22" s="864"/>
      <c r="CW22" s="864"/>
      <c r="CX22" s="864"/>
      <c r="CY22" s="864"/>
      <c r="CZ22" s="864"/>
      <c r="DA22" s="864"/>
      <c r="DB22" s="864"/>
      <c r="DC22" s="864"/>
      <c r="DD22" s="864"/>
      <c r="DE22" s="864"/>
      <c r="DF22" s="864"/>
      <c r="DG22" s="864"/>
      <c r="DH22" s="864"/>
      <c r="DI22" s="864"/>
      <c r="DJ22" s="864"/>
      <c r="DK22" s="864"/>
      <c r="DL22" s="864"/>
      <c r="DM22" s="864"/>
      <c r="DN22" s="864"/>
      <c r="DO22" s="864"/>
      <c r="DP22" s="864"/>
      <c r="DQ22" s="864"/>
      <c r="DR22" s="864"/>
      <c r="DS22" s="864"/>
      <c r="DT22" s="864"/>
      <c r="DU22" s="864"/>
      <c r="DV22" s="864"/>
      <c r="DW22" s="864"/>
      <c r="DX22" s="864"/>
      <c r="DY22" s="864"/>
      <c r="DZ22" s="864"/>
      <c r="EA22" s="864"/>
      <c r="EB22" s="864"/>
      <c r="EC22" s="864"/>
      <c r="ED22" s="864"/>
      <c r="EE22" s="864"/>
      <c r="EF22" s="864"/>
      <c r="EG22" s="864"/>
      <c r="EH22" s="864"/>
      <c r="EI22" s="864"/>
      <c r="EJ22" s="864"/>
      <c r="EK22" s="864"/>
      <c r="EL22" s="864"/>
      <c r="EM22" s="864"/>
      <c r="EN22" s="864"/>
      <c r="EO22" s="864"/>
      <c r="EP22" s="864"/>
      <c r="EQ22" s="864"/>
      <c r="ER22" s="864"/>
      <c r="ES22" s="864"/>
      <c r="ET22" s="864"/>
      <c r="EU22" s="864"/>
      <c r="EV22" s="864"/>
      <c r="EW22" s="864"/>
      <c r="EX22" s="864"/>
      <c r="EY22" s="864"/>
      <c r="EZ22" s="864"/>
      <c r="FA22" s="864"/>
      <c r="FB22" s="864"/>
      <c r="FC22" s="864"/>
      <c r="FD22" s="864"/>
      <c r="FE22" s="864"/>
      <c r="FF22" s="864"/>
      <c r="FG22" s="864"/>
      <c r="FH22" s="864"/>
      <c r="FI22" s="864"/>
      <c r="FJ22" s="864"/>
      <c r="FK22" s="864"/>
      <c r="FL22" s="864"/>
      <c r="FM22" s="864"/>
      <c r="FN22" s="864"/>
      <c r="FO22" s="864"/>
      <c r="FP22" s="864"/>
      <c r="FQ22" s="864"/>
      <c r="FR22" s="864"/>
      <c r="FS22" s="864"/>
      <c r="FT22" s="864"/>
      <c r="FU22" s="864"/>
      <c r="FV22" s="864"/>
      <c r="FW22" s="864"/>
      <c r="FX22" s="864"/>
      <c r="FY22" s="864"/>
      <c r="FZ22" s="864"/>
      <c r="GA22" s="864"/>
      <c r="GB22" s="864"/>
      <c r="GC22" s="864"/>
      <c r="GD22" s="864"/>
      <c r="GE22" s="864"/>
      <c r="GF22" s="864"/>
      <c r="GG22" s="864"/>
      <c r="GH22" s="864"/>
      <c r="GI22" s="864"/>
      <c r="GJ22" s="864"/>
      <c r="GK22" s="864"/>
      <c r="GL22" s="864"/>
      <c r="GM22" s="864"/>
      <c r="GN22" s="864"/>
      <c r="GO22" s="864"/>
      <c r="GP22" s="864"/>
      <c r="GQ22" s="864"/>
      <c r="GR22" s="864"/>
      <c r="GS22" s="864"/>
      <c r="GT22" s="864"/>
      <c r="GU22" s="864"/>
      <c r="GV22" s="864"/>
      <c r="GW22" s="864"/>
      <c r="GX22" s="864"/>
      <c r="GY22" s="864"/>
      <c r="GZ22" s="864"/>
      <c r="HA22" s="864"/>
      <c r="HB22" s="864"/>
      <c r="HC22" s="864"/>
      <c r="HD22" s="864"/>
      <c r="HE22" s="864"/>
      <c r="HF22" s="864"/>
      <c r="HG22" s="864"/>
      <c r="HH22" s="864"/>
      <c r="HI22" s="864"/>
      <c r="HJ22" s="864"/>
      <c r="HK22" s="864"/>
      <c r="HL22" s="864"/>
      <c r="HM22" s="864"/>
      <c r="HN22" s="864"/>
      <c r="HO22" s="864"/>
      <c r="HP22" s="864"/>
      <c r="HQ22" s="864"/>
      <c r="HR22" s="864"/>
      <c r="HS22" s="864"/>
      <c r="HT22" s="864"/>
      <c r="HU22" s="864"/>
      <c r="HV22" s="864"/>
      <c r="HW22" s="864"/>
      <c r="HX22" s="864"/>
      <c r="HY22" s="864"/>
      <c r="HZ22" s="864"/>
      <c r="IA22" s="864"/>
      <c r="IB22" s="864"/>
      <c r="IC22" s="864"/>
      <c r="ID22" s="864"/>
      <c r="IE22" s="864"/>
      <c r="IF22" s="864"/>
      <c r="IG22" s="864"/>
      <c r="IH22" s="864"/>
      <c r="II22" s="864"/>
      <c r="IJ22" s="864"/>
      <c r="IK22" s="864"/>
      <c r="IL22" s="864"/>
      <c r="IM22" s="864"/>
      <c r="IN22" s="864"/>
      <c r="IO22" s="864"/>
      <c r="IP22" s="864"/>
      <c r="IQ22" s="864"/>
      <c r="IR22" s="864"/>
      <c r="IS22" s="864"/>
      <c r="IT22" s="864"/>
      <c r="IU22" s="864"/>
      <c r="IV22" s="864"/>
    </row>
    <row r="23" spans="1:256" ht="16.5">
      <c r="A23" s="872" t="s">
        <v>484</v>
      </c>
      <c r="B23" s="891" t="s">
        <v>83</v>
      </c>
      <c r="C23" s="873">
        <f>+Anx16BReg!C23</f>
        <v>0</v>
      </c>
      <c r="D23" s="873">
        <f>+Anx16BReg!D23</f>
        <v>0</v>
      </c>
      <c r="E23" s="873">
        <f>+Anx16BReg!E23</f>
        <v>0</v>
      </c>
      <c r="F23" s="873">
        <f>+Anx16BReg!F23</f>
        <v>0</v>
      </c>
      <c r="G23" s="873">
        <f>+Anx16BReg!G23</f>
        <v>0</v>
      </c>
      <c r="H23" s="873">
        <f>+Anx16BReg!H23</f>
        <v>0</v>
      </c>
      <c r="I23" s="873">
        <f>+Anx16BReg!I23</f>
        <v>0</v>
      </c>
      <c r="J23" s="873">
        <f>+Anx16BReg!J23</f>
        <v>0</v>
      </c>
      <c r="K23" s="873">
        <f>+Anx16BReg!K23</f>
        <v>0</v>
      </c>
      <c r="L23" s="873">
        <f>+Anx16BReg!L23</f>
        <v>0</v>
      </c>
      <c r="M23" s="873">
        <f>+Anx16BReg!M23</f>
        <v>0</v>
      </c>
      <c r="N23" s="873">
        <f>+Anx16BReg!N23</f>
        <v>0</v>
      </c>
      <c r="O23" s="873">
        <f>+Anx16BReg!O23</f>
        <v>0</v>
      </c>
      <c r="P23" s="873">
        <f>+Anx16BReg!P23</f>
        <v>0</v>
      </c>
      <c r="Q23" s="873">
        <f>+Anx16BReg!Q23</f>
        <v>0</v>
      </c>
      <c r="R23" s="873">
        <f>+Anx16BReg!R23</f>
        <v>0</v>
      </c>
      <c r="S23" s="873">
        <f>+Anx16BReg!S23</f>
        <v>0</v>
      </c>
      <c r="T23" s="873">
        <f>+Anx16BReg!T23</f>
        <v>0</v>
      </c>
      <c r="U23" s="875">
        <f t="shared" si="0"/>
        <v>0</v>
      </c>
      <c r="V23" s="875">
        <f t="shared" si="0"/>
        <v>0</v>
      </c>
      <c r="W23" s="1058">
        <f>Anx16BReg!U23-U23</f>
        <v>0</v>
      </c>
      <c r="X23" s="1058">
        <f>Anx16BReg!V23-V23</f>
        <v>0</v>
      </c>
      <c r="Y23" s="1059"/>
      <c r="Z23" s="1059"/>
      <c r="AA23" s="871"/>
      <c r="AB23" s="871"/>
      <c r="AC23" s="871"/>
      <c r="AD23" s="871"/>
      <c r="AE23" s="871"/>
      <c r="AF23" s="864"/>
      <c r="AG23" s="864"/>
      <c r="AH23" s="864"/>
      <c r="AI23" s="864"/>
      <c r="AJ23" s="864"/>
      <c r="AK23" s="864"/>
      <c r="AL23" s="864"/>
      <c r="AM23" s="864"/>
      <c r="AN23" s="864"/>
      <c r="AO23" s="864"/>
      <c r="AP23" s="864"/>
      <c r="AQ23" s="864"/>
      <c r="AR23" s="864"/>
      <c r="AS23" s="864"/>
      <c r="AT23" s="864"/>
      <c r="AU23" s="864"/>
      <c r="AV23" s="864"/>
      <c r="AW23" s="864"/>
      <c r="AX23" s="864"/>
      <c r="AY23" s="864"/>
      <c r="AZ23" s="864"/>
      <c r="BA23" s="864"/>
      <c r="BB23" s="864"/>
      <c r="BC23" s="864"/>
      <c r="BD23" s="864"/>
      <c r="BE23" s="864"/>
      <c r="BF23" s="864"/>
      <c r="BG23" s="864"/>
      <c r="BH23" s="864"/>
      <c r="BI23" s="864"/>
      <c r="BJ23" s="864"/>
      <c r="BK23" s="864"/>
      <c r="BL23" s="864"/>
      <c r="BM23" s="864"/>
      <c r="BN23" s="864"/>
      <c r="BO23" s="864"/>
      <c r="BP23" s="864"/>
      <c r="BQ23" s="864"/>
      <c r="BR23" s="864"/>
      <c r="BS23" s="864"/>
      <c r="BT23" s="864"/>
      <c r="BU23" s="864"/>
      <c r="BV23" s="864"/>
      <c r="BW23" s="864"/>
      <c r="BX23" s="864"/>
      <c r="BY23" s="864"/>
      <c r="BZ23" s="864"/>
      <c r="CA23" s="864"/>
      <c r="CB23" s="864"/>
      <c r="CC23" s="864"/>
      <c r="CD23" s="864"/>
      <c r="CE23" s="864"/>
      <c r="CF23" s="864"/>
      <c r="CG23" s="864"/>
      <c r="CH23" s="864"/>
      <c r="CI23" s="864"/>
      <c r="CJ23" s="864"/>
      <c r="CK23" s="864"/>
      <c r="CL23" s="864"/>
      <c r="CM23" s="864"/>
      <c r="CN23" s="864"/>
      <c r="CO23" s="864"/>
      <c r="CP23" s="864"/>
      <c r="CQ23" s="864"/>
      <c r="CR23" s="864"/>
      <c r="CS23" s="864"/>
      <c r="CT23" s="864"/>
      <c r="CU23" s="864"/>
      <c r="CV23" s="864"/>
      <c r="CW23" s="864"/>
      <c r="CX23" s="864"/>
      <c r="CY23" s="864"/>
      <c r="CZ23" s="864"/>
      <c r="DA23" s="864"/>
      <c r="DB23" s="864"/>
      <c r="DC23" s="864"/>
      <c r="DD23" s="864"/>
      <c r="DE23" s="864"/>
      <c r="DF23" s="864"/>
      <c r="DG23" s="864"/>
      <c r="DH23" s="864"/>
      <c r="DI23" s="864"/>
      <c r="DJ23" s="864"/>
      <c r="DK23" s="864"/>
      <c r="DL23" s="864"/>
      <c r="DM23" s="864"/>
      <c r="DN23" s="864"/>
      <c r="DO23" s="864"/>
      <c r="DP23" s="864"/>
      <c r="DQ23" s="864"/>
      <c r="DR23" s="864"/>
      <c r="DS23" s="864"/>
      <c r="DT23" s="864"/>
      <c r="DU23" s="864"/>
      <c r="DV23" s="864"/>
      <c r="DW23" s="864"/>
      <c r="DX23" s="864"/>
      <c r="DY23" s="864"/>
      <c r="DZ23" s="864"/>
      <c r="EA23" s="864"/>
      <c r="EB23" s="864"/>
      <c r="EC23" s="864"/>
      <c r="ED23" s="864"/>
      <c r="EE23" s="864"/>
      <c r="EF23" s="864"/>
      <c r="EG23" s="864"/>
      <c r="EH23" s="864"/>
      <c r="EI23" s="864"/>
      <c r="EJ23" s="864"/>
      <c r="EK23" s="864"/>
      <c r="EL23" s="864"/>
      <c r="EM23" s="864"/>
      <c r="EN23" s="864"/>
      <c r="EO23" s="864"/>
      <c r="EP23" s="864"/>
      <c r="EQ23" s="864"/>
      <c r="ER23" s="864"/>
      <c r="ES23" s="864"/>
      <c r="ET23" s="864"/>
      <c r="EU23" s="864"/>
      <c r="EV23" s="864"/>
      <c r="EW23" s="864"/>
      <c r="EX23" s="864"/>
      <c r="EY23" s="864"/>
      <c r="EZ23" s="864"/>
      <c r="FA23" s="864"/>
      <c r="FB23" s="864"/>
      <c r="FC23" s="864"/>
      <c r="FD23" s="864"/>
      <c r="FE23" s="864"/>
      <c r="FF23" s="864"/>
      <c r="FG23" s="864"/>
      <c r="FH23" s="864"/>
      <c r="FI23" s="864"/>
      <c r="FJ23" s="864"/>
      <c r="FK23" s="864"/>
      <c r="FL23" s="864"/>
      <c r="FM23" s="864"/>
      <c r="FN23" s="864"/>
      <c r="FO23" s="864"/>
      <c r="FP23" s="864"/>
      <c r="FQ23" s="864"/>
      <c r="FR23" s="864"/>
      <c r="FS23" s="864"/>
      <c r="FT23" s="864"/>
      <c r="FU23" s="864"/>
      <c r="FV23" s="864"/>
      <c r="FW23" s="864"/>
      <c r="FX23" s="864"/>
      <c r="FY23" s="864"/>
      <c r="FZ23" s="864"/>
      <c r="GA23" s="864"/>
      <c r="GB23" s="864"/>
      <c r="GC23" s="864"/>
      <c r="GD23" s="864"/>
      <c r="GE23" s="864"/>
      <c r="GF23" s="864"/>
      <c r="GG23" s="864"/>
      <c r="GH23" s="864"/>
      <c r="GI23" s="864"/>
      <c r="GJ23" s="864"/>
      <c r="GK23" s="864"/>
      <c r="GL23" s="864"/>
      <c r="GM23" s="864"/>
      <c r="GN23" s="864"/>
      <c r="GO23" s="864"/>
      <c r="GP23" s="864"/>
      <c r="GQ23" s="864"/>
      <c r="GR23" s="864"/>
      <c r="GS23" s="864"/>
      <c r="GT23" s="864"/>
      <c r="GU23" s="864"/>
      <c r="GV23" s="864"/>
      <c r="GW23" s="864"/>
      <c r="GX23" s="864"/>
      <c r="GY23" s="864"/>
      <c r="GZ23" s="864"/>
      <c r="HA23" s="864"/>
      <c r="HB23" s="864"/>
      <c r="HC23" s="864"/>
      <c r="HD23" s="864"/>
      <c r="HE23" s="864"/>
      <c r="HF23" s="864"/>
      <c r="HG23" s="864"/>
      <c r="HH23" s="864"/>
      <c r="HI23" s="864"/>
      <c r="HJ23" s="864"/>
      <c r="HK23" s="864"/>
      <c r="HL23" s="864"/>
      <c r="HM23" s="864"/>
      <c r="HN23" s="864"/>
      <c r="HO23" s="864"/>
      <c r="HP23" s="864"/>
      <c r="HQ23" s="864"/>
      <c r="HR23" s="864"/>
      <c r="HS23" s="864"/>
      <c r="HT23" s="864"/>
      <c r="HU23" s="864"/>
      <c r="HV23" s="864"/>
      <c r="HW23" s="864"/>
      <c r="HX23" s="864"/>
      <c r="HY23" s="864"/>
      <c r="HZ23" s="864"/>
      <c r="IA23" s="864"/>
      <c r="IB23" s="864"/>
      <c r="IC23" s="864"/>
      <c r="ID23" s="864"/>
      <c r="IE23" s="864"/>
      <c r="IF23" s="864"/>
      <c r="IG23" s="864"/>
      <c r="IH23" s="864"/>
      <c r="II23" s="864"/>
      <c r="IJ23" s="864"/>
      <c r="IK23" s="864"/>
      <c r="IL23" s="864"/>
      <c r="IM23" s="864"/>
      <c r="IN23" s="864"/>
      <c r="IO23" s="864"/>
      <c r="IP23" s="864"/>
      <c r="IQ23" s="864"/>
      <c r="IR23" s="864"/>
      <c r="IS23" s="864"/>
      <c r="IT23" s="864"/>
      <c r="IU23" s="864"/>
      <c r="IV23" s="864"/>
    </row>
    <row r="24" spans="1:256" ht="16.5">
      <c r="A24" s="865"/>
      <c r="B24" s="758" t="s">
        <v>84</v>
      </c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8"/>
      <c r="P24" s="648"/>
      <c r="Q24" s="648"/>
      <c r="R24" s="648"/>
      <c r="S24" s="648"/>
      <c r="T24" s="648"/>
      <c r="U24" s="875">
        <f t="shared" si="0"/>
        <v>0</v>
      </c>
      <c r="V24" s="875">
        <f t="shared" si="0"/>
        <v>0</v>
      </c>
      <c r="W24" s="1058"/>
      <c r="X24" s="1058"/>
      <c r="Y24" s="1059"/>
      <c r="Z24" s="1059"/>
      <c r="AA24" s="878"/>
      <c r="AB24" s="878"/>
      <c r="AC24" s="878"/>
      <c r="AD24" s="878"/>
      <c r="AE24" s="878"/>
      <c r="AF24" s="879"/>
      <c r="AG24" s="879"/>
      <c r="AH24" s="879"/>
      <c r="AI24" s="879"/>
      <c r="AJ24" s="879"/>
      <c r="AK24" s="879"/>
      <c r="AL24" s="879"/>
      <c r="AM24" s="879"/>
      <c r="AN24" s="879"/>
      <c r="AO24" s="879"/>
      <c r="AP24" s="879"/>
      <c r="AQ24" s="879"/>
      <c r="AR24" s="879"/>
      <c r="AS24" s="879"/>
      <c r="AT24" s="879"/>
      <c r="AU24" s="879"/>
      <c r="AV24" s="879"/>
      <c r="AW24" s="879"/>
      <c r="AX24" s="879"/>
      <c r="AY24" s="879"/>
      <c r="AZ24" s="879"/>
      <c r="BA24" s="879"/>
      <c r="BB24" s="879"/>
      <c r="BC24" s="879"/>
      <c r="BD24" s="879"/>
      <c r="BE24" s="879"/>
      <c r="BF24" s="879"/>
      <c r="BG24" s="879"/>
      <c r="BH24" s="879"/>
      <c r="BI24" s="879"/>
      <c r="BJ24" s="879"/>
      <c r="BK24" s="879"/>
      <c r="BL24" s="879"/>
      <c r="BM24" s="879"/>
      <c r="BN24" s="879"/>
      <c r="BO24" s="879"/>
      <c r="BP24" s="879"/>
      <c r="BQ24" s="879"/>
      <c r="BR24" s="879"/>
      <c r="BS24" s="879"/>
      <c r="BT24" s="879"/>
      <c r="BU24" s="879"/>
      <c r="BV24" s="879"/>
      <c r="BW24" s="879"/>
      <c r="BX24" s="879"/>
      <c r="BY24" s="879"/>
      <c r="BZ24" s="879"/>
      <c r="CA24" s="879"/>
      <c r="CB24" s="879"/>
      <c r="CC24" s="879"/>
      <c r="CD24" s="879"/>
      <c r="CE24" s="879"/>
      <c r="CF24" s="879"/>
      <c r="CG24" s="879"/>
      <c r="CH24" s="879"/>
      <c r="CI24" s="879"/>
      <c r="CJ24" s="879"/>
      <c r="CK24" s="879"/>
      <c r="CL24" s="879"/>
      <c r="CM24" s="879"/>
      <c r="CN24" s="879"/>
      <c r="CO24" s="879"/>
      <c r="CP24" s="879"/>
      <c r="CQ24" s="879"/>
      <c r="CR24" s="879"/>
      <c r="CS24" s="879"/>
      <c r="CT24" s="879"/>
      <c r="CU24" s="879"/>
      <c r="CV24" s="879"/>
      <c r="CW24" s="879"/>
      <c r="CX24" s="879"/>
      <c r="CY24" s="879"/>
      <c r="CZ24" s="879"/>
      <c r="DA24" s="879"/>
      <c r="DB24" s="879"/>
      <c r="DC24" s="879"/>
      <c r="DD24" s="879"/>
      <c r="DE24" s="879"/>
      <c r="DF24" s="879"/>
      <c r="DG24" s="879"/>
      <c r="DH24" s="879"/>
      <c r="DI24" s="879"/>
      <c r="DJ24" s="879"/>
      <c r="DK24" s="879"/>
      <c r="DL24" s="879"/>
      <c r="DM24" s="879"/>
      <c r="DN24" s="879"/>
      <c r="DO24" s="879"/>
      <c r="DP24" s="879"/>
      <c r="DQ24" s="879"/>
      <c r="DR24" s="879"/>
      <c r="DS24" s="879"/>
      <c r="DT24" s="879"/>
      <c r="DU24" s="879"/>
      <c r="DV24" s="879"/>
      <c r="DW24" s="879"/>
      <c r="DX24" s="879"/>
      <c r="DY24" s="879"/>
      <c r="DZ24" s="879"/>
      <c r="EA24" s="879"/>
      <c r="EB24" s="879"/>
      <c r="EC24" s="879"/>
      <c r="ED24" s="879"/>
      <c r="EE24" s="879"/>
      <c r="EF24" s="879"/>
      <c r="EG24" s="879"/>
      <c r="EH24" s="879"/>
      <c r="EI24" s="879"/>
      <c r="EJ24" s="879"/>
      <c r="EK24" s="879"/>
      <c r="EL24" s="879"/>
      <c r="EM24" s="879"/>
      <c r="EN24" s="879"/>
      <c r="EO24" s="879"/>
      <c r="EP24" s="879"/>
      <c r="EQ24" s="879"/>
      <c r="ER24" s="879"/>
      <c r="ES24" s="879"/>
      <c r="ET24" s="879"/>
      <c r="EU24" s="879"/>
      <c r="EV24" s="879"/>
      <c r="EW24" s="879"/>
      <c r="EX24" s="879"/>
      <c r="EY24" s="879"/>
      <c r="EZ24" s="879"/>
      <c r="FA24" s="879"/>
      <c r="FB24" s="879"/>
      <c r="FC24" s="879"/>
      <c r="FD24" s="879"/>
      <c r="FE24" s="879"/>
      <c r="FF24" s="879"/>
      <c r="FG24" s="879"/>
      <c r="FH24" s="879"/>
      <c r="FI24" s="879"/>
      <c r="FJ24" s="879"/>
      <c r="FK24" s="879"/>
      <c r="FL24" s="879"/>
      <c r="FM24" s="879"/>
      <c r="FN24" s="879"/>
      <c r="FO24" s="879"/>
      <c r="FP24" s="879"/>
      <c r="FQ24" s="879"/>
      <c r="FR24" s="879"/>
      <c r="FS24" s="879"/>
      <c r="FT24" s="879"/>
      <c r="FU24" s="879"/>
      <c r="FV24" s="879"/>
      <c r="FW24" s="879"/>
      <c r="FX24" s="879"/>
      <c r="FY24" s="879"/>
      <c r="FZ24" s="879"/>
      <c r="GA24" s="879"/>
      <c r="GB24" s="879"/>
      <c r="GC24" s="879"/>
      <c r="GD24" s="879"/>
      <c r="GE24" s="879"/>
      <c r="GF24" s="879"/>
      <c r="GG24" s="879"/>
      <c r="GH24" s="879"/>
      <c r="GI24" s="879"/>
      <c r="GJ24" s="879"/>
      <c r="GK24" s="879"/>
      <c r="GL24" s="879"/>
      <c r="GM24" s="879"/>
      <c r="GN24" s="879"/>
      <c r="GO24" s="879"/>
      <c r="GP24" s="879"/>
      <c r="GQ24" s="879"/>
      <c r="GR24" s="879"/>
      <c r="GS24" s="879"/>
      <c r="GT24" s="879"/>
      <c r="GU24" s="879"/>
      <c r="GV24" s="879"/>
      <c r="GW24" s="879"/>
      <c r="GX24" s="879"/>
      <c r="GY24" s="879"/>
      <c r="GZ24" s="879"/>
      <c r="HA24" s="879"/>
      <c r="HB24" s="879"/>
      <c r="HC24" s="879"/>
      <c r="HD24" s="879"/>
      <c r="HE24" s="879"/>
      <c r="HF24" s="879"/>
      <c r="HG24" s="879"/>
      <c r="HH24" s="879"/>
      <c r="HI24" s="879"/>
      <c r="HJ24" s="879"/>
      <c r="HK24" s="879"/>
      <c r="HL24" s="879"/>
      <c r="HM24" s="879"/>
      <c r="HN24" s="879"/>
      <c r="HO24" s="879"/>
      <c r="HP24" s="879"/>
      <c r="HQ24" s="879"/>
      <c r="HR24" s="879"/>
      <c r="HS24" s="879"/>
      <c r="HT24" s="879"/>
      <c r="HU24" s="879"/>
      <c r="HV24" s="879"/>
      <c r="HW24" s="879"/>
      <c r="HX24" s="879"/>
      <c r="HY24" s="879"/>
      <c r="HZ24" s="879"/>
      <c r="IA24" s="879"/>
      <c r="IB24" s="879"/>
      <c r="IC24" s="879"/>
      <c r="ID24" s="879"/>
      <c r="IE24" s="879"/>
      <c r="IF24" s="879"/>
      <c r="IG24" s="879"/>
      <c r="IH24" s="879"/>
      <c r="II24" s="879"/>
      <c r="IJ24" s="879"/>
      <c r="IK24" s="879"/>
      <c r="IL24" s="879"/>
      <c r="IM24" s="879"/>
      <c r="IN24" s="879"/>
      <c r="IO24" s="879"/>
      <c r="IP24" s="879"/>
      <c r="IQ24" s="879"/>
      <c r="IR24" s="879"/>
      <c r="IS24" s="879"/>
      <c r="IT24" s="879"/>
      <c r="IU24" s="879"/>
      <c r="IV24" s="879"/>
    </row>
    <row r="25" spans="1:256" ht="16.5">
      <c r="A25" s="865"/>
      <c r="B25" s="758" t="s">
        <v>160</v>
      </c>
      <c r="C25" s="648"/>
      <c r="D25" s="648"/>
      <c r="E25" s="648"/>
      <c r="F25" s="648"/>
      <c r="G25" s="648"/>
      <c r="H25" s="648"/>
      <c r="I25" s="648"/>
      <c r="J25" s="648"/>
      <c r="K25" s="648"/>
      <c r="L25" s="648"/>
      <c r="M25" s="648"/>
      <c r="N25" s="648"/>
      <c r="O25" s="648"/>
      <c r="P25" s="648"/>
      <c r="Q25" s="648"/>
      <c r="R25" s="648"/>
      <c r="S25" s="648"/>
      <c r="T25" s="648"/>
      <c r="U25" s="875">
        <f t="shared" si="0"/>
        <v>0</v>
      </c>
      <c r="V25" s="875">
        <f t="shared" si="0"/>
        <v>0</v>
      </c>
      <c r="W25" s="1058"/>
      <c r="X25" s="1058"/>
      <c r="Y25" s="1059"/>
      <c r="Z25" s="1059"/>
      <c r="AA25" s="878"/>
      <c r="AB25" s="878"/>
      <c r="AC25" s="878"/>
      <c r="AD25" s="878"/>
      <c r="AE25" s="878"/>
      <c r="AF25" s="879"/>
      <c r="AG25" s="879"/>
      <c r="AH25" s="879"/>
      <c r="AI25" s="879"/>
      <c r="AJ25" s="879"/>
      <c r="AK25" s="879"/>
      <c r="AL25" s="879"/>
      <c r="AM25" s="879"/>
      <c r="AN25" s="879"/>
      <c r="AO25" s="879"/>
      <c r="AP25" s="879"/>
      <c r="AQ25" s="879"/>
      <c r="AR25" s="879"/>
      <c r="AS25" s="879"/>
      <c r="AT25" s="879"/>
      <c r="AU25" s="879"/>
      <c r="AV25" s="879"/>
      <c r="AW25" s="879"/>
      <c r="AX25" s="879"/>
      <c r="AY25" s="879"/>
      <c r="AZ25" s="879"/>
      <c r="BA25" s="879"/>
      <c r="BB25" s="879"/>
      <c r="BC25" s="879"/>
      <c r="BD25" s="879"/>
      <c r="BE25" s="879"/>
      <c r="BF25" s="879"/>
      <c r="BG25" s="879"/>
      <c r="BH25" s="879"/>
      <c r="BI25" s="879"/>
      <c r="BJ25" s="879"/>
      <c r="BK25" s="879"/>
      <c r="BL25" s="879"/>
      <c r="BM25" s="879"/>
      <c r="BN25" s="879"/>
      <c r="BO25" s="879"/>
      <c r="BP25" s="879"/>
      <c r="BQ25" s="879"/>
      <c r="BR25" s="879"/>
      <c r="BS25" s="879"/>
      <c r="BT25" s="879"/>
      <c r="BU25" s="879"/>
      <c r="BV25" s="879"/>
      <c r="BW25" s="879"/>
      <c r="BX25" s="879"/>
      <c r="BY25" s="879"/>
      <c r="BZ25" s="879"/>
      <c r="CA25" s="879"/>
      <c r="CB25" s="879"/>
      <c r="CC25" s="879"/>
      <c r="CD25" s="879"/>
      <c r="CE25" s="879"/>
      <c r="CF25" s="879"/>
      <c r="CG25" s="879"/>
      <c r="CH25" s="879"/>
      <c r="CI25" s="879"/>
      <c r="CJ25" s="879"/>
      <c r="CK25" s="879"/>
      <c r="CL25" s="879"/>
      <c r="CM25" s="879"/>
      <c r="CN25" s="879"/>
      <c r="CO25" s="879"/>
      <c r="CP25" s="879"/>
      <c r="CQ25" s="879"/>
      <c r="CR25" s="879"/>
      <c r="CS25" s="879"/>
      <c r="CT25" s="879"/>
      <c r="CU25" s="879"/>
      <c r="CV25" s="879"/>
      <c r="CW25" s="879"/>
      <c r="CX25" s="879"/>
      <c r="CY25" s="879"/>
      <c r="CZ25" s="879"/>
      <c r="DA25" s="879"/>
      <c r="DB25" s="879"/>
      <c r="DC25" s="879"/>
      <c r="DD25" s="879"/>
      <c r="DE25" s="879"/>
      <c r="DF25" s="879"/>
      <c r="DG25" s="879"/>
      <c r="DH25" s="879"/>
      <c r="DI25" s="879"/>
      <c r="DJ25" s="879"/>
      <c r="DK25" s="879"/>
      <c r="DL25" s="879"/>
      <c r="DM25" s="879"/>
      <c r="DN25" s="879"/>
      <c r="DO25" s="879"/>
      <c r="DP25" s="879"/>
      <c r="DQ25" s="879"/>
      <c r="DR25" s="879"/>
      <c r="DS25" s="879"/>
      <c r="DT25" s="879"/>
      <c r="DU25" s="879"/>
      <c r="DV25" s="879"/>
      <c r="DW25" s="879"/>
      <c r="DX25" s="879"/>
      <c r="DY25" s="879"/>
      <c r="DZ25" s="879"/>
      <c r="EA25" s="879"/>
      <c r="EB25" s="879"/>
      <c r="EC25" s="879"/>
      <c r="ED25" s="879"/>
      <c r="EE25" s="879"/>
      <c r="EF25" s="879"/>
      <c r="EG25" s="879"/>
      <c r="EH25" s="879"/>
      <c r="EI25" s="879"/>
      <c r="EJ25" s="879"/>
      <c r="EK25" s="879"/>
      <c r="EL25" s="879"/>
      <c r="EM25" s="879"/>
      <c r="EN25" s="879"/>
      <c r="EO25" s="879"/>
      <c r="EP25" s="879"/>
      <c r="EQ25" s="879"/>
      <c r="ER25" s="879"/>
      <c r="ES25" s="879"/>
      <c r="ET25" s="879"/>
      <c r="EU25" s="879"/>
      <c r="EV25" s="879"/>
      <c r="EW25" s="879"/>
      <c r="EX25" s="879"/>
      <c r="EY25" s="879"/>
      <c r="EZ25" s="879"/>
      <c r="FA25" s="879"/>
      <c r="FB25" s="879"/>
      <c r="FC25" s="879"/>
      <c r="FD25" s="879"/>
      <c r="FE25" s="879"/>
      <c r="FF25" s="879"/>
      <c r="FG25" s="879"/>
      <c r="FH25" s="879"/>
      <c r="FI25" s="879"/>
      <c r="FJ25" s="879"/>
      <c r="FK25" s="879"/>
      <c r="FL25" s="879"/>
      <c r="FM25" s="879"/>
      <c r="FN25" s="879"/>
      <c r="FO25" s="879"/>
      <c r="FP25" s="879"/>
      <c r="FQ25" s="879"/>
      <c r="FR25" s="879"/>
      <c r="FS25" s="879"/>
      <c r="FT25" s="879"/>
      <c r="FU25" s="879"/>
      <c r="FV25" s="879"/>
      <c r="FW25" s="879"/>
      <c r="FX25" s="879"/>
      <c r="FY25" s="879"/>
      <c r="FZ25" s="879"/>
      <c r="GA25" s="879"/>
      <c r="GB25" s="879"/>
      <c r="GC25" s="879"/>
      <c r="GD25" s="879"/>
      <c r="GE25" s="879"/>
      <c r="GF25" s="879"/>
      <c r="GG25" s="879"/>
      <c r="GH25" s="879"/>
      <c r="GI25" s="879"/>
      <c r="GJ25" s="879"/>
      <c r="GK25" s="879"/>
      <c r="GL25" s="879"/>
      <c r="GM25" s="879"/>
      <c r="GN25" s="879"/>
      <c r="GO25" s="879"/>
      <c r="GP25" s="879"/>
      <c r="GQ25" s="879"/>
      <c r="GR25" s="879"/>
      <c r="GS25" s="879"/>
      <c r="GT25" s="879"/>
      <c r="GU25" s="879"/>
      <c r="GV25" s="879"/>
      <c r="GW25" s="879"/>
      <c r="GX25" s="879"/>
      <c r="GY25" s="879"/>
      <c r="GZ25" s="879"/>
      <c r="HA25" s="879"/>
      <c r="HB25" s="879"/>
      <c r="HC25" s="879"/>
      <c r="HD25" s="879"/>
      <c r="HE25" s="879"/>
      <c r="HF25" s="879"/>
      <c r="HG25" s="879"/>
      <c r="HH25" s="879"/>
      <c r="HI25" s="879"/>
      <c r="HJ25" s="879"/>
      <c r="HK25" s="879"/>
      <c r="HL25" s="879"/>
      <c r="HM25" s="879"/>
      <c r="HN25" s="879"/>
      <c r="HO25" s="879"/>
      <c r="HP25" s="879"/>
      <c r="HQ25" s="879"/>
      <c r="HR25" s="879"/>
      <c r="HS25" s="879"/>
      <c r="HT25" s="879"/>
      <c r="HU25" s="879"/>
      <c r="HV25" s="879"/>
      <c r="HW25" s="879"/>
      <c r="HX25" s="879"/>
      <c r="HY25" s="879"/>
      <c r="HZ25" s="879"/>
      <c r="IA25" s="879"/>
      <c r="IB25" s="879"/>
      <c r="IC25" s="879"/>
      <c r="ID25" s="879"/>
      <c r="IE25" s="879"/>
      <c r="IF25" s="879"/>
      <c r="IG25" s="879"/>
      <c r="IH25" s="879"/>
      <c r="II25" s="879"/>
      <c r="IJ25" s="879"/>
      <c r="IK25" s="879"/>
      <c r="IL25" s="879"/>
      <c r="IM25" s="879"/>
      <c r="IN25" s="879"/>
      <c r="IO25" s="879"/>
      <c r="IP25" s="879"/>
      <c r="IQ25" s="879"/>
      <c r="IR25" s="879"/>
      <c r="IS25" s="879"/>
      <c r="IT25" s="879"/>
      <c r="IU25" s="879"/>
      <c r="IV25" s="879"/>
    </row>
    <row r="26" spans="1:256" ht="16.5">
      <c r="A26" s="865"/>
      <c r="B26" s="893" t="s">
        <v>85</v>
      </c>
      <c r="C26" s="894" t="e">
        <f>SUM(C11:C25)</f>
        <v>#DIV/0!</v>
      </c>
      <c r="D26" s="894" t="e">
        <f>SUM(D11:D25)</f>
        <v>#DIV/0!</v>
      </c>
      <c r="E26" s="894" t="e">
        <f>SUM(E11:E25)</f>
        <v>#DIV/0!</v>
      </c>
      <c r="F26" s="894" t="e">
        <f t="shared" ref="F26:V26" si="1">SUM(F11:F25)</f>
        <v>#DIV/0!</v>
      </c>
      <c r="G26" s="894" t="e">
        <f t="shared" si="1"/>
        <v>#DIV/0!</v>
      </c>
      <c r="H26" s="894" t="e">
        <f t="shared" si="1"/>
        <v>#DIV/0!</v>
      </c>
      <c r="I26" s="894" t="e">
        <f t="shared" si="1"/>
        <v>#DIV/0!</v>
      </c>
      <c r="J26" s="894" t="e">
        <f t="shared" si="1"/>
        <v>#DIV/0!</v>
      </c>
      <c r="K26" s="894" t="e">
        <f t="shared" si="1"/>
        <v>#DIV/0!</v>
      </c>
      <c r="L26" s="894" t="e">
        <f t="shared" si="1"/>
        <v>#DIV/0!</v>
      </c>
      <c r="M26" s="894" t="e">
        <f t="shared" si="1"/>
        <v>#DIV/0!</v>
      </c>
      <c r="N26" s="894" t="e">
        <f t="shared" si="1"/>
        <v>#DIV/0!</v>
      </c>
      <c r="O26" s="894" t="e">
        <f t="shared" si="1"/>
        <v>#DIV/0!</v>
      </c>
      <c r="P26" s="894" t="e">
        <f t="shared" si="1"/>
        <v>#DIV/0!</v>
      </c>
      <c r="Q26" s="894" t="e">
        <f t="shared" si="1"/>
        <v>#DIV/0!</v>
      </c>
      <c r="R26" s="894" t="e">
        <f t="shared" si="1"/>
        <v>#DIV/0!</v>
      </c>
      <c r="S26" s="894" t="e">
        <f t="shared" si="1"/>
        <v>#DIV/0!</v>
      </c>
      <c r="T26" s="894" t="e">
        <f t="shared" si="1"/>
        <v>#DIV/0!</v>
      </c>
      <c r="U26" s="894" t="e">
        <f t="shared" si="1"/>
        <v>#DIV/0!</v>
      </c>
      <c r="V26" s="894" t="e">
        <f t="shared" si="1"/>
        <v>#DIV/0!</v>
      </c>
      <c r="W26" s="1058" t="e">
        <f>Anx16BReg!U26-U26</f>
        <v>#DIV/0!</v>
      </c>
      <c r="X26" s="1058" t="e">
        <f>Anx16BReg!V26-V26</f>
        <v>#DIV/0!</v>
      </c>
      <c r="Y26" s="1058" t="s">
        <v>486</v>
      </c>
      <c r="Z26" s="1059"/>
      <c r="AB26" s="878"/>
      <c r="AC26" s="878"/>
      <c r="AD26" s="878"/>
      <c r="AE26" s="878"/>
      <c r="AF26" s="879"/>
      <c r="AG26" s="879"/>
      <c r="AH26" s="879"/>
      <c r="AI26" s="879"/>
      <c r="AJ26" s="879"/>
      <c r="AK26" s="879"/>
      <c r="AL26" s="879"/>
      <c r="AM26" s="879"/>
      <c r="AN26" s="879"/>
      <c r="AO26" s="879"/>
      <c r="AP26" s="879"/>
      <c r="AQ26" s="879"/>
      <c r="AR26" s="879"/>
      <c r="AS26" s="879"/>
      <c r="AT26" s="879"/>
      <c r="AU26" s="879"/>
      <c r="AV26" s="879"/>
      <c r="AW26" s="879"/>
      <c r="AX26" s="879"/>
      <c r="AY26" s="879"/>
      <c r="AZ26" s="879"/>
      <c r="BA26" s="879"/>
      <c r="BB26" s="879"/>
      <c r="BC26" s="879"/>
      <c r="BD26" s="879"/>
      <c r="BE26" s="879"/>
      <c r="BF26" s="879"/>
      <c r="BG26" s="879"/>
      <c r="BH26" s="879"/>
      <c r="BI26" s="879"/>
      <c r="BJ26" s="879"/>
      <c r="BK26" s="879"/>
      <c r="BL26" s="879"/>
      <c r="BM26" s="879"/>
      <c r="BN26" s="879"/>
      <c r="BO26" s="879"/>
      <c r="BP26" s="879"/>
      <c r="BQ26" s="879"/>
      <c r="BR26" s="879"/>
      <c r="BS26" s="879"/>
      <c r="BT26" s="879"/>
      <c r="BU26" s="879"/>
      <c r="BV26" s="879"/>
      <c r="BW26" s="879"/>
      <c r="BX26" s="879"/>
      <c r="BY26" s="879"/>
      <c r="BZ26" s="879"/>
      <c r="CA26" s="879"/>
      <c r="CB26" s="879"/>
      <c r="CC26" s="879"/>
      <c r="CD26" s="879"/>
      <c r="CE26" s="879"/>
      <c r="CF26" s="879"/>
      <c r="CG26" s="879"/>
      <c r="CH26" s="879"/>
      <c r="CI26" s="879"/>
      <c r="CJ26" s="879"/>
      <c r="CK26" s="879"/>
      <c r="CL26" s="879"/>
      <c r="CM26" s="879"/>
      <c r="CN26" s="879"/>
      <c r="CO26" s="879"/>
      <c r="CP26" s="879"/>
      <c r="CQ26" s="879"/>
      <c r="CR26" s="879"/>
      <c r="CS26" s="879"/>
      <c r="CT26" s="879"/>
      <c r="CU26" s="879"/>
      <c r="CV26" s="879"/>
      <c r="CW26" s="879"/>
      <c r="CX26" s="879"/>
      <c r="CY26" s="879"/>
      <c r="CZ26" s="879"/>
      <c r="DA26" s="879"/>
      <c r="DB26" s="879"/>
      <c r="DC26" s="879"/>
      <c r="DD26" s="879"/>
      <c r="DE26" s="879"/>
      <c r="DF26" s="879"/>
      <c r="DG26" s="879"/>
      <c r="DH26" s="879"/>
      <c r="DI26" s="879"/>
      <c r="DJ26" s="879"/>
      <c r="DK26" s="879"/>
      <c r="DL26" s="879"/>
      <c r="DM26" s="879"/>
      <c r="DN26" s="879"/>
      <c r="DO26" s="879"/>
      <c r="DP26" s="879"/>
      <c r="DQ26" s="879"/>
      <c r="DR26" s="879"/>
      <c r="DS26" s="879"/>
      <c r="DT26" s="879"/>
      <c r="DU26" s="879"/>
      <c r="DV26" s="879"/>
      <c r="DW26" s="879"/>
      <c r="DX26" s="879"/>
      <c r="DY26" s="879"/>
      <c r="DZ26" s="879"/>
      <c r="EA26" s="879"/>
      <c r="EB26" s="879"/>
      <c r="EC26" s="879"/>
      <c r="ED26" s="879"/>
      <c r="EE26" s="879"/>
      <c r="EF26" s="879"/>
      <c r="EG26" s="879"/>
      <c r="EH26" s="879"/>
      <c r="EI26" s="879"/>
      <c r="EJ26" s="879"/>
      <c r="EK26" s="879"/>
      <c r="EL26" s="879"/>
      <c r="EM26" s="879"/>
      <c r="EN26" s="879"/>
      <c r="EO26" s="879"/>
      <c r="EP26" s="879"/>
      <c r="EQ26" s="879"/>
      <c r="ER26" s="879"/>
      <c r="ES26" s="879"/>
      <c r="ET26" s="879"/>
      <c r="EU26" s="879"/>
      <c r="EV26" s="879"/>
      <c r="EW26" s="879"/>
      <c r="EX26" s="879"/>
      <c r="EY26" s="879"/>
      <c r="EZ26" s="879"/>
      <c r="FA26" s="879"/>
      <c r="FB26" s="879"/>
      <c r="FC26" s="879"/>
      <c r="FD26" s="879"/>
      <c r="FE26" s="879"/>
      <c r="FF26" s="879"/>
      <c r="FG26" s="879"/>
      <c r="FH26" s="879"/>
      <c r="FI26" s="879"/>
      <c r="FJ26" s="879"/>
      <c r="FK26" s="879"/>
      <c r="FL26" s="879"/>
      <c r="FM26" s="879"/>
      <c r="FN26" s="879"/>
      <c r="FO26" s="879"/>
      <c r="FP26" s="879"/>
      <c r="FQ26" s="879"/>
      <c r="FR26" s="879"/>
      <c r="FS26" s="879"/>
      <c r="FT26" s="879"/>
      <c r="FU26" s="879"/>
      <c r="FV26" s="879"/>
      <c r="FW26" s="879"/>
      <c r="FX26" s="879"/>
      <c r="FY26" s="879"/>
      <c r="FZ26" s="879"/>
      <c r="GA26" s="879"/>
      <c r="GB26" s="879"/>
      <c r="GC26" s="879"/>
      <c r="GD26" s="879"/>
      <c r="GE26" s="879"/>
      <c r="GF26" s="879"/>
      <c r="GG26" s="879"/>
      <c r="GH26" s="879"/>
      <c r="GI26" s="879"/>
      <c r="GJ26" s="879"/>
      <c r="GK26" s="879"/>
      <c r="GL26" s="879"/>
      <c r="GM26" s="879"/>
      <c r="GN26" s="879"/>
      <c r="GO26" s="879"/>
      <c r="GP26" s="879"/>
      <c r="GQ26" s="879"/>
      <c r="GR26" s="879"/>
      <c r="GS26" s="879"/>
      <c r="GT26" s="879"/>
      <c r="GU26" s="879"/>
      <c r="GV26" s="879"/>
      <c r="GW26" s="879"/>
      <c r="GX26" s="879"/>
      <c r="GY26" s="879"/>
      <c r="GZ26" s="879"/>
      <c r="HA26" s="879"/>
      <c r="HB26" s="879"/>
      <c r="HC26" s="879"/>
      <c r="HD26" s="879"/>
      <c r="HE26" s="879"/>
      <c r="HF26" s="879"/>
      <c r="HG26" s="879"/>
      <c r="HH26" s="879"/>
      <c r="HI26" s="879"/>
      <c r="HJ26" s="879"/>
      <c r="HK26" s="879"/>
      <c r="HL26" s="879"/>
      <c r="HM26" s="879"/>
      <c r="HN26" s="879"/>
      <c r="HO26" s="879"/>
      <c r="HP26" s="879"/>
      <c r="HQ26" s="879"/>
      <c r="HR26" s="879"/>
      <c r="HS26" s="879"/>
      <c r="HT26" s="879"/>
      <c r="HU26" s="879"/>
      <c r="HV26" s="879"/>
      <c r="HW26" s="879"/>
      <c r="HX26" s="879"/>
      <c r="HY26" s="879"/>
      <c r="HZ26" s="879"/>
      <c r="IA26" s="879"/>
      <c r="IB26" s="879"/>
      <c r="IC26" s="879"/>
      <c r="ID26" s="879"/>
      <c r="IE26" s="879"/>
      <c r="IF26" s="879"/>
      <c r="IG26" s="879"/>
      <c r="IH26" s="879"/>
      <c r="II26" s="879"/>
      <c r="IJ26" s="879"/>
      <c r="IK26" s="879"/>
      <c r="IL26" s="879"/>
      <c r="IM26" s="879"/>
      <c r="IN26" s="879"/>
      <c r="IO26" s="879"/>
      <c r="IP26" s="879"/>
      <c r="IQ26" s="879"/>
      <c r="IR26" s="879"/>
      <c r="IS26" s="879"/>
      <c r="IT26" s="879"/>
      <c r="IU26" s="879"/>
      <c r="IV26" s="879"/>
    </row>
    <row r="27" spans="1:256" ht="16.5">
      <c r="A27" s="865"/>
      <c r="B27" s="895" t="s">
        <v>86</v>
      </c>
      <c r="C27" s="894"/>
      <c r="D27" s="894"/>
      <c r="E27" s="896"/>
      <c r="F27" s="896"/>
      <c r="G27" s="896"/>
      <c r="H27" s="896"/>
      <c r="I27" s="896"/>
      <c r="J27" s="896"/>
      <c r="K27" s="896"/>
      <c r="L27" s="896"/>
      <c r="M27" s="896"/>
      <c r="N27" s="896"/>
      <c r="O27" s="896"/>
      <c r="P27" s="896"/>
      <c r="Q27" s="896"/>
      <c r="R27" s="894"/>
      <c r="S27" s="896"/>
      <c r="T27" s="896"/>
      <c r="U27" s="896"/>
      <c r="V27" s="896"/>
      <c r="W27" s="1058"/>
      <c r="X27" s="1058"/>
      <c r="Y27" s="1058"/>
      <c r="Z27" s="1058"/>
      <c r="AB27" s="878"/>
      <c r="AC27" s="878"/>
      <c r="AD27" s="878"/>
      <c r="AE27" s="878"/>
      <c r="AF27" s="879"/>
      <c r="AG27" s="879"/>
      <c r="AH27" s="879"/>
      <c r="AI27" s="879"/>
      <c r="AJ27" s="879"/>
      <c r="AK27" s="879"/>
      <c r="AL27" s="879"/>
      <c r="AM27" s="879"/>
      <c r="AN27" s="879"/>
      <c r="AO27" s="879"/>
      <c r="AP27" s="879"/>
      <c r="AQ27" s="879"/>
      <c r="AR27" s="879"/>
      <c r="AS27" s="879"/>
      <c r="AT27" s="879"/>
      <c r="AU27" s="879"/>
      <c r="AV27" s="879"/>
      <c r="AW27" s="879"/>
      <c r="AX27" s="879"/>
      <c r="AY27" s="879"/>
      <c r="AZ27" s="879"/>
      <c r="BA27" s="879"/>
      <c r="BB27" s="879"/>
      <c r="BC27" s="879"/>
      <c r="BD27" s="879"/>
      <c r="BE27" s="879"/>
      <c r="BF27" s="879"/>
      <c r="BG27" s="879"/>
      <c r="BH27" s="879"/>
      <c r="BI27" s="879"/>
      <c r="BJ27" s="879"/>
      <c r="BK27" s="879"/>
      <c r="BL27" s="879"/>
      <c r="BM27" s="879"/>
      <c r="BN27" s="879"/>
      <c r="BO27" s="879"/>
      <c r="BP27" s="879"/>
      <c r="BQ27" s="879"/>
      <c r="BR27" s="879"/>
      <c r="BS27" s="879"/>
      <c r="BT27" s="879"/>
      <c r="BU27" s="879"/>
      <c r="BV27" s="879"/>
      <c r="BW27" s="879"/>
      <c r="BX27" s="879"/>
      <c r="BY27" s="879"/>
      <c r="BZ27" s="879"/>
      <c r="CA27" s="879"/>
      <c r="CB27" s="879"/>
      <c r="CC27" s="879"/>
      <c r="CD27" s="879"/>
      <c r="CE27" s="879"/>
      <c r="CF27" s="879"/>
      <c r="CG27" s="879"/>
      <c r="CH27" s="879"/>
      <c r="CI27" s="879"/>
      <c r="CJ27" s="879"/>
      <c r="CK27" s="879"/>
      <c r="CL27" s="879"/>
      <c r="CM27" s="879"/>
      <c r="CN27" s="879"/>
      <c r="CO27" s="879"/>
      <c r="CP27" s="879"/>
      <c r="CQ27" s="879"/>
      <c r="CR27" s="879"/>
      <c r="CS27" s="879"/>
      <c r="CT27" s="879"/>
      <c r="CU27" s="879"/>
      <c r="CV27" s="879"/>
      <c r="CW27" s="879"/>
      <c r="CX27" s="879"/>
      <c r="CY27" s="879"/>
      <c r="CZ27" s="879"/>
      <c r="DA27" s="879"/>
      <c r="DB27" s="879"/>
      <c r="DC27" s="879"/>
      <c r="DD27" s="879"/>
      <c r="DE27" s="879"/>
      <c r="DF27" s="879"/>
      <c r="DG27" s="879"/>
      <c r="DH27" s="879"/>
      <c r="DI27" s="879"/>
      <c r="DJ27" s="879"/>
      <c r="DK27" s="879"/>
      <c r="DL27" s="879"/>
      <c r="DM27" s="879"/>
      <c r="DN27" s="879"/>
      <c r="DO27" s="879"/>
      <c r="DP27" s="879"/>
      <c r="DQ27" s="879"/>
      <c r="DR27" s="879"/>
      <c r="DS27" s="879"/>
      <c r="DT27" s="879"/>
      <c r="DU27" s="879"/>
      <c r="DV27" s="879"/>
      <c r="DW27" s="879"/>
      <c r="DX27" s="879"/>
      <c r="DY27" s="879"/>
      <c r="DZ27" s="879"/>
      <c r="EA27" s="879"/>
      <c r="EB27" s="879"/>
      <c r="EC27" s="879"/>
      <c r="ED27" s="879"/>
      <c r="EE27" s="879"/>
      <c r="EF27" s="879"/>
      <c r="EG27" s="879"/>
      <c r="EH27" s="879"/>
      <c r="EI27" s="879"/>
      <c r="EJ27" s="879"/>
      <c r="EK27" s="879"/>
      <c r="EL27" s="879"/>
      <c r="EM27" s="879"/>
      <c r="EN27" s="879"/>
      <c r="EO27" s="879"/>
      <c r="EP27" s="879"/>
      <c r="EQ27" s="879"/>
      <c r="ER27" s="879"/>
      <c r="ES27" s="879"/>
      <c r="ET27" s="879"/>
      <c r="EU27" s="879"/>
      <c r="EV27" s="879"/>
      <c r="EW27" s="879"/>
      <c r="EX27" s="879"/>
      <c r="EY27" s="879"/>
      <c r="EZ27" s="879"/>
      <c r="FA27" s="879"/>
      <c r="FB27" s="879"/>
      <c r="FC27" s="879"/>
      <c r="FD27" s="879"/>
      <c r="FE27" s="879"/>
      <c r="FF27" s="879"/>
      <c r="FG27" s="879"/>
      <c r="FH27" s="879"/>
      <c r="FI27" s="879"/>
      <c r="FJ27" s="879"/>
      <c r="FK27" s="879"/>
      <c r="FL27" s="879"/>
      <c r="FM27" s="879"/>
      <c r="FN27" s="879"/>
      <c r="FO27" s="879"/>
      <c r="FP27" s="879"/>
      <c r="FQ27" s="879"/>
      <c r="FR27" s="879"/>
      <c r="FS27" s="879"/>
      <c r="FT27" s="879"/>
      <c r="FU27" s="879"/>
      <c r="FV27" s="879"/>
      <c r="FW27" s="879"/>
      <c r="FX27" s="879"/>
      <c r="FY27" s="879"/>
      <c r="FZ27" s="879"/>
      <c r="GA27" s="879"/>
      <c r="GB27" s="879"/>
      <c r="GC27" s="879"/>
      <c r="GD27" s="879"/>
      <c r="GE27" s="879"/>
      <c r="GF27" s="879"/>
      <c r="GG27" s="879"/>
      <c r="GH27" s="879"/>
      <c r="GI27" s="879"/>
      <c r="GJ27" s="879"/>
      <c r="GK27" s="879"/>
      <c r="GL27" s="879"/>
      <c r="GM27" s="879"/>
      <c r="GN27" s="879"/>
      <c r="GO27" s="879"/>
      <c r="GP27" s="879"/>
      <c r="GQ27" s="879"/>
      <c r="GR27" s="879"/>
      <c r="GS27" s="879"/>
      <c r="GT27" s="879"/>
      <c r="GU27" s="879"/>
      <c r="GV27" s="879"/>
      <c r="GW27" s="879"/>
      <c r="GX27" s="879"/>
      <c r="GY27" s="879"/>
      <c r="GZ27" s="879"/>
      <c r="HA27" s="879"/>
      <c r="HB27" s="879"/>
      <c r="HC27" s="879"/>
      <c r="HD27" s="879"/>
      <c r="HE27" s="879"/>
      <c r="HF27" s="879"/>
      <c r="HG27" s="879"/>
      <c r="HH27" s="879"/>
      <c r="HI27" s="879"/>
      <c r="HJ27" s="879"/>
      <c r="HK27" s="879"/>
      <c r="HL27" s="879"/>
      <c r="HM27" s="879"/>
      <c r="HN27" s="879"/>
      <c r="HO27" s="879"/>
      <c r="HP27" s="879"/>
      <c r="HQ27" s="879"/>
      <c r="HR27" s="879"/>
      <c r="HS27" s="879"/>
      <c r="HT27" s="879"/>
      <c r="HU27" s="879"/>
      <c r="HV27" s="879"/>
      <c r="HW27" s="879"/>
      <c r="HX27" s="879"/>
      <c r="HY27" s="879"/>
      <c r="HZ27" s="879"/>
      <c r="IA27" s="879"/>
      <c r="IB27" s="879"/>
      <c r="IC27" s="879"/>
      <c r="ID27" s="879"/>
      <c r="IE27" s="879"/>
      <c r="IF27" s="879"/>
      <c r="IG27" s="879"/>
      <c r="IH27" s="879"/>
      <c r="II27" s="879"/>
      <c r="IJ27" s="879"/>
      <c r="IK27" s="879"/>
      <c r="IL27" s="879"/>
      <c r="IM27" s="879"/>
      <c r="IN27" s="879"/>
      <c r="IO27" s="879"/>
      <c r="IP27" s="879"/>
      <c r="IQ27" s="879"/>
      <c r="IR27" s="879"/>
      <c r="IS27" s="879"/>
      <c r="IT27" s="879"/>
      <c r="IU27" s="879"/>
      <c r="IV27" s="879"/>
    </row>
    <row r="28" spans="1:256" ht="16.5">
      <c r="A28" s="654" t="s">
        <v>392</v>
      </c>
      <c r="B28" s="898" t="s">
        <v>87</v>
      </c>
      <c r="C28" s="754" t="e">
        <f>+'Créditos-Esc Especifico'!B173</f>
        <v>#DIV/0!</v>
      </c>
      <c r="D28" s="754" t="e">
        <f>+'Créditos-Esc Especifico'!C173</f>
        <v>#DIV/0!</v>
      </c>
      <c r="E28" s="754" t="e">
        <f>+'Créditos-Esc Especifico'!D173</f>
        <v>#DIV/0!</v>
      </c>
      <c r="F28" s="754" t="e">
        <f>+'Créditos-Esc Especifico'!E173</f>
        <v>#DIV/0!</v>
      </c>
      <c r="G28" s="754" t="e">
        <f>+'Créditos-Esc Especifico'!F173</f>
        <v>#DIV/0!</v>
      </c>
      <c r="H28" s="754" t="e">
        <f>+'Créditos-Esc Especifico'!G173</f>
        <v>#DIV/0!</v>
      </c>
      <c r="I28" s="754" t="e">
        <f>+'Créditos-Esc Especifico'!H173</f>
        <v>#DIV/0!</v>
      </c>
      <c r="J28" s="754" t="e">
        <f>+'Créditos-Esc Especifico'!I173</f>
        <v>#DIV/0!</v>
      </c>
      <c r="K28" s="754" t="e">
        <f>+'Créditos-Esc Especifico'!J173</f>
        <v>#DIV/0!</v>
      </c>
      <c r="L28" s="754" t="e">
        <f>+'Créditos-Esc Especifico'!K173</f>
        <v>#DIV/0!</v>
      </c>
      <c r="M28" s="754" t="e">
        <f>+'Créditos-Esc Especifico'!L173</f>
        <v>#DIV/0!</v>
      </c>
      <c r="N28" s="754" t="e">
        <f>+'Créditos-Esc Especifico'!M173</f>
        <v>#DIV/0!</v>
      </c>
      <c r="O28" s="754" t="e">
        <f>+'Créditos-Esc Especifico'!N173</f>
        <v>#DIV/0!</v>
      </c>
      <c r="P28" s="754" t="e">
        <f>+'Créditos-Esc Especifico'!O173</f>
        <v>#DIV/0!</v>
      </c>
      <c r="Q28" s="754" t="e">
        <f>+'Créditos-Esc Especifico'!P173</f>
        <v>#DIV/0!</v>
      </c>
      <c r="R28" s="754" t="e">
        <f>+'Créditos-Esc Especifico'!Q173</f>
        <v>#DIV/0!</v>
      </c>
      <c r="S28" s="754" t="e">
        <f>+'Créditos-Esc Especifico'!R173</f>
        <v>#DIV/0!</v>
      </c>
      <c r="T28" s="754" t="e">
        <f>+'Créditos-Esc Especifico'!S173</f>
        <v>#DIV/0!</v>
      </c>
      <c r="U28" s="875" t="e">
        <f>C28+E28+G28+I28+K28+M28+O28+Q28+S28</f>
        <v>#DIV/0!</v>
      </c>
      <c r="V28" s="875" t="e">
        <f>D28+F28+H28+J28+L28+N28+P28+R28+T28</f>
        <v>#DIV/0!</v>
      </c>
      <c r="W28" s="1058" t="e">
        <f>Anx16BReg!U28-U28</f>
        <v>#DIV/0!</v>
      </c>
      <c r="X28" s="1058" t="e">
        <f>Anx16BReg!V28-V28</f>
        <v>#DIV/0!</v>
      </c>
      <c r="Y28" s="1059"/>
      <c r="Z28" s="1059"/>
      <c r="AA28" s="878"/>
      <c r="AB28" s="878"/>
      <c r="AC28" s="878"/>
      <c r="AD28" s="878"/>
      <c r="AE28" s="878"/>
      <c r="AF28" s="879"/>
      <c r="AG28" s="879"/>
      <c r="AH28" s="879"/>
      <c r="AI28" s="879"/>
      <c r="AJ28" s="879"/>
      <c r="AK28" s="879"/>
      <c r="AL28" s="879"/>
      <c r="AM28" s="879"/>
      <c r="AN28" s="879"/>
      <c r="AO28" s="879"/>
      <c r="AP28" s="879"/>
      <c r="AQ28" s="879"/>
      <c r="AR28" s="879"/>
      <c r="AS28" s="879"/>
      <c r="AT28" s="879"/>
      <c r="AU28" s="879"/>
      <c r="AV28" s="879"/>
      <c r="AW28" s="879"/>
      <c r="AX28" s="879"/>
      <c r="AY28" s="879"/>
      <c r="AZ28" s="879"/>
      <c r="BA28" s="879"/>
      <c r="BB28" s="879"/>
      <c r="BC28" s="879"/>
      <c r="BD28" s="879"/>
      <c r="BE28" s="879"/>
      <c r="BF28" s="879"/>
      <c r="BG28" s="879"/>
      <c r="BH28" s="879"/>
      <c r="BI28" s="879"/>
      <c r="BJ28" s="879"/>
      <c r="BK28" s="879"/>
      <c r="BL28" s="879"/>
      <c r="BM28" s="879"/>
      <c r="BN28" s="879"/>
      <c r="BO28" s="879"/>
      <c r="BP28" s="879"/>
      <c r="BQ28" s="879"/>
      <c r="BR28" s="879"/>
      <c r="BS28" s="879"/>
      <c r="BT28" s="879"/>
      <c r="BU28" s="879"/>
      <c r="BV28" s="879"/>
      <c r="BW28" s="879"/>
      <c r="BX28" s="879"/>
      <c r="BY28" s="879"/>
      <c r="BZ28" s="879"/>
      <c r="CA28" s="879"/>
      <c r="CB28" s="879"/>
      <c r="CC28" s="879"/>
      <c r="CD28" s="879"/>
      <c r="CE28" s="879"/>
      <c r="CF28" s="879"/>
      <c r="CG28" s="879"/>
      <c r="CH28" s="879"/>
      <c r="CI28" s="879"/>
      <c r="CJ28" s="879"/>
      <c r="CK28" s="879"/>
      <c r="CL28" s="879"/>
      <c r="CM28" s="879"/>
      <c r="CN28" s="879"/>
      <c r="CO28" s="879"/>
      <c r="CP28" s="879"/>
      <c r="CQ28" s="879"/>
      <c r="CR28" s="879"/>
      <c r="CS28" s="879"/>
      <c r="CT28" s="879"/>
      <c r="CU28" s="879"/>
      <c r="CV28" s="879"/>
      <c r="CW28" s="879"/>
      <c r="CX28" s="879"/>
      <c r="CY28" s="879"/>
      <c r="CZ28" s="879"/>
      <c r="DA28" s="879"/>
      <c r="DB28" s="879"/>
      <c r="DC28" s="879"/>
      <c r="DD28" s="879"/>
      <c r="DE28" s="879"/>
      <c r="DF28" s="879"/>
      <c r="DG28" s="879"/>
      <c r="DH28" s="879"/>
      <c r="DI28" s="879"/>
      <c r="DJ28" s="879"/>
      <c r="DK28" s="879"/>
      <c r="DL28" s="879"/>
      <c r="DM28" s="879"/>
      <c r="DN28" s="879"/>
      <c r="DO28" s="879"/>
      <c r="DP28" s="879"/>
      <c r="DQ28" s="879"/>
      <c r="DR28" s="879"/>
      <c r="DS28" s="879"/>
      <c r="DT28" s="879"/>
      <c r="DU28" s="879"/>
      <c r="DV28" s="879"/>
      <c r="DW28" s="879"/>
      <c r="DX28" s="879"/>
      <c r="DY28" s="879"/>
      <c r="DZ28" s="879"/>
      <c r="EA28" s="879"/>
      <c r="EB28" s="879"/>
      <c r="EC28" s="879"/>
      <c r="ED28" s="879"/>
      <c r="EE28" s="879"/>
      <c r="EF28" s="879"/>
      <c r="EG28" s="879"/>
      <c r="EH28" s="879"/>
      <c r="EI28" s="879"/>
      <c r="EJ28" s="879"/>
      <c r="EK28" s="879"/>
      <c r="EL28" s="879"/>
      <c r="EM28" s="879"/>
      <c r="EN28" s="879"/>
      <c r="EO28" s="879"/>
      <c r="EP28" s="879"/>
      <c r="EQ28" s="879"/>
      <c r="ER28" s="879"/>
      <c r="ES28" s="879"/>
      <c r="ET28" s="879"/>
      <c r="EU28" s="879"/>
      <c r="EV28" s="879"/>
      <c r="EW28" s="879"/>
      <c r="EX28" s="879"/>
      <c r="EY28" s="879"/>
      <c r="EZ28" s="879"/>
      <c r="FA28" s="879"/>
      <c r="FB28" s="879"/>
      <c r="FC28" s="879"/>
      <c r="FD28" s="879"/>
      <c r="FE28" s="879"/>
      <c r="FF28" s="879"/>
      <c r="FG28" s="879"/>
      <c r="FH28" s="879"/>
      <c r="FI28" s="879"/>
      <c r="FJ28" s="879"/>
      <c r="FK28" s="879"/>
      <c r="FL28" s="879"/>
      <c r="FM28" s="879"/>
      <c r="FN28" s="879"/>
      <c r="FO28" s="879"/>
      <c r="FP28" s="879"/>
      <c r="FQ28" s="879"/>
      <c r="FR28" s="879"/>
      <c r="FS28" s="879"/>
      <c r="FT28" s="879"/>
      <c r="FU28" s="879"/>
      <c r="FV28" s="879"/>
      <c r="FW28" s="879"/>
      <c r="FX28" s="879"/>
      <c r="FY28" s="879"/>
      <c r="FZ28" s="879"/>
      <c r="GA28" s="879"/>
      <c r="GB28" s="879"/>
      <c r="GC28" s="879"/>
      <c r="GD28" s="879"/>
      <c r="GE28" s="879"/>
      <c r="GF28" s="879"/>
      <c r="GG28" s="879"/>
      <c r="GH28" s="879"/>
      <c r="GI28" s="879"/>
      <c r="GJ28" s="879"/>
      <c r="GK28" s="879"/>
      <c r="GL28" s="879"/>
      <c r="GM28" s="879"/>
      <c r="GN28" s="879"/>
      <c r="GO28" s="879"/>
      <c r="GP28" s="879"/>
      <c r="GQ28" s="879"/>
      <c r="GR28" s="879"/>
      <c r="GS28" s="879"/>
      <c r="GT28" s="879"/>
      <c r="GU28" s="879"/>
      <c r="GV28" s="879"/>
      <c r="GW28" s="879"/>
      <c r="GX28" s="879"/>
      <c r="GY28" s="879"/>
      <c r="GZ28" s="879"/>
      <c r="HA28" s="879"/>
      <c r="HB28" s="879"/>
      <c r="HC28" s="879"/>
      <c r="HD28" s="879"/>
      <c r="HE28" s="879"/>
      <c r="HF28" s="879"/>
      <c r="HG28" s="879"/>
      <c r="HH28" s="879"/>
      <c r="HI28" s="879"/>
      <c r="HJ28" s="879"/>
      <c r="HK28" s="879"/>
      <c r="HL28" s="879"/>
      <c r="HM28" s="879"/>
      <c r="HN28" s="879"/>
      <c r="HO28" s="879"/>
      <c r="HP28" s="879"/>
      <c r="HQ28" s="879"/>
      <c r="HR28" s="879"/>
      <c r="HS28" s="879"/>
      <c r="HT28" s="879"/>
      <c r="HU28" s="879"/>
      <c r="HV28" s="879"/>
      <c r="HW28" s="879"/>
      <c r="HX28" s="879"/>
      <c r="HY28" s="879"/>
      <c r="HZ28" s="879"/>
      <c r="IA28" s="879"/>
      <c r="IB28" s="879"/>
      <c r="IC28" s="879"/>
      <c r="ID28" s="879"/>
      <c r="IE28" s="879"/>
      <c r="IF28" s="879"/>
      <c r="IG28" s="879"/>
      <c r="IH28" s="879"/>
      <c r="II28" s="879"/>
      <c r="IJ28" s="879"/>
      <c r="IK28" s="879"/>
      <c r="IL28" s="879"/>
      <c r="IM28" s="879"/>
      <c r="IN28" s="879"/>
      <c r="IO28" s="879"/>
      <c r="IP28" s="879"/>
      <c r="IQ28" s="879"/>
      <c r="IR28" s="879"/>
      <c r="IS28" s="879"/>
      <c r="IT28" s="879"/>
      <c r="IU28" s="879"/>
      <c r="IV28" s="879"/>
    </row>
    <row r="29" spans="1:256" ht="16.5">
      <c r="A29" s="654" t="s">
        <v>392</v>
      </c>
      <c r="B29" s="898" t="s">
        <v>88</v>
      </c>
      <c r="C29" s="754" t="e">
        <f>+'Créditos-Esc Especifico'!B174</f>
        <v>#DIV/0!</v>
      </c>
      <c r="D29" s="754" t="e">
        <f>+'Créditos-Esc Especifico'!C174</f>
        <v>#DIV/0!</v>
      </c>
      <c r="E29" s="754" t="e">
        <f>+'Créditos-Esc Especifico'!D174</f>
        <v>#DIV/0!</v>
      </c>
      <c r="F29" s="754" t="e">
        <f>+'Créditos-Esc Especifico'!E174</f>
        <v>#DIV/0!</v>
      </c>
      <c r="G29" s="754" t="e">
        <f>+'Créditos-Esc Especifico'!F174</f>
        <v>#DIV/0!</v>
      </c>
      <c r="H29" s="754" t="e">
        <f>+'Créditos-Esc Especifico'!G174</f>
        <v>#DIV/0!</v>
      </c>
      <c r="I29" s="754" t="e">
        <f>+'Créditos-Esc Especifico'!H174</f>
        <v>#DIV/0!</v>
      </c>
      <c r="J29" s="754" t="e">
        <f>+'Créditos-Esc Especifico'!I174</f>
        <v>#DIV/0!</v>
      </c>
      <c r="K29" s="754" t="e">
        <f>+'Créditos-Esc Especifico'!J174</f>
        <v>#DIV/0!</v>
      </c>
      <c r="L29" s="754" t="e">
        <f>+'Créditos-Esc Especifico'!K174</f>
        <v>#DIV/0!</v>
      </c>
      <c r="M29" s="754" t="e">
        <f>+'Créditos-Esc Especifico'!L174</f>
        <v>#DIV/0!</v>
      </c>
      <c r="N29" s="754" t="e">
        <f>+'Créditos-Esc Especifico'!M174</f>
        <v>#DIV/0!</v>
      </c>
      <c r="O29" s="754" t="e">
        <f>+'Créditos-Esc Especifico'!N174</f>
        <v>#DIV/0!</v>
      </c>
      <c r="P29" s="754" t="e">
        <f>+'Créditos-Esc Especifico'!O174</f>
        <v>#DIV/0!</v>
      </c>
      <c r="Q29" s="754" t="e">
        <f>+'Créditos-Esc Especifico'!P174</f>
        <v>#DIV/0!</v>
      </c>
      <c r="R29" s="754" t="e">
        <f>+'Créditos-Esc Especifico'!Q174</f>
        <v>#DIV/0!</v>
      </c>
      <c r="S29" s="754" t="e">
        <f>+'Créditos-Esc Especifico'!R174</f>
        <v>#DIV/0!</v>
      </c>
      <c r="T29" s="754" t="e">
        <f>+'Créditos-Esc Especifico'!S174</f>
        <v>#DIV/0!</v>
      </c>
      <c r="U29" s="875" t="e">
        <f t="shared" ref="U29:V44" si="2">C29+E29+G29+I29+K29+M29+O29+Q29+S29</f>
        <v>#DIV/0!</v>
      </c>
      <c r="V29" s="875" t="e">
        <f t="shared" si="2"/>
        <v>#DIV/0!</v>
      </c>
      <c r="W29" s="1058" t="e">
        <f>Anx16BReg!U29-U29</f>
        <v>#DIV/0!</v>
      </c>
      <c r="X29" s="1058" t="e">
        <f>Anx16BReg!V29-V29</f>
        <v>#DIV/0!</v>
      </c>
      <c r="Y29" s="1059"/>
      <c r="Z29" s="1059"/>
      <c r="AA29" s="878"/>
      <c r="AB29" s="878"/>
      <c r="AC29" s="878"/>
      <c r="AD29" s="878"/>
      <c r="AE29" s="878"/>
      <c r="AF29" s="879"/>
      <c r="AG29" s="879"/>
      <c r="AH29" s="879"/>
      <c r="AI29" s="879"/>
      <c r="AJ29" s="879"/>
      <c r="AK29" s="879"/>
      <c r="AL29" s="879"/>
      <c r="AM29" s="879"/>
      <c r="AN29" s="879"/>
      <c r="AO29" s="879"/>
      <c r="AP29" s="879"/>
      <c r="AQ29" s="879"/>
      <c r="AR29" s="879"/>
      <c r="AS29" s="879"/>
      <c r="AT29" s="879"/>
      <c r="AU29" s="879"/>
      <c r="AV29" s="879"/>
      <c r="AW29" s="879"/>
      <c r="AX29" s="879"/>
      <c r="AY29" s="879"/>
      <c r="AZ29" s="879"/>
      <c r="BA29" s="879"/>
      <c r="BB29" s="879"/>
      <c r="BC29" s="879"/>
      <c r="BD29" s="879"/>
      <c r="BE29" s="879"/>
      <c r="BF29" s="879"/>
      <c r="BG29" s="879"/>
      <c r="BH29" s="879"/>
      <c r="BI29" s="879"/>
      <c r="BJ29" s="879"/>
      <c r="BK29" s="879"/>
      <c r="BL29" s="879"/>
      <c r="BM29" s="879"/>
      <c r="BN29" s="879"/>
      <c r="BO29" s="879"/>
      <c r="BP29" s="879"/>
      <c r="BQ29" s="879"/>
      <c r="BR29" s="879"/>
      <c r="BS29" s="879"/>
      <c r="BT29" s="879"/>
      <c r="BU29" s="879"/>
      <c r="BV29" s="879"/>
      <c r="BW29" s="879"/>
      <c r="BX29" s="879"/>
      <c r="BY29" s="879"/>
      <c r="BZ29" s="879"/>
      <c r="CA29" s="879"/>
      <c r="CB29" s="879"/>
      <c r="CC29" s="879"/>
      <c r="CD29" s="879"/>
      <c r="CE29" s="879"/>
      <c r="CF29" s="879"/>
      <c r="CG29" s="879"/>
      <c r="CH29" s="879"/>
      <c r="CI29" s="879"/>
      <c r="CJ29" s="879"/>
      <c r="CK29" s="879"/>
      <c r="CL29" s="879"/>
      <c r="CM29" s="879"/>
      <c r="CN29" s="879"/>
      <c r="CO29" s="879"/>
      <c r="CP29" s="879"/>
      <c r="CQ29" s="879"/>
      <c r="CR29" s="879"/>
      <c r="CS29" s="879"/>
      <c r="CT29" s="879"/>
      <c r="CU29" s="879"/>
      <c r="CV29" s="879"/>
      <c r="CW29" s="879"/>
      <c r="CX29" s="879"/>
      <c r="CY29" s="879"/>
      <c r="CZ29" s="879"/>
      <c r="DA29" s="879"/>
      <c r="DB29" s="879"/>
      <c r="DC29" s="879"/>
      <c r="DD29" s="879"/>
      <c r="DE29" s="879"/>
      <c r="DF29" s="879"/>
      <c r="DG29" s="879"/>
      <c r="DH29" s="879"/>
      <c r="DI29" s="879"/>
      <c r="DJ29" s="879"/>
      <c r="DK29" s="879"/>
      <c r="DL29" s="879"/>
      <c r="DM29" s="879"/>
      <c r="DN29" s="879"/>
      <c r="DO29" s="879"/>
      <c r="DP29" s="879"/>
      <c r="DQ29" s="879"/>
      <c r="DR29" s="879"/>
      <c r="DS29" s="879"/>
      <c r="DT29" s="879"/>
      <c r="DU29" s="879"/>
      <c r="DV29" s="879"/>
      <c r="DW29" s="879"/>
      <c r="DX29" s="879"/>
      <c r="DY29" s="879"/>
      <c r="DZ29" s="879"/>
      <c r="EA29" s="879"/>
      <c r="EB29" s="879"/>
      <c r="EC29" s="879"/>
      <c r="ED29" s="879"/>
      <c r="EE29" s="879"/>
      <c r="EF29" s="879"/>
      <c r="EG29" s="879"/>
      <c r="EH29" s="879"/>
      <c r="EI29" s="879"/>
      <c r="EJ29" s="879"/>
      <c r="EK29" s="879"/>
      <c r="EL29" s="879"/>
      <c r="EM29" s="879"/>
      <c r="EN29" s="879"/>
      <c r="EO29" s="879"/>
      <c r="EP29" s="879"/>
      <c r="EQ29" s="879"/>
      <c r="ER29" s="879"/>
      <c r="ES29" s="879"/>
      <c r="ET29" s="879"/>
      <c r="EU29" s="879"/>
      <c r="EV29" s="879"/>
      <c r="EW29" s="879"/>
      <c r="EX29" s="879"/>
      <c r="EY29" s="879"/>
      <c r="EZ29" s="879"/>
      <c r="FA29" s="879"/>
      <c r="FB29" s="879"/>
      <c r="FC29" s="879"/>
      <c r="FD29" s="879"/>
      <c r="FE29" s="879"/>
      <c r="FF29" s="879"/>
      <c r="FG29" s="879"/>
      <c r="FH29" s="879"/>
      <c r="FI29" s="879"/>
      <c r="FJ29" s="879"/>
      <c r="FK29" s="879"/>
      <c r="FL29" s="879"/>
      <c r="FM29" s="879"/>
      <c r="FN29" s="879"/>
      <c r="FO29" s="879"/>
      <c r="FP29" s="879"/>
      <c r="FQ29" s="879"/>
      <c r="FR29" s="879"/>
      <c r="FS29" s="879"/>
      <c r="FT29" s="879"/>
      <c r="FU29" s="879"/>
      <c r="FV29" s="879"/>
      <c r="FW29" s="879"/>
      <c r="FX29" s="879"/>
      <c r="FY29" s="879"/>
      <c r="FZ29" s="879"/>
      <c r="GA29" s="879"/>
      <c r="GB29" s="879"/>
      <c r="GC29" s="879"/>
      <c r="GD29" s="879"/>
      <c r="GE29" s="879"/>
      <c r="GF29" s="879"/>
      <c r="GG29" s="879"/>
      <c r="GH29" s="879"/>
      <c r="GI29" s="879"/>
      <c r="GJ29" s="879"/>
      <c r="GK29" s="879"/>
      <c r="GL29" s="879"/>
      <c r="GM29" s="879"/>
      <c r="GN29" s="879"/>
      <c r="GO29" s="879"/>
      <c r="GP29" s="879"/>
      <c r="GQ29" s="879"/>
      <c r="GR29" s="879"/>
      <c r="GS29" s="879"/>
      <c r="GT29" s="879"/>
      <c r="GU29" s="879"/>
      <c r="GV29" s="879"/>
      <c r="GW29" s="879"/>
      <c r="GX29" s="879"/>
      <c r="GY29" s="879"/>
      <c r="GZ29" s="879"/>
      <c r="HA29" s="879"/>
      <c r="HB29" s="879"/>
      <c r="HC29" s="879"/>
      <c r="HD29" s="879"/>
      <c r="HE29" s="879"/>
      <c r="HF29" s="879"/>
      <c r="HG29" s="879"/>
      <c r="HH29" s="879"/>
      <c r="HI29" s="879"/>
      <c r="HJ29" s="879"/>
      <c r="HK29" s="879"/>
      <c r="HL29" s="879"/>
      <c r="HM29" s="879"/>
      <c r="HN29" s="879"/>
      <c r="HO29" s="879"/>
      <c r="HP29" s="879"/>
      <c r="HQ29" s="879"/>
      <c r="HR29" s="879"/>
      <c r="HS29" s="879"/>
      <c r="HT29" s="879"/>
      <c r="HU29" s="879"/>
      <c r="HV29" s="879"/>
      <c r="HW29" s="879"/>
      <c r="HX29" s="879"/>
      <c r="HY29" s="879"/>
      <c r="HZ29" s="879"/>
      <c r="IA29" s="879"/>
      <c r="IB29" s="879"/>
      <c r="IC29" s="879"/>
      <c r="ID29" s="879"/>
      <c r="IE29" s="879"/>
      <c r="IF29" s="879"/>
      <c r="IG29" s="879"/>
      <c r="IH29" s="879"/>
      <c r="II29" s="879"/>
      <c r="IJ29" s="879"/>
      <c r="IK29" s="879"/>
      <c r="IL29" s="879"/>
      <c r="IM29" s="879"/>
      <c r="IN29" s="879"/>
      <c r="IO29" s="879"/>
      <c r="IP29" s="879"/>
      <c r="IQ29" s="879"/>
      <c r="IR29" s="879"/>
      <c r="IS29" s="879"/>
      <c r="IT29" s="879"/>
      <c r="IU29" s="879"/>
      <c r="IV29" s="879"/>
    </row>
    <row r="30" spans="1:256" ht="16.5">
      <c r="A30" s="654" t="s">
        <v>392</v>
      </c>
      <c r="B30" s="898" t="s">
        <v>89</v>
      </c>
      <c r="C30" s="754" t="e">
        <f>+'Créditos-Esc Especifico'!B175</f>
        <v>#DIV/0!</v>
      </c>
      <c r="D30" s="754" t="e">
        <f>+'Créditos-Esc Especifico'!C175</f>
        <v>#DIV/0!</v>
      </c>
      <c r="E30" s="754" t="e">
        <f>+'Créditos-Esc Especifico'!D175</f>
        <v>#DIV/0!</v>
      </c>
      <c r="F30" s="754" t="e">
        <f>+'Créditos-Esc Especifico'!E175</f>
        <v>#DIV/0!</v>
      </c>
      <c r="G30" s="754" t="e">
        <f>+'Créditos-Esc Especifico'!F175</f>
        <v>#DIV/0!</v>
      </c>
      <c r="H30" s="754" t="e">
        <f>+'Créditos-Esc Especifico'!G175</f>
        <v>#DIV/0!</v>
      </c>
      <c r="I30" s="754" t="e">
        <f>+'Créditos-Esc Especifico'!H175</f>
        <v>#DIV/0!</v>
      </c>
      <c r="J30" s="754" t="e">
        <f>+'Créditos-Esc Especifico'!I175</f>
        <v>#DIV/0!</v>
      </c>
      <c r="K30" s="754" t="e">
        <f>+'Créditos-Esc Especifico'!J175</f>
        <v>#DIV/0!</v>
      </c>
      <c r="L30" s="754" t="e">
        <f>+'Créditos-Esc Especifico'!K175</f>
        <v>#DIV/0!</v>
      </c>
      <c r="M30" s="754" t="e">
        <f>+'Créditos-Esc Especifico'!L175</f>
        <v>#DIV/0!</v>
      </c>
      <c r="N30" s="754" t="e">
        <f>+'Créditos-Esc Especifico'!M175</f>
        <v>#DIV/0!</v>
      </c>
      <c r="O30" s="754" t="e">
        <f>+'Créditos-Esc Especifico'!N175</f>
        <v>#DIV/0!</v>
      </c>
      <c r="P30" s="754" t="e">
        <f>+'Créditos-Esc Especifico'!O175</f>
        <v>#DIV/0!</v>
      </c>
      <c r="Q30" s="754" t="e">
        <f>+'Créditos-Esc Especifico'!P175</f>
        <v>#DIV/0!</v>
      </c>
      <c r="R30" s="754" t="e">
        <f>+'Créditos-Esc Especifico'!Q175</f>
        <v>#DIV/0!</v>
      </c>
      <c r="S30" s="754" t="e">
        <f>+'Créditos-Esc Especifico'!R175</f>
        <v>#DIV/0!</v>
      </c>
      <c r="T30" s="754" t="e">
        <f>+'Créditos-Esc Especifico'!S175</f>
        <v>#DIV/0!</v>
      </c>
      <c r="U30" s="875" t="e">
        <f t="shared" si="2"/>
        <v>#DIV/0!</v>
      </c>
      <c r="V30" s="875" t="e">
        <f t="shared" si="2"/>
        <v>#DIV/0!</v>
      </c>
      <c r="W30" s="1058" t="e">
        <f>Anx16BReg!U30-U30</f>
        <v>#DIV/0!</v>
      </c>
      <c r="X30" s="1058" t="e">
        <f>Anx16BReg!V30-V30</f>
        <v>#DIV/0!</v>
      </c>
      <c r="Y30" s="1059"/>
      <c r="Z30" s="1059"/>
      <c r="AA30" s="878"/>
      <c r="AB30" s="878"/>
      <c r="AC30" s="878"/>
      <c r="AD30" s="878"/>
      <c r="AE30" s="878"/>
      <c r="AF30" s="879"/>
      <c r="AG30" s="879"/>
      <c r="AH30" s="879"/>
      <c r="AI30" s="879"/>
      <c r="AJ30" s="879"/>
      <c r="AK30" s="879"/>
      <c r="AL30" s="879"/>
      <c r="AM30" s="879"/>
      <c r="AN30" s="879"/>
      <c r="AO30" s="879"/>
      <c r="AP30" s="879"/>
      <c r="AQ30" s="879"/>
      <c r="AR30" s="879"/>
      <c r="AS30" s="879"/>
      <c r="AT30" s="879"/>
      <c r="AU30" s="879"/>
      <c r="AV30" s="879"/>
      <c r="AW30" s="879"/>
      <c r="AX30" s="879"/>
      <c r="AY30" s="879"/>
      <c r="AZ30" s="879"/>
      <c r="BA30" s="879"/>
      <c r="BB30" s="879"/>
      <c r="BC30" s="879"/>
      <c r="BD30" s="879"/>
      <c r="BE30" s="879"/>
      <c r="BF30" s="879"/>
      <c r="BG30" s="879"/>
      <c r="BH30" s="879"/>
      <c r="BI30" s="879"/>
      <c r="BJ30" s="879"/>
      <c r="BK30" s="879"/>
      <c r="BL30" s="879"/>
      <c r="BM30" s="879"/>
      <c r="BN30" s="879"/>
      <c r="BO30" s="879"/>
      <c r="BP30" s="879"/>
      <c r="BQ30" s="879"/>
      <c r="BR30" s="879"/>
      <c r="BS30" s="879"/>
      <c r="BT30" s="879"/>
      <c r="BU30" s="879"/>
      <c r="BV30" s="879"/>
      <c r="BW30" s="879"/>
      <c r="BX30" s="879"/>
      <c r="BY30" s="879"/>
      <c r="BZ30" s="879"/>
      <c r="CA30" s="879"/>
      <c r="CB30" s="879"/>
      <c r="CC30" s="879"/>
      <c r="CD30" s="879"/>
      <c r="CE30" s="879"/>
      <c r="CF30" s="879"/>
      <c r="CG30" s="879"/>
      <c r="CH30" s="879"/>
      <c r="CI30" s="879"/>
      <c r="CJ30" s="879"/>
      <c r="CK30" s="879"/>
      <c r="CL30" s="879"/>
      <c r="CM30" s="879"/>
      <c r="CN30" s="879"/>
      <c r="CO30" s="879"/>
      <c r="CP30" s="879"/>
      <c r="CQ30" s="879"/>
      <c r="CR30" s="879"/>
      <c r="CS30" s="879"/>
      <c r="CT30" s="879"/>
      <c r="CU30" s="879"/>
      <c r="CV30" s="879"/>
      <c r="CW30" s="879"/>
      <c r="CX30" s="879"/>
      <c r="CY30" s="879"/>
      <c r="CZ30" s="879"/>
      <c r="DA30" s="879"/>
      <c r="DB30" s="879"/>
      <c r="DC30" s="879"/>
      <c r="DD30" s="879"/>
      <c r="DE30" s="879"/>
      <c r="DF30" s="879"/>
      <c r="DG30" s="879"/>
      <c r="DH30" s="879"/>
      <c r="DI30" s="879"/>
      <c r="DJ30" s="879"/>
      <c r="DK30" s="879"/>
      <c r="DL30" s="879"/>
      <c r="DM30" s="879"/>
      <c r="DN30" s="879"/>
      <c r="DO30" s="879"/>
      <c r="DP30" s="879"/>
      <c r="DQ30" s="879"/>
      <c r="DR30" s="879"/>
      <c r="DS30" s="879"/>
      <c r="DT30" s="879"/>
      <c r="DU30" s="879"/>
      <c r="DV30" s="879"/>
      <c r="DW30" s="879"/>
      <c r="DX30" s="879"/>
      <c r="DY30" s="879"/>
      <c r="DZ30" s="879"/>
      <c r="EA30" s="879"/>
      <c r="EB30" s="879"/>
      <c r="EC30" s="879"/>
      <c r="ED30" s="879"/>
      <c r="EE30" s="879"/>
      <c r="EF30" s="879"/>
      <c r="EG30" s="879"/>
      <c r="EH30" s="879"/>
      <c r="EI30" s="879"/>
      <c r="EJ30" s="879"/>
      <c r="EK30" s="879"/>
      <c r="EL30" s="879"/>
      <c r="EM30" s="879"/>
      <c r="EN30" s="879"/>
      <c r="EO30" s="879"/>
      <c r="EP30" s="879"/>
      <c r="EQ30" s="879"/>
      <c r="ER30" s="879"/>
      <c r="ES30" s="879"/>
      <c r="ET30" s="879"/>
      <c r="EU30" s="879"/>
      <c r="EV30" s="879"/>
      <c r="EW30" s="879"/>
      <c r="EX30" s="879"/>
      <c r="EY30" s="879"/>
      <c r="EZ30" s="879"/>
      <c r="FA30" s="879"/>
      <c r="FB30" s="879"/>
      <c r="FC30" s="879"/>
      <c r="FD30" s="879"/>
      <c r="FE30" s="879"/>
      <c r="FF30" s="879"/>
      <c r="FG30" s="879"/>
      <c r="FH30" s="879"/>
      <c r="FI30" s="879"/>
      <c r="FJ30" s="879"/>
      <c r="FK30" s="879"/>
      <c r="FL30" s="879"/>
      <c r="FM30" s="879"/>
      <c r="FN30" s="879"/>
      <c r="FO30" s="879"/>
      <c r="FP30" s="879"/>
      <c r="FQ30" s="879"/>
      <c r="FR30" s="879"/>
      <c r="FS30" s="879"/>
      <c r="FT30" s="879"/>
      <c r="FU30" s="879"/>
      <c r="FV30" s="879"/>
      <c r="FW30" s="879"/>
      <c r="FX30" s="879"/>
      <c r="FY30" s="879"/>
      <c r="FZ30" s="879"/>
      <c r="GA30" s="879"/>
      <c r="GB30" s="879"/>
      <c r="GC30" s="879"/>
      <c r="GD30" s="879"/>
      <c r="GE30" s="879"/>
      <c r="GF30" s="879"/>
      <c r="GG30" s="879"/>
      <c r="GH30" s="879"/>
      <c r="GI30" s="879"/>
      <c r="GJ30" s="879"/>
      <c r="GK30" s="879"/>
      <c r="GL30" s="879"/>
      <c r="GM30" s="879"/>
      <c r="GN30" s="879"/>
      <c r="GO30" s="879"/>
      <c r="GP30" s="879"/>
      <c r="GQ30" s="879"/>
      <c r="GR30" s="879"/>
      <c r="GS30" s="879"/>
      <c r="GT30" s="879"/>
      <c r="GU30" s="879"/>
      <c r="GV30" s="879"/>
      <c r="GW30" s="879"/>
      <c r="GX30" s="879"/>
      <c r="GY30" s="879"/>
      <c r="GZ30" s="879"/>
      <c r="HA30" s="879"/>
      <c r="HB30" s="879"/>
      <c r="HC30" s="879"/>
      <c r="HD30" s="879"/>
      <c r="HE30" s="879"/>
      <c r="HF30" s="879"/>
      <c r="HG30" s="879"/>
      <c r="HH30" s="879"/>
      <c r="HI30" s="879"/>
      <c r="HJ30" s="879"/>
      <c r="HK30" s="879"/>
      <c r="HL30" s="879"/>
      <c r="HM30" s="879"/>
      <c r="HN30" s="879"/>
      <c r="HO30" s="879"/>
      <c r="HP30" s="879"/>
      <c r="HQ30" s="879"/>
      <c r="HR30" s="879"/>
      <c r="HS30" s="879"/>
      <c r="HT30" s="879"/>
      <c r="HU30" s="879"/>
      <c r="HV30" s="879"/>
      <c r="HW30" s="879"/>
      <c r="HX30" s="879"/>
      <c r="HY30" s="879"/>
      <c r="HZ30" s="879"/>
      <c r="IA30" s="879"/>
      <c r="IB30" s="879"/>
      <c r="IC30" s="879"/>
      <c r="ID30" s="879"/>
      <c r="IE30" s="879"/>
      <c r="IF30" s="879"/>
      <c r="IG30" s="879"/>
      <c r="IH30" s="879"/>
      <c r="II30" s="879"/>
      <c r="IJ30" s="879"/>
      <c r="IK30" s="879"/>
      <c r="IL30" s="879"/>
      <c r="IM30" s="879"/>
      <c r="IN30" s="879"/>
      <c r="IO30" s="879"/>
      <c r="IP30" s="879"/>
      <c r="IQ30" s="879"/>
      <c r="IR30" s="879"/>
      <c r="IS30" s="879"/>
      <c r="IT30" s="879"/>
      <c r="IU30" s="879"/>
      <c r="IV30" s="879"/>
    </row>
    <row r="31" spans="1:256" ht="16.5">
      <c r="A31" s="654" t="s">
        <v>393</v>
      </c>
      <c r="B31" s="1062" t="s">
        <v>90</v>
      </c>
      <c r="C31" s="648" t="e">
        <f>+'Créditos-Esc Especifico'!B166</f>
        <v>#DIV/0!</v>
      </c>
      <c r="D31" s="648" t="e">
        <f>+'Créditos-Esc Especifico'!C166</f>
        <v>#DIV/0!</v>
      </c>
      <c r="E31" s="648" t="e">
        <f>+'Créditos-Esc Especifico'!D166</f>
        <v>#DIV/0!</v>
      </c>
      <c r="F31" s="648" t="e">
        <f>+'Créditos-Esc Especifico'!E166</f>
        <v>#DIV/0!</v>
      </c>
      <c r="G31" s="648" t="e">
        <f>+'Créditos-Esc Especifico'!F166</f>
        <v>#DIV/0!</v>
      </c>
      <c r="H31" s="648" t="e">
        <f>+'Créditos-Esc Especifico'!G166</f>
        <v>#DIV/0!</v>
      </c>
      <c r="I31" s="648" t="e">
        <f>+'Créditos-Esc Especifico'!H166</f>
        <v>#DIV/0!</v>
      </c>
      <c r="J31" s="648" t="e">
        <f>+'Créditos-Esc Especifico'!I166</f>
        <v>#DIV/0!</v>
      </c>
      <c r="K31" s="648" t="e">
        <f>+'Créditos-Esc Especifico'!J166</f>
        <v>#DIV/0!</v>
      </c>
      <c r="L31" s="648" t="e">
        <f>+'Créditos-Esc Especifico'!K166</f>
        <v>#DIV/0!</v>
      </c>
      <c r="M31" s="648" t="e">
        <f>+'Créditos-Esc Especifico'!L166</f>
        <v>#DIV/0!</v>
      </c>
      <c r="N31" s="648" t="e">
        <f>+'Créditos-Esc Especifico'!M166</f>
        <v>#DIV/0!</v>
      </c>
      <c r="O31" s="648" t="e">
        <f>+'Créditos-Esc Especifico'!N166</f>
        <v>#DIV/0!</v>
      </c>
      <c r="P31" s="648" t="e">
        <f>+'Créditos-Esc Especifico'!O166</f>
        <v>#DIV/0!</v>
      </c>
      <c r="Q31" s="648" t="e">
        <f>+'Créditos-Esc Especifico'!P166</f>
        <v>#DIV/0!</v>
      </c>
      <c r="R31" s="648" t="e">
        <f>+'Créditos-Esc Especifico'!Q166</f>
        <v>#DIV/0!</v>
      </c>
      <c r="S31" s="648" t="e">
        <f>+'Créditos-Esc Especifico'!R166</f>
        <v>#DIV/0!</v>
      </c>
      <c r="T31" s="648" t="e">
        <f>+'Créditos-Esc Especifico'!S166</f>
        <v>#DIV/0!</v>
      </c>
      <c r="U31" s="875" t="e">
        <f t="shared" si="2"/>
        <v>#DIV/0!</v>
      </c>
      <c r="V31" s="875" t="e">
        <f t="shared" si="2"/>
        <v>#DIV/0!</v>
      </c>
      <c r="W31" s="1058" t="e">
        <f>Anx16BReg!U31-U31</f>
        <v>#DIV/0!</v>
      </c>
      <c r="X31" s="1058" t="e">
        <f>Anx16BReg!V31-V31</f>
        <v>#DIV/0!</v>
      </c>
      <c r="Y31" s="1059"/>
      <c r="Z31" s="1059"/>
      <c r="AA31" s="878"/>
      <c r="AB31" s="878"/>
      <c r="AC31" s="878"/>
      <c r="AD31" s="878"/>
      <c r="AE31" s="878"/>
      <c r="AF31" s="879"/>
      <c r="AG31" s="879"/>
      <c r="AH31" s="879"/>
      <c r="AI31" s="879"/>
      <c r="AJ31" s="879"/>
      <c r="AK31" s="879"/>
      <c r="AL31" s="879"/>
      <c r="AM31" s="879"/>
      <c r="AN31" s="879"/>
      <c r="AO31" s="879"/>
      <c r="AP31" s="879"/>
      <c r="AQ31" s="879"/>
      <c r="AR31" s="879"/>
      <c r="AS31" s="879"/>
      <c r="AT31" s="879"/>
      <c r="AU31" s="879"/>
      <c r="AV31" s="879"/>
      <c r="AW31" s="879"/>
      <c r="AX31" s="879"/>
      <c r="AY31" s="879"/>
      <c r="AZ31" s="879"/>
      <c r="BA31" s="879"/>
      <c r="BB31" s="879"/>
      <c r="BC31" s="879"/>
      <c r="BD31" s="879"/>
      <c r="BE31" s="879"/>
      <c r="BF31" s="879"/>
      <c r="BG31" s="879"/>
      <c r="BH31" s="879"/>
      <c r="BI31" s="879"/>
      <c r="BJ31" s="879"/>
      <c r="BK31" s="879"/>
      <c r="BL31" s="879"/>
      <c r="BM31" s="879"/>
      <c r="BN31" s="879"/>
      <c r="BO31" s="879"/>
      <c r="BP31" s="879"/>
      <c r="BQ31" s="879"/>
      <c r="BR31" s="879"/>
      <c r="BS31" s="879"/>
      <c r="BT31" s="879"/>
      <c r="BU31" s="879"/>
      <c r="BV31" s="879"/>
      <c r="BW31" s="879"/>
      <c r="BX31" s="879"/>
      <c r="BY31" s="879"/>
      <c r="BZ31" s="879"/>
      <c r="CA31" s="879"/>
      <c r="CB31" s="879"/>
      <c r="CC31" s="879"/>
      <c r="CD31" s="879"/>
      <c r="CE31" s="879"/>
      <c r="CF31" s="879"/>
      <c r="CG31" s="879"/>
      <c r="CH31" s="879"/>
      <c r="CI31" s="879"/>
      <c r="CJ31" s="879"/>
      <c r="CK31" s="879"/>
      <c r="CL31" s="879"/>
      <c r="CM31" s="879"/>
      <c r="CN31" s="879"/>
      <c r="CO31" s="879"/>
      <c r="CP31" s="879"/>
      <c r="CQ31" s="879"/>
      <c r="CR31" s="879"/>
      <c r="CS31" s="879"/>
      <c r="CT31" s="879"/>
      <c r="CU31" s="879"/>
      <c r="CV31" s="879"/>
      <c r="CW31" s="879"/>
      <c r="CX31" s="879"/>
      <c r="CY31" s="879"/>
      <c r="CZ31" s="879"/>
      <c r="DA31" s="879"/>
      <c r="DB31" s="879"/>
      <c r="DC31" s="879"/>
      <c r="DD31" s="879"/>
      <c r="DE31" s="879"/>
      <c r="DF31" s="879"/>
      <c r="DG31" s="879"/>
      <c r="DH31" s="879"/>
      <c r="DI31" s="879"/>
      <c r="DJ31" s="879"/>
      <c r="DK31" s="879"/>
      <c r="DL31" s="879"/>
      <c r="DM31" s="879"/>
      <c r="DN31" s="879"/>
      <c r="DO31" s="879"/>
      <c r="DP31" s="879"/>
      <c r="DQ31" s="879"/>
      <c r="DR31" s="879"/>
      <c r="DS31" s="879"/>
      <c r="DT31" s="879"/>
      <c r="DU31" s="879"/>
      <c r="DV31" s="879"/>
      <c r="DW31" s="879"/>
      <c r="DX31" s="879"/>
      <c r="DY31" s="879"/>
      <c r="DZ31" s="879"/>
      <c r="EA31" s="879"/>
      <c r="EB31" s="879"/>
      <c r="EC31" s="879"/>
      <c r="ED31" s="879"/>
      <c r="EE31" s="879"/>
      <c r="EF31" s="879"/>
      <c r="EG31" s="879"/>
      <c r="EH31" s="879"/>
      <c r="EI31" s="879"/>
      <c r="EJ31" s="879"/>
      <c r="EK31" s="879"/>
      <c r="EL31" s="879"/>
      <c r="EM31" s="879"/>
      <c r="EN31" s="879"/>
      <c r="EO31" s="879"/>
      <c r="EP31" s="879"/>
      <c r="EQ31" s="879"/>
      <c r="ER31" s="879"/>
      <c r="ES31" s="879"/>
      <c r="ET31" s="879"/>
      <c r="EU31" s="879"/>
      <c r="EV31" s="879"/>
      <c r="EW31" s="879"/>
      <c r="EX31" s="879"/>
      <c r="EY31" s="879"/>
      <c r="EZ31" s="879"/>
      <c r="FA31" s="879"/>
      <c r="FB31" s="879"/>
      <c r="FC31" s="879"/>
      <c r="FD31" s="879"/>
      <c r="FE31" s="879"/>
      <c r="FF31" s="879"/>
      <c r="FG31" s="879"/>
      <c r="FH31" s="879"/>
      <c r="FI31" s="879"/>
      <c r="FJ31" s="879"/>
      <c r="FK31" s="879"/>
      <c r="FL31" s="879"/>
      <c r="FM31" s="879"/>
      <c r="FN31" s="879"/>
      <c r="FO31" s="879"/>
      <c r="FP31" s="879"/>
      <c r="FQ31" s="879"/>
      <c r="FR31" s="879"/>
      <c r="FS31" s="879"/>
      <c r="FT31" s="879"/>
      <c r="FU31" s="879"/>
      <c r="FV31" s="879"/>
      <c r="FW31" s="879"/>
      <c r="FX31" s="879"/>
      <c r="FY31" s="879"/>
      <c r="FZ31" s="879"/>
      <c r="GA31" s="879"/>
      <c r="GB31" s="879"/>
      <c r="GC31" s="879"/>
      <c r="GD31" s="879"/>
      <c r="GE31" s="879"/>
      <c r="GF31" s="879"/>
      <c r="GG31" s="879"/>
      <c r="GH31" s="879"/>
      <c r="GI31" s="879"/>
      <c r="GJ31" s="879"/>
      <c r="GK31" s="879"/>
      <c r="GL31" s="879"/>
      <c r="GM31" s="879"/>
      <c r="GN31" s="879"/>
      <c r="GO31" s="879"/>
      <c r="GP31" s="879"/>
      <c r="GQ31" s="879"/>
      <c r="GR31" s="879"/>
      <c r="GS31" s="879"/>
      <c r="GT31" s="879"/>
      <c r="GU31" s="879"/>
      <c r="GV31" s="879"/>
      <c r="GW31" s="879"/>
      <c r="GX31" s="879"/>
      <c r="GY31" s="879"/>
      <c r="GZ31" s="879"/>
      <c r="HA31" s="879"/>
      <c r="HB31" s="879"/>
      <c r="HC31" s="879"/>
      <c r="HD31" s="879"/>
      <c r="HE31" s="879"/>
      <c r="HF31" s="879"/>
      <c r="HG31" s="879"/>
      <c r="HH31" s="879"/>
      <c r="HI31" s="879"/>
      <c r="HJ31" s="879"/>
      <c r="HK31" s="879"/>
      <c r="HL31" s="879"/>
      <c r="HM31" s="879"/>
      <c r="HN31" s="879"/>
      <c r="HO31" s="879"/>
      <c r="HP31" s="879"/>
      <c r="HQ31" s="879"/>
      <c r="HR31" s="879"/>
      <c r="HS31" s="879"/>
      <c r="HT31" s="879"/>
      <c r="HU31" s="879"/>
      <c r="HV31" s="879"/>
      <c r="HW31" s="879"/>
      <c r="HX31" s="879"/>
      <c r="HY31" s="879"/>
      <c r="HZ31" s="879"/>
      <c r="IA31" s="879"/>
      <c r="IB31" s="879"/>
      <c r="IC31" s="879"/>
      <c r="ID31" s="879"/>
      <c r="IE31" s="879"/>
      <c r="IF31" s="879"/>
      <c r="IG31" s="879"/>
      <c r="IH31" s="879"/>
      <c r="II31" s="879"/>
      <c r="IJ31" s="879"/>
      <c r="IK31" s="879"/>
      <c r="IL31" s="879"/>
      <c r="IM31" s="879"/>
      <c r="IN31" s="879"/>
      <c r="IO31" s="879"/>
      <c r="IP31" s="879"/>
      <c r="IQ31" s="879"/>
      <c r="IR31" s="879"/>
      <c r="IS31" s="879"/>
      <c r="IT31" s="879"/>
      <c r="IU31" s="879"/>
      <c r="IV31" s="879"/>
    </row>
    <row r="32" spans="1:256" ht="16.5">
      <c r="A32" s="654" t="s">
        <v>393</v>
      </c>
      <c r="B32" s="1062" t="s">
        <v>91</v>
      </c>
      <c r="C32" s="648" t="e">
        <f>+'Créditos-Esc Especifico'!B167</f>
        <v>#DIV/0!</v>
      </c>
      <c r="D32" s="648" t="e">
        <f>+'Créditos-Esc Especifico'!C167</f>
        <v>#DIV/0!</v>
      </c>
      <c r="E32" s="648" t="e">
        <f>+'Créditos-Esc Especifico'!D167</f>
        <v>#DIV/0!</v>
      </c>
      <c r="F32" s="648" t="e">
        <f>+'Créditos-Esc Especifico'!E167</f>
        <v>#DIV/0!</v>
      </c>
      <c r="G32" s="648" t="e">
        <f>+'Créditos-Esc Especifico'!F167</f>
        <v>#DIV/0!</v>
      </c>
      <c r="H32" s="648" t="e">
        <f>+'Créditos-Esc Especifico'!G167</f>
        <v>#DIV/0!</v>
      </c>
      <c r="I32" s="648" t="e">
        <f>+'Créditos-Esc Especifico'!H167</f>
        <v>#DIV/0!</v>
      </c>
      <c r="J32" s="648" t="e">
        <f>+'Créditos-Esc Especifico'!I167</f>
        <v>#DIV/0!</v>
      </c>
      <c r="K32" s="648" t="e">
        <f>+'Créditos-Esc Especifico'!J167</f>
        <v>#DIV/0!</v>
      </c>
      <c r="L32" s="648" t="e">
        <f>+'Créditos-Esc Especifico'!K167</f>
        <v>#DIV/0!</v>
      </c>
      <c r="M32" s="648" t="e">
        <f>+'Créditos-Esc Especifico'!L167</f>
        <v>#DIV/0!</v>
      </c>
      <c r="N32" s="648" t="e">
        <f>+'Créditos-Esc Especifico'!M167</f>
        <v>#DIV/0!</v>
      </c>
      <c r="O32" s="648" t="e">
        <f>+'Créditos-Esc Especifico'!N167</f>
        <v>#DIV/0!</v>
      </c>
      <c r="P32" s="648" t="e">
        <f>+'Créditos-Esc Especifico'!O167</f>
        <v>#DIV/0!</v>
      </c>
      <c r="Q32" s="648" t="e">
        <f>+'Créditos-Esc Especifico'!P167</f>
        <v>#DIV/0!</v>
      </c>
      <c r="R32" s="648" t="e">
        <f>+'Créditos-Esc Especifico'!Q167</f>
        <v>#DIV/0!</v>
      </c>
      <c r="S32" s="648" t="e">
        <f>+'Créditos-Esc Especifico'!R167</f>
        <v>#DIV/0!</v>
      </c>
      <c r="T32" s="648" t="e">
        <f>+'Créditos-Esc Especifico'!S167</f>
        <v>#DIV/0!</v>
      </c>
      <c r="U32" s="875" t="e">
        <f t="shared" si="2"/>
        <v>#DIV/0!</v>
      </c>
      <c r="V32" s="875" t="e">
        <f t="shared" si="2"/>
        <v>#DIV/0!</v>
      </c>
      <c r="W32" s="1058" t="e">
        <f>Anx16BReg!U32-U32</f>
        <v>#DIV/0!</v>
      </c>
      <c r="X32" s="1058" t="e">
        <f>Anx16BReg!V32-V32</f>
        <v>#DIV/0!</v>
      </c>
      <c r="Y32" s="1059"/>
      <c r="Z32" s="1059"/>
      <c r="AA32" s="878"/>
      <c r="AB32" s="878"/>
      <c r="AC32" s="878"/>
      <c r="AD32" s="878"/>
      <c r="AE32" s="878"/>
      <c r="AF32" s="879"/>
      <c r="AG32" s="879"/>
      <c r="AH32" s="879"/>
      <c r="AI32" s="879"/>
      <c r="AJ32" s="879"/>
      <c r="AK32" s="879"/>
      <c r="AL32" s="879"/>
      <c r="AM32" s="879"/>
      <c r="AN32" s="879"/>
      <c r="AO32" s="879"/>
      <c r="AP32" s="879"/>
      <c r="AQ32" s="879"/>
      <c r="AR32" s="879"/>
      <c r="AS32" s="879"/>
      <c r="AT32" s="879"/>
      <c r="AU32" s="879"/>
      <c r="AV32" s="879"/>
      <c r="AW32" s="879"/>
      <c r="AX32" s="879"/>
      <c r="AY32" s="879"/>
      <c r="AZ32" s="879"/>
      <c r="BA32" s="879"/>
      <c r="BB32" s="879"/>
      <c r="BC32" s="879"/>
      <c r="BD32" s="879"/>
      <c r="BE32" s="879"/>
      <c r="BF32" s="879"/>
      <c r="BG32" s="879"/>
      <c r="BH32" s="879"/>
      <c r="BI32" s="879"/>
      <c r="BJ32" s="879"/>
      <c r="BK32" s="879"/>
      <c r="BL32" s="879"/>
      <c r="BM32" s="879"/>
      <c r="BN32" s="879"/>
      <c r="BO32" s="879"/>
      <c r="BP32" s="879"/>
      <c r="BQ32" s="879"/>
      <c r="BR32" s="879"/>
      <c r="BS32" s="879"/>
      <c r="BT32" s="879"/>
      <c r="BU32" s="879"/>
      <c r="BV32" s="879"/>
      <c r="BW32" s="879"/>
      <c r="BX32" s="879"/>
      <c r="BY32" s="879"/>
      <c r="BZ32" s="879"/>
      <c r="CA32" s="879"/>
      <c r="CB32" s="879"/>
      <c r="CC32" s="879"/>
      <c r="CD32" s="879"/>
      <c r="CE32" s="879"/>
      <c r="CF32" s="879"/>
      <c r="CG32" s="879"/>
      <c r="CH32" s="879"/>
      <c r="CI32" s="879"/>
      <c r="CJ32" s="879"/>
      <c r="CK32" s="879"/>
      <c r="CL32" s="879"/>
      <c r="CM32" s="879"/>
      <c r="CN32" s="879"/>
      <c r="CO32" s="879"/>
      <c r="CP32" s="879"/>
      <c r="CQ32" s="879"/>
      <c r="CR32" s="879"/>
      <c r="CS32" s="879"/>
      <c r="CT32" s="879"/>
      <c r="CU32" s="879"/>
      <c r="CV32" s="879"/>
      <c r="CW32" s="879"/>
      <c r="CX32" s="879"/>
      <c r="CY32" s="879"/>
      <c r="CZ32" s="879"/>
      <c r="DA32" s="879"/>
      <c r="DB32" s="879"/>
      <c r="DC32" s="879"/>
      <c r="DD32" s="879"/>
      <c r="DE32" s="879"/>
      <c r="DF32" s="879"/>
      <c r="DG32" s="879"/>
      <c r="DH32" s="879"/>
      <c r="DI32" s="879"/>
      <c r="DJ32" s="879"/>
      <c r="DK32" s="879"/>
      <c r="DL32" s="879"/>
      <c r="DM32" s="879"/>
      <c r="DN32" s="879"/>
      <c r="DO32" s="879"/>
      <c r="DP32" s="879"/>
      <c r="DQ32" s="879"/>
      <c r="DR32" s="879"/>
      <c r="DS32" s="879"/>
      <c r="DT32" s="879"/>
      <c r="DU32" s="879"/>
      <c r="DV32" s="879"/>
      <c r="DW32" s="879"/>
      <c r="DX32" s="879"/>
      <c r="DY32" s="879"/>
      <c r="DZ32" s="879"/>
      <c r="EA32" s="879"/>
      <c r="EB32" s="879"/>
      <c r="EC32" s="879"/>
      <c r="ED32" s="879"/>
      <c r="EE32" s="879"/>
      <c r="EF32" s="879"/>
      <c r="EG32" s="879"/>
      <c r="EH32" s="879"/>
      <c r="EI32" s="879"/>
      <c r="EJ32" s="879"/>
      <c r="EK32" s="879"/>
      <c r="EL32" s="879"/>
      <c r="EM32" s="879"/>
      <c r="EN32" s="879"/>
      <c r="EO32" s="879"/>
      <c r="EP32" s="879"/>
      <c r="EQ32" s="879"/>
      <c r="ER32" s="879"/>
      <c r="ES32" s="879"/>
      <c r="ET32" s="879"/>
      <c r="EU32" s="879"/>
      <c r="EV32" s="879"/>
      <c r="EW32" s="879"/>
      <c r="EX32" s="879"/>
      <c r="EY32" s="879"/>
      <c r="EZ32" s="879"/>
      <c r="FA32" s="879"/>
      <c r="FB32" s="879"/>
      <c r="FC32" s="879"/>
      <c r="FD32" s="879"/>
      <c r="FE32" s="879"/>
      <c r="FF32" s="879"/>
      <c r="FG32" s="879"/>
      <c r="FH32" s="879"/>
      <c r="FI32" s="879"/>
      <c r="FJ32" s="879"/>
      <c r="FK32" s="879"/>
      <c r="FL32" s="879"/>
      <c r="FM32" s="879"/>
      <c r="FN32" s="879"/>
      <c r="FO32" s="879"/>
      <c r="FP32" s="879"/>
      <c r="FQ32" s="879"/>
      <c r="FR32" s="879"/>
      <c r="FS32" s="879"/>
      <c r="FT32" s="879"/>
      <c r="FU32" s="879"/>
      <c r="FV32" s="879"/>
      <c r="FW32" s="879"/>
      <c r="FX32" s="879"/>
      <c r="FY32" s="879"/>
      <c r="FZ32" s="879"/>
      <c r="GA32" s="879"/>
      <c r="GB32" s="879"/>
      <c r="GC32" s="879"/>
      <c r="GD32" s="879"/>
      <c r="GE32" s="879"/>
      <c r="GF32" s="879"/>
      <c r="GG32" s="879"/>
      <c r="GH32" s="879"/>
      <c r="GI32" s="879"/>
      <c r="GJ32" s="879"/>
      <c r="GK32" s="879"/>
      <c r="GL32" s="879"/>
      <c r="GM32" s="879"/>
      <c r="GN32" s="879"/>
      <c r="GO32" s="879"/>
      <c r="GP32" s="879"/>
      <c r="GQ32" s="879"/>
      <c r="GR32" s="879"/>
      <c r="GS32" s="879"/>
      <c r="GT32" s="879"/>
      <c r="GU32" s="879"/>
      <c r="GV32" s="879"/>
      <c r="GW32" s="879"/>
      <c r="GX32" s="879"/>
      <c r="GY32" s="879"/>
      <c r="GZ32" s="879"/>
      <c r="HA32" s="879"/>
      <c r="HB32" s="879"/>
      <c r="HC32" s="879"/>
      <c r="HD32" s="879"/>
      <c r="HE32" s="879"/>
      <c r="HF32" s="879"/>
      <c r="HG32" s="879"/>
      <c r="HH32" s="879"/>
      <c r="HI32" s="879"/>
      <c r="HJ32" s="879"/>
      <c r="HK32" s="879"/>
      <c r="HL32" s="879"/>
      <c r="HM32" s="879"/>
      <c r="HN32" s="879"/>
      <c r="HO32" s="879"/>
      <c r="HP32" s="879"/>
      <c r="HQ32" s="879"/>
      <c r="HR32" s="879"/>
      <c r="HS32" s="879"/>
      <c r="HT32" s="879"/>
      <c r="HU32" s="879"/>
      <c r="HV32" s="879"/>
      <c r="HW32" s="879"/>
      <c r="HX32" s="879"/>
      <c r="HY32" s="879"/>
      <c r="HZ32" s="879"/>
      <c r="IA32" s="879"/>
      <c r="IB32" s="879"/>
      <c r="IC32" s="879"/>
      <c r="ID32" s="879"/>
      <c r="IE32" s="879"/>
      <c r="IF32" s="879"/>
      <c r="IG32" s="879"/>
      <c r="IH32" s="879"/>
      <c r="II32" s="879"/>
      <c r="IJ32" s="879"/>
      <c r="IK32" s="879"/>
      <c r="IL32" s="879"/>
      <c r="IM32" s="879"/>
      <c r="IN32" s="879"/>
      <c r="IO32" s="879"/>
      <c r="IP32" s="879"/>
      <c r="IQ32" s="879"/>
      <c r="IR32" s="879"/>
      <c r="IS32" s="879"/>
      <c r="IT32" s="879"/>
      <c r="IU32" s="879"/>
      <c r="IV32" s="879"/>
    </row>
    <row r="33" spans="1:256" ht="16.5">
      <c r="A33" s="654" t="s">
        <v>393</v>
      </c>
      <c r="B33" s="1062" t="s">
        <v>92</v>
      </c>
      <c r="C33" s="648" t="e">
        <f>+'Créditos-Esc Especifico'!B168</f>
        <v>#DIV/0!</v>
      </c>
      <c r="D33" s="648" t="e">
        <f>+'Créditos-Esc Especifico'!C168</f>
        <v>#DIV/0!</v>
      </c>
      <c r="E33" s="648" t="e">
        <f>+'Créditos-Esc Especifico'!D168</f>
        <v>#DIV/0!</v>
      </c>
      <c r="F33" s="648" t="e">
        <f>+'Créditos-Esc Especifico'!E168</f>
        <v>#DIV/0!</v>
      </c>
      <c r="G33" s="648" t="e">
        <f>+'Créditos-Esc Especifico'!F168</f>
        <v>#DIV/0!</v>
      </c>
      <c r="H33" s="648" t="e">
        <f>+'Créditos-Esc Especifico'!G168</f>
        <v>#DIV/0!</v>
      </c>
      <c r="I33" s="648" t="e">
        <f>+'Créditos-Esc Especifico'!H168</f>
        <v>#DIV/0!</v>
      </c>
      <c r="J33" s="648" t="e">
        <f>+'Créditos-Esc Especifico'!I168</f>
        <v>#DIV/0!</v>
      </c>
      <c r="K33" s="648" t="e">
        <f>+'Créditos-Esc Especifico'!J168</f>
        <v>#DIV/0!</v>
      </c>
      <c r="L33" s="648" t="e">
        <f>+'Créditos-Esc Especifico'!K168</f>
        <v>#DIV/0!</v>
      </c>
      <c r="M33" s="648" t="e">
        <f>+'Créditos-Esc Especifico'!L168</f>
        <v>#DIV/0!</v>
      </c>
      <c r="N33" s="648" t="e">
        <f>+'Créditos-Esc Especifico'!M168</f>
        <v>#DIV/0!</v>
      </c>
      <c r="O33" s="648" t="e">
        <f>+'Créditos-Esc Especifico'!N168</f>
        <v>#DIV/0!</v>
      </c>
      <c r="P33" s="648" t="e">
        <f>+'Créditos-Esc Especifico'!O168</f>
        <v>#DIV/0!</v>
      </c>
      <c r="Q33" s="648" t="e">
        <f>+'Créditos-Esc Especifico'!P168</f>
        <v>#DIV/0!</v>
      </c>
      <c r="R33" s="648" t="e">
        <f>+'Créditos-Esc Especifico'!Q168</f>
        <v>#DIV/0!</v>
      </c>
      <c r="S33" s="648" t="e">
        <f>+'Créditos-Esc Especifico'!R168</f>
        <v>#DIV/0!</v>
      </c>
      <c r="T33" s="648" t="e">
        <f>+'Créditos-Esc Especifico'!S168</f>
        <v>#DIV/0!</v>
      </c>
      <c r="U33" s="875" t="e">
        <f t="shared" si="2"/>
        <v>#DIV/0!</v>
      </c>
      <c r="V33" s="875" t="e">
        <f t="shared" si="2"/>
        <v>#DIV/0!</v>
      </c>
      <c r="W33" s="1058" t="e">
        <f>Anx16BReg!U33-U33</f>
        <v>#DIV/0!</v>
      </c>
      <c r="X33" s="1058" t="e">
        <f>Anx16BReg!V33-V33</f>
        <v>#DIV/0!</v>
      </c>
      <c r="Y33" s="1059"/>
      <c r="Z33" s="1059"/>
      <c r="AA33" s="878"/>
      <c r="AB33" s="878"/>
      <c r="AC33" s="878"/>
      <c r="AD33" s="878"/>
      <c r="AE33" s="878"/>
      <c r="AF33" s="879"/>
      <c r="AG33" s="879"/>
      <c r="AH33" s="879"/>
      <c r="AI33" s="879"/>
      <c r="AJ33" s="879"/>
      <c r="AK33" s="879"/>
      <c r="AL33" s="879"/>
      <c r="AM33" s="879"/>
      <c r="AN33" s="879"/>
      <c r="AO33" s="879"/>
      <c r="AP33" s="879"/>
      <c r="AQ33" s="879"/>
      <c r="AR33" s="879"/>
      <c r="AS33" s="879"/>
      <c r="AT33" s="879"/>
      <c r="AU33" s="879"/>
      <c r="AV33" s="879"/>
      <c r="AW33" s="879"/>
      <c r="AX33" s="879"/>
      <c r="AY33" s="879"/>
      <c r="AZ33" s="879"/>
      <c r="BA33" s="879"/>
      <c r="BB33" s="879"/>
      <c r="BC33" s="879"/>
      <c r="BD33" s="879"/>
      <c r="BE33" s="879"/>
      <c r="BF33" s="879"/>
      <c r="BG33" s="879"/>
      <c r="BH33" s="879"/>
      <c r="BI33" s="879"/>
      <c r="BJ33" s="879"/>
      <c r="BK33" s="879"/>
      <c r="BL33" s="879"/>
      <c r="BM33" s="879"/>
      <c r="BN33" s="879"/>
      <c r="BO33" s="879"/>
      <c r="BP33" s="879"/>
      <c r="BQ33" s="879"/>
      <c r="BR33" s="879"/>
      <c r="BS33" s="879"/>
      <c r="BT33" s="879"/>
      <c r="BU33" s="879"/>
      <c r="BV33" s="879"/>
      <c r="BW33" s="879"/>
      <c r="BX33" s="879"/>
      <c r="BY33" s="879"/>
      <c r="BZ33" s="879"/>
      <c r="CA33" s="879"/>
      <c r="CB33" s="879"/>
      <c r="CC33" s="879"/>
      <c r="CD33" s="879"/>
      <c r="CE33" s="879"/>
      <c r="CF33" s="879"/>
      <c r="CG33" s="879"/>
      <c r="CH33" s="879"/>
      <c r="CI33" s="879"/>
      <c r="CJ33" s="879"/>
      <c r="CK33" s="879"/>
      <c r="CL33" s="879"/>
      <c r="CM33" s="879"/>
      <c r="CN33" s="879"/>
      <c r="CO33" s="879"/>
      <c r="CP33" s="879"/>
      <c r="CQ33" s="879"/>
      <c r="CR33" s="879"/>
      <c r="CS33" s="879"/>
      <c r="CT33" s="879"/>
      <c r="CU33" s="879"/>
      <c r="CV33" s="879"/>
      <c r="CW33" s="879"/>
      <c r="CX33" s="879"/>
      <c r="CY33" s="879"/>
      <c r="CZ33" s="879"/>
      <c r="DA33" s="879"/>
      <c r="DB33" s="879"/>
      <c r="DC33" s="879"/>
      <c r="DD33" s="879"/>
      <c r="DE33" s="879"/>
      <c r="DF33" s="879"/>
      <c r="DG33" s="879"/>
      <c r="DH33" s="879"/>
      <c r="DI33" s="879"/>
      <c r="DJ33" s="879"/>
      <c r="DK33" s="879"/>
      <c r="DL33" s="879"/>
      <c r="DM33" s="879"/>
      <c r="DN33" s="879"/>
      <c r="DO33" s="879"/>
      <c r="DP33" s="879"/>
      <c r="DQ33" s="879"/>
      <c r="DR33" s="879"/>
      <c r="DS33" s="879"/>
      <c r="DT33" s="879"/>
      <c r="DU33" s="879"/>
      <c r="DV33" s="879"/>
      <c r="DW33" s="879"/>
      <c r="DX33" s="879"/>
      <c r="DY33" s="879"/>
      <c r="DZ33" s="879"/>
      <c r="EA33" s="879"/>
      <c r="EB33" s="879"/>
      <c r="EC33" s="879"/>
      <c r="ED33" s="879"/>
      <c r="EE33" s="879"/>
      <c r="EF33" s="879"/>
      <c r="EG33" s="879"/>
      <c r="EH33" s="879"/>
      <c r="EI33" s="879"/>
      <c r="EJ33" s="879"/>
      <c r="EK33" s="879"/>
      <c r="EL33" s="879"/>
      <c r="EM33" s="879"/>
      <c r="EN33" s="879"/>
      <c r="EO33" s="879"/>
      <c r="EP33" s="879"/>
      <c r="EQ33" s="879"/>
      <c r="ER33" s="879"/>
      <c r="ES33" s="879"/>
      <c r="ET33" s="879"/>
      <c r="EU33" s="879"/>
      <c r="EV33" s="879"/>
      <c r="EW33" s="879"/>
      <c r="EX33" s="879"/>
      <c r="EY33" s="879"/>
      <c r="EZ33" s="879"/>
      <c r="FA33" s="879"/>
      <c r="FB33" s="879"/>
      <c r="FC33" s="879"/>
      <c r="FD33" s="879"/>
      <c r="FE33" s="879"/>
      <c r="FF33" s="879"/>
      <c r="FG33" s="879"/>
      <c r="FH33" s="879"/>
      <c r="FI33" s="879"/>
      <c r="FJ33" s="879"/>
      <c r="FK33" s="879"/>
      <c r="FL33" s="879"/>
      <c r="FM33" s="879"/>
      <c r="FN33" s="879"/>
      <c r="FO33" s="879"/>
      <c r="FP33" s="879"/>
      <c r="FQ33" s="879"/>
      <c r="FR33" s="879"/>
      <c r="FS33" s="879"/>
      <c r="FT33" s="879"/>
      <c r="FU33" s="879"/>
      <c r="FV33" s="879"/>
      <c r="FW33" s="879"/>
      <c r="FX33" s="879"/>
      <c r="FY33" s="879"/>
      <c r="FZ33" s="879"/>
      <c r="GA33" s="879"/>
      <c r="GB33" s="879"/>
      <c r="GC33" s="879"/>
      <c r="GD33" s="879"/>
      <c r="GE33" s="879"/>
      <c r="GF33" s="879"/>
      <c r="GG33" s="879"/>
      <c r="GH33" s="879"/>
      <c r="GI33" s="879"/>
      <c r="GJ33" s="879"/>
      <c r="GK33" s="879"/>
      <c r="GL33" s="879"/>
      <c r="GM33" s="879"/>
      <c r="GN33" s="879"/>
      <c r="GO33" s="879"/>
      <c r="GP33" s="879"/>
      <c r="GQ33" s="879"/>
      <c r="GR33" s="879"/>
      <c r="GS33" s="879"/>
      <c r="GT33" s="879"/>
      <c r="GU33" s="879"/>
      <c r="GV33" s="879"/>
      <c r="GW33" s="879"/>
      <c r="GX33" s="879"/>
      <c r="GY33" s="879"/>
      <c r="GZ33" s="879"/>
      <c r="HA33" s="879"/>
      <c r="HB33" s="879"/>
      <c r="HC33" s="879"/>
      <c r="HD33" s="879"/>
      <c r="HE33" s="879"/>
      <c r="HF33" s="879"/>
      <c r="HG33" s="879"/>
      <c r="HH33" s="879"/>
      <c r="HI33" s="879"/>
      <c r="HJ33" s="879"/>
      <c r="HK33" s="879"/>
      <c r="HL33" s="879"/>
      <c r="HM33" s="879"/>
      <c r="HN33" s="879"/>
      <c r="HO33" s="879"/>
      <c r="HP33" s="879"/>
      <c r="HQ33" s="879"/>
      <c r="HR33" s="879"/>
      <c r="HS33" s="879"/>
      <c r="HT33" s="879"/>
      <c r="HU33" s="879"/>
      <c r="HV33" s="879"/>
      <c r="HW33" s="879"/>
      <c r="HX33" s="879"/>
      <c r="HY33" s="879"/>
      <c r="HZ33" s="879"/>
      <c r="IA33" s="879"/>
      <c r="IB33" s="879"/>
      <c r="IC33" s="879"/>
      <c r="ID33" s="879"/>
      <c r="IE33" s="879"/>
      <c r="IF33" s="879"/>
      <c r="IG33" s="879"/>
      <c r="IH33" s="879"/>
      <c r="II33" s="879"/>
      <c r="IJ33" s="879"/>
      <c r="IK33" s="879"/>
      <c r="IL33" s="879"/>
      <c r="IM33" s="879"/>
      <c r="IN33" s="879"/>
      <c r="IO33" s="879"/>
      <c r="IP33" s="879"/>
      <c r="IQ33" s="879"/>
      <c r="IR33" s="879"/>
      <c r="IS33" s="879"/>
      <c r="IT33" s="879"/>
      <c r="IU33" s="879"/>
      <c r="IV33" s="879"/>
    </row>
    <row r="34" spans="1:256" ht="16.5">
      <c r="A34" s="654" t="s">
        <v>394</v>
      </c>
      <c r="B34" s="1062" t="s">
        <v>93</v>
      </c>
      <c r="C34" s="648" t="e">
        <f>+'Créditos-Esc Especifico'!B159</f>
        <v>#DIV/0!</v>
      </c>
      <c r="D34" s="648" t="e">
        <f>+'Créditos-Esc Especifico'!C159</f>
        <v>#DIV/0!</v>
      </c>
      <c r="E34" s="648" t="e">
        <f>+'Créditos-Esc Especifico'!D159</f>
        <v>#DIV/0!</v>
      </c>
      <c r="F34" s="648" t="e">
        <f>+'Créditos-Esc Especifico'!E159</f>
        <v>#DIV/0!</v>
      </c>
      <c r="G34" s="648" t="e">
        <f>+'Créditos-Esc Especifico'!F159</f>
        <v>#DIV/0!</v>
      </c>
      <c r="H34" s="648" t="e">
        <f>+'Créditos-Esc Especifico'!G159</f>
        <v>#DIV/0!</v>
      </c>
      <c r="I34" s="648" t="e">
        <f>+'Créditos-Esc Especifico'!H159</f>
        <v>#DIV/0!</v>
      </c>
      <c r="J34" s="648" t="e">
        <f>+'Créditos-Esc Especifico'!I159</f>
        <v>#DIV/0!</v>
      </c>
      <c r="K34" s="648" t="e">
        <f>+'Créditos-Esc Especifico'!J159</f>
        <v>#DIV/0!</v>
      </c>
      <c r="L34" s="648" t="e">
        <f>+'Créditos-Esc Especifico'!K159</f>
        <v>#DIV/0!</v>
      </c>
      <c r="M34" s="648" t="e">
        <f>+'Créditos-Esc Especifico'!L159</f>
        <v>#DIV/0!</v>
      </c>
      <c r="N34" s="648" t="e">
        <f>+'Créditos-Esc Especifico'!M159</f>
        <v>#DIV/0!</v>
      </c>
      <c r="O34" s="648" t="e">
        <f>+'Créditos-Esc Especifico'!N159</f>
        <v>#DIV/0!</v>
      </c>
      <c r="P34" s="648" t="e">
        <f>+'Créditos-Esc Especifico'!O159</f>
        <v>#DIV/0!</v>
      </c>
      <c r="Q34" s="648" t="e">
        <f>+'Créditos-Esc Especifico'!P159</f>
        <v>#DIV/0!</v>
      </c>
      <c r="R34" s="648" t="e">
        <f>+'Créditos-Esc Especifico'!Q159</f>
        <v>#DIV/0!</v>
      </c>
      <c r="S34" s="648" t="e">
        <f>+'Créditos-Esc Especifico'!R159</f>
        <v>#DIV/0!</v>
      </c>
      <c r="T34" s="648" t="e">
        <f>+'Créditos-Esc Especifico'!S159</f>
        <v>#DIV/0!</v>
      </c>
      <c r="U34" s="875" t="e">
        <f t="shared" si="2"/>
        <v>#DIV/0!</v>
      </c>
      <c r="V34" s="875" t="e">
        <f t="shared" si="2"/>
        <v>#DIV/0!</v>
      </c>
      <c r="W34" s="1058" t="e">
        <f>Anx16BReg!U34-U34</f>
        <v>#DIV/0!</v>
      </c>
      <c r="X34" s="1058" t="e">
        <f>Anx16BReg!V34-V34</f>
        <v>#DIV/0!</v>
      </c>
      <c r="Y34" s="1059"/>
      <c r="Z34" s="1059"/>
      <c r="AA34" s="878"/>
      <c r="AB34" s="878"/>
      <c r="AC34" s="878"/>
      <c r="AD34" s="878"/>
      <c r="AE34" s="878"/>
      <c r="AF34" s="879"/>
      <c r="AG34" s="879"/>
      <c r="AH34" s="879"/>
      <c r="AI34" s="879"/>
      <c r="AJ34" s="879"/>
      <c r="AK34" s="879"/>
      <c r="AL34" s="879"/>
      <c r="AM34" s="879"/>
      <c r="AN34" s="879"/>
      <c r="AO34" s="879"/>
      <c r="AP34" s="879"/>
      <c r="AQ34" s="879"/>
      <c r="AR34" s="879"/>
      <c r="AS34" s="879"/>
      <c r="AT34" s="879"/>
      <c r="AU34" s="879"/>
      <c r="AV34" s="879"/>
      <c r="AW34" s="879"/>
      <c r="AX34" s="879"/>
      <c r="AY34" s="879"/>
      <c r="AZ34" s="879"/>
      <c r="BA34" s="879"/>
      <c r="BB34" s="879"/>
      <c r="BC34" s="879"/>
      <c r="BD34" s="879"/>
      <c r="BE34" s="879"/>
      <c r="BF34" s="879"/>
      <c r="BG34" s="879"/>
      <c r="BH34" s="879"/>
      <c r="BI34" s="879"/>
      <c r="BJ34" s="879"/>
      <c r="BK34" s="879"/>
      <c r="BL34" s="879"/>
      <c r="BM34" s="879"/>
      <c r="BN34" s="879"/>
      <c r="BO34" s="879"/>
      <c r="BP34" s="879"/>
      <c r="BQ34" s="879"/>
      <c r="BR34" s="879"/>
      <c r="BS34" s="879"/>
      <c r="BT34" s="879"/>
      <c r="BU34" s="879"/>
      <c r="BV34" s="879"/>
      <c r="BW34" s="879"/>
      <c r="BX34" s="879"/>
      <c r="BY34" s="879"/>
      <c r="BZ34" s="879"/>
      <c r="CA34" s="879"/>
      <c r="CB34" s="879"/>
      <c r="CC34" s="879"/>
      <c r="CD34" s="879"/>
      <c r="CE34" s="879"/>
      <c r="CF34" s="879"/>
      <c r="CG34" s="879"/>
      <c r="CH34" s="879"/>
      <c r="CI34" s="879"/>
      <c r="CJ34" s="879"/>
      <c r="CK34" s="879"/>
      <c r="CL34" s="879"/>
      <c r="CM34" s="879"/>
      <c r="CN34" s="879"/>
      <c r="CO34" s="879"/>
      <c r="CP34" s="879"/>
      <c r="CQ34" s="879"/>
      <c r="CR34" s="879"/>
      <c r="CS34" s="879"/>
      <c r="CT34" s="879"/>
      <c r="CU34" s="879"/>
      <c r="CV34" s="879"/>
      <c r="CW34" s="879"/>
      <c r="CX34" s="879"/>
      <c r="CY34" s="879"/>
      <c r="CZ34" s="879"/>
      <c r="DA34" s="879"/>
      <c r="DB34" s="879"/>
      <c r="DC34" s="879"/>
      <c r="DD34" s="879"/>
      <c r="DE34" s="879"/>
      <c r="DF34" s="879"/>
      <c r="DG34" s="879"/>
      <c r="DH34" s="879"/>
      <c r="DI34" s="879"/>
      <c r="DJ34" s="879"/>
      <c r="DK34" s="879"/>
      <c r="DL34" s="879"/>
      <c r="DM34" s="879"/>
      <c r="DN34" s="879"/>
      <c r="DO34" s="879"/>
      <c r="DP34" s="879"/>
      <c r="DQ34" s="879"/>
      <c r="DR34" s="879"/>
      <c r="DS34" s="879"/>
      <c r="DT34" s="879"/>
      <c r="DU34" s="879"/>
      <c r="DV34" s="879"/>
      <c r="DW34" s="879"/>
      <c r="DX34" s="879"/>
      <c r="DY34" s="879"/>
      <c r="DZ34" s="879"/>
      <c r="EA34" s="879"/>
      <c r="EB34" s="879"/>
      <c r="EC34" s="879"/>
      <c r="ED34" s="879"/>
      <c r="EE34" s="879"/>
      <c r="EF34" s="879"/>
      <c r="EG34" s="879"/>
      <c r="EH34" s="879"/>
      <c r="EI34" s="879"/>
      <c r="EJ34" s="879"/>
      <c r="EK34" s="879"/>
      <c r="EL34" s="879"/>
      <c r="EM34" s="879"/>
      <c r="EN34" s="879"/>
      <c r="EO34" s="879"/>
      <c r="EP34" s="879"/>
      <c r="EQ34" s="879"/>
      <c r="ER34" s="879"/>
      <c r="ES34" s="879"/>
      <c r="ET34" s="879"/>
      <c r="EU34" s="879"/>
      <c r="EV34" s="879"/>
      <c r="EW34" s="879"/>
      <c r="EX34" s="879"/>
      <c r="EY34" s="879"/>
      <c r="EZ34" s="879"/>
      <c r="FA34" s="879"/>
      <c r="FB34" s="879"/>
      <c r="FC34" s="879"/>
      <c r="FD34" s="879"/>
      <c r="FE34" s="879"/>
      <c r="FF34" s="879"/>
      <c r="FG34" s="879"/>
      <c r="FH34" s="879"/>
      <c r="FI34" s="879"/>
      <c r="FJ34" s="879"/>
      <c r="FK34" s="879"/>
      <c r="FL34" s="879"/>
      <c r="FM34" s="879"/>
      <c r="FN34" s="879"/>
      <c r="FO34" s="879"/>
      <c r="FP34" s="879"/>
      <c r="FQ34" s="879"/>
      <c r="FR34" s="879"/>
      <c r="FS34" s="879"/>
      <c r="FT34" s="879"/>
      <c r="FU34" s="879"/>
      <c r="FV34" s="879"/>
      <c r="FW34" s="879"/>
      <c r="FX34" s="879"/>
      <c r="FY34" s="879"/>
      <c r="FZ34" s="879"/>
      <c r="GA34" s="879"/>
      <c r="GB34" s="879"/>
      <c r="GC34" s="879"/>
      <c r="GD34" s="879"/>
      <c r="GE34" s="879"/>
      <c r="GF34" s="879"/>
      <c r="GG34" s="879"/>
      <c r="GH34" s="879"/>
      <c r="GI34" s="879"/>
      <c r="GJ34" s="879"/>
      <c r="GK34" s="879"/>
      <c r="GL34" s="879"/>
      <c r="GM34" s="879"/>
      <c r="GN34" s="879"/>
      <c r="GO34" s="879"/>
      <c r="GP34" s="879"/>
      <c r="GQ34" s="879"/>
      <c r="GR34" s="879"/>
      <c r="GS34" s="879"/>
      <c r="GT34" s="879"/>
      <c r="GU34" s="879"/>
      <c r="GV34" s="879"/>
      <c r="GW34" s="879"/>
      <c r="GX34" s="879"/>
      <c r="GY34" s="879"/>
      <c r="GZ34" s="879"/>
      <c r="HA34" s="879"/>
      <c r="HB34" s="879"/>
      <c r="HC34" s="879"/>
      <c r="HD34" s="879"/>
      <c r="HE34" s="879"/>
      <c r="HF34" s="879"/>
      <c r="HG34" s="879"/>
      <c r="HH34" s="879"/>
      <c r="HI34" s="879"/>
      <c r="HJ34" s="879"/>
      <c r="HK34" s="879"/>
      <c r="HL34" s="879"/>
      <c r="HM34" s="879"/>
      <c r="HN34" s="879"/>
      <c r="HO34" s="879"/>
      <c r="HP34" s="879"/>
      <c r="HQ34" s="879"/>
      <c r="HR34" s="879"/>
      <c r="HS34" s="879"/>
      <c r="HT34" s="879"/>
      <c r="HU34" s="879"/>
      <c r="HV34" s="879"/>
      <c r="HW34" s="879"/>
      <c r="HX34" s="879"/>
      <c r="HY34" s="879"/>
      <c r="HZ34" s="879"/>
      <c r="IA34" s="879"/>
      <c r="IB34" s="879"/>
      <c r="IC34" s="879"/>
      <c r="ID34" s="879"/>
      <c r="IE34" s="879"/>
      <c r="IF34" s="879"/>
      <c r="IG34" s="879"/>
      <c r="IH34" s="879"/>
      <c r="II34" s="879"/>
      <c r="IJ34" s="879"/>
      <c r="IK34" s="879"/>
      <c r="IL34" s="879"/>
      <c r="IM34" s="879"/>
      <c r="IN34" s="879"/>
      <c r="IO34" s="879"/>
      <c r="IP34" s="879"/>
      <c r="IQ34" s="879"/>
      <c r="IR34" s="879"/>
      <c r="IS34" s="879"/>
      <c r="IT34" s="879"/>
      <c r="IU34" s="879"/>
      <c r="IV34" s="879"/>
    </row>
    <row r="35" spans="1:256" ht="16.5">
      <c r="A35" s="654" t="s">
        <v>394</v>
      </c>
      <c r="B35" s="1062" t="s">
        <v>94</v>
      </c>
      <c r="C35" s="648" t="e">
        <f>+'Créditos-Esc Especifico'!B160</f>
        <v>#DIV/0!</v>
      </c>
      <c r="D35" s="648" t="e">
        <f>+'Créditos-Esc Especifico'!C160</f>
        <v>#DIV/0!</v>
      </c>
      <c r="E35" s="648" t="e">
        <f>+'Créditos-Esc Especifico'!D160</f>
        <v>#DIV/0!</v>
      </c>
      <c r="F35" s="648" t="e">
        <f>+'Créditos-Esc Especifico'!E160</f>
        <v>#DIV/0!</v>
      </c>
      <c r="G35" s="648" t="e">
        <f>+'Créditos-Esc Especifico'!F160</f>
        <v>#DIV/0!</v>
      </c>
      <c r="H35" s="648" t="e">
        <f>+'Créditos-Esc Especifico'!G160</f>
        <v>#DIV/0!</v>
      </c>
      <c r="I35" s="648" t="e">
        <f>+'Créditos-Esc Especifico'!H160</f>
        <v>#DIV/0!</v>
      </c>
      <c r="J35" s="648" t="e">
        <f>+'Créditos-Esc Especifico'!I160</f>
        <v>#DIV/0!</v>
      </c>
      <c r="K35" s="648" t="e">
        <f>+'Créditos-Esc Especifico'!J160</f>
        <v>#DIV/0!</v>
      </c>
      <c r="L35" s="648" t="e">
        <f>+'Créditos-Esc Especifico'!K160</f>
        <v>#DIV/0!</v>
      </c>
      <c r="M35" s="648" t="e">
        <f>+'Créditos-Esc Especifico'!L160</f>
        <v>#DIV/0!</v>
      </c>
      <c r="N35" s="648" t="e">
        <f>+'Créditos-Esc Especifico'!M160</f>
        <v>#DIV/0!</v>
      </c>
      <c r="O35" s="648" t="e">
        <f>+'Créditos-Esc Especifico'!N160</f>
        <v>#DIV/0!</v>
      </c>
      <c r="P35" s="648" t="e">
        <f>+'Créditos-Esc Especifico'!O160</f>
        <v>#DIV/0!</v>
      </c>
      <c r="Q35" s="648" t="e">
        <f>+'Créditos-Esc Especifico'!P160</f>
        <v>#DIV/0!</v>
      </c>
      <c r="R35" s="648" t="e">
        <f>+'Créditos-Esc Especifico'!Q160</f>
        <v>#DIV/0!</v>
      </c>
      <c r="S35" s="648" t="e">
        <f>+'Créditos-Esc Especifico'!R160</f>
        <v>#DIV/0!</v>
      </c>
      <c r="T35" s="648" t="e">
        <f>+'Créditos-Esc Especifico'!S160</f>
        <v>#DIV/0!</v>
      </c>
      <c r="U35" s="875" t="e">
        <f t="shared" si="2"/>
        <v>#DIV/0!</v>
      </c>
      <c r="V35" s="875" t="e">
        <f t="shared" si="2"/>
        <v>#DIV/0!</v>
      </c>
      <c r="W35" s="1058" t="e">
        <f>Anx16BReg!U35-U35</f>
        <v>#DIV/0!</v>
      </c>
      <c r="X35" s="1058" t="e">
        <f>Anx16BReg!V35-V35</f>
        <v>#DIV/0!</v>
      </c>
      <c r="Y35" s="1059"/>
      <c r="Z35" s="1059"/>
      <c r="AA35" s="878"/>
      <c r="AB35" s="878"/>
      <c r="AC35" s="878"/>
      <c r="AD35" s="878"/>
      <c r="AE35" s="878"/>
      <c r="AF35" s="879"/>
      <c r="AG35" s="879"/>
      <c r="AH35" s="879"/>
      <c r="AI35" s="879"/>
      <c r="AJ35" s="879"/>
      <c r="AK35" s="879"/>
      <c r="AL35" s="879"/>
      <c r="AM35" s="879"/>
      <c r="AN35" s="879"/>
      <c r="AO35" s="879"/>
      <c r="AP35" s="879"/>
      <c r="AQ35" s="879"/>
      <c r="AR35" s="879"/>
      <c r="AS35" s="879"/>
      <c r="AT35" s="879"/>
      <c r="AU35" s="879"/>
      <c r="AV35" s="879"/>
      <c r="AW35" s="879"/>
      <c r="AX35" s="879"/>
      <c r="AY35" s="879"/>
      <c r="AZ35" s="879"/>
      <c r="BA35" s="879"/>
      <c r="BB35" s="879"/>
      <c r="BC35" s="879"/>
      <c r="BD35" s="879"/>
      <c r="BE35" s="879"/>
      <c r="BF35" s="879"/>
      <c r="BG35" s="879"/>
      <c r="BH35" s="879"/>
      <c r="BI35" s="879"/>
      <c r="BJ35" s="879"/>
      <c r="BK35" s="879"/>
      <c r="BL35" s="879"/>
      <c r="BM35" s="879"/>
      <c r="BN35" s="879"/>
      <c r="BO35" s="879"/>
      <c r="BP35" s="879"/>
      <c r="BQ35" s="879"/>
      <c r="BR35" s="879"/>
      <c r="BS35" s="879"/>
      <c r="BT35" s="879"/>
      <c r="BU35" s="879"/>
      <c r="BV35" s="879"/>
      <c r="BW35" s="879"/>
      <c r="BX35" s="879"/>
      <c r="BY35" s="879"/>
      <c r="BZ35" s="879"/>
      <c r="CA35" s="879"/>
      <c r="CB35" s="879"/>
      <c r="CC35" s="879"/>
      <c r="CD35" s="879"/>
      <c r="CE35" s="879"/>
      <c r="CF35" s="879"/>
      <c r="CG35" s="879"/>
      <c r="CH35" s="879"/>
      <c r="CI35" s="879"/>
      <c r="CJ35" s="879"/>
      <c r="CK35" s="879"/>
      <c r="CL35" s="879"/>
      <c r="CM35" s="879"/>
      <c r="CN35" s="879"/>
      <c r="CO35" s="879"/>
      <c r="CP35" s="879"/>
      <c r="CQ35" s="879"/>
      <c r="CR35" s="879"/>
      <c r="CS35" s="879"/>
      <c r="CT35" s="879"/>
      <c r="CU35" s="879"/>
      <c r="CV35" s="879"/>
      <c r="CW35" s="879"/>
      <c r="CX35" s="879"/>
      <c r="CY35" s="879"/>
      <c r="CZ35" s="879"/>
      <c r="DA35" s="879"/>
      <c r="DB35" s="879"/>
      <c r="DC35" s="879"/>
      <c r="DD35" s="879"/>
      <c r="DE35" s="879"/>
      <c r="DF35" s="879"/>
      <c r="DG35" s="879"/>
      <c r="DH35" s="879"/>
      <c r="DI35" s="879"/>
      <c r="DJ35" s="879"/>
      <c r="DK35" s="879"/>
      <c r="DL35" s="879"/>
      <c r="DM35" s="879"/>
      <c r="DN35" s="879"/>
      <c r="DO35" s="879"/>
      <c r="DP35" s="879"/>
      <c r="DQ35" s="879"/>
      <c r="DR35" s="879"/>
      <c r="DS35" s="879"/>
      <c r="DT35" s="879"/>
      <c r="DU35" s="879"/>
      <c r="DV35" s="879"/>
      <c r="DW35" s="879"/>
      <c r="DX35" s="879"/>
      <c r="DY35" s="879"/>
      <c r="DZ35" s="879"/>
      <c r="EA35" s="879"/>
      <c r="EB35" s="879"/>
      <c r="EC35" s="879"/>
      <c r="ED35" s="879"/>
      <c r="EE35" s="879"/>
      <c r="EF35" s="879"/>
      <c r="EG35" s="879"/>
      <c r="EH35" s="879"/>
      <c r="EI35" s="879"/>
      <c r="EJ35" s="879"/>
      <c r="EK35" s="879"/>
      <c r="EL35" s="879"/>
      <c r="EM35" s="879"/>
      <c r="EN35" s="879"/>
      <c r="EO35" s="879"/>
      <c r="EP35" s="879"/>
      <c r="EQ35" s="879"/>
      <c r="ER35" s="879"/>
      <c r="ES35" s="879"/>
      <c r="ET35" s="879"/>
      <c r="EU35" s="879"/>
      <c r="EV35" s="879"/>
      <c r="EW35" s="879"/>
      <c r="EX35" s="879"/>
      <c r="EY35" s="879"/>
      <c r="EZ35" s="879"/>
      <c r="FA35" s="879"/>
      <c r="FB35" s="879"/>
      <c r="FC35" s="879"/>
      <c r="FD35" s="879"/>
      <c r="FE35" s="879"/>
      <c r="FF35" s="879"/>
      <c r="FG35" s="879"/>
      <c r="FH35" s="879"/>
      <c r="FI35" s="879"/>
      <c r="FJ35" s="879"/>
      <c r="FK35" s="879"/>
      <c r="FL35" s="879"/>
      <c r="FM35" s="879"/>
      <c r="FN35" s="879"/>
      <c r="FO35" s="879"/>
      <c r="FP35" s="879"/>
      <c r="FQ35" s="879"/>
      <c r="FR35" s="879"/>
      <c r="FS35" s="879"/>
      <c r="FT35" s="879"/>
      <c r="FU35" s="879"/>
      <c r="FV35" s="879"/>
      <c r="FW35" s="879"/>
      <c r="FX35" s="879"/>
      <c r="FY35" s="879"/>
      <c r="FZ35" s="879"/>
      <c r="GA35" s="879"/>
      <c r="GB35" s="879"/>
      <c r="GC35" s="879"/>
      <c r="GD35" s="879"/>
      <c r="GE35" s="879"/>
      <c r="GF35" s="879"/>
      <c r="GG35" s="879"/>
      <c r="GH35" s="879"/>
      <c r="GI35" s="879"/>
      <c r="GJ35" s="879"/>
      <c r="GK35" s="879"/>
      <c r="GL35" s="879"/>
      <c r="GM35" s="879"/>
      <c r="GN35" s="879"/>
      <c r="GO35" s="879"/>
      <c r="GP35" s="879"/>
      <c r="GQ35" s="879"/>
      <c r="GR35" s="879"/>
      <c r="GS35" s="879"/>
      <c r="GT35" s="879"/>
      <c r="GU35" s="879"/>
      <c r="GV35" s="879"/>
      <c r="GW35" s="879"/>
      <c r="GX35" s="879"/>
      <c r="GY35" s="879"/>
      <c r="GZ35" s="879"/>
      <c r="HA35" s="879"/>
      <c r="HB35" s="879"/>
      <c r="HC35" s="879"/>
      <c r="HD35" s="879"/>
      <c r="HE35" s="879"/>
      <c r="HF35" s="879"/>
      <c r="HG35" s="879"/>
      <c r="HH35" s="879"/>
      <c r="HI35" s="879"/>
      <c r="HJ35" s="879"/>
      <c r="HK35" s="879"/>
      <c r="HL35" s="879"/>
      <c r="HM35" s="879"/>
      <c r="HN35" s="879"/>
      <c r="HO35" s="879"/>
      <c r="HP35" s="879"/>
      <c r="HQ35" s="879"/>
      <c r="HR35" s="879"/>
      <c r="HS35" s="879"/>
      <c r="HT35" s="879"/>
      <c r="HU35" s="879"/>
      <c r="HV35" s="879"/>
      <c r="HW35" s="879"/>
      <c r="HX35" s="879"/>
      <c r="HY35" s="879"/>
      <c r="HZ35" s="879"/>
      <c r="IA35" s="879"/>
      <c r="IB35" s="879"/>
      <c r="IC35" s="879"/>
      <c r="ID35" s="879"/>
      <c r="IE35" s="879"/>
      <c r="IF35" s="879"/>
      <c r="IG35" s="879"/>
      <c r="IH35" s="879"/>
      <c r="II35" s="879"/>
      <c r="IJ35" s="879"/>
      <c r="IK35" s="879"/>
      <c r="IL35" s="879"/>
      <c r="IM35" s="879"/>
      <c r="IN35" s="879"/>
      <c r="IO35" s="879"/>
      <c r="IP35" s="879"/>
      <c r="IQ35" s="879"/>
      <c r="IR35" s="879"/>
      <c r="IS35" s="879"/>
      <c r="IT35" s="879"/>
      <c r="IU35" s="879"/>
      <c r="IV35" s="879"/>
    </row>
    <row r="36" spans="1:256" ht="16.5">
      <c r="A36" s="654" t="s">
        <v>394</v>
      </c>
      <c r="B36" s="1062" t="s">
        <v>95</v>
      </c>
      <c r="C36" s="648" t="e">
        <f>+'Créditos-Esc Especifico'!B161</f>
        <v>#DIV/0!</v>
      </c>
      <c r="D36" s="648" t="e">
        <f>+'Créditos-Esc Especifico'!C161</f>
        <v>#DIV/0!</v>
      </c>
      <c r="E36" s="648" t="e">
        <f>+'Créditos-Esc Especifico'!D161</f>
        <v>#DIV/0!</v>
      </c>
      <c r="F36" s="648" t="e">
        <f>+'Créditos-Esc Especifico'!E161</f>
        <v>#DIV/0!</v>
      </c>
      <c r="G36" s="648" t="e">
        <f>+'Créditos-Esc Especifico'!F161</f>
        <v>#DIV/0!</v>
      </c>
      <c r="H36" s="648" t="e">
        <f>+'Créditos-Esc Especifico'!G161</f>
        <v>#DIV/0!</v>
      </c>
      <c r="I36" s="648" t="e">
        <f>+'Créditos-Esc Especifico'!H161</f>
        <v>#DIV/0!</v>
      </c>
      <c r="J36" s="648" t="e">
        <f>+'Créditos-Esc Especifico'!I161</f>
        <v>#DIV/0!</v>
      </c>
      <c r="K36" s="648" t="e">
        <f>+'Créditos-Esc Especifico'!J161</f>
        <v>#DIV/0!</v>
      </c>
      <c r="L36" s="648" t="e">
        <f>+'Créditos-Esc Especifico'!K161</f>
        <v>#DIV/0!</v>
      </c>
      <c r="M36" s="648" t="e">
        <f>+'Créditos-Esc Especifico'!L161</f>
        <v>#DIV/0!</v>
      </c>
      <c r="N36" s="648" t="e">
        <f>+'Créditos-Esc Especifico'!M161</f>
        <v>#DIV/0!</v>
      </c>
      <c r="O36" s="648" t="e">
        <f>+'Créditos-Esc Especifico'!N161</f>
        <v>#DIV/0!</v>
      </c>
      <c r="P36" s="648" t="e">
        <f>+'Créditos-Esc Especifico'!O161</f>
        <v>#DIV/0!</v>
      </c>
      <c r="Q36" s="648" t="e">
        <f>+'Créditos-Esc Especifico'!P161</f>
        <v>#DIV/0!</v>
      </c>
      <c r="R36" s="648" t="e">
        <f>+'Créditos-Esc Especifico'!Q161</f>
        <v>#DIV/0!</v>
      </c>
      <c r="S36" s="648" t="e">
        <f>+'Créditos-Esc Especifico'!R161</f>
        <v>#DIV/0!</v>
      </c>
      <c r="T36" s="648" t="e">
        <f>+'Créditos-Esc Especifico'!S161</f>
        <v>#DIV/0!</v>
      </c>
      <c r="U36" s="875" t="e">
        <f t="shared" si="2"/>
        <v>#DIV/0!</v>
      </c>
      <c r="V36" s="875" t="e">
        <f t="shared" si="2"/>
        <v>#DIV/0!</v>
      </c>
      <c r="W36" s="1058" t="e">
        <f>Anx16BReg!U36-U36</f>
        <v>#DIV/0!</v>
      </c>
      <c r="X36" s="1058" t="e">
        <f>Anx16BReg!V36-V36</f>
        <v>#DIV/0!</v>
      </c>
      <c r="Y36" s="1059"/>
      <c r="Z36" s="1059"/>
      <c r="AA36" s="878"/>
      <c r="AB36" s="878"/>
      <c r="AC36" s="878"/>
      <c r="AD36" s="878"/>
      <c r="AE36" s="878"/>
      <c r="AF36" s="879"/>
      <c r="AG36" s="879"/>
      <c r="AH36" s="879"/>
      <c r="AI36" s="879"/>
      <c r="AJ36" s="879"/>
      <c r="AK36" s="879"/>
      <c r="AL36" s="879"/>
      <c r="AM36" s="879"/>
      <c r="AN36" s="879"/>
      <c r="AO36" s="879"/>
      <c r="AP36" s="879"/>
      <c r="AQ36" s="879"/>
      <c r="AR36" s="879"/>
      <c r="AS36" s="879"/>
      <c r="AT36" s="879"/>
      <c r="AU36" s="879"/>
      <c r="AV36" s="879"/>
      <c r="AW36" s="879"/>
      <c r="AX36" s="879"/>
      <c r="AY36" s="879"/>
      <c r="AZ36" s="879"/>
      <c r="BA36" s="879"/>
      <c r="BB36" s="879"/>
      <c r="BC36" s="879"/>
      <c r="BD36" s="879"/>
      <c r="BE36" s="879"/>
      <c r="BF36" s="879"/>
      <c r="BG36" s="879"/>
      <c r="BH36" s="879"/>
      <c r="BI36" s="879"/>
      <c r="BJ36" s="879"/>
      <c r="BK36" s="879"/>
      <c r="BL36" s="879"/>
      <c r="BM36" s="879"/>
      <c r="BN36" s="879"/>
      <c r="BO36" s="879"/>
      <c r="BP36" s="879"/>
      <c r="BQ36" s="879"/>
      <c r="BR36" s="879"/>
      <c r="BS36" s="879"/>
      <c r="BT36" s="879"/>
      <c r="BU36" s="879"/>
      <c r="BV36" s="879"/>
      <c r="BW36" s="879"/>
      <c r="BX36" s="879"/>
      <c r="BY36" s="879"/>
      <c r="BZ36" s="879"/>
      <c r="CA36" s="879"/>
      <c r="CB36" s="879"/>
      <c r="CC36" s="879"/>
      <c r="CD36" s="879"/>
      <c r="CE36" s="879"/>
      <c r="CF36" s="879"/>
      <c r="CG36" s="879"/>
      <c r="CH36" s="879"/>
      <c r="CI36" s="879"/>
      <c r="CJ36" s="879"/>
      <c r="CK36" s="879"/>
      <c r="CL36" s="879"/>
      <c r="CM36" s="879"/>
      <c r="CN36" s="879"/>
      <c r="CO36" s="879"/>
      <c r="CP36" s="879"/>
      <c r="CQ36" s="879"/>
      <c r="CR36" s="879"/>
      <c r="CS36" s="879"/>
      <c r="CT36" s="879"/>
      <c r="CU36" s="879"/>
      <c r="CV36" s="879"/>
      <c r="CW36" s="879"/>
      <c r="CX36" s="879"/>
      <c r="CY36" s="879"/>
      <c r="CZ36" s="879"/>
      <c r="DA36" s="879"/>
      <c r="DB36" s="879"/>
      <c r="DC36" s="879"/>
      <c r="DD36" s="879"/>
      <c r="DE36" s="879"/>
      <c r="DF36" s="879"/>
      <c r="DG36" s="879"/>
      <c r="DH36" s="879"/>
      <c r="DI36" s="879"/>
      <c r="DJ36" s="879"/>
      <c r="DK36" s="879"/>
      <c r="DL36" s="879"/>
      <c r="DM36" s="879"/>
      <c r="DN36" s="879"/>
      <c r="DO36" s="879"/>
      <c r="DP36" s="879"/>
      <c r="DQ36" s="879"/>
      <c r="DR36" s="879"/>
      <c r="DS36" s="879"/>
      <c r="DT36" s="879"/>
      <c r="DU36" s="879"/>
      <c r="DV36" s="879"/>
      <c r="DW36" s="879"/>
      <c r="DX36" s="879"/>
      <c r="DY36" s="879"/>
      <c r="DZ36" s="879"/>
      <c r="EA36" s="879"/>
      <c r="EB36" s="879"/>
      <c r="EC36" s="879"/>
      <c r="ED36" s="879"/>
      <c r="EE36" s="879"/>
      <c r="EF36" s="879"/>
      <c r="EG36" s="879"/>
      <c r="EH36" s="879"/>
      <c r="EI36" s="879"/>
      <c r="EJ36" s="879"/>
      <c r="EK36" s="879"/>
      <c r="EL36" s="879"/>
      <c r="EM36" s="879"/>
      <c r="EN36" s="879"/>
      <c r="EO36" s="879"/>
      <c r="EP36" s="879"/>
      <c r="EQ36" s="879"/>
      <c r="ER36" s="879"/>
      <c r="ES36" s="879"/>
      <c r="ET36" s="879"/>
      <c r="EU36" s="879"/>
      <c r="EV36" s="879"/>
      <c r="EW36" s="879"/>
      <c r="EX36" s="879"/>
      <c r="EY36" s="879"/>
      <c r="EZ36" s="879"/>
      <c r="FA36" s="879"/>
      <c r="FB36" s="879"/>
      <c r="FC36" s="879"/>
      <c r="FD36" s="879"/>
      <c r="FE36" s="879"/>
      <c r="FF36" s="879"/>
      <c r="FG36" s="879"/>
      <c r="FH36" s="879"/>
      <c r="FI36" s="879"/>
      <c r="FJ36" s="879"/>
      <c r="FK36" s="879"/>
      <c r="FL36" s="879"/>
      <c r="FM36" s="879"/>
      <c r="FN36" s="879"/>
      <c r="FO36" s="879"/>
      <c r="FP36" s="879"/>
      <c r="FQ36" s="879"/>
      <c r="FR36" s="879"/>
      <c r="FS36" s="879"/>
      <c r="FT36" s="879"/>
      <c r="FU36" s="879"/>
      <c r="FV36" s="879"/>
      <c r="FW36" s="879"/>
      <c r="FX36" s="879"/>
      <c r="FY36" s="879"/>
      <c r="FZ36" s="879"/>
      <c r="GA36" s="879"/>
      <c r="GB36" s="879"/>
      <c r="GC36" s="879"/>
      <c r="GD36" s="879"/>
      <c r="GE36" s="879"/>
      <c r="GF36" s="879"/>
      <c r="GG36" s="879"/>
      <c r="GH36" s="879"/>
      <c r="GI36" s="879"/>
      <c r="GJ36" s="879"/>
      <c r="GK36" s="879"/>
      <c r="GL36" s="879"/>
      <c r="GM36" s="879"/>
      <c r="GN36" s="879"/>
      <c r="GO36" s="879"/>
      <c r="GP36" s="879"/>
      <c r="GQ36" s="879"/>
      <c r="GR36" s="879"/>
      <c r="GS36" s="879"/>
      <c r="GT36" s="879"/>
      <c r="GU36" s="879"/>
      <c r="GV36" s="879"/>
      <c r="GW36" s="879"/>
      <c r="GX36" s="879"/>
      <c r="GY36" s="879"/>
      <c r="GZ36" s="879"/>
      <c r="HA36" s="879"/>
      <c r="HB36" s="879"/>
      <c r="HC36" s="879"/>
      <c r="HD36" s="879"/>
      <c r="HE36" s="879"/>
      <c r="HF36" s="879"/>
      <c r="HG36" s="879"/>
      <c r="HH36" s="879"/>
      <c r="HI36" s="879"/>
      <c r="HJ36" s="879"/>
      <c r="HK36" s="879"/>
      <c r="HL36" s="879"/>
      <c r="HM36" s="879"/>
      <c r="HN36" s="879"/>
      <c r="HO36" s="879"/>
      <c r="HP36" s="879"/>
      <c r="HQ36" s="879"/>
      <c r="HR36" s="879"/>
      <c r="HS36" s="879"/>
      <c r="HT36" s="879"/>
      <c r="HU36" s="879"/>
      <c r="HV36" s="879"/>
      <c r="HW36" s="879"/>
      <c r="HX36" s="879"/>
      <c r="HY36" s="879"/>
      <c r="HZ36" s="879"/>
      <c r="IA36" s="879"/>
      <c r="IB36" s="879"/>
      <c r="IC36" s="879"/>
      <c r="ID36" s="879"/>
      <c r="IE36" s="879"/>
      <c r="IF36" s="879"/>
      <c r="IG36" s="879"/>
      <c r="IH36" s="879"/>
      <c r="II36" s="879"/>
      <c r="IJ36" s="879"/>
      <c r="IK36" s="879"/>
      <c r="IL36" s="879"/>
      <c r="IM36" s="879"/>
      <c r="IN36" s="879"/>
      <c r="IO36" s="879"/>
      <c r="IP36" s="879"/>
      <c r="IQ36" s="879"/>
      <c r="IR36" s="879"/>
      <c r="IS36" s="879"/>
      <c r="IT36" s="879"/>
      <c r="IU36" s="879"/>
      <c r="IV36" s="879"/>
    </row>
    <row r="37" spans="1:256" ht="19.5" customHeight="1">
      <c r="A37" s="660" t="s">
        <v>487</v>
      </c>
      <c r="B37" s="1060" t="s">
        <v>133</v>
      </c>
      <c r="C37" s="648" t="e">
        <f>+Anx16BReg!C37</f>
        <v>#DIV/0!</v>
      </c>
      <c r="D37" s="648" t="e">
        <f>+Anx16BReg!D37</f>
        <v>#DIV/0!</v>
      </c>
      <c r="E37" s="648" t="e">
        <f>+Anx16BReg!E37</f>
        <v>#DIV/0!</v>
      </c>
      <c r="F37" s="648" t="e">
        <f>+Anx16BReg!F37</f>
        <v>#DIV/0!</v>
      </c>
      <c r="G37" s="648" t="e">
        <f>+Anx16BReg!G37</f>
        <v>#DIV/0!</v>
      </c>
      <c r="H37" s="648" t="e">
        <f>+Anx16BReg!H37</f>
        <v>#DIV/0!</v>
      </c>
      <c r="I37" s="648">
        <f>+Anx16BReg!I37</f>
        <v>0</v>
      </c>
      <c r="J37" s="648">
        <f>+Anx16BReg!J37</f>
        <v>0</v>
      </c>
      <c r="K37" s="648">
        <f>+Anx16BReg!K37</f>
        <v>0</v>
      </c>
      <c r="L37" s="648">
        <f>+Anx16BReg!L37</f>
        <v>0</v>
      </c>
      <c r="M37" s="648">
        <f>+Anx16BReg!M37</f>
        <v>0</v>
      </c>
      <c r="N37" s="648">
        <f>+Anx16BReg!N37</f>
        <v>0</v>
      </c>
      <c r="O37" s="648">
        <f>+Anx16BReg!O37</f>
        <v>0</v>
      </c>
      <c r="P37" s="648">
        <f>+Anx16BReg!P37</f>
        <v>0</v>
      </c>
      <c r="Q37" s="648">
        <f>+Anx16BReg!Q37</f>
        <v>0</v>
      </c>
      <c r="R37" s="648">
        <f>+Anx16BReg!R37</f>
        <v>0</v>
      </c>
      <c r="S37" s="648" t="e">
        <f>+Anx16BReg!S37</f>
        <v>#DIV/0!</v>
      </c>
      <c r="T37" s="648" t="e">
        <f>+Anx16BReg!T37</f>
        <v>#DIV/0!</v>
      </c>
      <c r="U37" s="875" t="e">
        <f t="shared" si="2"/>
        <v>#DIV/0!</v>
      </c>
      <c r="V37" s="875" t="e">
        <f t="shared" si="2"/>
        <v>#DIV/0!</v>
      </c>
      <c r="W37" s="1058" t="e">
        <f>Anx16BReg!U37-U37</f>
        <v>#DIV/0!</v>
      </c>
      <c r="X37" s="1058" t="e">
        <f>Anx16BReg!V37-V37</f>
        <v>#DIV/0!</v>
      </c>
      <c r="Y37" s="1059"/>
      <c r="Z37" s="1059"/>
      <c r="AA37" s="878"/>
      <c r="AB37" s="878"/>
      <c r="AC37" s="878"/>
      <c r="AD37" s="878"/>
      <c r="AE37" s="878"/>
      <c r="AF37" s="879"/>
      <c r="AG37" s="879"/>
      <c r="AH37" s="879"/>
      <c r="AI37" s="879"/>
      <c r="AJ37" s="879"/>
      <c r="AK37" s="879"/>
      <c r="AL37" s="879"/>
      <c r="AM37" s="879"/>
      <c r="AN37" s="879"/>
      <c r="AO37" s="879"/>
      <c r="AP37" s="879"/>
      <c r="AQ37" s="879"/>
      <c r="AR37" s="879"/>
      <c r="AS37" s="879"/>
      <c r="AT37" s="879"/>
      <c r="AU37" s="879"/>
      <c r="AV37" s="879"/>
      <c r="AW37" s="879"/>
      <c r="AX37" s="879"/>
      <c r="AY37" s="879"/>
      <c r="AZ37" s="879"/>
      <c r="BA37" s="879"/>
      <c r="BB37" s="879"/>
      <c r="BC37" s="879"/>
      <c r="BD37" s="879"/>
      <c r="BE37" s="879"/>
      <c r="BF37" s="879"/>
      <c r="BG37" s="879"/>
      <c r="BH37" s="879"/>
      <c r="BI37" s="879"/>
      <c r="BJ37" s="879"/>
      <c r="BK37" s="879"/>
      <c r="BL37" s="879"/>
      <c r="BM37" s="879"/>
      <c r="BN37" s="879"/>
      <c r="BO37" s="879"/>
      <c r="BP37" s="879"/>
      <c r="BQ37" s="879"/>
      <c r="BR37" s="879"/>
      <c r="BS37" s="879"/>
      <c r="BT37" s="879"/>
      <c r="BU37" s="879"/>
      <c r="BV37" s="879"/>
      <c r="BW37" s="879"/>
      <c r="BX37" s="879"/>
      <c r="BY37" s="879"/>
      <c r="BZ37" s="879"/>
      <c r="CA37" s="879"/>
      <c r="CB37" s="879"/>
      <c r="CC37" s="879"/>
      <c r="CD37" s="879"/>
      <c r="CE37" s="879"/>
      <c r="CF37" s="879"/>
      <c r="CG37" s="879"/>
      <c r="CH37" s="879"/>
      <c r="CI37" s="879"/>
      <c r="CJ37" s="879"/>
      <c r="CK37" s="879"/>
      <c r="CL37" s="879"/>
      <c r="CM37" s="879"/>
      <c r="CN37" s="879"/>
      <c r="CO37" s="879"/>
      <c r="CP37" s="879"/>
      <c r="CQ37" s="879"/>
      <c r="CR37" s="879"/>
      <c r="CS37" s="879"/>
      <c r="CT37" s="879"/>
      <c r="CU37" s="879"/>
      <c r="CV37" s="879"/>
      <c r="CW37" s="879"/>
      <c r="CX37" s="879"/>
      <c r="CY37" s="879"/>
      <c r="CZ37" s="879"/>
      <c r="DA37" s="879"/>
      <c r="DB37" s="879"/>
      <c r="DC37" s="879"/>
      <c r="DD37" s="879"/>
      <c r="DE37" s="879"/>
      <c r="DF37" s="879"/>
      <c r="DG37" s="879"/>
      <c r="DH37" s="879"/>
      <c r="DI37" s="879"/>
      <c r="DJ37" s="879"/>
      <c r="DK37" s="879"/>
      <c r="DL37" s="879"/>
      <c r="DM37" s="879"/>
      <c r="DN37" s="879"/>
      <c r="DO37" s="879"/>
      <c r="DP37" s="879"/>
      <c r="DQ37" s="879"/>
      <c r="DR37" s="879"/>
      <c r="DS37" s="879"/>
      <c r="DT37" s="879"/>
      <c r="DU37" s="879"/>
      <c r="DV37" s="879"/>
      <c r="DW37" s="879"/>
      <c r="DX37" s="879"/>
      <c r="DY37" s="879"/>
      <c r="DZ37" s="879"/>
      <c r="EA37" s="879"/>
      <c r="EB37" s="879"/>
      <c r="EC37" s="879"/>
      <c r="ED37" s="879"/>
      <c r="EE37" s="879"/>
      <c r="EF37" s="879"/>
      <c r="EG37" s="879"/>
      <c r="EH37" s="879"/>
      <c r="EI37" s="879"/>
      <c r="EJ37" s="879"/>
      <c r="EK37" s="879"/>
      <c r="EL37" s="879"/>
      <c r="EM37" s="879"/>
      <c r="EN37" s="879"/>
      <c r="EO37" s="879"/>
      <c r="EP37" s="879"/>
      <c r="EQ37" s="879"/>
      <c r="ER37" s="879"/>
      <c r="ES37" s="879"/>
      <c r="ET37" s="879"/>
      <c r="EU37" s="879"/>
      <c r="EV37" s="879"/>
      <c r="EW37" s="879"/>
      <c r="EX37" s="879"/>
      <c r="EY37" s="879"/>
      <c r="EZ37" s="879"/>
      <c r="FA37" s="879"/>
      <c r="FB37" s="879"/>
      <c r="FC37" s="879"/>
      <c r="FD37" s="879"/>
      <c r="FE37" s="879"/>
      <c r="FF37" s="879"/>
      <c r="FG37" s="879"/>
      <c r="FH37" s="879"/>
      <c r="FI37" s="879"/>
      <c r="FJ37" s="879"/>
      <c r="FK37" s="879"/>
      <c r="FL37" s="879"/>
      <c r="FM37" s="879"/>
      <c r="FN37" s="879"/>
      <c r="FO37" s="879"/>
      <c r="FP37" s="879"/>
      <c r="FQ37" s="879"/>
      <c r="FR37" s="879"/>
      <c r="FS37" s="879"/>
      <c r="FT37" s="879"/>
      <c r="FU37" s="879"/>
      <c r="FV37" s="879"/>
      <c r="FW37" s="879"/>
      <c r="FX37" s="879"/>
      <c r="FY37" s="879"/>
      <c r="FZ37" s="879"/>
      <c r="GA37" s="879"/>
      <c r="GB37" s="879"/>
      <c r="GC37" s="879"/>
      <c r="GD37" s="879"/>
      <c r="GE37" s="879"/>
      <c r="GF37" s="879"/>
      <c r="GG37" s="879"/>
      <c r="GH37" s="879"/>
      <c r="GI37" s="879"/>
      <c r="GJ37" s="879"/>
      <c r="GK37" s="879"/>
      <c r="GL37" s="879"/>
      <c r="GM37" s="879"/>
      <c r="GN37" s="879"/>
      <c r="GO37" s="879"/>
      <c r="GP37" s="879"/>
      <c r="GQ37" s="879"/>
      <c r="GR37" s="879"/>
      <c r="GS37" s="879"/>
      <c r="GT37" s="879"/>
      <c r="GU37" s="879"/>
      <c r="GV37" s="879"/>
      <c r="GW37" s="879"/>
      <c r="GX37" s="879"/>
      <c r="GY37" s="879"/>
      <c r="GZ37" s="879"/>
      <c r="HA37" s="879"/>
      <c r="HB37" s="879"/>
      <c r="HC37" s="879"/>
      <c r="HD37" s="879"/>
      <c r="HE37" s="879"/>
      <c r="HF37" s="879"/>
      <c r="HG37" s="879"/>
      <c r="HH37" s="879"/>
      <c r="HI37" s="879"/>
      <c r="HJ37" s="879"/>
      <c r="HK37" s="879"/>
      <c r="HL37" s="879"/>
      <c r="HM37" s="879"/>
      <c r="HN37" s="879"/>
      <c r="HO37" s="879"/>
      <c r="HP37" s="879"/>
      <c r="HQ37" s="879"/>
      <c r="HR37" s="879"/>
      <c r="HS37" s="879"/>
      <c r="HT37" s="879"/>
      <c r="HU37" s="879"/>
      <c r="HV37" s="879"/>
      <c r="HW37" s="879"/>
      <c r="HX37" s="879"/>
      <c r="HY37" s="879"/>
      <c r="HZ37" s="879"/>
      <c r="IA37" s="879"/>
      <c r="IB37" s="879"/>
      <c r="IC37" s="879"/>
      <c r="ID37" s="879"/>
      <c r="IE37" s="879"/>
      <c r="IF37" s="879"/>
      <c r="IG37" s="879"/>
      <c r="IH37" s="879"/>
      <c r="II37" s="879"/>
      <c r="IJ37" s="879"/>
      <c r="IK37" s="879"/>
      <c r="IL37" s="879"/>
      <c r="IM37" s="879"/>
      <c r="IN37" s="879"/>
      <c r="IO37" s="879"/>
      <c r="IP37" s="879"/>
      <c r="IQ37" s="879"/>
      <c r="IR37" s="879"/>
      <c r="IS37" s="879"/>
      <c r="IT37" s="879"/>
      <c r="IU37" s="879"/>
      <c r="IV37" s="879"/>
    </row>
    <row r="38" spans="1:256" ht="16.5">
      <c r="A38" s="654">
        <v>2200</v>
      </c>
      <c r="B38" s="898" t="s">
        <v>582</v>
      </c>
      <c r="C38" s="648"/>
      <c r="D38" s="648"/>
      <c r="E38" s="875"/>
      <c r="F38" s="875"/>
      <c r="G38" s="875"/>
      <c r="H38" s="875"/>
      <c r="I38" s="875"/>
      <c r="J38" s="875"/>
      <c r="K38" s="875"/>
      <c r="L38" s="875"/>
      <c r="M38" s="875"/>
      <c r="N38" s="875"/>
      <c r="O38" s="875"/>
      <c r="P38" s="875"/>
      <c r="Q38" s="875"/>
      <c r="R38" s="648"/>
      <c r="S38" s="875"/>
      <c r="T38" s="875"/>
      <c r="U38" s="875">
        <f t="shared" si="2"/>
        <v>0</v>
      </c>
      <c r="V38" s="875">
        <f t="shared" si="2"/>
        <v>0</v>
      </c>
      <c r="W38" s="1058">
        <f>Anx16BReg!U38-U38</f>
        <v>0</v>
      </c>
      <c r="X38" s="1058">
        <f>Anx16BReg!V38-V38</f>
        <v>0</v>
      </c>
      <c r="Y38" s="1059"/>
      <c r="Z38" s="1059"/>
      <c r="AA38" s="878"/>
      <c r="AB38" s="878"/>
      <c r="AC38" s="878"/>
      <c r="AD38" s="878"/>
      <c r="AE38" s="878"/>
      <c r="AF38" s="879"/>
      <c r="AG38" s="879"/>
      <c r="AH38" s="879"/>
      <c r="AI38" s="879"/>
      <c r="AJ38" s="879"/>
      <c r="AK38" s="879"/>
      <c r="AL38" s="879"/>
      <c r="AM38" s="879"/>
      <c r="AN38" s="879"/>
      <c r="AO38" s="879"/>
      <c r="AP38" s="879"/>
      <c r="AQ38" s="879"/>
      <c r="AR38" s="879"/>
      <c r="AS38" s="879"/>
      <c r="AT38" s="879"/>
      <c r="AU38" s="879"/>
      <c r="AV38" s="879"/>
      <c r="AW38" s="879"/>
      <c r="AX38" s="879"/>
      <c r="AY38" s="879"/>
      <c r="AZ38" s="879"/>
      <c r="BA38" s="879"/>
      <c r="BB38" s="879"/>
      <c r="BC38" s="879"/>
      <c r="BD38" s="879"/>
      <c r="BE38" s="879"/>
      <c r="BF38" s="879"/>
      <c r="BG38" s="879"/>
      <c r="BH38" s="879"/>
      <c r="BI38" s="879"/>
      <c r="BJ38" s="879"/>
      <c r="BK38" s="879"/>
      <c r="BL38" s="879"/>
      <c r="BM38" s="879"/>
      <c r="BN38" s="879"/>
      <c r="BO38" s="879"/>
      <c r="BP38" s="879"/>
      <c r="BQ38" s="879"/>
      <c r="BR38" s="879"/>
      <c r="BS38" s="879"/>
      <c r="BT38" s="879"/>
      <c r="BU38" s="879"/>
      <c r="BV38" s="879"/>
      <c r="BW38" s="879"/>
      <c r="BX38" s="879"/>
      <c r="BY38" s="879"/>
      <c r="BZ38" s="879"/>
      <c r="CA38" s="879"/>
      <c r="CB38" s="879"/>
      <c r="CC38" s="879"/>
      <c r="CD38" s="879"/>
      <c r="CE38" s="879"/>
      <c r="CF38" s="879"/>
      <c r="CG38" s="879"/>
      <c r="CH38" s="879"/>
      <c r="CI38" s="879"/>
      <c r="CJ38" s="879"/>
      <c r="CK38" s="879"/>
      <c r="CL38" s="879"/>
      <c r="CM38" s="879"/>
      <c r="CN38" s="879"/>
      <c r="CO38" s="879"/>
      <c r="CP38" s="879"/>
      <c r="CQ38" s="879"/>
      <c r="CR38" s="879"/>
      <c r="CS38" s="879"/>
      <c r="CT38" s="879"/>
      <c r="CU38" s="879"/>
      <c r="CV38" s="879"/>
      <c r="CW38" s="879"/>
      <c r="CX38" s="879"/>
      <c r="CY38" s="879"/>
      <c r="CZ38" s="879"/>
      <c r="DA38" s="879"/>
      <c r="DB38" s="879"/>
      <c r="DC38" s="879"/>
      <c r="DD38" s="879"/>
      <c r="DE38" s="879"/>
      <c r="DF38" s="879"/>
      <c r="DG38" s="879"/>
      <c r="DH38" s="879"/>
      <c r="DI38" s="879"/>
      <c r="DJ38" s="879"/>
      <c r="DK38" s="879"/>
      <c r="DL38" s="879"/>
      <c r="DM38" s="879"/>
      <c r="DN38" s="879"/>
      <c r="DO38" s="879"/>
      <c r="DP38" s="879"/>
      <c r="DQ38" s="879"/>
      <c r="DR38" s="879"/>
      <c r="DS38" s="879"/>
      <c r="DT38" s="879"/>
      <c r="DU38" s="879"/>
      <c r="DV38" s="879"/>
      <c r="DW38" s="879"/>
      <c r="DX38" s="879"/>
      <c r="DY38" s="879"/>
      <c r="DZ38" s="879"/>
      <c r="EA38" s="879"/>
      <c r="EB38" s="879"/>
      <c r="EC38" s="879"/>
      <c r="ED38" s="879"/>
      <c r="EE38" s="879"/>
      <c r="EF38" s="879"/>
      <c r="EG38" s="879"/>
      <c r="EH38" s="879"/>
      <c r="EI38" s="879"/>
      <c r="EJ38" s="879"/>
      <c r="EK38" s="879"/>
      <c r="EL38" s="879"/>
      <c r="EM38" s="879"/>
      <c r="EN38" s="879"/>
      <c r="EO38" s="879"/>
      <c r="EP38" s="879"/>
      <c r="EQ38" s="879"/>
      <c r="ER38" s="879"/>
      <c r="ES38" s="879"/>
      <c r="ET38" s="879"/>
      <c r="EU38" s="879"/>
      <c r="EV38" s="879"/>
      <c r="EW38" s="879"/>
      <c r="EX38" s="879"/>
      <c r="EY38" s="879"/>
      <c r="EZ38" s="879"/>
      <c r="FA38" s="879"/>
      <c r="FB38" s="879"/>
      <c r="FC38" s="879"/>
      <c r="FD38" s="879"/>
      <c r="FE38" s="879"/>
      <c r="FF38" s="879"/>
      <c r="FG38" s="879"/>
      <c r="FH38" s="879"/>
      <c r="FI38" s="879"/>
      <c r="FJ38" s="879"/>
      <c r="FK38" s="879"/>
      <c r="FL38" s="879"/>
      <c r="FM38" s="879"/>
      <c r="FN38" s="879"/>
      <c r="FO38" s="879"/>
      <c r="FP38" s="879"/>
      <c r="FQ38" s="879"/>
      <c r="FR38" s="879"/>
      <c r="FS38" s="879"/>
      <c r="FT38" s="879"/>
      <c r="FU38" s="879"/>
      <c r="FV38" s="879"/>
      <c r="FW38" s="879"/>
      <c r="FX38" s="879"/>
      <c r="FY38" s="879"/>
      <c r="FZ38" s="879"/>
      <c r="GA38" s="879"/>
      <c r="GB38" s="879"/>
      <c r="GC38" s="879"/>
      <c r="GD38" s="879"/>
      <c r="GE38" s="879"/>
      <c r="GF38" s="879"/>
      <c r="GG38" s="879"/>
      <c r="GH38" s="879"/>
      <c r="GI38" s="879"/>
      <c r="GJ38" s="879"/>
      <c r="GK38" s="879"/>
      <c r="GL38" s="879"/>
      <c r="GM38" s="879"/>
      <c r="GN38" s="879"/>
      <c r="GO38" s="879"/>
      <c r="GP38" s="879"/>
      <c r="GQ38" s="879"/>
      <c r="GR38" s="879"/>
      <c r="GS38" s="879"/>
      <c r="GT38" s="879"/>
      <c r="GU38" s="879"/>
      <c r="GV38" s="879"/>
      <c r="GW38" s="879"/>
      <c r="GX38" s="879"/>
      <c r="GY38" s="879"/>
      <c r="GZ38" s="879"/>
      <c r="HA38" s="879"/>
      <c r="HB38" s="879"/>
      <c r="HC38" s="879"/>
      <c r="HD38" s="879"/>
      <c r="HE38" s="879"/>
      <c r="HF38" s="879"/>
      <c r="HG38" s="879"/>
      <c r="HH38" s="879"/>
      <c r="HI38" s="879"/>
      <c r="HJ38" s="879"/>
      <c r="HK38" s="879"/>
      <c r="HL38" s="879"/>
      <c r="HM38" s="879"/>
      <c r="HN38" s="879"/>
      <c r="HO38" s="879"/>
      <c r="HP38" s="879"/>
      <c r="HQ38" s="879"/>
      <c r="HR38" s="879"/>
      <c r="HS38" s="879"/>
      <c r="HT38" s="879"/>
      <c r="HU38" s="879"/>
      <c r="HV38" s="879"/>
      <c r="HW38" s="879"/>
      <c r="HX38" s="879"/>
      <c r="HY38" s="879"/>
      <c r="HZ38" s="879"/>
      <c r="IA38" s="879"/>
      <c r="IB38" s="879"/>
      <c r="IC38" s="879"/>
      <c r="ID38" s="879"/>
      <c r="IE38" s="879"/>
      <c r="IF38" s="879"/>
      <c r="IG38" s="879"/>
      <c r="IH38" s="879"/>
      <c r="II38" s="879"/>
      <c r="IJ38" s="879"/>
      <c r="IK38" s="879"/>
      <c r="IL38" s="879"/>
      <c r="IM38" s="879"/>
      <c r="IN38" s="879"/>
      <c r="IO38" s="879"/>
      <c r="IP38" s="879"/>
      <c r="IQ38" s="879"/>
      <c r="IR38" s="879"/>
      <c r="IS38" s="879"/>
      <c r="IT38" s="879"/>
      <c r="IU38" s="879"/>
      <c r="IV38" s="879"/>
    </row>
    <row r="39" spans="1:256" ht="16.5">
      <c r="A39" s="654">
        <v>2300</v>
      </c>
      <c r="B39" s="1060" t="s">
        <v>583</v>
      </c>
      <c r="C39" s="648">
        <f>+Anx16AMN!N97+Anx16AMN!N62</f>
        <v>0</v>
      </c>
      <c r="D39" s="875">
        <f>Anx16AME!N62+Anx16AME!N97</f>
        <v>0</v>
      </c>
      <c r="E39" s="875"/>
      <c r="F39" s="875"/>
      <c r="G39" s="875"/>
      <c r="H39" s="875"/>
      <c r="I39" s="875"/>
      <c r="J39" s="875"/>
      <c r="K39" s="875"/>
      <c r="L39" s="875"/>
      <c r="M39" s="875"/>
      <c r="N39" s="875"/>
      <c r="O39" s="875"/>
      <c r="P39" s="875"/>
      <c r="Q39" s="648"/>
      <c r="R39" s="875"/>
      <c r="S39" s="875"/>
      <c r="T39" s="875"/>
      <c r="U39" s="875">
        <f t="shared" si="2"/>
        <v>0</v>
      </c>
      <c r="V39" s="875">
        <f t="shared" si="2"/>
        <v>0</v>
      </c>
      <c r="W39" s="1058">
        <f>Anx16BReg!U39-U39</f>
        <v>0</v>
      </c>
      <c r="X39" s="1058">
        <f>Anx16BReg!V39-V39</f>
        <v>0</v>
      </c>
      <c r="Y39" s="1059"/>
      <c r="Z39" s="1059"/>
      <c r="AA39" s="878"/>
      <c r="AB39" s="878"/>
      <c r="AC39" s="878"/>
      <c r="AD39" s="878"/>
      <c r="AE39" s="878"/>
      <c r="AF39" s="879"/>
      <c r="AG39" s="879"/>
      <c r="AH39" s="879"/>
      <c r="AI39" s="879"/>
      <c r="AJ39" s="879"/>
      <c r="AK39" s="879"/>
      <c r="AL39" s="879"/>
      <c r="AM39" s="879"/>
      <c r="AN39" s="879"/>
      <c r="AO39" s="879"/>
      <c r="AP39" s="879"/>
      <c r="AQ39" s="879"/>
      <c r="AR39" s="879"/>
      <c r="AS39" s="879"/>
      <c r="AT39" s="879"/>
      <c r="AU39" s="879"/>
      <c r="AV39" s="879"/>
      <c r="AW39" s="879"/>
      <c r="AX39" s="879"/>
      <c r="AY39" s="879"/>
      <c r="AZ39" s="879"/>
      <c r="BA39" s="879"/>
      <c r="BB39" s="879"/>
      <c r="BC39" s="879"/>
      <c r="BD39" s="879"/>
      <c r="BE39" s="879"/>
      <c r="BF39" s="879"/>
      <c r="BG39" s="879"/>
      <c r="BH39" s="879"/>
      <c r="BI39" s="879"/>
      <c r="BJ39" s="879"/>
      <c r="BK39" s="879"/>
      <c r="BL39" s="879"/>
      <c r="BM39" s="879"/>
      <c r="BN39" s="879"/>
      <c r="BO39" s="879"/>
      <c r="BP39" s="879"/>
      <c r="BQ39" s="879"/>
      <c r="BR39" s="879"/>
      <c r="BS39" s="879"/>
      <c r="BT39" s="879"/>
      <c r="BU39" s="879"/>
      <c r="BV39" s="879"/>
      <c r="BW39" s="879"/>
      <c r="BX39" s="879"/>
      <c r="BY39" s="879"/>
      <c r="BZ39" s="879"/>
      <c r="CA39" s="879"/>
      <c r="CB39" s="879"/>
      <c r="CC39" s="879"/>
      <c r="CD39" s="879"/>
      <c r="CE39" s="879"/>
      <c r="CF39" s="879"/>
      <c r="CG39" s="879"/>
      <c r="CH39" s="879"/>
      <c r="CI39" s="879"/>
      <c r="CJ39" s="879"/>
      <c r="CK39" s="879"/>
      <c r="CL39" s="879"/>
      <c r="CM39" s="879"/>
      <c r="CN39" s="879"/>
      <c r="CO39" s="879"/>
      <c r="CP39" s="879"/>
      <c r="CQ39" s="879"/>
      <c r="CR39" s="879"/>
      <c r="CS39" s="879"/>
      <c r="CT39" s="879"/>
      <c r="CU39" s="879"/>
      <c r="CV39" s="879"/>
      <c r="CW39" s="879"/>
      <c r="CX39" s="879"/>
      <c r="CY39" s="879"/>
      <c r="CZ39" s="879"/>
      <c r="DA39" s="879"/>
      <c r="DB39" s="879"/>
      <c r="DC39" s="879"/>
      <c r="DD39" s="879"/>
      <c r="DE39" s="879"/>
      <c r="DF39" s="879"/>
      <c r="DG39" s="879"/>
      <c r="DH39" s="879"/>
      <c r="DI39" s="879"/>
      <c r="DJ39" s="879"/>
      <c r="DK39" s="879"/>
      <c r="DL39" s="879"/>
      <c r="DM39" s="879"/>
      <c r="DN39" s="879"/>
      <c r="DO39" s="879"/>
      <c r="DP39" s="879"/>
      <c r="DQ39" s="879"/>
      <c r="DR39" s="879"/>
      <c r="DS39" s="879"/>
      <c r="DT39" s="879"/>
      <c r="DU39" s="879"/>
      <c r="DV39" s="879"/>
      <c r="DW39" s="879"/>
      <c r="DX39" s="879"/>
      <c r="DY39" s="879"/>
      <c r="DZ39" s="879"/>
      <c r="EA39" s="879"/>
      <c r="EB39" s="879"/>
      <c r="EC39" s="879"/>
      <c r="ED39" s="879"/>
      <c r="EE39" s="879"/>
      <c r="EF39" s="879"/>
      <c r="EG39" s="879"/>
      <c r="EH39" s="879"/>
      <c r="EI39" s="879"/>
      <c r="EJ39" s="879"/>
      <c r="EK39" s="879"/>
      <c r="EL39" s="879"/>
      <c r="EM39" s="879"/>
      <c r="EN39" s="879"/>
      <c r="EO39" s="879"/>
      <c r="EP39" s="879"/>
      <c r="EQ39" s="879"/>
      <c r="ER39" s="879"/>
      <c r="ES39" s="879"/>
      <c r="ET39" s="879"/>
      <c r="EU39" s="879"/>
      <c r="EV39" s="879"/>
      <c r="EW39" s="879"/>
      <c r="EX39" s="879"/>
      <c r="EY39" s="879"/>
      <c r="EZ39" s="879"/>
      <c r="FA39" s="879"/>
      <c r="FB39" s="879"/>
      <c r="FC39" s="879"/>
      <c r="FD39" s="879"/>
      <c r="FE39" s="879"/>
      <c r="FF39" s="879"/>
      <c r="FG39" s="879"/>
      <c r="FH39" s="879"/>
      <c r="FI39" s="879"/>
      <c r="FJ39" s="879"/>
      <c r="FK39" s="879"/>
      <c r="FL39" s="879"/>
      <c r="FM39" s="879"/>
      <c r="FN39" s="879"/>
      <c r="FO39" s="879"/>
      <c r="FP39" s="879"/>
      <c r="FQ39" s="879"/>
      <c r="FR39" s="879"/>
      <c r="FS39" s="879"/>
      <c r="FT39" s="879"/>
      <c r="FU39" s="879"/>
      <c r="FV39" s="879"/>
      <c r="FW39" s="879"/>
      <c r="FX39" s="879"/>
      <c r="FY39" s="879"/>
      <c r="FZ39" s="879"/>
      <c r="GA39" s="879"/>
      <c r="GB39" s="879"/>
      <c r="GC39" s="879"/>
      <c r="GD39" s="879"/>
      <c r="GE39" s="879"/>
      <c r="GF39" s="879"/>
      <c r="GG39" s="879"/>
      <c r="GH39" s="879"/>
      <c r="GI39" s="879"/>
      <c r="GJ39" s="879"/>
      <c r="GK39" s="879"/>
      <c r="GL39" s="879"/>
      <c r="GM39" s="879"/>
      <c r="GN39" s="879"/>
      <c r="GO39" s="879"/>
      <c r="GP39" s="879"/>
      <c r="GQ39" s="879"/>
      <c r="GR39" s="879"/>
      <c r="GS39" s="879"/>
      <c r="GT39" s="879"/>
      <c r="GU39" s="879"/>
      <c r="GV39" s="879"/>
      <c r="GW39" s="879"/>
      <c r="GX39" s="879"/>
      <c r="GY39" s="879"/>
      <c r="GZ39" s="879"/>
      <c r="HA39" s="879"/>
      <c r="HB39" s="879"/>
      <c r="HC39" s="879"/>
      <c r="HD39" s="879"/>
      <c r="HE39" s="879"/>
      <c r="HF39" s="879"/>
      <c r="HG39" s="879"/>
      <c r="HH39" s="879"/>
      <c r="HI39" s="879"/>
      <c r="HJ39" s="879"/>
      <c r="HK39" s="879"/>
      <c r="HL39" s="879"/>
      <c r="HM39" s="879"/>
      <c r="HN39" s="879"/>
      <c r="HO39" s="879"/>
      <c r="HP39" s="879"/>
      <c r="HQ39" s="879"/>
      <c r="HR39" s="879"/>
      <c r="HS39" s="879"/>
      <c r="HT39" s="879"/>
      <c r="HU39" s="879"/>
      <c r="HV39" s="879"/>
      <c r="HW39" s="879"/>
      <c r="HX39" s="879"/>
      <c r="HY39" s="879"/>
      <c r="HZ39" s="879"/>
      <c r="IA39" s="879"/>
      <c r="IB39" s="879"/>
      <c r="IC39" s="879"/>
      <c r="ID39" s="879"/>
      <c r="IE39" s="879"/>
      <c r="IF39" s="879"/>
      <c r="IG39" s="879"/>
      <c r="IH39" s="879"/>
      <c r="II39" s="879"/>
      <c r="IJ39" s="879"/>
      <c r="IK39" s="879"/>
      <c r="IL39" s="879"/>
      <c r="IM39" s="879"/>
      <c r="IN39" s="879"/>
      <c r="IO39" s="879"/>
      <c r="IP39" s="879"/>
      <c r="IQ39" s="879"/>
      <c r="IR39" s="879"/>
      <c r="IS39" s="879"/>
      <c r="IT39" s="879"/>
      <c r="IU39" s="879"/>
      <c r="IV39" s="879"/>
    </row>
    <row r="40" spans="1:256" ht="16.5" customHeight="1">
      <c r="A40" s="660" t="s">
        <v>489</v>
      </c>
      <c r="B40" s="905" t="s">
        <v>584</v>
      </c>
      <c r="C40" s="873">
        <f>Anx16AMN!C63</f>
        <v>0</v>
      </c>
      <c r="D40" s="873">
        <f>Anx16AME!C63</f>
        <v>0</v>
      </c>
      <c r="E40" s="873">
        <f>Anx16AMN!D63</f>
        <v>0</v>
      </c>
      <c r="F40" s="874">
        <f>Anx16AME!D63</f>
        <v>0</v>
      </c>
      <c r="G40" s="873">
        <f>Anx16AMN!E63</f>
        <v>0</v>
      </c>
      <c r="H40" s="874">
        <f>Anx16AME!E63</f>
        <v>0</v>
      </c>
      <c r="I40" s="873">
        <f>Anx16AMN!F63</f>
        <v>0</v>
      </c>
      <c r="J40" s="874">
        <f>Anx16AME!F63</f>
        <v>0</v>
      </c>
      <c r="K40" s="873">
        <f>Anx16AMN!G63</f>
        <v>0</v>
      </c>
      <c r="L40" s="874">
        <f>Anx16AME!G63</f>
        <v>0</v>
      </c>
      <c r="M40" s="873">
        <f>Anx16AMN!H63</f>
        <v>0</v>
      </c>
      <c r="N40" s="874">
        <f>Anx16AME!H63</f>
        <v>0</v>
      </c>
      <c r="O40" s="873">
        <f>Anx16AMN!I63</f>
        <v>0</v>
      </c>
      <c r="P40" s="874">
        <f>Anx16AME!I63</f>
        <v>0</v>
      </c>
      <c r="Q40" s="873">
        <f>Anx16AMN!J63</f>
        <v>0</v>
      </c>
      <c r="R40" s="874">
        <f>Anx16AME!J63</f>
        <v>0</v>
      </c>
      <c r="S40" s="873">
        <f>SUM(Anx16AMN!K63:M63)</f>
        <v>0</v>
      </c>
      <c r="T40" s="873">
        <f>SUM(Anx16AME!K63:M63)</f>
        <v>0</v>
      </c>
      <c r="U40" s="875">
        <f t="shared" si="2"/>
        <v>0</v>
      </c>
      <c r="V40" s="875">
        <f t="shared" si="2"/>
        <v>0</v>
      </c>
      <c r="W40" s="1058">
        <f>Anx16BReg!U40-U40</f>
        <v>0</v>
      </c>
      <c r="X40" s="1058">
        <f>Anx16BReg!V40-V40</f>
        <v>0</v>
      </c>
      <c r="Y40" s="1059"/>
      <c r="Z40" s="1059"/>
      <c r="AA40" s="759"/>
      <c r="AB40" s="759"/>
      <c r="AC40" s="759"/>
      <c r="AD40" s="759"/>
      <c r="AE40" s="759"/>
      <c r="AF40" s="760"/>
      <c r="AG40" s="760"/>
      <c r="AH40" s="760"/>
      <c r="AI40" s="760"/>
      <c r="AJ40" s="760"/>
      <c r="AK40" s="760"/>
      <c r="AL40" s="760"/>
      <c r="AM40" s="760"/>
      <c r="AN40" s="760"/>
      <c r="AO40" s="760"/>
      <c r="AP40" s="760"/>
      <c r="AQ40" s="760"/>
      <c r="AR40" s="760"/>
      <c r="AS40" s="760"/>
      <c r="AT40" s="760"/>
      <c r="AU40" s="760"/>
      <c r="AV40" s="760"/>
      <c r="AW40" s="760"/>
      <c r="AX40" s="760"/>
      <c r="AY40" s="760"/>
      <c r="AZ40" s="760"/>
      <c r="BA40" s="760"/>
      <c r="BB40" s="760"/>
      <c r="BC40" s="760"/>
      <c r="BD40" s="760"/>
      <c r="BE40" s="760"/>
      <c r="BF40" s="760"/>
      <c r="BG40" s="760"/>
      <c r="BH40" s="760"/>
      <c r="BI40" s="760"/>
      <c r="BJ40" s="760"/>
      <c r="BK40" s="760"/>
      <c r="BL40" s="760"/>
      <c r="BM40" s="760"/>
      <c r="BN40" s="760"/>
      <c r="BO40" s="760"/>
      <c r="BP40" s="760"/>
      <c r="BQ40" s="760"/>
      <c r="BR40" s="760"/>
      <c r="BS40" s="760"/>
      <c r="BT40" s="760"/>
      <c r="BU40" s="760"/>
      <c r="BV40" s="760"/>
      <c r="BW40" s="760"/>
      <c r="BX40" s="760"/>
      <c r="BY40" s="760"/>
      <c r="BZ40" s="760"/>
      <c r="CA40" s="760"/>
      <c r="CB40" s="760"/>
      <c r="CC40" s="760"/>
      <c r="CD40" s="760"/>
      <c r="CE40" s="760"/>
      <c r="CF40" s="760"/>
      <c r="CG40" s="760"/>
      <c r="CH40" s="760"/>
      <c r="CI40" s="760"/>
      <c r="CJ40" s="760"/>
      <c r="CK40" s="760"/>
      <c r="CL40" s="760"/>
      <c r="CM40" s="760"/>
      <c r="CN40" s="760"/>
      <c r="CO40" s="760"/>
      <c r="CP40" s="760"/>
      <c r="CQ40" s="760"/>
      <c r="CR40" s="760"/>
      <c r="CS40" s="760"/>
      <c r="CT40" s="760"/>
      <c r="CU40" s="760"/>
      <c r="CV40" s="760"/>
      <c r="CW40" s="760"/>
      <c r="CX40" s="760"/>
      <c r="CY40" s="760"/>
      <c r="CZ40" s="760"/>
      <c r="DA40" s="760"/>
      <c r="DB40" s="760"/>
      <c r="DC40" s="760"/>
      <c r="DD40" s="760"/>
      <c r="DE40" s="760"/>
      <c r="DF40" s="760"/>
      <c r="DG40" s="760"/>
      <c r="DH40" s="760"/>
      <c r="DI40" s="760"/>
      <c r="DJ40" s="760"/>
      <c r="DK40" s="760"/>
      <c r="DL40" s="760"/>
      <c r="DM40" s="760"/>
      <c r="DN40" s="760"/>
      <c r="DO40" s="760"/>
      <c r="DP40" s="760"/>
      <c r="DQ40" s="760"/>
      <c r="DR40" s="760"/>
      <c r="DS40" s="760"/>
      <c r="DT40" s="760"/>
      <c r="DU40" s="760"/>
      <c r="DV40" s="760"/>
      <c r="DW40" s="760"/>
      <c r="DX40" s="760"/>
      <c r="DY40" s="760"/>
      <c r="DZ40" s="760"/>
      <c r="EA40" s="760"/>
      <c r="EB40" s="760"/>
      <c r="EC40" s="760"/>
      <c r="ED40" s="760"/>
      <c r="EE40" s="760"/>
      <c r="EF40" s="760"/>
      <c r="EG40" s="760"/>
      <c r="EH40" s="760"/>
      <c r="EI40" s="760"/>
      <c r="EJ40" s="760"/>
      <c r="EK40" s="760"/>
      <c r="EL40" s="760"/>
      <c r="EM40" s="760"/>
      <c r="EN40" s="760"/>
      <c r="EO40" s="760"/>
      <c r="EP40" s="760"/>
      <c r="EQ40" s="760"/>
      <c r="ER40" s="760"/>
      <c r="ES40" s="760"/>
      <c r="ET40" s="760"/>
      <c r="EU40" s="760"/>
      <c r="EV40" s="760"/>
      <c r="EW40" s="760"/>
      <c r="EX40" s="760"/>
      <c r="EY40" s="760"/>
      <c r="EZ40" s="760"/>
      <c r="FA40" s="760"/>
      <c r="FB40" s="760"/>
      <c r="FC40" s="760"/>
      <c r="FD40" s="760"/>
      <c r="FE40" s="760"/>
      <c r="FF40" s="760"/>
      <c r="FG40" s="760"/>
      <c r="FH40" s="760"/>
      <c r="FI40" s="760"/>
      <c r="FJ40" s="760"/>
      <c r="FK40" s="760"/>
      <c r="FL40" s="760"/>
      <c r="FM40" s="760"/>
      <c r="FN40" s="760"/>
      <c r="FO40" s="760"/>
      <c r="FP40" s="760"/>
      <c r="FQ40" s="760"/>
      <c r="FR40" s="760"/>
      <c r="FS40" s="760"/>
      <c r="FT40" s="760"/>
      <c r="FU40" s="760"/>
      <c r="FV40" s="760"/>
      <c r="FW40" s="760"/>
      <c r="FX40" s="760"/>
      <c r="FY40" s="760"/>
      <c r="FZ40" s="760"/>
      <c r="GA40" s="760"/>
      <c r="GB40" s="760"/>
      <c r="GC40" s="760"/>
      <c r="GD40" s="760"/>
      <c r="GE40" s="760"/>
      <c r="GF40" s="760"/>
      <c r="GG40" s="760"/>
      <c r="GH40" s="760"/>
      <c r="GI40" s="760"/>
      <c r="GJ40" s="760"/>
      <c r="GK40" s="760"/>
      <c r="GL40" s="760"/>
      <c r="GM40" s="760"/>
      <c r="GN40" s="760"/>
      <c r="GO40" s="760"/>
      <c r="GP40" s="760"/>
      <c r="GQ40" s="760"/>
      <c r="GR40" s="760"/>
      <c r="GS40" s="760"/>
      <c r="GT40" s="760"/>
      <c r="GU40" s="760"/>
      <c r="GV40" s="760"/>
      <c r="GW40" s="760"/>
      <c r="GX40" s="760"/>
      <c r="GY40" s="760"/>
      <c r="GZ40" s="760"/>
      <c r="HA40" s="760"/>
      <c r="HB40" s="760"/>
      <c r="HC40" s="760"/>
      <c r="HD40" s="760"/>
      <c r="HE40" s="760"/>
      <c r="HF40" s="760"/>
      <c r="HG40" s="760"/>
      <c r="HH40" s="760"/>
      <c r="HI40" s="760"/>
      <c r="HJ40" s="760"/>
      <c r="HK40" s="760"/>
      <c r="HL40" s="760"/>
      <c r="HM40" s="760"/>
      <c r="HN40" s="760"/>
      <c r="HO40" s="760"/>
      <c r="HP40" s="760"/>
      <c r="HQ40" s="760"/>
      <c r="HR40" s="760"/>
      <c r="HS40" s="760"/>
      <c r="HT40" s="760"/>
      <c r="HU40" s="760"/>
      <c r="HV40" s="760"/>
      <c r="HW40" s="760"/>
      <c r="HX40" s="760"/>
      <c r="HY40" s="760"/>
      <c r="HZ40" s="760"/>
      <c r="IA40" s="760"/>
      <c r="IB40" s="760"/>
      <c r="IC40" s="760"/>
      <c r="ID40" s="760"/>
      <c r="IE40" s="760"/>
      <c r="IF40" s="760"/>
      <c r="IG40" s="760"/>
      <c r="IH40" s="760"/>
      <c r="II40" s="760"/>
      <c r="IJ40" s="760"/>
      <c r="IK40" s="760"/>
      <c r="IL40" s="760"/>
      <c r="IM40" s="760"/>
      <c r="IN40" s="760"/>
      <c r="IO40" s="760"/>
      <c r="IP40" s="760"/>
      <c r="IQ40" s="760"/>
      <c r="IR40" s="760"/>
      <c r="IS40" s="760"/>
      <c r="IT40" s="760"/>
      <c r="IU40" s="760"/>
      <c r="IV40" s="760"/>
    </row>
    <row r="41" spans="1:256" ht="17.25" customHeight="1">
      <c r="A41" s="660" t="s">
        <v>384</v>
      </c>
      <c r="B41" s="905" t="s">
        <v>585</v>
      </c>
      <c r="C41" s="873">
        <f>Anx16AMN!C64</f>
        <v>0</v>
      </c>
      <c r="D41" s="873">
        <f>Anx16AME!C64</f>
        <v>0</v>
      </c>
      <c r="E41" s="873">
        <f>Anx16AMN!D64</f>
        <v>0</v>
      </c>
      <c r="F41" s="874">
        <f>Anx16AME!D64</f>
        <v>0</v>
      </c>
      <c r="G41" s="873">
        <f>Anx16AMN!E64</f>
        <v>0</v>
      </c>
      <c r="H41" s="874">
        <f>Anx16AME!E64</f>
        <v>0</v>
      </c>
      <c r="I41" s="873">
        <f>Anx16AMN!F64</f>
        <v>0</v>
      </c>
      <c r="J41" s="874">
        <f>Anx16AME!F64</f>
        <v>0</v>
      </c>
      <c r="K41" s="873">
        <f>Anx16AMN!G64</f>
        <v>0</v>
      </c>
      <c r="L41" s="874">
        <f>Anx16AME!G64</f>
        <v>0</v>
      </c>
      <c r="M41" s="873">
        <f>Anx16AMN!H64</f>
        <v>0</v>
      </c>
      <c r="N41" s="874">
        <f>Anx16AME!H64</f>
        <v>0</v>
      </c>
      <c r="O41" s="873">
        <f>Anx16AMN!I64</f>
        <v>0</v>
      </c>
      <c r="P41" s="874">
        <f>Anx16AME!I64</f>
        <v>0</v>
      </c>
      <c r="Q41" s="873">
        <f>Anx16AMN!J64</f>
        <v>0</v>
      </c>
      <c r="R41" s="874">
        <f>Anx16AME!J64</f>
        <v>0</v>
      </c>
      <c r="S41" s="873">
        <f>SUM(Anx16AMN!K64:M64)</f>
        <v>0</v>
      </c>
      <c r="T41" s="873">
        <f>SUM(Anx16AME!K64:M64)</f>
        <v>0</v>
      </c>
      <c r="U41" s="875">
        <f t="shared" si="2"/>
        <v>0</v>
      </c>
      <c r="V41" s="875">
        <f t="shared" si="2"/>
        <v>0</v>
      </c>
      <c r="W41" s="1058">
        <f>Anx16BReg!U41-U41</f>
        <v>0</v>
      </c>
      <c r="X41" s="1058">
        <f>Anx16BReg!V41-V41</f>
        <v>0</v>
      </c>
      <c r="Y41" s="1059"/>
      <c r="Z41" s="1059"/>
      <c r="AA41" s="759"/>
      <c r="AB41" s="759"/>
      <c r="AC41" s="759"/>
      <c r="AD41" s="759"/>
      <c r="AE41" s="759"/>
      <c r="AF41" s="760"/>
      <c r="AG41" s="760"/>
      <c r="AH41" s="760"/>
      <c r="AI41" s="760"/>
      <c r="AJ41" s="760"/>
      <c r="AK41" s="760"/>
      <c r="AL41" s="760"/>
      <c r="AM41" s="760"/>
      <c r="AN41" s="760"/>
      <c r="AO41" s="760"/>
      <c r="AP41" s="760"/>
      <c r="AQ41" s="760"/>
      <c r="AR41" s="760"/>
      <c r="AS41" s="760"/>
      <c r="AT41" s="760"/>
      <c r="AU41" s="760"/>
      <c r="AV41" s="760"/>
      <c r="AW41" s="760"/>
      <c r="AX41" s="760"/>
      <c r="AY41" s="760"/>
      <c r="AZ41" s="760"/>
      <c r="BA41" s="760"/>
      <c r="BB41" s="760"/>
      <c r="BC41" s="760"/>
      <c r="BD41" s="760"/>
      <c r="BE41" s="760"/>
      <c r="BF41" s="760"/>
      <c r="BG41" s="760"/>
      <c r="BH41" s="760"/>
      <c r="BI41" s="760"/>
      <c r="BJ41" s="760"/>
      <c r="BK41" s="760"/>
      <c r="BL41" s="760"/>
      <c r="BM41" s="760"/>
      <c r="BN41" s="760"/>
      <c r="BO41" s="760"/>
      <c r="BP41" s="760"/>
      <c r="BQ41" s="760"/>
      <c r="BR41" s="760"/>
      <c r="BS41" s="760"/>
      <c r="BT41" s="760"/>
      <c r="BU41" s="760"/>
      <c r="BV41" s="760"/>
      <c r="BW41" s="760"/>
      <c r="BX41" s="760"/>
      <c r="BY41" s="760"/>
      <c r="BZ41" s="760"/>
      <c r="CA41" s="760"/>
      <c r="CB41" s="760"/>
      <c r="CC41" s="760"/>
      <c r="CD41" s="760"/>
      <c r="CE41" s="760"/>
      <c r="CF41" s="760"/>
      <c r="CG41" s="760"/>
      <c r="CH41" s="760"/>
      <c r="CI41" s="760"/>
      <c r="CJ41" s="760"/>
      <c r="CK41" s="760"/>
      <c r="CL41" s="760"/>
      <c r="CM41" s="760"/>
      <c r="CN41" s="760"/>
      <c r="CO41" s="760"/>
      <c r="CP41" s="760"/>
      <c r="CQ41" s="760"/>
      <c r="CR41" s="760"/>
      <c r="CS41" s="760"/>
      <c r="CT41" s="760"/>
      <c r="CU41" s="760"/>
      <c r="CV41" s="760"/>
      <c r="CW41" s="760"/>
      <c r="CX41" s="760"/>
      <c r="CY41" s="760"/>
      <c r="CZ41" s="760"/>
      <c r="DA41" s="760"/>
      <c r="DB41" s="760"/>
      <c r="DC41" s="760"/>
      <c r="DD41" s="760"/>
      <c r="DE41" s="760"/>
      <c r="DF41" s="760"/>
      <c r="DG41" s="760"/>
      <c r="DH41" s="760"/>
      <c r="DI41" s="760"/>
      <c r="DJ41" s="760"/>
      <c r="DK41" s="760"/>
      <c r="DL41" s="760"/>
      <c r="DM41" s="760"/>
      <c r="DN41" s="760"/>
      <c r="DO41" s="760"/>
      <c r="DP41" s="760"/>
      <c r="DQ41" s="760"/>
      <c r="DR41" s="760"/>
      <c r="DS41" s="760"/>
      <c r="DT41" s="760"/>
      <c r="DU41" s="760"/>
      <c r="DV41" s="760"/>
      <c r="DW41" s="760"/>
      <c r="DX41" s="760"/>
      <c r="DY41" s="760"/>
      <c r="DZ41" s="760"/>
      <c r="EA41" s="760"/>
      <c r="EB41" s="760"/>
      <c r="EC41" s="760"/>
      <c r="ED41" s="760"/>
      <c r="EE41" s="760"/>
      <c r="EF41" s="760"/>
      <c r="EG41" s="760"/>
      <c r="EH41" s="760"/>
      <c r="EI41" s="760"/>
      <c r="EJ41" s="760"/>
      <c r="EK41" s="760"/>
      <c r="EL41" s="760"/>
      <c r="EM41" s="760"/>
      <c r="EN41" s="760"/>
      <c r="EO41" s="760"/>
      <c r="EP41" s="760"/>
      <c r="EQ41" s="760"/>
      <c r="ER41" s="760"/>
      <c r="ES41" s="760"/>
      <c r="ET41" s="760"/>
      <c r="EU41" s="760"/>
      <c r="EV41" s="760"/>
      <c r="EW41" s="760"/>
      <c r="EX41" s="760"/>
      <c r="EY41" s="760"/>
      <c r="EZ41" s="760"/>
      <c r="FA41" s="760"/>
      <c r="FB41" s="760"/>
      <c r="FC41" s="760"/>
      <c r="FD41" s="760"/>
      <c r="FE41" s="760"/>
      <c r="FF41" s="760"/>
      <c r="FG41" s="760"/>
      <c r="FH41" s="760"/>
      <c r="FI41" s="760"/>
      <c r="FJ41" s="760"/>
      <c r="FK41" s="760"/>
      <c r="FL41" s="760"/>
      <c r="FM41" s="760"/>
      <c r="FN41" s="760"/>
      <c r="FO41" s="760"/>
      <c r="FP41" s="760"/>
      <c r="FQ41" s="760"/>
      <c r="FR41" s="760"/>
      <c r="FS41" s="760"/>
      <c r="FT41" s="760"/>
      <c r="FU41" s="760"/>
      <c r="FV41" s="760"/>
      <c r="FW41" s="760"/>
      <c r="FX41" s="760"/>
      <c r="FY41" s="760"/>
      <c r="FZ41" s="760"/>
      <c r="GA41" s="760"/>
      <c r="GB41" s="760"/>
      <c r="GC41" s="760"/>
      <c r="GD41" s="760"/>
      <c r="GE41" s="760"/>
      <c r="GF41" s="760"/>
      <c r="GG41" s="760"/>
      <c r="GH41" s="760"/>
      <c r="GI41" s="760"/>
      <c r="GJ41" s="760"/>
      <c r="GK41" s="760"/>
      <c r="GL41" s="760"/>
      <c r="GM41" s="760"/>
      <c r="GN41" s="760"/>
      <c r="GO41" s="760"/>
      <c r="GP41" s="760"/>
      <c r="GQ41" s="760"/>
      <c r="GR41" s="760"/>
      <c r="GS41" s="760"/>
      <c r="GT41" s="760"/>
      <c r="GU41" s="760"/>
      <c r="GV41" s="760"/>
      <c r="GW41" s="760"/>
      <c r="GX41" s="760"/>
      <c r="GY41" s="760"/>
      <c r="GZ41" s="760"/>
      <c r="HA41" s="760"/>
      <c r="HB41" s="760"/>
      <c r="HC41" s="760"/>
      <c r="HD41" s="760"/>
      <c r="HE41" s="760"/>
      <c r="HF41" s="760"/>
      <c r="HG41" s="760"/>
      <c r="HH41" s="760"/>
      <c r="HI41" s="760"/>
      <c r="HJ41" s="760"/>
      <c r="HK41" s="760"/>
      <c r="HL41" s="760"/>
      <c r="HM41" s="760"/>
      <c r="HN41" s="760"/>
      <c r="HO41" s="760"/>
      <c r="HP41" s="760"/>
      <c r="HQ41" s="760"/>
      <c r="HR41" s="760"/>
      <c r="HS41" s="760"/>
      <c r="HT41" s="760"/>
      <c r="HU41" s="760"/>
      <c r="HV41" s="760"/>
      <c r="HW41" s="760"/>
      <c r="HX41" s="760"/>
      <c r="HY41" s="760"/>
      <c r="HZ41" s="760"/>
      <c r="IA41" s="760"/>
      <c r="IB41" s="760"/>
      <c r="IC41" s="760"/>
      <c r="ID41" s="760"/>
      <c r="IE41" s="760"/>
      <c r="IF41" s="760"/>
      <c r="IG41" s="760"/>
      <c r="IH41" s="760"/>
      <c r="II41" s="760"/>
      <c r="IJ41" s="760"/>
      <c r="IK41" s="760"/>
      <c r="IL41" s="760"/>
      <c r="IM41" s="760"/>
      <c r="IN41" s="760"/>
      <c r="IO41" s="760"/>
      <c r="IP41" s="760"/>
      <c r="IQ41" s="760"/>
      <c r="IR41" s="760"/>
      <c r="IS41" s="760"/>
      <c r="IT41" s="760"/>
      <c r="IU41" s="760"/>
      <c r="IV41" s="760"/>
    </row>
    <row r="42" spans="1:256" ht="16.5">
      <c r="A42" s="654">
        <v>2800</v>
      </c>
      <c r="B42" s="898" t="s">
        <v>586</v>
      </c>
      <c r="C42" s="754"/>
      <c r="D42" s="754"/>
      <c r="E42" s="906"/>
      <c r="F42" s="906"/>
      <c r="G42" s="906"/>
      <c r="H42" s="906"/>
      <c r="I42" s="906"/>
      <c r="J42" s="906"/>
      <c r="K42" s="906"/>
      <c r="L42" s="906"/>
      <c r="M42" s="906"/>
      <c r="N42" s="906"/>
      <c r="O42" s="906"/>
      <c r="P42" s="906"/>
      <c r="Q42" s="906"/>
      <c r="R42" s="754"/>
      <c r="S42" s="906"/>
      <c r="T42" s="906"/>
      <c r="U42" s="875">
        <f t="shared" si="2"/>
        <v>0</v>
      </c>
      <c r="V42" s="875">
        <f t="shared" si="2"/>
        <v>0</v>
      </c>
      <c r="W42" s="1058">
        <f>Anx16BReg!U42-U42</f>
        <v>0</v>
      </c>
      <c r="X42" s="1058">
        <f>Anx16BReg!V42-V42</f>
        <v>0</v>
      </c>
      <c r="Y42" s="1059"/>
      <c r="Z42" s="1059"/>
      <c r="AA42" s="759"/>
      <c r="AB42" s="759"/>
      <c r="AC42" s="759"/>
      <c r="AD42" s="759"/>
      <c r="AE42" s="759"/>
      <c r="AF42" s="760"/>
      <c r="AG42" s="760"/>
      <c r="AH42" s="760"/>
      <c r="AI42" s="760"/>
      <c r="AJ42" s="760"/>
      <c r="AK42" s="760"/>
      <c r="AL42" s="760"/>
      <c r="AM42" s="760"/>
      <c r="AN42" s="760"/>
      <c r="AO42" s="760"/>
      <c r="AP42" s="760"/>
      <c r="AQ42" s="760"/>
      <c r="AR42" s="760"/>
      <c r="AS42" s="760"/>
      <c r="AT42" s="760"/>
      <c r="AU42" s="760"/>
      <c r="AV42" s="760"/>
      <c r="AW42" s="760"/>
      <c r="AX42" s="760"/>
      <c r="AY42" s="760"/>
      <c r="AZ42" s="760"/>
      <c r="BA42" s="760"/>
      <c r="BB42" s="760"/>
      <c r="BC42" s="760"/>
      <c r="BD42" s="760"/>
      <c r="BE42" s="760"/>
      <c r="BF42" s="760"/>
      <c r="BG42" s="760"/>
      <c r="BH42" s="760"/>
      <c r="BI42" s="760"/>
      <c r="BJ42" s="760"/>
      <c r="BK42" s="760"/>
      <c r="BL42" s="760"/>
      <c r="BM42" s="760"/>
      <c r="BN42" s="760"/>
      <c r="BO42" s="760"/>
      <c r="BP42" s="760"/>
      <c r="BQ42" s="760"/>
      <c r="BR42" s="760"/>
      <c r="BS42" s="760"/>
      <c r="BT42" s="760"/>
      <c r="BU42" s="760"/>
      <c r="BV42" s="760"/>
      <c r="BW42" s="760"/>
      <c r="BX42" s="760"/>
      <c r="BY42" s="760"/>
      <c r="BZ42" s="760"/>
      <c r="CA42" s="760"/>
      <c r="CB42" s="760"/>
      <c r="CC42" s="760"/>
      <c r="CD42" s="760"/>
      <c r="CE42" s="760"/>
      <c r="CF42" s="760"/>
      <c r="CG42" s="760"/>
      <c r="CH42" s="760"/>
      <c r="CI42" s="760"/>
      <c r="CJ42" s="760"/>
      <c r="CK42" s="760"/>
      <c r="CL42" s="760"/>
      <c r="CM42" s="760"/>
      <c r="CN42" s="760"/>
      <c r="CO42" s="760"/>
      <c r="CP42" s="760"/>
      <c r="CQ42" s="760"/>
      <c r="CR42" s="760"/>
      <c r="CS42" s="760"/>
      <c r="CT42" s="760"/>
      <c r="CU42" s="760"/>
      <c r="CV42" s="760"/>
      <c r="CW42" s="760"/>
      <c r="CX42" s="760"/>
      <c r="CY42" s="760"/>
      <c r="CZ42" s="760"/>
      <c r="DA42" s="760"/>
      <c r="DB42" s="760"/>
      <c r="DC42" s="760"/>
      <c r="DD42" s="760"/>
      <c r="DE42" s="760"/>
      <c r="DF42" s="760"/>
      <c r="DG42" s="760"/>
      <c r="DH42" s="760"/>
      <c r="DI42" s="760"/>
      <c r="DJ42" s="760"/>
      <c r="DK42" s="760"/>
      <c r="DL42" s="760"/>
      <c r="DM42" s="760"/>
      <c r="DN42" s="760"/>
      <c r="DO42" s="760"/>
      <c r="DP42" s="760"/>
      <c r="DQ42" s="760"/>
      <c r="DR42" s="760"/>
      <c r="DS42" s="760"/>
      <c r="DT42" s="760"/>
      <c r="DU42" s="760"/>
      <c r="DV42" s="760"/>
      <c r="DW42" s="760"/>
      <c r="DX42" s="760"/>
      <c r="DY42" s="760"/>
      <c r="DZ42" s="760"/>
      <c r="EA42" s="760"/>
      <c r="EB42" s="760"/>
      <c r="EC42" s="760"/>
      <c r="ED42" s="760"/>
      <c r="EE42" s="760"/>
      <c r="EF42" s="760"/>
      <c r="EG42" s="760"/>
      <c r="EH42" s="760"/>
      <c r="EI42" s="760"/>
      <c r="EJ42" s="760"/>
      <c r="EK42" s="760"/>
      <c r="EL42" s="760"/>
      <c r="EM42" s="760"/>
      <c r="EN42" s="760"/>
      <c r="EO42" s="760"/>
      <c r="EP42" s="760"/>
      <c r="EQ42" s="760"/>
      <c r="ER42" s="760"/>
      <c r="ES42" s="760"/>
      <c r="ET42" s="760"/>
      <c r="EU42" s="760"/>
      <c r="EV42" s="760"/>
      <c r="EW42" s="760"/>
      <c r="EX42" s="760"/>
      <c r="EY42" s="760"/>
      <c r="EZ42" s="760"/>
      <c r="FA42" s="760"/>
      <c r="FB42" s="760"/>
      <c r="FC42" s="760"/>
      <c r="FD42" s="760"/>
      <c r="FE42" s="760"/>
      <c r="FF42" s="760"/>
      <c r="FG42" s="760"/>
      <c r="FH42" s="760"/>
      <c r="FI42" s="760"/>
      <c r="FJ42" s="760"/>
      <c r="FK42" s="760"/>
      <c r="FL42" s="760"/>
      <c r="FM42" s="760"/>
      <c r="FN42" s="760"/>
      <c r="FO42" s="760"/>
      <c r="FP42" s="760"/>
      <c r="FQ42" s="760"/>
      <c r="FR42" s="760"/>
      <c r="FS42" s="760"/>
      <c r="FT42" s="760"/>
      <c r="FU42" s="760"/>
      <c r="FV42" s="760"/>
      <c r="FW42" s="760"/>
      <c r="FX42" s="760"/>
      <c r="FY42" s="760"/>
      <c r="FZ42" s="760"/>
      <c r="GA42" s="760"/>
      <c r="GB42" s="760"/>
      <c r="GC42" s="760"/>
      <c r="GD42" s="760"/>
      <c r="GE42" s="760"/>
      <c r="GF42" s="760"/>
      <c r="GG42" s="760"/>
      <c r="GH42" s="760"/>
      <c r="GI42" s="760"/>
      <c r="GJ42" s="760"/>
      <c r="GK42" s="760"/>
      <c r="GL42" s="760"/>
      <c r="GM42" s="760"/>
      <c r="GN42" s="760"/>
      <c r="GO42" s="760"/>
      <c r="GP42" s="760"/>
      <c r="GQ42" s="760"/>
      <c r="GR42" s="760"/>
      <c r="GS42" s="760"/>
      <c r="GT42" s="760"/>
      <c r="GU42" s="760"/>
      <c r="GV42" s="760"/>
      <c r="GW42" s="760"/>
      <c r="GX42" s="760"/>
      <c r="GY42" s="760"/>
      <c r="GZ42" s="760"/>
      <c r="HA42" s="760"/>
      <c r="HB42" s="760"/>
      <c r="HC42" s="760"/>
      <c r="HD42" s="760"/>
      <c r="HE42" s="760"/>
      <c r="HF42" s="760"/>
      <c r="HG42" s="760"/>
      <c r="HH42" s="760"/>
      <c r="HI42" s="760"/>
      <c r="HJ42" s="760"/>
      <c r="HK42" s="760"/>
      <c r="HL42" s="760"/>
      <c r="HM42" s="760"/>
      <c r="HN42" s="760"/>
      <c r="HO42" s="760"/>
      <c r="HP42" s="760"/>
      <c r="HQ42" s="760"/>
      <c r="HR42" s="760"/>
      <c r="HS42" s="760"/>
      <c r="HT42" s="760"/>
      <c r="HU42" s="760"/>
      <c r="HV42" s="760"/>
      <c r="HW42" s="760"/>
      <c r="HX42" s="760"/>
      <c r="HY42" s="760"/>
      <c r="HZ42" s="760"/>
      <c r="IA42" s="760"/>
      <c r="IB42" s="760"/>
      <c r="IC42" s="760"/>
      <c r="ID42" s="760"/>
      <c r="IE42" s="760"/>
      <c r="IF42" s="760"/>
      <c r="IG42" s="760"/>
      <c r="IH42" s="760"/>
      <c r="II42" s="760"/>
      <c r="IJ42" s="760"/>
      <c r="IK42" s="760"/>
      <c r="IL42" s="760"/>
      <c r="IM42" s="760"/>
      <c r="IN42" s="760"/>
      <c r="IO42" s="760"/>
      <c r="IP42" s="760"/>
      <c r="IQ42" s="760"/>
      <c r="IR42" s="760"/>
      <c r="IS42" s="760"/>
      <c r="IT42" s="760"/>
      <c r="IU42" s="760"/>
      <c r="IV42" s="760"/>
    </row>
    <row r="43" spans="1:256" ht="16.5">
      <c r="A43" s="654">
        <v>2502</v>
      </c>
      <c r="B43" s="898" t="s">
        <v>587</v>
      </c>
      <c r="C43" s="754"/>
      <c r="D43" s="754"/>
      <c r="E43" s="906"/>
      <c r="F43" s="906"/>
      <c r="G43" s="906"/>
      <c r="H43" s="906"/>
      <c r="I43" s="906"/>
      <c r="J43" s="906"/>
      <c r="K43" s="906"/>
      <c r="L43" s="906"/>
      <c r="M43" s="906"/>
      <c r="N43" s="906"/>
      <c r="O43" s="906"/>
      <c r="P43" s="906"/>
      <c r="Q43" s="906"/>
      <c r="R43" s="754"/>
      <c r="S43" s="906"/>
      <c r="T43" s="906"/>
      <c r="U43" s="875">
        <f t="shared" si="2"/>
        <v>0</v>
      </c>
      <c r="V43" s="875">
        <f t="shared" si="2"/>
        <v>0</v>
      </c>
      <c r="W43" s="1058">
        <f>Anx16BReg!U43-U43</f>
        <v>0</v>
      </c>
      <c r="X43" s="1058">
        <f>Anx16BReg!V43-V43</f>
        <v>0</v>
      </c>
      <c r="Y43" s="1059"/>
      <c r="Z43" s="1059"/>
      <c r="AA43" s="759"/>
      <c r="AB43" s="759"/>
      <c r="AC43" s="759"/>
      <c r="AD43" s="759"/>
      <c r="AE43" s="759"/>
      <c r="AF43" s="760"/>
      <c r="AG43" s="760"/>
      <c r="AH43" s="760"/>
      <c r="AI43" s="760"/>
      <c r="AJ43" s="760"/>
      <c r="AK43" s="760"/>
      <c r="AL43" s="760"/>
      <c r="AM43" s="760"/>
      <c r="AN43" s="760"/>
      <c r="AO43" s="760"/>
      <c r="AP43" s="760"/>
      <c r="AQ43" s="760"/>
      <c r="AR43" s="760"/>
      <c r="AS43" s="760"/>
      <c r="AT43" s="760"/>
      <c r="AU43" s="760"/>
      <c r="AV43" s="760"/>
      <c r="AW43" s="760"/>
      <c r="AX43" s="760"/>
      <c r="AY43" s="760"/>
      <c r="AZ43" s="760"/>
      <c r="BA43" s="760"/>
      <c r="BB43" s="760"/>
      <c r="BC43" s="760"/>
      <c r="BD43" s="760"/>
      <c r="BE43" s="760"/>
      <c r="BF43" s="760"/>
      <c r="BG43" s="760"/>
      <c r="BH43" s="760"/>
      <c r="BI43" s="760"/>
      <c r="BJ43" s="760"/>
      <c r="BK43" s="760"/>
      <c r="BL43" s="760"/>
      <c r="BM43" s="760"/>
      <c r="BN43" s="760"/>
      <c r="BO43" s="760"/>
      <c r="BP43" s="760"/>
      <c r="BQ43" s="760"/>
      <c r="BR43" s="760"/>
      <c r="BS43" s="760"/>
      <c r="BT43" s="760"/>
      <c r="BU43" s="760"/>
      <c r="BV43" s="760"/>
      <c r="BW43" s="760"/>
      <c r="BX43" s="760"/>
      <c r="BY43" s="760"/>
      <c r="BZ43" s="760"/>
      <c r="CA43" s="760"/>
      <c r="CB43" s="760"/>
      <c r="CC43" s="760"/>
      <c r="CD43" s="760"/>
      <c r="CE43" s="760"/>
      <c r="CF43" s="760"/>
      <c r="CG43" s="760"/>
      <c r="CH43" s="760"/>
      <c r="CI43" s="760"/>
      <c r="CJ43" s="760"/>
      <c r="CK43" s="760"/>
      <c r="CL43" s="760"/>
      <c r="CM43" s="760"/>
      <c r="CN43" s="760"/>
      <c r="CO43" s="760"/>
      <c r="CP43" s="760"/>
      <c r="CQ43" s="760"/>
      <c r="CR43" s="760"/>
      <c r="CS43" s="760"/>
      <c r="CT43" s="760"/>
      <c r="CU43" s="760"/>
      <c r="CV43" s="760"/>
      <c r="CW43" s="760"/>
      <c r="CX43" s="760"/>
      <c r="CY43" s="760"/>
      <c r="CZ43" s="760"/>
      <c r="DA43" s="760"/>
      <c r="DB43" s="760"/>
      <c r="DC43" s="760"/>
      <c r="DD43" s="760"/>
      <c r="DE43" s="760"/>
      <c r="DF43" s="760"/>
      <c r="DG43" s="760"/>
      <c r="DH43" s="760"/>
      <c r="DI43" s="760"/>
      <c r="DJ43" s="760"/>
      <c r="DK43" s="760"/>
      <c r="DL43" s="760"/>
      <c r="DM43" s="760"/>
      <c r="DN43" s="760"/>
      <c r="DO43" s="760"/>
      <c r="DP43" s="760"/>
      <c r="DQ43" s="760"/>
      <c r="DR43" s="760"/>
      <c r="DS43" s="760"/>
      <c r="DT43" s="760"/>
      <c r="DU43" s="760"/>
      <c r="DV43" s="760"/>
      <c r="DW43" s="760"/>
      <c r="DX43" s="760"/>
      <c r="DY43" s="760"/>
      <c r="DZ43" s="760"/>
      <c r="EA43" s="760"/>
      <c r="EB43" s="760"/>
      <c r="EC43" s="760"/>
      <c r="ED43" s="760"/>
      <c r="EE43" s="760"/>
      <c r="EF43" s="760"/>
      <c r="EG43" s="760"/>
      <c r="EH43" s="760"/>
      <c r="EI43" s="760"/>
      <c r="EJ43" s="760"/>
      <c r="EK43" s="760"/>
      <c r="EL43" s="760"/>
      <c r="EM43" s="760"/>
      <c r="EN43" s="760"/>
      <c r="EO43" s="760"/>
      <c r="EP43" s="760"/>
      <c r="EQ43" s="760"/>
      <c r="ER43" s="760"/>
      <c r="ES43" s="760"/>
      <c r="ET43" s="760"/>
      <c r="EU43" s="760"/>
      <c r="EV43" s="760"/>
      <c r="EW43" s="760"/>
      <c r="EX43" s="760"/>
      <c r="EY43" s="760"/>
      <c r="EZ43" s="760"/>
      <c r="FA43" s="760"/>
      <c r="FB43" s="760"/>
      <c r="FC43" s="760"/>
      <c r="FD43" s="760"/>
      <c r="FE43" s="760"/>
      <c r="FF43" s="760"/>
      <c r="FG43" s="760"/>
      <c r="FH43" s="760"/>
      <c r="FI43" s="760"/>
      <c r="FJ43" s="760"/>
      <c r="FK43" s="760"/>
      <c r="FL43" s="760"/>
      <c r="FM43" s="760"/>
      <c r="FN43" s="760"/>
      <c r="FO43" s="760"/>
      <c r="FP43" s="760"/>
      <c r="FQ43" s="760"/>
      <c r="FR43" s="760"/>
      <c r="FS43" s="760"/>
      <c r="FT43" s="760"/>
      <c r="FU43" s="760"/>
      <c r="FV43" s="760"/>
      <c r="FW43" s="760"/>
      <c r="FX43" s="760"/>
      <c r="FY43" s="760"/>
      <c r="FZ43" s="760"/>
      <c r="GA43" s="760"/>
      <c r="GB43" s="760"/>
      <c r="GC43" s="760"/>
      <c r="GD43" s="760"/>
      <c r="GE43" s="760"/>
      <c r="GF43" s="760"/>
      <c r="GG43" s="760"/>
      <c r="GH43" s="760"/>
      <c r="GI43" s="760"/>
      <c r="GJ43" s="760"/>
      <c r="GK43" s="760"/>
      <c r="GL43" s="760"/>
      <c r="GM43" s="760"/>
      <c r="GN43" s="760"/>
      <c r="GO43" s="760"/>
      <c r="GP43" s="760"/>
      <c r="GQ43" s="760"/>
      <c r="GR43" s="760"/>
      <c r="GS43" s="760"/>
      <c r="GT43" s="760"/>
      <c r="GU43" s="760"/>
      <c r="GV43" s="760"/>
      <c r="GW43" s="760"/>
      <c r="GX43" s="760"/>
      <c r="GY43" s="760"/>
      <c r="GZ43" s="760"/>
      <c r="HA43" s="760"/>
      <c r="HB43" s="760"/>
      <c r="HC43" s="760"/>
      <c r="HD43" s="760"/>
      <c r="HE43" s="760"/>
      <c r="HF43" s="760"/>
      <c r="HG43" s="760"/>
      <c r="HH43" s="760"/>
      <c r="HI43" s="760"/>
      <c r="HJ43" s="760"/>
      <c r="HK43" s="760"/>
      <c r="HL43" s="760"/>
      <c r="HM43" s="760"/>
      <c r="HN43" s="760"/>
      <c r="HO43" s="760"/>
      <c r="HP43" s="760"/>
      <c r="HQ43" s="760"/>
      <c r="HR43" s="760"/>
      <c r="HS43" s="760"/>
      <c r="HT43" s="760"/>
      <c r="HU43" s="760"/>
      <c r="HV43" s="760"/>
      <c r="HW43" s="760"/>
      <c r="HX43" s="760"/>
      <c r="HY43" s="760"/>
      <c r="HZ43" s="760"/>
      <c r="IA43" s="760"/>
      <c r="IB43" s="760"/>
      <c r="IC43" s="760"/>
      <c r="ID43" s="760"/>
      <c r="IE43" s="760"/>
      <c r="IF43" s="760"/>
      <c r="IG43" s="760"/>
      <c r="IH43" s="760"/>
      <c r="II43" s="760"/>
      <c r="IJ43" s="760"/>
      <c r="IK43" s="760"/>
      <c r="IL43" s="760"/>
      <c r="IM43" s="760"/>
      <c r="IN43" s="760"/>
      <c r="IO43" s="760"/>
      <c r="IP43" s="760"/>
      <c r="IQ43" s="760"/>
      <c r="IR43" s="760"/>
      <c r="IS43" s="760"/>
      <c r="IT43" s="760"/>
      <c r="IU43" s="760"/>
      <c r="IV43" s="760"/>
    </row>
    <row r="44" spans="1:256" ht="16.5">
      <c r="A44" s="654" t="s">
        <v>490</v>
      </c>
      <c r="B44" s="1063" t="s">
        <v>588</v>
      </c>
      <c r="C44" s="873">
        <f>Anx16AMN!C67+Anx16AMN!C99</f>
        <v>0</v>
      </c>
      <c r="D44" s="873">
        <f>Anx16AME!C67+Anx16AME!C99</f>
        <v>0</v>
      </c>
      <c r="E44" s="873">
        <f>Anx16AMN!D67+Anx16AMN!D99</f>
        <v>0</v>
      </c>
      <c r="F44" s="874">
        <f>Anx16AME!D67+Anx16AME!D99</f>
        <v>0</v>
      </c>
      <c r="G44" s="873">
        <f>Anx16AMN!E67+Anx16AMN!E99</f>
        <v>0</v>
      </c>
      <c r="H44" s="874">
        <f>Anx16AME!E67+Anx16AME!E99</f>
        <v>0</v>
      </c>
      <c r="I44" s="873">
        <f>Anx16AMN!F67+Anx16AMN!F99</f>
        <v>0</v>
      </c>
      <c r="J44" s="874">
        <f>Anx16AME!F67+Anx16AME!F99</f>
        <v>0</v>
      </c>
      <c r="K44" s="873">
        <f>Anx16AMN!G67+Anx16AMN!G99</f>
        <v>0</v>
      </c>
      <c r="L44" s="874">
        <f>Anx16AME!G67+Anx16AME!G99</f>
        <v>0</v>
      </c>
      <c r="M44" s="873">
        <f>Anx16AMN!H67+Anx16AMN!H99</f>
        <v>0</v>
      </c>
      <c r="N44" s="874">
        <f>Anx16AME!H67+Anx16AME!H99</f>
        <v>0</v>
      </c>
      <c r="O44" s="873">
        <f>Anx16AMN!I67+Anx16AMN!I99</f>
        <v>0</v>
      </c>
      <c r="P44" s="874">
        <f>Anx16AME!I67+Anx16AME!I99</f>
        <v>0</v>
      </c>
      <c r="Q44" s="873">
        <f>Anx16AMN!J67+Anx16AMN!J99</f>
        <v>0</v>
      </c>
      <c r="R44" s="874">
        <f>Anx16AME!J67+Anx16AME!J99</f>
        <v>0</v>
      </c>
      <c r="S44" s="873">
        <f>SUM(Anx16AMN!K67:M67)+SUM(Anx16AMN!K99:M99)</f>
        <v>0</v>
      </c>
      <c r="T44" s="874">
        <f>SUM(Anx16AME!K67:M67)+SUM(Anx16AME!K99:M99)</f>
        <v>0</v>
      </c>
      <c r="U44" s="875">
        <f t="shared" si="2"/>
        <v>0</v>
      </c>
      <c r="V44" s="875">
        <f t="shared" si="2"/>
        <v>0</v>
      </c>
      <c r="W44" s="1058">
        <f>Anx16BReg!U44-U44</f>
        <v>0</v>
      </c>
      <c r="X44" s="1058">
        <f>Anx16BReg!V44-V44</f>
        <v>0</v>
      </c>
      <c r="Y44" s="1059"/>
      <c r="Z44" s="1059"/>
      <c r="AA44" s="759"/>
      <c r="AB44" s="759"/>
      <c r="AC44" s="759"/>
      <c r="AD44" s="759"/>
      <c r="AE44" s="759"/>
      <c r="AF44" s="760"/>
      <c r="AG44" s="760"/>
      <c r="AH44" s="760"/>
      <c r="AI44" s="760"/>
      <c r="AJ44" s="760"/>
      <c r="AK44" s="760"/>
      <c r="AL44" s="760"/>
      <c r="AM44" s="760"/>
      <c r="AN44" s="760"/>
      <c r="AO44" s="760"/>
      <c r="AP44" s="760"/>
      <c r="AQ44" s="760"/>
      <c r="AR44" s="760"/>
      <c r="AS44" s="760"/>
      <c r="AT44" s="760"/>
      <c r="AU44" s="760"/>
      <c r="AV44" s="760"/>
      <c r="AW44" s="760"/>
      <c r="AX44" s="760"/>
      <c r="AY44" s="760"/>
      <c r="AZ44" s="760"/>
      <c r="BA44" s="760"/>
      <c r="BB44" s="760"/>
      <c r="BC44" s="760"/>
      <c r="BD44" s="760"/>
      <c r="BE44" s="760"/>
      <c r="BF44" s="760"/>
      <c r="BG44" s="760"/>
      <c r="BH44" s="760"/>
      <c r="BI44" s="760"/>
      <c r="BJ44" s="760"/>
      <c r="BK44" s="760"/>
      <c r="BL44" s="760"/>
      <c r="BM44" s="760"/>
      <c r="BN44" s="760"/>
      <c r="BO44" s="760"/>
      <c r="BP44" s="760"/>
      <c r="BQ44" s="760"/>
      <c r="BR44" s="760"/>
      <c r="BS44" s="760"/>
      <c r="BT44" s="760"/>
      <c r="BU44" s="760"/>
      <c r="BV44" s="760"/>
      <c r="BW44" s="760"/>
      <c r="BX44" s="760"/>
      <c r="BY44" s="760"/>
      <c r="BZ44" s="760"/>
      <c r="CA44" s="760"/>
      <c r="CB44" s="760"/>
      <c r="CC44" s="760"/>
      <c r="CD44" s="760"/>
      <c r="CE44" s="760"/>
      <c r="CF44" s="760"/>
      <c r="CG44" s="760"/>
      <c r="CH44" s="760"/>
      <c r="CI44" s="760"/>
      <c r="CJ44" s="760"/>
      <c r="CK44" s="760"/>
      <c r="CL44" s="760"/>
      <c r="CM44" s="760"/>
      <c r="CN44" s="760"/>
      <c r="CO44" s="760"/>
      <c r="CP44" s="760"/>
      <c r="CQ44" s="760"/>
      <c r="CR44" s="760"/>
      <c r="CS44" s="760"/>
      <c r="CT44" s="760"/>
      <c r="CU44" s="760"/>
      <c r="CV44" s="760"/>
      <c r="CW44" s="760"/>
      <c r="CX44" s="760"/>
      <c r="CY44" s="760"/>
      <c r="CZ44" s="760"/>
      <c r="DA44" s="760"/>
      <c r="DB44" s="760"/>
      <c r="DC44" s="760"/>
      <c r="DD44" s="760"/>
      <c r="DE44" s="760"/>
      <c r="DF44" s="760"/>
      <c r="DG44" s="760"/>
      <c r="DH44" s="760"/>
      <c r="DI44" s="760"/>
      <c r="DJ44" s="760"/>
      <c r="DK44" s="760"/>
      <c r="DL44" s="760"/>
      <c r="DM44" s="760"/>
      <c r="DN44" s="760"/>
      <c r="DO44" s="760"/>
      <c r="DP44" s="760"/>
      <c r="DQ44" s="760"/>
      <c r="DR44" s="760"/>
      <c r="DS44" s="760"/>
      <c r="DT44" s="760"/>
      <c r="DU44" s="760"/>
      <c r="DV44" s="760"/>
      <c r="DW44" s="760"/>
      <c r="DX44" s="760"/>
      <c r="DY44" s="760"/>
      <c r="DZ44" s="760"/>
      <c r="EA44" s="760"/>
      <c r="EB44" s="760"/>
      <c r="EC44" s="760"/>
      <c r="ED44" s="760"/>
      <c r="EE44" s="760"/>
      <c r="EF44" s="760"/>
      <c r="EG44" s="760"/>
      <c r="EH44" s="760"/>
      <c r="EI44" s="760"/>
      <c r="EJ44" s="760"/>
      <c r="EK44" s="760"/>
      <c r="EL44" s="760"/>
      <c r="EM44" s="760"/>
      <c r="EN44" s="760"/>
      <c r="EO44" s="760"/>
      <c r="EP44" s="760"/>
      <c r="EQ44" s="760"/>
      <c r="ER44" s="760"/>
      <c r="ES44" s="760"/>
      <c r="ET44" s="760"/>
      <c r="EU44" s="760"/>
      <c r="EV44" s="760"/>
      <c r="EW44" s="760"/>
      <c r="EX44" s="760"/>
      <c r="EY44" s="760"/>
      <c r="EZ44" s="760"/>
      <c r="FA44" s="760"/>
      <c r="FB44" s="760"/>
      <c r="FC44" s="760"/>
      <c r="FD44" s="760"/>
      <c r="FE44" s="760"/>
      <c r="FF44" s="760"/>
      <c r="FG44" s="760"/>
      <c r="FH44" s="760"/>
      <c r="FI44" s="760"/>
      <c r="FJ44" s="760"/>
      <c r="FK44" s="760"/>
      <c r="FL44" s="760"/>
      <c r="FM44" s="760"/>
      <c r="FN44" s="760"/>
      <c r="FO44" s="760"/>
      <c r="FP44" s="760"/>
      <c r="FQ44" s="760"/>
      <c r="FR44" s="760"/>
      <c r="FS44" s="760"/>
      <c r="FT44" s="760"/>
      <c r="FU44" s="760"/>
      <c r="FV44" s="760"/>
      <c r="FW44" s="760"/>
      <c r="FX44" s="760"/>
      <c r="FY44" s="760"/>
      <c r="FZ44" s="760"/>
      <c r="GA44" s="760"/>
      <c r="GB44" s="760"/>
      <c r="GC44" s="760"/>
      <c r="GD44" s="760"/>
      <c r="GE44" s="760"/>
      <c r="GF44" s="760"/>
      <c r="GG44" s="760"/>
      <c r="GH44" s="760"/>
      <c r="GI44" s="760"/>
      <c r="GJ44" s="760"/>
      <c r="GK44" s="760"/>
      <c r="GL44" s="760"/>
      <c r="GM44" s="760"/>
      <c r="GN44" s="760"/>
      <c r="GO44" s="760"/>
      <c r="GP44" s="760"/>
      <c r="GQ44" s="760"/>
      <c r="GR44" s="760"/>
      <c r="GS44" s="760"/>
      <c r="GT44" s="760"/>
      <c r="GU44" s="760"/>
      <c r="GV44" s="760"/>
      <c r="GW44" s="760"/>
      <c r="GX44" s="760"/>
      <c r="GY44" s="760"/>
      <c r="GZ44" s="760"/>
      <c r="HA44" s="760"/>
      <c r="HB44" s="760"/>
      <c r="HC44" s="760"/>
      <c r="HD44" s="760"/>
      <c r="HE44" s="760"/>
      <c r="HF44" s="760"/>
      <c r="HG44" s="760"/>
      <c r="HH44" s="760"/>
      <c r="HI44" s="760"/>
      <c r="HJ44" s="760"/>
      <c r="HK44" s="760"/>
      <c r="HL44" s="760"/>
      <c r="HM44" s="760"/>
      <c r="HN44" s="760"/>
      <c r="HO44" s="760"/>
      <c r="HP44" s="760"/>
      <c r="HQ44" s="760"/>
      <c r="HR44" s="760"/>
      <c r="HS44" s="760"/>
      <c r="HT44" s="760"/>
      <c r="HU44" s="760"/>
      <c r="HV44" s="760"/>
      <c r="HW44" s="760"/>
      <c r="HX44" s="760"/>
      <c r="HY44" s="760"/>
      <c r="HZ44" s="760"/>
      <c r="IA44" s="760"/>
      <c r="IB44" s="760"/>
      <c r="IC44" s="760"/>
      <c r="ID44" s="760"/>
      <c r="IE44" s="760"/>
      <c r="IF44" s="760"/>
      <c r="IG44" s="760"/>
      <c r="IH44" s="760"/>
      <c r="II44" s="760"/>
      <c r="IJ44" s="760"/>
      <c r="IK44" s="760"/>
      <c r="IL44" s="760"/>
      <c r="IM44" s="760"/>
      <c r="IN44" s="760"/>
      <c r="IO44" s="760"/>
      <c r="IP44" s="760"/>
      <c r="IQ44" s="760"/>
      <c r="IR44" s="760"/>
      <c r="IS44" s="760"/>
      <c r="IT44" s="760"/>
      <c r="IU44" s="760"/>
      <c r="IV44" s="760"/>
    </row>
    <row r="45" spans="1:256" ht="16.5">
      <c r="A45" s="907" t="s">
        <v>406</v>
      </c>
      <c r="B45" s="887" t="s">
        <v>491</v>
      </c>
      <c r="C45" s="873">
        <f>Anx16AMN!C68</f>
        <v>0</v>
      </c>
      <c r="D45" s="873">
        <f>Anx16AME!C68</f>
        <v>0</v>
      </c>
      <c r="E45" s="873">
        <f>Anx16AMN!D68</f>
        <v>0</v>
      </c>
      <c r="F45" s="873">
        <f>Anx16AME!D68</f>
        <v>0</v>
      </c>
      <c r="G45" s="873">
        <f>Anx16AMN!E68</f>
        <v>0</v>
      </c>
      <c r="H45" s="873">
        <f>Anx16AME!E68</f>
        <v>0</v>
      </c>
      <c r="I45" s="873">
        <f>Anx16AMN!F68</f>
        <v>0</v>
      </c>
      <c r="J45" s="873">
        <f>Anx16AME!F68</f>
        <v>0</v>
      </c>
      <c r="K45" s="873">
        <f>Anx16AMN!G68</f>
        <v>0</v>
      </c>
      <c r="L45" s="873">
        <f>Anx16AME!G68</f>
        <v>0</v>
      </c>
      <c r="M45" s="873">
        <f>Anx16AMN!H68</f>
        <v>0</v>
      </c>
      <c r="N45" s="873">
        <f>Anx16AME!H68</f>
        <v>0</v>
      </c>
      <c r="O45" s="873">
        <f>Anx16AMN!I68</f>
        <v>0</v>
      </c>
      <c r="P45" s="873">
        <f>Anx16AME!I68</f>
        <v>0</v>
      </c>
      <c r="Q45" s="873">
        <f>Anx16AMN!J68</f>
        <v>0</v>
      </c>
      <c r="R45" s="873">
        <f>Anx16AME!J68</f>
        <v>0</v>
      </c>
      <c r="S45" s="873">
        <f>SUM(Anx16AMN!K68:M68)</f>
        <v>0</v>
      </c>
      <c r="T45" s="873">
        <f>SUM(Anx16AME!K68:M68)</f>
        <v>0</v>
      </c>
      <c r="U45" s="875">
        <f t="shared" ref="U45:V48" si="3">C45+E45+G45+I45+K45+M45+O45+Q45+S45</f>
        <v>0</v>
      </c>
      <c r="V45" s="875">
        <f t="shared" si="3"/>
        <v>0</v>
      </c>
      <c r="W45" s="1058">
        <f>Anx16BReg!U45-U45</f>
        <v>0</v>
      </c>
      <c r="X45" s="1058">
        <f>Anx16BReg!V45-V45</f>
        <v>0</v>
      </c>
      <c r="Y45" s="1059"/>
      <c r="Z45" s="1059"/>
      <c r="AA45" s="759"/>
      <c r="AB45" s="759"/>
      <c r="AC45" s="759"/>
      <c r="AD45" s="759"/>
      <c r="AE45" s="759"/>
      <c r="AF45" s="760"/>
      <c r="AG45" s="760"/>
      <c r="AH45" s="760"/>
      <c r="AI45" s="760"/>
      <c r="AJ45" s="760"/>
      <c r="AK45" s="760"/>
      <c r="AL45" s="760"/>
      <c r="AM45" s="760"/>
      <c r="AN45" s="760"/>
      <c r="AO45" s="760"/>
      <c r="AP45" s="760"/>
      <c r="AQ45" s="760"/>
      <c r="AR45" s="760"/>
      <c r="AS45" s="760"/>
      <c r="AT45" s="760"/>
      <c r="AU45" s="760"/>
      <c r="AV45" s="760"/>
      <c r="AW45" s="760"/>
      <c r="AX45" s="760"/>
      <c r="AY45" s="760"/>
      <c r="AZ45" s="760"/>
      <c r="BA45" s="760"/>
      <c r="BB45" s="760"/>
      <c r="BC45" s="760"/>
      <c r="BD45" s="760"/>
      <c r="BE45" s="760"/>
      <c r="BF45" s="760"/>
      <c r="BG45" s="760"/>
      <c r="BH45" s="760"/>
      <c r="BI45" s="760"/>
      <c r="BJ45" s="760"/>
      <c r="BK45" s="760"/>
      <c r="BL45" s="760"/>
      <c r="BM45" s="760"/>
      <c r="BN45" s="760"/>
      <c r="BO45" s="760"/>
      <c r="BP45" s="760"/>
      <c r="BQ45" s="760"/>
      <c r="BR45" s="760"/>
      <c r="BS45" s="760"/>
      <c r="BT45" s="760"/>
      <c r="BU45" s="760"/>
      <c r="BV45" s="760"/>
      <c r="BW45" s="760"/>
      <c r="BX45" s="760"/>
      <c r="BY45" s="760"/>
      <c r="BZ45" s="760"/>
      <c r="CA45" s="760"/>
      <c r="CB45" s="760"/>
      <c r="CC45" s="760"/>
      <c r="CD45" s="760"/>
      <c r="CE45" s="760"/>
      <c r="CF45" s="760"/>
      <c r="CG45" s="760"/>
      <c r="CH45" s="760"/>
      <c r="CI45" s="760"/>
      <c r="CJ45" s="760"/>
      <c r="CK45" s="760"/>
      <c r="CL45" s="760"/>
      <c r="CM45" s="760"/>
      <c r="CN45" s="760"/>
      <c r="CO45" s="760"/>
      <c r="CP45" s="760"/>
      <c r="CQ45" s="760"/>
      <c r="CR45" s="760"/>
      <c r="CS45" s="760"/>
      <c r="CT45" s="760"/>
      <c r="CU45" s="760"/>
      <c r="CV45" s="760"/>
      <c r="CW45" s="760"/>
      <c r="CX45" s="760"/>
      <c r="CY45" s="760"/>
      <c r="CZ45" s="760"/>
      <c r="DA45" s="760"/>
      <c r="DB45" s="760"/>
      <c r="DC45" s="760"/>
      <c r="DD45" s="760"/>
      <c r="DE45" s="760"/>
      <c r="DF45" s="760"/>
      <c r="DG45" s="760"/>
      <c r="DH45" s="760"/>
      <c r="DI45" s="760"/>
      <c r="DJ45" s="760"/>
      <c r="DK45" s="760"/>
      <c r="DL45" s="760"/>
      <c r="DM45" s="760"/>
      <c r="DN45" s="760"/>
      <c r="DO45" s="760"/>
      <c r="DP45" s="760"/>
      <c r="DQ45" s="760"/>
      <c r="DR45" s="760"/>
      <c r="DS45" s="760"/>
      <c r="DT45" s="760"/>
      <c r="DU45" s="760"/>
      <c r="DV45" s="760"/>
      <c r="DW45" s="760"/>
      <c r="DX45" s="760"/>
      <c r="DY45" s="760"/>
      <c r="DZ45" s="760"/>
      <c r="EA45" s="760"/>
      <c r="EB45" s="760"/>
      <c r="EC45" s="760"/>
      <c r="ED45" s="760"/>
      <c r="EE45" s="760"/>
      <c r="EF45" s="760"/>
      <c r="EG45" s="760"/>
      <c r="EH45" s="760"/>
      <c r="EI45" s="760"/>
      <c r="EJ45" s="760"/>
      <c r="EK45" s="760"/>
      <c r="EL45" s="760"/>
      <c r="EM45" s="760"/>
      <c r="EN45" s="760"/>
      <c r="EO45" s="760"/>
      <c r="EP45" s="760"/>
      <c r="EQ45" s="760"/>
      <c r="ER45" s="760"/>
      <c r="ES45" s="760"/>
      <c r="ET45" s="760"/>
      <c r="EU45" s="760"/>
      <c r="EV45" s="760"/>
      <c r="EW45" s="760"/>
      <c r="EX45" s="760"/>
      <c r="EY45" s="760"/>
      <c r="EZ45" s="760"/>
      <c r="FA45" s="760"/>
      <c r="FB45" s="760"/>
      <c r="FC45" s="760"/>
      <c r="FD45" s="760"/>
      <c r="FE45" s="760"/>
      <c r="FF45" s="760"/>
      <c r="FG45" s="760"/>
      <c r="FH45" s="760"/>
      <c r="FI45" s="760"/>
      <c r="FJ45" s="760"/>
      <c r="FK45" s="760"/>
      <c r="FL45" s="760"/>
      <c r="FM45" s="760"/>
      <c r="FN45" s="760"/>
      <c r="FO45" s="760"/>
      <c r="FP45" s="760"/>
      <c r="FQ45" s="760"/>
      <c r="FR45" s="760"/>
      <c r="FS45" s="760"/>
      <c r="FT45" s="760"/>
      <c r="FU45" s="760"/>
      <c r="FV45" s="760"/>
      <c r="FW45" s="760"/>
      <c r="FX45" s="760"/>
      <c r="FY45" s="760"/>
      <c r="FZ45" s="760"/>
      <c r="GA45" s="760"/>
      <c r="GB45" s="760"/>
      <c r="GC45" s="760"/>
      <c r="GD45" s="760"/>
      <c r="GE45" s="760"/>
      <c r="GF45" s="760"/>
      <c r="GG45" s="760"/>
      <c r="GH45" s="760"/>
      <c r="GI45" s="760"/>
      <c r="GJ45" s="760"/>
      <c r="GK45" s="760"/>
      <c r="GL45" s="760"/>
      <c r="GM45" s="760"/>
      <c r="GN45" s="760"/>
      <c r="GO45" s="760"/>
      <c r="GP45" s="760"/>
      <c r="GQ45" s="760"/>
      <c r="GR45" s="760"/>
      <c r="GS45" s="760"/>
      <c r="GT45" s="760"/>
      <c r="GU45" s="760"/>
      <c r="GV45" s="760"/>
      <c r="GW45" s="760"/>
      <c r="GX45" s="760"/>
      <c r="GY45" s="760"/>
      <c r="GZ45" s="760"/>
      <c r="HA45" s="760"/>
      <c r="HB45" s="760"/>
      <c r="HC45" s="760"/>
      <c r="HD45" s="760"/>
      <c r="HE45" s="760"/>
      <c r="HF45" s="760"/>
      <c r="HG45" s="760"/>
      <c r="HH45" s="760"/>
      <c r="HI45" s="760"/>
      <c r="HJ45" s="760"/>
      <c r="HK45" s="760"/>
      <c r="HL45" s="760"/>
      <c r="HM45" s="760"/>
      <c r="HN45" s="760"/>
      <c r="HO45" s="760"/>
      <c r="HP45" s="760"/>
      <c r="HQ45" s="760"/>
      <c r="HR45" s="760"/>
      <c r="HS45" s="760"/>
      <c r="HT45" s="760"/>
      <c r="HU45" s="760"/>
      <c r="HV45" s="760"/>
      <c r="HW45" s="760"/>
      <c r="HX45" s="760"/>
      <c r="HY45" s="760"/>
      <c r="HZ45" s="760"/>
      <c r="IA45" s="760"/>
      <c r="IB45" s="760"/>
      <c r="IC45" s="760"/>
      <c r="ID45" s="760"/>
      <c r="IE45" s="760"/>
      <c r="IF45" s="760"/>
      <c r="IG45" s="760"/>
      <c r="IH45" s="760"/>
      <c r="II45" s="760"/>
      <c r="IJ45" s="760"/>
      <c r="IK45" s="760"/>
      <c r="IL45" s="760"/>
      <c r="IM45" s="760"/>
      <c r="IN45" s="760"/>
      <c r="IO45" s="760"/>
      <c r="IP45" s="760"/>
      <c r="IQ45" s="760"/>
      <c r="IR45" s="760"/>
      <c r="IS45" s="760"/>
      <c r="IT45" s="760"/>
      <c r="IU45" s="760"/>
      <c r="IV45" s="760"/>
    </row>
    <row r="46" spans="1:256" ht="16.5">
      <c r="A46" s="907" t="s">
        <v>406</v>
      </c>
      <c r="B46" s="887" t="s">
        <v>492</v>
      </c>
      <c r="C46" s="873"/>
      <c r="D46" s="873"/>
      <c r="E46" s="908"/>
      <c r="F46" s="909"/>
      <c r="G46" s="908"/>
      <c r="H46" s="909"/>
      <c r="I46" s="908"/>
      <c r="J46" s="909"/>
      <c r="K46" s="908"/>
      <c r="L46" s="909"/>
      <c r="M46" s="908"/>
      <c r="N46" s="909"/>
      <c r="O46" s="908"/>
      <c r="P46" s="909"/>
      <c r="Q46" s="908"/>
      <c r="R46" s="874"/>
      <c r="S46" s="908"/>
      <c r="T46" s="909"/>
      <c r="U46" s="875">
        <f t="shared" si="3"/>
        <v>0</v>
      </c>
      <c r="V46" s="875">
        <f t="shared" si="3"/>
        <v>0</v>
      </c>
      <c r="W46" s="1058"/>
      <c r="X46" s="1058"/>
      <c r="Y46" s="1059"/>
      <c r="Z46" s="1059"/>
      <c r="AA46" s="759"/>
      <c r="AB46" s="759"/>
      <c r="AC46" s="759"/>
      <c r="AD46" s="759"/>
      <c r="AE46" s="759"/>
      <c r="AF46" s="760"/>
      <c r="AG46" s="760"/>
      <c r="AH46" s="760"/>
      <c r="AI46" s="760"/>
      <c r="AJ46" s="760"/>
      <c r="AK46" s="760"/>
      <c r="AL46" s="760"/>
      <c r="AM46" s="760"/>
      <c r="AN46" s="760"/>
      <c r="AO46" s="760"/>
      <c r="AP46" s="760"/>
      <c r="AQ46" s="760"/>
      <c r="AR46" s="760"/>
      <c r="AS46" s="760"/>
      <c r="AT46" s="760"/>
      <c r="AU46" s="760"/>
      <c r="AV46" s="760"/>
      <c r="AW46" s="760"/>
      <c r="AX46" s="760"/>
      <c r="AY46" s="760"/>
      <c r="AZ46" s="760"/>
      <c r="BA46" s="760"/>
      <c r="BB46" s="760"/>
      <c r="BC46" s="760"/>
      <c r="BD46" s="760"/>
      <c r="BE46" s="760"/>
      <c r="BF46" s="760"/>
      <c r="BG46" s="760"/>
      <c r="BH46" s="760"/>
      <c r="BI46" s="760"/>
      <c r="BJ46" s="760"/>
      <c r="BK46" s="760"/>
      <c r="BL46" s="760"/>
      <c r="BM46" s="760"/>
      <c r="BN46" s="760"/>
      <c r="BO46" s="760"/>
      <c r="BP46" s="760"/>
      <c r="BQ46" s="760"/>
      <c r="BR46" s="760"/>
      <c r="BS46" s="760"/>
      <c r="BT46" s="760"/>
      <c r="BU46" s="760"/>
      <c r="BV46" s="760"/>
      <c r="BW46" s="760"/>
      <c r="BX46" s="760"/>
      <c r="BY46" s="760"/>
      <c r="BZ46" s="760"/>
      <c r="CA46" s="760"/>
      <c r="CB46" s="760"/>
      <c r="CC46" s="760"/>
      <c r="CD46" s="760"/>
      <c r="CE46" s="760"/>
      <c r="CF46" s="760"/>
      <c r="CG46" s="760"/>
      <c r="CH46" s="760"/>
      <c r="CI46" s="760"/>
      <c r="CJ46" s="760"/>
      <c r="CK46" s="760"/>
      <c r="CL46" s="760"/>
      <c r="CM46" s="760"/>
      <c r="CN46" s="760"/>
      <c r="CO46" s="760"/>
      <c r="CP46" s="760"/>
      <c r="CQ46" s="760"/>
      <c r="CR46" s="760"/>
      <c r="CS46" s="760"/>
      <c r="CT46" s="760"/>
      <c r="CU46" s="760"/>
      <c r="CV46" s="760"/>
      <c r="CW46" s="760"/>
      <c r="CX46" s="760"/>
      <c r="CY46" s="760"/>
      <c r="CZ46" s="760"/>
      <c r="DA46" s="760"/>
      <c r="DB46" s="760"/>
      <c r="DC46" s="760"/>
      <c r="DD46" s="760"/>
      <c r="DE46" s="760"/>
      <c r="DF46" s="760"/>
      <c r="DG46" s="760"/>
      <c r="DH46" s="760"/>
      <c r="DI46" s="760"/>
      <c r="DJ46" s="760"/>
      <c r="DK46" s="760"/>
      <c r="DL46" s="760"/>
      <c r="DM46" s="760"/>
      <c r="DN46" s="760"/>
      <c r="DO46" s="760"/>
      <c r="DP46" s="760"/>
      <c r="DQ46" s="760"/>
      <c r="DR46" s="760"/>
      <c r="DS46" s="760"/>
      <c r="DT46" s="760"/>
      <c r="DU46" s="760"/>
      <c r="DV46" s="760"/>
      <c r="DW46" s="760"/>
      <c r="DX46" s="760"/>
      <c r="DY46" s="760"/>
      <c r="DZ46" s="760"/>
      <c r="EA46" s="760"/>
      <c r="EB46" s="760"/>
      <c r="EC46" s="760"/>
      <c r="ED46" s="760"/>
      <c r="EE46" s="760"/>
      <c r="EF46" s="760"/>
      <c r="EG46" s="760"/>
      <c r="EH46" s="760"/>
      <c r="EI46" s="760"/>
      <c r="EJ46" s="760"/>
      <c r="EK46" s="760"/>
      <c r="EL46" s="760"/>
      <c r="EM46" s="760"/>
      <c r="EN46" s="760"/>
      <c r="EO46" s="760"/>
      <c r="EP46" s="760"/>
      <c r="EQ46" s="760"/>
      <c r="ER46" s="760"/>
      <c r="ES46" s="760"/>
      <c r="ET46" s="760"/>
      <c r="EU46" s="760"/>
      <c r="EV46" s="760"/>
      <c r="EW46" s="760"/>
      <c r="EX46" s="760"/>
      <c r="EY46" s="760"/>
      <c r="EZ46" s="760"/>
      <c r="FA46" s="760"/>
      <c r="FB46" s="760"/>
      <c r="FC46" s="760"/>
      <c r="FD46" s="760"/>
      <c r="FE46" s="760"/>
      <c r="FF46" s="760"/>
      <c r="FG46" s="760"/>
      <c r="FH46" s="760"/>
      <c r="FI46" s="760"/>
      <c r="FJ46" s="760"/>
      <c r="FK46" s="760"/>
      <c r="FL46" s="760"/>
      <c r="FM46" s="760"/>
      <c r="FN46" s="760"/>
      <c r="FO46" s="760"/>
      <c r="FP46" s="760"/>
      <c r="FQ46" s="760"/>
      <c r="FR46" s="760"/>
      <c r="FS46" s="760"/>
      <c r="FT46" s="760"/>
      <c r="FU46" s="760"/>
      <c r="FV46" s="760"/>
      <c r="FW46" s="760"/>
      <c r="FX46" s="760"/>
      <c r="FY46" s="760"/>
      <c r="FZ46" s="760"/>
      <c r="GA46" s="760"/>
      <c r="GB46" s="760"/>
      <c r="GC46" s="760"/>
      <c r="GD46" s="760"/>
      <c r="GE46" s="760"/>
      <c r="GF46" s="760"/>
      <c r="GG46" s="760"/>
      <c r="GH46" s="760"/>
      <c r="GI46" s="760"/>
      <c r="GJ46" s="760"/>
      <c r="GK46" s="760"/>
      <c r="GL46" s="760"/>
      <c r="GM46" s="760"/>
      <c r="GN46" s="760"/>
      <c r="GO46" s="760"/>
      <c r="GP46" s="760"/>
      <c r="GQ46" s="760"/>
      <c r="GR46" s="760"/>
      <c r="GS46" s="760"/>
      <c r="GT46" s="760"/>
      <c r="GU46" s="760"/>
      <c r="GV46" s="760"/>
      <c r="GW46" s="760"/>
      <c r="GX46" s="760"/>
      <c r="GY46" s="760"/>
      <c r="GZ46" s="760"/>
      <c r="HA46" s="760"/>
      <c r="HB46" s="760"/>
      <c r="HC46" s="760"/>
      <c r="HD46" s="760"/>
      <c r="HE46" s="760"/>
      <c r="HF46" s="760"/>
      <c r="HG46" s="760"/>
      <c r="HH46" s="760"/>
      <c r="HI46" s="760"/>
      <c r="HJ46" s="760"/>
      <c r="HK46" s="760"/>
      <c r="HL46" s="760"/>
      <c r="HM46" s="760"/>
      <c r="HN46" s="760"/>
      <c r="HO46" s="760"/>
      <c r="HP46" s="760"/>
      <c r="HQ46" s="760"/>
      <c r="HR46" s="760"/>
      <c r="HS46" s="760"/>
      <c r="HT46" s="760"/>
      <c r="HU46" s="760"/>
      <c r="HV46" s="760"/>
      <c r="HW46" s="760"/>
      <c r="HX46" s="760"/>
      <c r="HY46" s="760"/>
      <c r="HZ46" s="760"/>
      <c r="IA46" s="760"/>
      <c r="IB46" s="760"/>
      <c r="IC46" s="760"/>
      <c r="ID46" s="760"/>
      <c r="IE46" s="760"/>
      <c r="IF46" s="760"/>
      <c r="IG46" s="760"/>
      <c r="IH46" s="760"/>
      <c r="II46" s="760"/>
      <c r="IJ46" s="760"/>
      <c r="IK46" s="760"/>
      <c r="IL46" s="760"/>
      <c r="IM46" s="760"/>
      <c r="IN46" s="760"/>
      <c r="IO46" s="760"/>
      <c r="IP46" s="760"/>
      <c r="IQ46" s="760"/>
      <c r="IR46" s="760"/>
      <c r="IS46" s="760"/>
      <c r="IT46" s="760"/>
      <c r="IU46" s="760"/>
      <c r="IV46" s="760"/>
    </row>
    <row r="47" spans="1:256" ht="16.5">
      <c r="A47" s="1064"/>
      <c r="B47" s="898" t="s">
        <v>98</v>
      </c>
      <c r="C47" s="754"/>
      <c r="D47" s="754"/>
      <c r="E47" s="906"/>
      <c r="F47" s="906"/>
      <c r="G47" s="906"/>
      <c r="H47" s="906"/>
      <c r="I47" s="906"/>
      <c r="J47" s="906"/>
      <c r="K47" s="906"/>
      <c r="L47" s="906"/>
      <c r="M47" s="906"/>
      <c r="N47" s="906"/>
      <c r="O47" s="906"/>
      <c r="P47" s="906"/>
      <c r="Q47" s="906"/>
      <c r="R47" s="754"/>
      <c r="S47" s="906"/>
      <c r="T47" s="906"/>
      <c r="U47" s="875">
        <f t="shared" si="3"/>
        <v>0</v>
      </c>
      <c r="V47" s="875">
        <f t="shared" si="3"/>
        <v>0</v>
      </c>
      <c r="W47" s="1065"/>
      <c r="X47" s="1058"/>
      <c r="Y47" s="1059"/>
      <c r="Z47" s="1059"/>
      <c r="AA47" s="759"/>
      <c r="AB47" s="759"/>
      <c r="AC47" s="759"/>
      <c r="AD47" s="759"/>
      <c r="AE47" s="759"/>
      <c r="AF47" s="760"/>
      <c r="AG47" s="760"/>
      <c r="AH47" s="760"/>
      <c r="AI47" s="760"/>
      <c r="AJ47" s="760"/>
      <c r="AK47" s="760"/>
      <c r="AL47" s="760"/>
      <c r="AM47" s="760"/>
      <c r="AN47" s="760"/>
      <c r="AO47" s="760"/>
      <c r="AP47" s="760"/>
      <c r="AQ47" s="760"/>
      <c r="AR47" s="760"/>
      <c r="AS47" s="760"/>
      <c r="AT47" s="760"/>
      <c r="AU47" s="760"/>
      <c r="AV47" s="760"/>
      <c r="AW47" s="760"/>
      <c r="AX47" s="760"/>
      <c r="AY47" s="760"/>
      <c r="AZ47" s="760"/>
      <c r="BA47" s="760"/>
      <c r="BB47" s="760"/>
      <c r="BC47" s="760"/>
      <c r="BD47" s="760"/>
      <c r="BE47" s="760"/>
      <c r="BF47" s="760"/>
      <c r="BG47" s="760"/>
      <c r="BH47" s="760"/>
      <c r="BI47" s="760"/>
      <c r="BJ47" s="760"/>
      <c r="BK47" s="760"/>
      <c r="BL47" s="760"/>
      <c r="BM47" s="760"/>
      <c r="BN47" s="760"/>
      <c r="BO47" s="760"/>
      <c r="BP47" s="760"/>
      <c r="BQ47" s="760"/>
      <c r="BR47" s="760"/>
      <c r="BS47" s="760"/>
      <c r="BT47" s="760"/>
      <c r="BU47" s="760"/>
      <c r="BV47" s="760"/>
      <c r="BW47" s="760"/>
      <c r="BX47" s="760"/>
      <c r="BY47" s="760"/>
      <c r="BZ47" s="760"/>
      <c r="CA47" s="760"/>
      <c r="CB47" s="760"/>
      <c r="CC47" s="760"/>
      <c r="CD47" s="760"/>
      <c r="CE47" s="760"/>
      <c r="CF47" s="760"/>
      <c r="CG47" s="760"/>
      <c r="CH47" s="760"/>
      <c r="CI47" s="760"/>
      <c r="CJ47" s="760"/>
      <c r="CK47" s="760"/>
      <c r="CL47" s="760"/>
      <c r="CM47" s="760"/>
      <c r="CN47" s="760"/>
      <c r="CO47" s="760"/>
      <c r="CP47" s="760"/>
      <c r="CQ47" s="760"/>
      <c r="CR47" s="760"/>
      <c r="CS47" s="760"/>
      <c r="CT47" s="760"/>
      <c r="CU47" s="760"/>
      <c r="CV47" s="760"/>
      <c r="CW47" s="760"/>
      <c r="CX47" s="760"/>
      <c r="CY47" s="760"/>
      <c r="CZ47" s="760"/>
      <c r="DA47" s="760"/>
      <c r="DB47" s="760"/>
      <c r="DC47" s="760"/>
      <c r="DD47" s="760"/>
      <c r="DE47" s="760"/>
      <c r="DF47" s="760"/>
      <c r="DG47" s="760"/>
      <c r="DH47" s="760"/>
      <c r="DI47" s="760"/>
      <c r="DJ47" s="760"/>
      <c r="DK47" s="760"/>
      <c r="DL47" s="760"/>
      <c r="DM47" s="760"/>
      <c r="DN47" s="760"/>
      <c r="DO47" s="760"/>
      <c r="DP47" s="760"/>
      <c r="DQ47" s="760"/>
      <c r="DR47" s="760"/>
      <c r="DS47" s="760"/>
      <c r="DT47" s="760"/>
      <c r="DU47" s="760"/>
      <c r="DV47" s="760"/>
      <c r="DW47" s="760"/>
      <c r="DX47" s="760"/>
      <c r="DY47" s="760"/>
      <c r="DZ47" s="760"/>
      <c r="EA47" s="760"/>
      <c r="EB47" s="760"/>
      <c r="EC47" s="760"/>
      <c r="ED47" s="760"/>
      <c r="EE47" s="760"/>
      <c r="EF47" s="760"/>
      <c r="EG47" s="760"/>
      <c r="EH47" s="760"/>
      <c r="EI47" s="760"/>
      <c r="EJ47" s="760"/>
      <c r="EK47" s="760"/>
      <c r="EL47" s="760"/>
      <c r="EM47" s="760"/>
      <c r="EN47" s="760"/>
      <c r="EO47" s="760"/>
      <c r="EP47" s="760"/>
      <c r="EQ47" s="760"/>
      <c r="ER47" s="760"/>
      <c r="ES47" s="760"/>
      <c r="ET47" s="760"/>
      <c r="EU47" s="760"/>
      <c r="EV47" s="760"/>
      <c r="EW47" s="760"/>
      <c r="EX47" s="760"/>
      <c r="EY47" s="760"/>
      <c r="EZ47" s="760"/>
      <c r="FA47" s="760"/>
      <c r="FB47" s="760"/>
      <c r="FC47" s="760"/>
      <c r="FD47" s="760"/>
      <c r="FE47" s="760"/>
      <c r="FF47" s="760"/>
      <c r="FG47" s="760"/>
      <c r="FH47" s="760"/>
      <c r="FI47" s="760"/>
      <c r="FJ47" s="760"/>
      <c r="FK47" s="760"/>
      <c r="FL47" s="760"/>
      <c r="FM47" s="760"/>
      <c r="FN47" s="760"/>
      <c r="FO47" s="760"/>
      <c r="FP47" s="760"/>
      <c r="FQ47" s="760"/>
      <c r="FR47" s="760"/>
      <c r="FS47" s="760"/>
      <c r="FT47" s="760"/>
      <c r="FU47" s="760"/>
      <c r="FV47" s="760"/>
      <c r="FW47" s="760"/>
      <c r="FX47" s="760"/>
      <c r="FY47" s="760"/>
      <c r="FZ47" s="760"/>
      <c r="GA47" s="760"/>
      <c r="GB47" s="760"/>
      <c r="GC47" s="760"/>
      <c r="GD47" s="760"/>
      <c r="GE47" s="760"/>
      <c r="GF47" s="760"/>
      <c r="GG47" s="760"/>
      <c r="GH47" s="760"/>
      <c r="GI47" s="760"/>
      <c r="GJ47" s="760"/>
      <c r="GK47" s="760"/>
      <c r="GL47" s="760"/>
      <c r="GM47" s="760"/>
      <c r="GN47" s="760"/>
      <c r="GO47" s="760"/>
      <c r="GP47" s="760"/>
      <c r="GQ47" s="760"/>
      <c r="GR47" s="760"/>
      <c r="GS47" s="760"/>
      <c r="GT47" s="760"/>
      <c r="GU47" s="760"/>
      <c r="GV47" s="760"/>
      <c r="GW47" s="760"/>
      <c r="GX47" s="760"/>
      <c r="GY47" s="760"/>
      <c r="GZ47" s="760"/>
      <c r="HA47" s="760"/>
      <c r="HB47" s="760"/>
      <c r="HC47" s="760"/>
      <c r="HD47" s="760"/>
      <c r="HE47" s="760"/>
      <c r="HF47" s="760"/>
      <c r="HG47" s="760"/>
      <c r="HH47" s="760"/>
      <c r="HI47" s="760"/>
      <c r="HJ47" s="760"/>
      <c r="HK47" s="760"/>
      <c r="HL47" s="760"/>
      <c r="HM47" s="760"/>
      <c r="HN47" s="760"/>
      <c r="HO47" s="760"/>
      <c r="HP47" s="760"/>
      <c r="HQ47" s="760"/>
      <c r="HR47" s="760"/>
      <c r="HS47" s="760"/>
      <c r="HT47" s="760"/>
      <c r="HU47" s="760"/>
      <c r="HV47" s="760"/>
      <c r="HW47" s="760"/>
      <c r="HX47" s="760"/>
      <c r="HY47" s="760"/>
      <c r="HZ47" s="760"/>
      <c r="IA47" s="760"/>
      <c r="IB47" s="760"/>
      <c r="IC47" s="760"/>
      <c r="ID47" s="760"/>
      <c r="IE47" s="760"/>
      <c r="IF47" s="760"/>
      <c r="IG47" s="760"/>
      <c r="IH47" s="760"/>
      <c r="II47" s="760"/>
      <c r="IJ47" s="760"/>
      <c r="IK47" s="760"/>
      <c r="IL47" s="760"/>
      <c r="IM47" s="760"/>
      <c r="IN47" s="760"/>
      <c r="IO47" s="760"/>
      <c r="IP47" s="760"/>
      <c r="IQ47" s="760"/>
      <c r="IR47" s="760"/>
      <c r="IS47" s="760"/>
      <c r="IT47" s="760"/>
      <c r="IU47" s="760"/>
      <c r="IV47" s="760"/>
    </row>
    <row r="48" spans="1:256" ht="16.5">
      <c r="A48" s="1064"/>
      <c r="B48" s="898" t="s">
        <v>493</v>
      </c>
      <c r="C48" s="911"/>
      <c r="D48" s="911"/>
      <c r="E48" s="912"/>
      <c r="F48" s="912"/>
      <c r="G48" s="912"/>
      <c r="H48" s="912"/>
      <c r="I48" s="912"/>
      <c r="J48" s="912"/>
      <c r="K48" s="912"/>
      <c r="L48" s="912"/>
      <c r="M48" s="912"/>
      <c r="N48" s="912"/>
      <c r="O48" s="912"/>
      <c r="P48" s="912"/>
      <c r="Q48" s="912"/>
      <c r="R48" s="911"/>
      <c r="S48" s="912"/>
      <c r="T48" s="912"/>
      <c r="U48" s="875">
        <f t="shared" si="3"/>
        <v>0</v>
      </c>
      <c r="V48" s="875">
        <f t="shared" si="3"/>
        <v>0</v>
      </c>
      <c r="W48" s="1065"/>
      <c r="X48" s="1065"/>
      <c r="Y48" s="1059"/>
      <c r="Z48" s="1059"/>
      <c r="AA48" s="759"/>
      <c r="AB48" s="759"/>
      <c r="AC48" s="759"/>
      <c r="AD48" s="759"/>
      <c r="AE48" s="759"/>
      <c r="AF48" s="760"/>
      <c r="AG48" s="760"/>
      <c r="AH48" s="760"/>
      <c r="AI48" s="760"/>
      <c r="AJ48" s="760"/>
      <c r="AK48" s="760"/>
      <c r="AL48" s="760"/>
      <c r="AM48" s="760"/>
      <c r="AN48" s="760"/>
      <c r="AO48" s="760"/>
      <c r="AP48" s="760"/>
      <c r="AQ48" s="760"/>
      <c r="AR48" s="760"/>
      <c r="AS48" s="760"/>
      <c r="AT48" s="760"/>
      <c r="AU48" s="760"/>
      <c r="AV48" s="760"/>
      <c r="AW48" s="760"/>
      <c r="AX48" s="760"/>
      <c r="AY48" s="760"/>
      <c r="AZ48" s="760"/>
      <c r="BA48" s="760"/>
      <c r="BB48" s="760"/>
      <c r="BC48" s="760"/>
      <c r="BD48" s="760"/>
      <c r="BE48" s="760"/>
      <c r="BF48" s="760"/>
      <c r="BG48" s="760"/>
      <c r="BH48" s="760"/>
      <c r="BI48" s="760"/>
      <c r="BJ48" s="760"/>
      <c r="BK48" s="760"/>
      <c r="BL48" s="760"/>
      <c r="BM48" s="760"/>
      <c r="BN48" s="760"/>
      <c r="BO48" s="760"/>
      <c r="BP48" s="760"/>
      <c r="BQ48" s="760"/>
      <c r="BR48" s="760"/>
      <c r="BS48" s="760"/>
      <c r="BT48" s="760"/>
      <c r="BU48" s="760"/>
      <c r="BV48" s="760"/>
      <c r="BW48" s="760"/>
      <c r="BX48" s="760"/>
      <c r="BY48" s="760"/>
      <c r="BZ48" s="760"/>
      <c r="CA48" s="760"/>
      <c r="CB48" s="760"/>
      <c r="CC48" s="760"/>
      <c r="CD48" s="760"/>
      <c r="CE48" s="760"/>
      <c r="CF48" s="760"/>
      <c r="CG48" s="760"/>
      <c r="CH48" s="760"/>
      <c r="CI48" s="760"/>
      <c r="CJ48" s="760"/>
      <c r="CK48" s="760"/>
      <c r="CL48" s="760"/>
      <c r="CM48" s="760"/>
      <c r="CN48" s="760"/>
      <c r="CO48" s="760"/>
      <c r="CP48" s="760"/>
      <c r="CQ48" s="760"/>
      <c r="CR48" s="760"/>
      <c r="CS48" s="760"/>
      <c r="CT48" s="760"/>
      <c r="CU48" s="760"/>
      <c r="CV48" s="760"/>
      <c r="CW48" s="760"/>
      <c r="CX48" s="760"/>
      <c r="CY48" s="760"/>
      <c r="CZ48" s="760"/>
      <c r="DA48" s="760"/>
      <c r="DB48" s="760"/>
      <c r="DC48" s="760"/>
      <c r="DD48" s="760"/>
      <c r="DE48" s="760"/>
      <c r="DF48" s="760"/>
      <c r="DG48" s="760"/>
      <c r="DH48" s="760"/>
      <c r="DI48" s="760"/>
      <c r="DJ48" s="760"/>
      <c r="DK48" s="760"/>
      <c r="DL48" s="760"/>
      <c r="DM48" s="760"/>
      <c r="DN48" s="760"/>
      <c r="DO48" s="760"/>
      <c r="DP48" s="760"/>
      <c r="DQ48" s="760"/>
      <c r="DR48" s="760"/>
      <c r="DS48" s="760"/>
      <c r="DT48" s="760"/>
      <c r="DU48" s="760"/>
      <c r="DV48" s="760"/>
      <c r="DW48" s="760"/>
      <c r="DX48" s="760"/>
      <c r="DY48" s="760"/>
      <c r="DZ48" s="760"/>
      <c r="EA48" s="760"/>
      <c r="EB48" s="760"/>
      <c r="EC48" s="760"/>
      <c r="ED48" s="760"/>
      <c r="EE48" s="760"/>
      <c r="EF48" s="760"/>
      <c r="EG48" s="760"/>
      <c r="EH48" s="760"/>
      <c r="EI48" s="760"/>
      <c r="EJ48" s="760"/>
      <c r="EK48" s="760"/>
      <c r="EL48" s="760"/>
      <c r="EM48" s="760"/>
      <c r="EN48" s="760"/>
      <c r="EO48" s="760"/>
      <c r="EP48" s="760"/>
      <c r="EQ48" s="760"/>
      <c r="ER48" s="760"/>
      <c r="ES48" s="760"/>
      <c r="ET48" s="760"/>
      <c r="EU48" s="760"/>
      <c r="EV48" s="760"/>
      <c r="EW48" s="760"/>
      <c r="EX48" s="760"/>
      <c r="EY48" s="760"/>
      <c r="EZ48" s="760"/>
      <c r="FA48" s="760"/>
      <c r="FB48" s="760"/>
      <c r="FC48" s="760"/>
      <c r="FD48" s="760"/>
      <c r="FE48" s="760"/>
      <c r="FF48" s="760"/>
      <c r="FG48" s="760"/>
      <c r="FH48" s="760"/>
      <c r="FI48" s="760"/>
      <c r="FJ48" s="760"/>
      <c r="FK48" s="760"/>
      <c r="FL48" s="760"/>
      <c r="FM48" s="760"/>
      <c r="FN48" s="760"/>
      <c r="FO48" s="760"/>
      <c r="FP48" s="760"/>
      <c r="FQ48" s="760"/>
      <c r="FR48" s="760"/>
      <c r="FS48" s="760"/>
      <c r="FT48" s="760"/>
      <c r="FU48" s="760"/>
      <c r="FV48" s="760"/>
      <c r="FW48" s="760"/>
      <c r="FX48" s="760"/>
      <c r="FY48" s="760"/>
      <c r="FZ48" s="760"/>
      <c r="GA48" s="760"/>
      <c r="GB48" s="760"/>
      <c r="GC48" s="760"/>
      <c r="GD48" s="760"/>
      <c r="GE48" s="760"/>
      <c r="GF48" s="760"/>
      <c r="GG48" s="760"/>
      <c r="GH48" s="760"/>
      <c r="GI48" s="760"/>
      <c r="GJ48" s="760"/>
      <c r="GK48" s="760"/>
      <c r="GL48" s="760"/>
      <c r="GM48" s="760"/>
      <c r="GN48" s="760"/>
      <c r="GO48" s="760"/>
      <c r="GP48" s="760"/>
      <c r="GQ48" s="760"/>
      <c r="GR48" s="760"/>
      <c r="GS48" s="760"/>
      <c r="GT48" s="760"/>
      <c r="GU48" s="760"/>
      <c r="GV48" s="760"/>
      <c r="GW48" s="760"/>
      <c r="GX48" s="760"/>
      <c r="GY48" s="760"/>
      <c r="GZ48" s="760"/>
      <c r="HA48" s="760"/>
      <c r="HB48" s="760"/>
      <c r="HC48" s="760"/>
      <c r="HD48" s="760"/>
      <c r="HE48" s="760"/>
      <c r="HF48" s="760"/>
      <c r="HG48" s="760"/>
      <c r="HH48" s="760"/>
      <c r="HI48" s="760"/>
      <c r="HJ48" s="760"/>
      <c r="HK48" s="760"/>
      <c r="HL48" s="760"/>
      <c r="HM48" s="760"/>
      <c r="HN48" s="760"/>
      <c r="HO48" s="760"/>
      <c r="HP48" s="760"/>
      <c r="HQ48" s="760"/>
      <c r="HR48" s="760"/>
      <c r="HS48" s="760"/>
      <c r="HT48" s="760"/>
      <c r="HU48" s="760"/>
      <c r="HV48" s="760"/>
      <c r="HW48" s="760"/>
      <c r="HX48" s="760"/>
      <c r="HY48" s="760"/>
      <c r="HZ48" s="760"/>
      <c r="IA48" s="760"/>
      <c r="IB48" s="760"/>
      <c r="IC48" s="760"/>
      <c r="ID48" s="760"/>
      <c r="IE48" s="760"/>
      <c r="IF48" s="760"/>
      <c r="IG48" s="760"/>
      <c r="IH48" s="760"/>
      <c r="II48" s="760"/>
      <c r="IJ48" s="760"/>
      <c r="IK48" s="760"/>
      <c r="IL48" s="760"/>
      <c r="IM48" s="760"/>
      <c r="IN48" s="760"/>
      <c r="IO48" s="760"/>
      <c r="IP48" s="760"/>
      <c r="IQ48" s="760"/>
      <c r="IR48" s="760"/>
      <c r="IS48" s="760"/>
      <c r="IT48" s="760"/>
      <c r="IU48" s="760"/>
      <c r="IV48" s="760"/>
    </row>
    <row r="49" spans="1:256" ht="16.5">
      <c r="A49" s="1064"/>
      <c r="B49" s="893" t="s">
        <v>99</v>
      </c>
      <c r="C49" s="911" t="e">
        <f>SUM(C28:C48)</f>
        <v>#DIV/0!</v>
      </c>
      <c r="D49" s="911" t="e">
        <f t="shared" ref="D49:T49" si="4">SUM(D28:D48)</f>
        <v>#DIV/0!</v>
      </c>
      <c r="E49" s="911" t="e">
        <f t="shared" si="4"/>
        <v>#DIV/0!</v>
      </c>
      <c r="F49" s="911" t="e">
        <f t="shared" si="4"/>
        <v>#DIV/0!</v>
      </c>
      <c r="G49" s="911" t="e">
        <f t="shared" si="4"/>
        <v>#DIV/0!</v>
      </c>
      <c r="H49" s="911" t="e">
        <f t="shared" si="4"/>
        <v>#DIV/0!</v>
      </c>
      <c r="I49" s="911" t="e">
        <f t="shared" si="4"/>
        <v>#DIV/0!</v>
      </c>
      <c r="J49" s="911" t="e">
        <f t="shared" si="4"/>
        <v>#DIV/0!</v>
      </c>
      <c r="K49" s="911" t="e">
        <f t="shared" si="4"/>
        <v>#DIV/0!</v>
      </c>
      <c r="L49" s="911" t="e">
        <f t="shared" si="4"/>
        <v>#DIV/0!</v>
      </c>
      <c r="M49" s="911" t="e">
        <f t="shared" si="4"/>
        <v>#DIV/0!</v>
      </c>
      <c r="N49" s="911" t="e">
        <f t="shared" si="4"/>
        <v>#DIV/0!</v>
      </c>
      <c r="O49" s="911" t="e">
        <f t="shared" si="4"/>
        <v>#DIV/0!</v>
      </c>
      <c r="P49" s="911" t="e">
        <f t="shared" si="4"/>
        <v>#DIV/0!</v>
      </c>
      <c r="Q49" s="911" t="e">
        <f t="shared" si="4"/>
        <v>#DIV/0!</v>
      </c>
      <c r="R49" s="911" t="e">
        <f t="shared" si="4"/>
        <v>#DIV/0!</v>
      </c>
      <c r="S49" s="911" t="e">
        <f t="shared" si="4"/>
        <v>#DIV/0!</v>
      </c>
      <c r="T49" s="911" t="e">
        <f t="shared" si="4"/>
        <v>#DIV/0!</v>
      </c>
      <c r="U49" s="755" t="e">
        <f>C49+E49+G49+I49+K49+M49+O49+Q49+S49</f>
        <v>#DIV/0!</v>
      </c>
      <c r="V49" s="755" t="e">
        <f>D49+F49+H49+J49+L49+N49+P49+R49+T49</f>
        <v>#DIV/0!</v>
      </c>
      <c r="W49" s="1058" t="e">
        <f>Anx16BReg!U49-U49</f>
        <v>#DIV/0!</v>
      </c>
      <c r="X49" s="1058" t="e">
        <f>Anx16BReg!V49-V49</f>
        <v>#DIV/0!</v>
      </c>
      <c r="Y49" s="1059"/>
      <c r="Z49" s="1059"/>
      <c r="AA49" s="759"/>
      <c r="AB49" s="759"/>
      <c r="AC49" s="759"/>
      <c r="AD49" s="759"/>
      <c r="AE49" s="759"/>
      <c r="AF49" s="760"/>
      <c r="AG49" s="760"/>
      <c r="AH49" s="760"/>
      <c r="AI49" s="760"/>
      <c r="AJ49" s="760"/>
      <c r="AK49" s="760"/>
      <c r="AL49" s="760"/>
      <c r="AM49" s="760"/>
      <c r="AN49" s="760"/>
      <c r="AO49" s="760"/>
      <c r="AP49" s="760"/>
      <c r="AQ49" s="760"/>
      <c r="AR49" s="760"/>
      <c r="AS49" s="760"/>
      <c r="AT49" s="760"/>
      <c r="AU49" s="760"/>
      <c r="AV49" s="760"/>
      <c r="AW49" s="760"/>
      <c r="AX49" s="760"/>
      <c r="AY49" s="760"/>
      <c r="AZ49" s="760"/>
      <c r="BA49" s="760"/>
      <c r="BB49" s="760"/>
      <c r="BC49" s="760"/>
      <c r="BD49" s="760"/>
      <c r="BE49" s="760"/>
      <c r="BF49" s="760"/>
      <c r="BG49" s="760"/>
      <c r="BH49" s="760"/>
      <c r="BI49" s="760"/>
      <c r="BJ49" s="760"/>
      <c r="BK49" s="760"/>
      <c r="BL49" s="760"/>
      <c r="BM49" s="760"/>
      <c r="BN49" s="760"/>
      <c r="BO49" s="760"/>
      <c r="BP49" s="760"/>
      <c r="BQ49" s="760"/>
      <c r="BR49" s="760"/>
      <c r="BS49" s="760"/>
      <c r="BT49" s="760"/>
      <c r="BU49" s="760"/>
      <c r="BV49" s="760"/>
      <c r="BW49" s="760"/>
      <c r="BX49" s="760"/>
      <c r="BY49" s="760"/>
      <c r="BZ49" s="760"/>
      <c r="CA49" s="760"/>
      <c r="CB49" s="760"/>
      <c r="CC49" s="760"/>
      <c r="CD49" s="760"/>
      <c r="CE49" s="760"/>
      <c r="CF49" s="760"/>
      <c r="CG49" s="760"/>
      <c r="CH49" s="760"/>
      <c r="CI49" s="760"/>
      <c r="CJ49" s="760"/>
      <c r="CK49" s="760"/>
      <c r="CL49" s="760"/>
      <c r="CM49" s="760"/>
      <c r="CN49" s="760"/>
      <c r="CO49" s="760"/>
      <c r="CP49" s="760"/>
      <c r="CQ49" s="760"/>
      <c r="CR49" s="760"/>
      <c r="CS49" s="760"/>
      <c r="CT49" s="760"/>
      <c r="CU49" s="760"/>
      <c r="CV49" s="760"/>
      <c r="CW49" s="760"/>
      <c r="CX49" s="760"/>
      <c r="CY49" s="760"/>
      <c r="CZ49" s="760"/>
      <c r="DA49" s="760"/>
      <c r="DB49" s="760"/>
      <c r="DC49" s="760"/>
      <c r="DD49" s="760"/>
      <c r="DE49" s="760"/>
      <c r="DF49" s="760"/>
      <c r="DG49" s="760"/>
      <c r="DH49" s="760"/>
      <c r="DI49" s="760"/>
      <c r="DJ49" s="760"/>
      <c r="DK49" s="760"/>
      <c r="DL49" s="760"/>
      <c r="DM49" s="760"/>
      <c r="DN49" s="760"/>
      <c r="DO49" s="760"/>
      <c r="DP49" s="760"/>
      <c r="DQ49" s="760"/>
      <c r="DR49" s="760"/>
      <c r="DS49" s="760"/>
      <c r="DT49" s="760"/>
      <c r="DU49" s="760"/>
      <c r="DV49" s="760"/>
      <c r="DW49" s="760"/>
      <c r="DX49" s="760"/>
      <c r="DY49" s="760"/>
      <c r="DZ49" s="760"/>
      <c r="EA49" s="760"/>
      <c r="EB49" s="760"/>
      <c r="EC49" s="760"/>
      <c r="ED49" s="760"/>
      <c r="EE49" s="760"/>
      <c r="EF49" s="760"/>
      <c r="EG49" s="760"/>
      <c r="EH49" s="760"/>
      <c r="EI49" s="760"/>
      <c r="EJ49" s="760"/>
      <c r="EK49" s="760"/>
      <c r="EL49" s="760"/>
      <c r="EM49" s="760"/>
      <c r="EN49" s="760"/>
      <c r="EO49" s="760"/>
      <c r="EP49" s="760"/>
      <c r="EQ49" s="760"/>
      <c r="ER49" s="760"/>
      <c r="ES49" s="760"/>
      <c r="ET49" s="760"/>
      <c r="EU49" s="760"/>
      <c r="EV49" s="760"/>
      <c r="EW49" s="760"/>
      <c r="EX49" s="760"/>
      <c r="EY49" s="760"/>
      <c r="EZ49" s="760"/>
      <c r="FA49" s="760"/>
      <c r="FB49" s="760"/>
      <c r="FC49" s="760"/>
      <c r="FD49" s="760"/>
      <c r="FE49" s="760"/>
      <c r="FF49" s="760"/>
      <c r="FG49" s="760"/>
      <c r="FH49" s="760"/>
      <c r="FI49" s="760"/>
      <c r="FJ49" s="760"/>
      <c r="FK49" s="760"/>
      <c r="FL49" s="760"/>
      <c r="FM49" s="760"/>
      <c r="FN49" s="760"/>
      <c r="FO49" s="760"/>
      <c r="FP49" s="760"/>
      <c r="FQ49" s="760"/>
      <c r="FR49" s="760"/>
      <c r="FS49" s="760"/>
      <c r="FT49" s="760"/>
      <c r="FU49" s="760"/>
      <c r="FV49" s="760"/>
      <c r="FW49" s="760"/>
      <c r="FX49" s="760"/>
      <c r="FY49" s="760"/>
      <c r="FZ49" s="760"/>
      <c r="GA49" s="760"/>
      <c r="GB49" s="760"/>
      <c r="GC49" s="760"/>
      <c r="GD49" s="760"/>
      <c r="GE49" s="760"/>
      <c r="GF49" s="760"/>
      <c r="GG49" s="760"/>
      <c r="GH49" s="760"/>
      <c r="GI49" s="760"/>
      <c r="GJ49" s="760"/>
      <c r="GK49" s="760"/>
      <c r="GL49" s="760"/>
      <c r="GM49" s="760"/>
      <c r="GN49" s="760"/>
      <c r="GO49" s="760"/>
      <c r="GP49" s="760"/>
      <c r="GQ49" s="760"/>
      <c r="GR49" s="760"/>
      <c r="GS49" s="760"/>
      <c r="GT49" s="760"/>
      <c r="GU49" s="760"/>
      <c r="GV49" s="760"/>
      <c r="GW49" s="760"/>
      <c r="GX49" s="760"/>
      <c r="GY49" s="760"/>
      <c r="GZ49" s="760"/>
      <c r="HA49" s="760"/>
      <c r="HB49" s="760"/>
      <c r="HC49" s="760"/>
      <c r="HD49" s="760"/>
      <c r="HE49" s="760"/>
      <c r="HF49" s="760"/>
      <c r="HG49" s="760"/>
      <c r="HH49" s="760"/>
      <c r="HI49" s="760"/>
      <c r="HJ49" s="760"/>
      <c r="HK49" s="760"/>
      <c r="HL49" s="760"/>
      <c r="HM49" s="760"/>
      <c r="HN49" s="760"/>
      <c r="HO49" s="760"/>
      <c r="HP49" s="760"/>
      <c r="HQ49" s="760"/>
      <c r="HR49" s="760"/>
      <c r="HS49" s="760"/>
      <c r="HT49" s="760"/>
      <c r="HU49" s="760"/>
      <c r="HV49" s="760"/>
      <c r="HW49" s="760"/>
      <c r="HX49" s="760"/>
      <c r="HY49" s="760"/>
      <c r="HZ49" s="760"/>
      <c r="IA49" s="760"/>
      <c r="IB49" s="760"/>
      <c r="IC49" s="760"/>
      <c r="ID49" s="760"/>
      <c r="IE49" s="760"/>
      <c r="IF49" s="760"/>
      <c r="IG49" s="760"/>
      <c r="IH49" s="760"/>
      <c r="II49" s="760"/>
      <c r="IJ49" s="760"/>
      <c r="IK49" s="760"/>
      <c r="IL49" s="760"/>
      <c r="IM49" s="760"/>
      <c r="IN49" s="760"/>
      <c r="IO49" s="760"/>
      <c r="IP49" s="760"/>
      <c r="IQ49" s="760"/>
      <c r="IR49" s="760"/>
      <c r="IS49" s="760"/>
      <c r="IT49" s="760"/>
      <c r="IU49" s="760"/>
      <c r="IV49" s="760"/>
    </row>
    <row r="50" spans="1:256" ht="16.5">
      <c r="A50" s="1055"/>
      <c r="B50" s="1066" t="s">
        <v>494</v>
      </c>
      <c r="C50" s="911" t="e">
        <f t="shared" ref="C50:V50" si="5">+C26-C49</f>
        <v>#DIV/0!</v>
      </c>
      <c r="D50" s="911" t="e">
        <f t="shared" si="5"/>
        <v>#DIV/0!</v>
      </c>
      <c r="E50" s="911" t="e">
        <f t="shared" si="5"/>
        <v>#DIV/0!</v>
      </c>
      <c r="F50" s="911" t="e">
        <f t="shared" si="5"/>
        <v>#DIV/0!</v>
      </c>
      <c r="G50" s="911" t="e">
        <f t="shared" si="5"/>
        <v>#DIV/0!</v>
      </c>
      <c r="H50" s="911" t="e">
        <f t="shared" si="5"/>
        <v>#DIV/0!</v>
      </c>
      <c r="I50" s="911" t="e">
        <f t="shared" si="5"/>
        <v>#DIV/0!</v>
      </c>
      <c r="J50" s="911" t="e">
        <f t="shared" si="5"/>
        <v>#DIV/0!</v>
      </c>
      <c r="K50" s="911" t="e">
        <f t="shared" si="5"/>
        <v>#DIV/0!</v>
      </c>
      <c r="L50" s="911" t="e">
        <f t="shared" si="5"/>
        <v>#DIV/0!</v>
      </c>
      <c r="M50" s="911" t="e">
        <f t="shared" si="5"/>
        <v>#DIV/0!</v>
      </c>
      <c r="N50" s="911" t="e">
        <f t="shared" si="5"/>
        <v>#DIV/0!</v>
      </c>
      <c r="O50" s="911" t="e">
        <f t="shared" si="5"/>
        <v>#DIV/0!</v>
      </c>
      <c r="P50" s="911" t="e">
        <f t="shared" si="5"/>
        <v>#DIV/0!</v>
      </c>
      <c r="Q50" s="911" t="e">
        <f t="shared" si="5"/>
        <v>#DIV/0!</v>
      </c>
      <c r="R50" s="911" t="e">
        <f t="shared" si="5"/>
        <v>#DIV/0!</v>
      </c>
      <c r="S50" s="911" t="e">
        <f t="shared" si="5"/>
        <v>#DIV/0!</v>
      </c>
      <c r="T50" s="911" t="e">
        <f t="shared" si="5"/>
        <v>#DIV/0!</v>
      </c>
      <c r="U50" s="911" t="e">
        <f t="shared" si="5"/>
        <v>#DIV/0!</v>
      </c>
      <c r="V50" s="911" t="e">
        <f t="shared" si="5"/>
        <v>#DIV/0!</v>
      </c>
      <c r="W50" s="878"/>
      <c r="X50" s="879"/>
      <c r="Y50" s="879"/>
      <c r="Z50" s="879"/>
      <c r="AA50" s="878"/>
      <c r="AB50" s="878"/>
      <c r="AC50" s="878"/>
      <c r="AD50" s="878"/>
      <c r="AE50" s="878"/>
      <c r="AF50" s="879"/>
      <c r="AG50" s="879"/>
      <c r="AH50" s="879"/>
      <c r="AI50" s="879"/>
      <c r="AJ50" s="879"/>
      <c r="AK50" s="879"/>
      <c r="AL50" s="879"/>
      <c r="AM50" s="879"/>
      <c r="AN50" s="879"/>
      <c r="AO50" s="879"/>
      <c r="AP50" s="879"/>
      <c r="AQ50" s="879"/>
      <c r="AR50" s="879"/>
      <c r="AS50" s="879"/>
      <c r="AT50" s="879"/>
      <c r="AU50" s="879"/>
      <c r="AV50" s="879"/>
      <c r="AW50" s="879"/>
      <c r="AX50" s="879"/>
      <c r="AY50" s="879"/>
      <c r="AZ50" s="879"/>
      <c r="BA50" s="879"/>
      <c r="BB50" s="879"/>
      <c r="BC50" s="879"/>
      <c r="BD50" s="879"/>
      <c r="BE50" s="879"/>
      <c r="BF50" s="879"/>
      <c r="BG50" s="879"/>
      <c r="BH50" s="879"/>
      <c r="BI50" s="879"/>
      <c r="BJ50" s="879"/>
      <c r="BK50" s="879"/>
      <c r="BL50" s="879"/>
      <c r="BM50" s="879"/>
      <c r="BN50" s="879"/>
      <c r="BO50" s="879"/>
      <c r="BP50" s="879"/>
      <c r="BQ50" s="879"/>
      <c r="BR50" s="879"/>
      <c r="BS50" s="879"/>
      <c r="BT50" s="879"/>
      <c r="BU50" s="879"/>
      <c r="BV50" s="879"/>
      <c r="BW50" s="879"/>
      <c r="BX50" s="879"/>
      <c r="BY50" s="879"/>
      <c r="BZ50" s="879"/>
      <c r="CA50" s="879"/>
      <c r="CB50" s="879"/>
      <c r="CC50" s="879"/>
      <c r="CD50" s="879"/>
      <c r="CE50" s="879"/>
      <c r="CF50" s="879"/>
      <c r="CG50" s="879"/>
      <c r="CH50" s="879"/>
      <c r="CI50" s="879"/>
      <c r="CJ50" s="879"/>
      <c r="CK50" s="879"/>
      <c r="CL50" s="879"/>
      <c r="CM50" s="879"/>
      <c r="CN50" s="879"/>
      <c r="CO50" s="879"/>
      <c r="CP50" s="879"/>
      <c r="CQ50" s="879"/>
      <c r="CR50" s="879"/>
      <c r="CS50" s="879"/>
      <c r="CT50" s="879"/>
      <c r="CU50" s="879"/>
      <c r="CV50" s="879"/>
      <c r="CW50" s="879"/>
      <c r="CX50" s="879"/>
      <c r="CY50" s="879"/>
      <c r="CZ50" s="879"/>
      <c r="DA50" s="879"/>
      <c r="DB50" s="879"/>
      <c r="DC50" s="879"/>
      <c r="DD50" s="879"/>
      <c r="DE50" s="879"/>
      <c r="DF50" s="879"/>
      <c r="DG50" s="879"/>
      <c r="DH50" s="879"/>
      <c r="DI50" s="879"/>
      <c r="DJ50" s="879"/>
      <c r="DK50" s="879"/>
      <c r="DL50" s="879"/>
      <c r="DM50" s="879"/>
      <c r="DN50" s="879"/>
      <c r="DO50" s="879"/>
      <c r="DP50" s="879"/>
      <c r="DQ50" s="879"/>
      <c r="DR50" s="879"/>
      <c r="DS50" s="879"/>
      <c r="DT50" s="879"/>
      <c r="DU50" s="879"/>
      <c r="DV50" s="879"/>
      <c r="DW50" s="879"/>
      <c r="DX50" s="879"/>
      <c r="DY50" s="879"/>
      <c r="DZ50" s="879"/>
      <c r="EA50" s="879"/>
      <c r="EB50" s="879"/>
      <c r="EC50" s="879"/>
      <c r="ED50" s="879"/>
      <c r="EE50" s="879"/>
      <c r="EF50" s="879"/>
      <c r="EG50" s="879"/>
      <c r="EH50" s="879"/>
      <c r="EI50" s="879"/>
      <c r="EJ50" s="879"/>
      <c r="EK50" s="879"/>
      <c r="EL50" s="879"/>
      <c r="EM50" s="879"/>
      <c r="EN50" s="879"/>
      <c r="EO50" s="879"/>
      <c r="EP50" s="879"/>
      <c r="EQ50" s="879"/>
      <c r="ER50" s="879"/>
      <c r="ES50" s="879"/>
      <c r="ET50" s="879"/>
      <c r="EU50" s="879"/>
      <c r="EV50" s="879"/>
      <c r="EW50" s="879"/>
      <c r="EX50" s="879"/>
      <c r="EY50" s="879"/>
      <c r="EZ50" s="879"/>
      <c r="FA50" s="879"/>
      <c r="FB50" s="879"/>
      <c r="FC50" s="879"/>
      <c r="FD50" s="879"/>
      <c r="FE50" s="879"/>
      <c r="FF50" s="879"/>
      <c r="FG50" s="879"/>
      <c r="FH50" s="879"/>
      <c r="FI50" s="879"/>
      <c r="FJ50" s="879"/>
      <c r="FK50" s="879"/>
      <c r="FL50" s="879"/>
      <c r="FM50" s="879"/>
      <c r="FN50" s="879"/>
      <c r="FO50" s="879"/>
      <c r="FP50" s="879"/>
      <c r="FQ50" s="879"/>
      <c r="FR50" s="879"/>
      <c r="FS50" s="879"/>
      <c r="FT50" s="879"/>
      <c r="FU50" s="879"/>
      <c r="FV50" s="879"/>
      <c r="FW50" s="879"/>
      <c r="FX50" s="879"/>
      <c r="FY50" s="879"/>
      <c r="FZ50" s="879"/>
      <c r="GA50" s="879"/>
      <c r="GB50" s="879"/>
      <c r="GC50" s="879"/>
      <c r="GD50" s="879"/>
      <c r="GE50" s="879"/>
      <c r="GF50" s="879"/>
      <c r="GG50" s="879"/>
      <c r="GH50" s="879"/>
      <c r="GI50" s="879"/>
      <c r="GJ50" s="879"/>
      <c r="GK50" s="879"/>
      <c r="GL50" s="879"/>
      <c r="GM50" s="879"/>
      <c r="GN50" s="879"/>
      <c r="GO50" s="879"/>
      <c r="GP50" s="879"/>
      <c r="GQ50" s="879"/>
      <c r="GR50" s="879"/>
      <c r="GS50" s="879"/>
      <c r="GT50" s="879"/>
      <c r="GU50" s="879"/>
      <c r="GV50" s="879"/>
      <c r="GW50" s="879"/>
      <c r="GX50" s="879"/>
      <c r="GY50" s="879"/>
      <c r="GZ50" s="879"/>
      <c r="HA50" s="879"/>
      <c r="HB50" s="879"/>
      <c r="HC50" s="879"/>
      <c r="HD50" s="879"/>
      <c r="HE50" s="879"/>
      <c r="HF50" s="879"/>
      <c r="HG50" s="879"/>
      <c r="HH50" s="879"/>
      <c r="HI50" s="879"/>
      <c r="HJ50" s="879"/>
      <c r="HK50" s="879"/>
      <c r="HL50" s="879"/>
      <c r="HM50" s="879"/>
      <c r="HN50" s="879"/>
      <c r="HO50" s="879"/>
      <c r="HP50" s="879"/>
      <c r="HQ50" s="879"/>
      <c r="HR50" s="879"/>
      <c r="HS50" s="879"/>
      <c r="HT50" s="879"/>
      <c r="HU50" s="879"/>
      <c r="HV50" s="879"/>
      <c r="HW50" s="879"/>
      <c r="HX50" s="879"/>
      <c r="HY50" s="879"/>
      <c r="HZ50" s="879"/>
      <c r="IA50" s="879"/>
      <c r="IB50" s="879"/>
      <c r="IC50" s="879"/>
      <c r="ID50" s="879"/>
      <c r="IE50" s="879"/>
      <c r="IF50" s="879"/>
      <c r="IG50" s="879"/>
      <c r="IH50" s="879"/>
      <c r="II50" s="879"/>
      <c r="IJ50" s="879"/>
      <c r="IK50" s="879"/>
      <c r="IL50" s="879"/>
      <c r="IM50" s="879"/>
      <c r="IN50" s="879"/>
      <c r="IO50" s="879"/>
      <c r="IP50" s="879"/>
      <c r="IQ50" s="879"/>
      <c r="IR50" s="879"/>
      <c r="IS50" s="879"/>
      <c r="IT50" s="879"/>
      <c r="IU50" s="879"/>
      <c r="IV50" s="879"/>
    </row>
    <row r="51" spans="1:256" ht="16.5">
      <c r="A51" s="1055"/>
      <c r="B51" s="1066" t="s">
        <v>495</v>
      </c>
      <c r="C51" s="913" t="e">
        <f>+C50</f>
        <v>#DIV/0!</v>
      </c>
      <c r="D51" s="913" t="e">
        <f>+D50</f>
        <v>#DIV/0!</v>
      </c>
      <c r="E51" s="913" t="e">
        <f t="shared" ref="E51:T51" si="6">+C51+E50</f>
        <v>#DIV/0!</v>
      </c>
      <c r="F51" s="913" t="e">
        <f t="shared" si="6"/>
        <v>#DIV/0!</v>
      </c>
      <c r="G51" s="913" t="e">
        <f t="shared" si="6"/>
        <v>#DIV/0!</v>
      </c>
      <c r="H51" s="913" t="e">
        <f t="shared" si="6"/>
        <v>#DIV/0!</v>
      </c>
      <c r="I51" s="913" t="e">
        <f t="shared" si="6"/>
        <v>#DIV/0!</v>
      </c>
      <c r="J51" s="913" t="e">
        <f t="shared" si="6"/>
        <v>#DIV/0!</v>
      </c>
      <c r="K51" s="913" t="e">
        <f>+I51+K50</f>
        <v>#DIV/0!</v>
      </c>
      <c r="L51" s="913" t="e">
        <f>+J51+L50</f>
        <v>#DIV/0!</v>
      </c>
      <c r="M51" s="913" t="e">
        <f>+K51+M50</f>
        <v>#DIV/0!</v>
      </c>
      <c r="N51" s="913" t="e">
        <f t="shared" si="6"/>
        <v>#DIV/0!</v>
      </c>
      <c r="O51" s="911" t="e">
        <f t="shared" si="6"/>
        <v>#DIV/0!</v>
      </c>
      <c r="P51" s="911" t="e">
        <f t="shared" si="6"/>
        <v>#DIV/0!</v>
      </c>
      <c r="Q51" s="911" t="e">
        <f>+O51+Q50</f>
        <v>#DIV/0!</v>
      </c>
      <c r="R51" s="911" t="e">
        <f t="shared" si="6"/>
        <v>#DIV/0!</v>
      </c>
      <c r="S51" s="911" t="e">
        <f t="shared" si="6"/>
        <v>#DIV/0!</v>
      </c>
      <c r="T51" s="911" t="e">
        <f t="shared" si="6"/>
        <v>#DIV/0!</v>
      </c>
      <c r="U51" s="755" t="e">
        <f>+S51+U50</f>
        <v>#DIV/0!</v>
      </c>
      <c r="V51" s="755" t="e">
        <f>+T51+V50</f>
        <v>#DIV/0!</v>
      </c>
      <c r="W51" s="878"/>
      <c r="X51" s="878"/>
      <c r="Y51" s="878"/>
      <c r="Z51" s="878"/>
      <c r="AA51" s="878"/>
      <c r="AB51" s="878"/>
      <c r="AC51" s="878"/>
      <c r="AD51" s="878"/>
      <c r="AE51" s="878"/>
      <c r="AF51" s="879"/>
      <c r="AG51" s="879"/>
      <c r="AH51" s="879"/>
      <c r="AI51" s="879"/>
      <c r="AJ51" s="879"/>
      <c r="AK51" s="879"/>
      <c r="AL51" s="879"/>
      <c r="AM51" s="879"/>
      <c r="AN51" s="879"/>
      <c r="AO51" s="879"/>
      <c r="AP51" s="879"/>
      <c r="AQ51" s="879"/>
      <c r="AR51" s="879"/>
      <c r="AS51" s="879"/>
      <c r="AT51" s="879"/>
      <c r="AU51" s="879"/>
      <c r="AV51" s="879"/>
      <c r="AW51" s="879"/>
      <c r="AX51" s="879"/>
      <c r="AY51" s="879"/>
      <c r="AZ51" s="879"/>
      <c r="BA51" s="879"/>
      <c r="BB51" s="879"/>
      <c r="BC51" s="879"/>
      <c r="BD51" s="879"/>
      <c r="BE51" s="879"/>
      <c r="BF51" s="879"/>
      <c r="BG51" s="879"/>
      <c r="BH51" s="879"/>
      <c r="BI51" s="879"/>
      <c r="BJ51" s="879"/>
      <c r="BK51" s="879"/>
      <c r="BL51" s="879"/>
      <c r="BM51" s="879"/>
      <c r="BN51" s="879"/>
      <c r="BO51" s="879"/>
      <c r="BP51" s="879"/>
      <c r="BQ51" s="879"/>
      <c r="BR51" s="879"/>
      <c r="BS51" s="879"/>
      <c r="BT51" s="879"/>
      <c r="BU51" s="879"/>
      <c r="BV51" s="879"/>
      <c r="BW51" s="879"/>
      <c r="BX51" s="879"/>
      <c r="BY51" s="879"/>
      <c r="BZ51" s="879"/>
      <c r="CA51" s="879"/>
      <c r="CB51" s="879"/>
      <c r="CC51" s="879"/>
      <c r="CD51" s="879"/>
      <c r="CE51" s="879"/>
      <c r="CF51" s="879"/>
      <c r="CG51" s="879"/>
      <c r="CH51" s="879"/>
      <c r="CI51" s="879"/>
      <c r="CJ51" s="879"/>
      <c r="CK51" s="879"/>
      <c r="CL51" s="879"/>
      <c r="CM51" s="879"/>
      <c r="CN51" s="879"/>
      <c r="CO51" s="879"/>
      <c r="CP51" s="879"/>
      <c r="CQ51" s="879"/>
      <c r="CR51" s="879"/>
      <c r="CS51" s="879"/>
      <c r="CT51" s="879"/>
      <c r="CU51" s="879"/>
      <c r="CV51" s="879"/>
      <c r="CW51" s="879"/>
      <c r="CX51" s="879"/>
      <c r="CY51" s="879"/>
      <c r="CZ51" s="879"/>
      <c r="DA51" s="879"/>
      <c r="DB51" s="879"/>
      <c r="DC51" s="879"/>
      <c r="DD51" s="879"/>
      <c r="DE51" s="879"/>
      <c r="DF51" s="879"/>
      <c r="DG51" s="879"/>
      <c r="DH51" s="879"/>
      <c r="DI51" s="879"/>
      <c r="DJ51" s="879"/>
      <c r="DK51" s="879"/>
      <c r="DL51" s="879"/>
      <c r="DM51" s="879"/>
      <c r="DN51" s="879"/>
      <c r="DO51" s="879"/>
      <c r="DP51" s="879"/>
      <c r="DQ51" s="879"/>
      <c r="DR51" s="879"/>
      <c r="DS51" s="879"/>
      <c r="DT51" s="879"/>
      <c r="DU51" s="879"/>
      <c r="DV51" s="879"/>
      <c r="DW51" s="879"/>
      <c r="DX51" s="879"/>
      <c r="DY51" s="879"/>
      <c r="DZ51" s="879"/>
      <c r="EA51" s="879"/>
      <c r="EB51" s="879"/>
      <c r="EC51" s="879"/>
      <c r="ED51" s="879"/>
      <c r="EE51" s="879"/>
      <c r="EF51" s="879"/>
      <c r="EG51" s="879"/>
      <c r="EH51" s="879"/>
      <c r="EI51" s="879"/>
      <c r="EJ51" s="879"/>
      <c r="EK51" s="879"/>
      <c r="EL51" s="879"/>
      <c r="EM51" s="879"/>
      <c r="EN51" s="879"/>
      <c r="EO51" s="879"/>
      <c r="EP51" s="879"/>
      <c r="EQ51" s="879"/>
      <c r="ER51" s="879"/>
      <c r="ES51" s="879"/>
      <c r="ET51" s="879"/>
      <c r="EU51" s="879"/>
      <c r="EV51" s="879"/>
      <c r="EW51" s="879"/>
      <c r="EX51" s="879"/>
      <c r="EY51" s="879"/>
      <c r="EZ51" s="879"/>
      <c r="FA51" s="879"/>
      <c r="FB51" s="879"/>
      <c r="FC51" s="879"/>
      <c r="FD51" s="879"/>
      <c r="FE51" s="879"/>
      <c r="FF51" s="879"/>
      <c r="FG51" s="879"/>
      <c r="FH51" s="879"/>
      <c r="FI51" s="879"/>
      <c r="FJ51" s="879"/>
      <c r="FK51" s="879"/>
      <c r="FL51" s="879"/>
      <c r="FM51" s="879"/>
      <c r="FN51" s="879"/>
      <c r="FO51" s="879"/>
      <c r="FP51" s="879"/>
      <c r="FQ51" s="879"/>
      <c r="FR51" s="879"/>
      <c r="FS51" s="879"/>
      <c r="FT51" s="879"/>
      <c r="FU51" s="879"/>
      <c r="FV51" s="879"/>
      <c r="FW51" s="879"/>
      <c r="FX51" s="879"/>
      <c r="FY51" s="879"/>
      <c r="FZ51" s="879"/>
      <c r="GA51" s="879"/>
      <c r="GB51" s="879"/>
      <c r="GC51" s="879"/>
      <c r="GD51" s="879"/>
      <c r="GE51" s="879"/>
      <c r="GF51" s="879"/>
      <c r="GG51" s="879"/>
      <c r="GH51" s="879"/>
      <c r="GI51" s="879"/>
      <c r="GJ51" s="879"/>
      <c r="GK51" s="879"/>
      <c r="GL51" s="879"/>
      <c r="GM51" s="879"/>
      <c r="GN51" s="879"/>
      <c r="GO51" s="879"/>
      <c r="GP51" s="879"/>
      <c r="GQ51" s="879"/>
      <c r="GR51" s="879"/>
      <c r="GS51" s="879"/>
      <c r="GT51" s="879"/>
      <c r="GU51" s="879"/>
      <c r="GV51" s="879"/>
      <c r="GW51" s="879"/>
      <c r="GX51" s="879"/>
      <c r="GY51" s="879"/>
      <c r="GZ51" s="879"/>
      <c r="HA51" s="879"/>
      <c r="HB51" s="879"/>
      <c r="HC51" s="879"/>
      <c r="HD51" s="879"/>
      <c r="HE51" s="879"/>
      <c r="HF51" s="879"/>
      <c r="HG51" s="879"/>
      <c r="HH51" s="879"/>
      <c r="HI51" s="879"/>
      <c r="HJ51" s="879"/>
      <c r="HK51" s="879"/>
      <c r="HL51" s="879"/>
      <c r="HM51" s="879"/>
      <c r="HN51" s="879"/>
      <c r="HO51" s="879"/>
      <c r="HP51" s="879"/>
      <c r="HQ51" s="879"/>
      <c r="HR51" s="879"/>
      <c r="HS51" s="879"/>
      <c r="HT51" s="879"/>
      <c r="HU51" s="879"/>
      <c r="HV51" s="879"/>
      <c r="HW51" s="879"/>
      <c r="HX51" s="879"/>
      <c r="HY51" s="879"/>
      <c r="HZ51" s="879"/>
      <c r="IA51" s="879"/>
      <c r="IB51" s="879"/>
      <c r="IC51" s="879"/>
      <c r="ID51" s="879"/>
      <c r="IE51" s="879"/>
      <c r="IF51" s="879"/>
      <c r="IG51" s="879"/>
      <c r="IH51" s="879"/>
      <c r="II51" s="879"/>
      <c r="IJ51" s="879"/>
      <c r="IK51" s="879"/>
      <c r="IL51" s="879"/>
      <c r="IM51" s="879"/>
      <c r="IN51" s="879"/>
      <c r="IO51" s="879"/>
      <c r="IP51" s="879"/>
      <c r="IQ51" s="879"/>
      <c r="IR51" s="879"/>
      <c r="IS51" s="879"/>
      <c r="IT51" s="879"/>
      <c r="IU51" s="879"/>
      <c r="IV51" s="879"/>
    </row>
    <row r="52" spans="1:256" ht="16.5">
      <c r="A52" s="1055"/>
      <c r="B52" s="1066" t="s">
        <v>497</v>
      </c>
      <c r="C52" s="913" t="e">
        <f>ROUND(C51/$X$2,2)</f>
        <v>#DIV/0!</v>
      </c>
      <c r="D52" s="913" t="e">
        <f>ROUND(D51/$X$4,2)</f>
        <v>#DIV/0!</v>
      </c>
      <c r="E52" s="913" t="e">
        <f>ROUND(E51/$X$2,2)</f>
        <v>#DIV/0!</v>
      </c>
      <c r="F52" s="913" t="e">
        <f>ROUND(F51/$X$4,2)</f>
        <v>#DIV/0!</v>
      </c>
      <c r="G52" s="913" t="e">
        <f>ROUND(G51/$X$2,2)</f>
        <v>#DIV/0!</v>
      </c>
      <c r="H52" s="913" t="e">
        <f>ROUND(H51/$X$4,2)</f>
        <v>#DIV/0!</v>
      </c>
      <c r="I52" s="913" t="e">
        <f>ROUND(I51/$X$2,2)</f>
        <v>#DIV/0!</v>
      </c>
      <c r="J52" s="913" t="e">
        <f>ROUND(J51/$X$4,2)</f>
        <v>#DIV/0!</v>
      </c>
      <c r="K52" s="913" t="e">
        <f>ROUND(K51/$X$2,2)</f>
        <v>#DIV/0!</v>
      </c>
      <c r="L52" s="913" t="e">
        <f>ROUND(L51/$X$4,2)</f>
        <v>#DIV/0!</v>
      </c>
      <c r="M52" s="913" t="e">
        <f>ROUND(M51/$X$2,2)</f>
        <v>#DIV/0!</v>
      </c>
      <c r="N52" s="913" t="e">
        <f>ROUND(N51/$X$4,2)</f>
        <v>#DIV/0!</v>
      </c>
      <c r="O52" s="911" t="e">
        <f>ROUND(O51/$X$2,2)</f>
        <v>#DIV/0!</v>
      </c>
      <c r="P52" s="911" t="e">
        <f>ROUND(P51/$X$4,2)</f>
        <v>#DIV/0!</v>
      </c>
      <c r="Q52" s="911" t="e">
        <f>ROUND(Q51/$X$2,2)</f>
        <v>#DIV/0!</v>
      </c>
      <c r="R52" s="911" t="e">
        <f>ROUND(R51/$X$4,2)</f>
        <v>#DIV/0!</v>
      </c>
      <c r="S52" s="911" t="e">
        <f>ROUND(S51/$X$2,2)</f>
        <v>#DIV/0!</v>
      </c>
      <c r="T52" s="911" t="e">
        <f>ROUND(T51/$X$4,2)</f>
        <v>#DIV/0!</v>
      </c>
      <c r="U52" s="755" t="e">
        <f>ROUND(U51/$X$2,2)</f>
        <v>#DIV/0!</v>
      </c>
      <c r="V52" s="755" t="e">
        <f>ROUND(V51/$X$4,2)</f>
        <v>#DIV/0!</v>
      </c>
      <c r="W52" s="879"/>
      <c r="X52" s="1067"/>
      <c r="Y52" s="1067"/>
      <c r="Z52" s="1067"/>
      <c r="AA52" s="1067"/>
      <c r="AB52" s="879"/>
      <c r="AC52" s="879"/>
      <c r="AD52" s="879"/>
      <c r="AE52" s="879"/>
      <c r="AF52" s="879"/>
      <c r="AG52" s="879"/>
      <c r="AH52" s="879"/>
      <c r="AI52" s="879"/>
      <c r="AJ52" s="879"/>
      <c r="AK52" s="879"/>
      <c r="AL52" s="879"/>
      <c r="AM52" s="879"/>
      <c r="AN52" s="879"/>
      <c r="AO52" s="879"/>
      <c r="AP52" s="879"/>
      <c r="AQ52" s="879"/>
      <c r="AR52" s="879"/>
      <c r="AS52" s="879"/>
      <c r="AT52" s="879"/>
      <c r="AU52" s="879"/>
      <c r="AV52" s="879"/>
      <c r="AW52" s="879"/>
      <c r="AX52" s="879"/>
      <c r="AY52" s="879"/>
      <c r="AZ52" s="879"/>
      <c r="BA52" s="879"/>
      <c r="BB52" s="879"/>
      <c r="BC52" s="879"/>
      <c r="BD52" s="879"/>
      <c r="BE52" s="879"/>
      <c r="BF52" s="879"/>
      <c r="BG52" s="879"/>
      <c r="BH52" s="879"/>
      <c r="BI52" s="879"/>
      <c r="BJ52" s="879"/>
      <c r="BK52" s="879"/>
      <c r="BL52" s="879"/>
      <c r="BM52" s="879"/>
      <c r="BN52" s="879"/>
      <c r="BO52" s="879"/>
      <c r="BP52" s="879"/>
      <c r="BQ52" s="879"/>
      <c r="BR52" s="879"/>
      <c r="BS52" s="879"/>
      <c r="BT52" s="879"/>
      <c r="BU52" s="879"/>
      <c r="BV52" s="879"/>
      <c r="BW52" s="879"/>
      <c r="BX52" s="879"/>
      <c r="BY52" s="879"/>
      <c r="BZ52" s="879"/>
      <c r="CA52" s="879"/>
      <c r="CB52" s="879"/>
      <c r="CC52" s="879"/>
      <c r="CD52" s="879"/>
      <c r="CE52" s="879"/>
      <c r="CF52" s="879"/>
      <c r="CG52" s="879"/>
      <c r="CH52" s="879"/>
      <c r="CI52" s="879"/>
      <c r="CJ52" s="879"/>
      <c r="CK52" s="879"/>
      <c r="CL52" s="879"/>
      <c r="CM52" s="879"/>
      <c r="CN52" s="879"/>
      <c r="CO52" s="879"/>
      <c r="CP52" s="879"/>
      <c r="CQ52" s="879"/>
      <c r="CR52" s="879"/>
      <c r="CS52" s="879"/>
      <c r="CT52" s="879"/>
      <c r="CU52" s="879"/>
      <c r="CV52" s="879"/>
      <c r="CW52" s="879"/>
      <c r="CX52" s="879"/>
      <c r="CY52" s="879"/>
      <c r="CZ52" s="879"/>
      <c r="DA52" s="879"/>
      <c r="DB52" s="879"/>
      <c r="DC52" s="879"/>
      <c r="DD52" s="879"/>
      <c r="DE52" s="879"/>
      <c r="DF52" s="879"/>
      <c r="DG52" s="879"/>
      <c r="DH52" s="879"/>
      <c r="DI52" s="879"/>
      <c r="DJ52" s="879"/>
      <c r="DK52" s="879"/>
      <c r="DL52" s="879"/>
      <c r="DM52" s="879"/>
      <c r="DN52" s="879"/>
      <c r="DO52" s="879"/>
      <c r="DP52" s="879"/>
      <c r="DQ52" s="879"/>
      <c r="DR52" s="879"/>
      <c r="DS52" s="879"/>
      <c r="DT52" s="879"/>
      <c r="DU52" s="879"/>
      <c r="DV52" s="879"/>
      <c r="DW52" s="879"/>
      <c r="DX52" s="879"/>
      <c r="DY52" s="879"/>
      <c r="DZ52" s="879"/>
      <c r="EA52" s="879"/>
      <c r="EB52" s="879"/>
      <c r="EC52" s="879"/>
      <c r="ED52" s="879"/>
      <c r="EE52" s="879"/>
      <c r="EF52" s="879"/>
      <c r="EG52" s="879"/>
      <c r="EH52" s="879"/>
      <c r="EI52" s="879"/>
      <c r="EJ52" s="879"/>
      <c r="EK52" s="879"/>
      <c r="EL52" s="879"/>
      <c r="EM52" s="879"/>
      <c r="EN52" s="879"/>
      <c r="EO52" s="879"/>
      <c r="EP52" s="879"/>
      <c r="EQ52" s="879"/>
      <c r="ER52" s="879"/>
      <c r="ES52" s="879"/>
      <c r="ET52" s="879"/>
      <c r="EU52" s="879"/>
      <c r="EV52" s="879"/>
      <c r="EW52" s="879"/>
      <c r="EX52" s="879"/>
      <c r="EY52" s="879"/>
      <c r="EZ52" s="879"/>
      <c r="FA52" s="879"/>
      <c r="FB52" s="879"/>
      <c r="FC52" s="879"/>
      <c r="FD52" s="879"/>
      <c r="FE52" s="879"/>
      <c r="FF52" s="879"/>
      <c r="FG52" s="879"/>
      <c r="FH52" s="879"/>
      <c r="FI52" s="879"/>
      <c r="FJ52" s="879"/>
      <c r="FK52" s="879"/>
      <c r="FL52" s="879"/>
      <c r="FM52" s="879"/>
      <c r="FN52" s="879"/>
      <c r="FO52" s="879"/>
      <c r="FP52" s="879"/>
      <c r="FQ52" s="879"/>
      <c r="FR52" s="879"/>
      <c r="FS52" s="879"/>
      <c r="FT52" s="879"/>
      <c r="FU52" s="879"/>
      <c r="FV52" s="879"/>
      <c r="FW52" s="879"/>
      <c r="FX52" s="879"/>
      <c r="FY52" s="879"/>
      <c r="FZ52" s="879"/>
      <c r="GA52" s="879"/>
      <c r="GB52" s="879"/>
      <c r="GC52" s="879"/>
      <c r="GD52" s="879"/>
      <c r="GE52" s="879"/>
      <c r="GF52" s="879"/>
      <c r="GG52" s="879"/>
      <c r="GH52" s="879"/>
      <c r="GI52" s="879"/>
      <c r="GJ52" s="879"/>
      <c r="GK52" s="879"/>
      <c r="GL52" s="879"/>
      <c r="GM52" s="879"/>
      <c r="GN52" s="879"/>
      <c r="GO52" s="879"/>
      <c r="GP52" s="879"/>
      <c r="GQ52" s="879"/>
      <c r="GR52" s="879"/>
      <c r="GS52" s="879"/>
      <c r="GT52" s="879"/>
      <c r="GU52" s="879"/>
      <c r="GV52" s="879"/>
      <c r="GW52" s="879"/>
      <c r="GX52" s="879"/>
      <c r="GY52" s="879"/>
      <c r="GZ52" s="879"/>
      <c r="HA52" s="879"/>
      <c r="HB52" s="879"/>
      <c r="HC52" s="879"/>
      <c r="HD52" s="879"/>
      <c r="HE52" s="879"/>
      <c r="HF52" s="879"/>
      <c r="HG52" s="879"/>
      <c r="HH52" s="879"/>
      <c r="HI52" s="879"/>
      <c r="HJ52" s="879"/>
      <c r="HK52" s="879"/>
      <c r="HL52" s="879"/>
      <c r="HM52" s="879"/>
      <c r="HN52" s="879"/>
      <c r="HO52" s="879"/>
      <c r="HP52" s="879"/>
      <c r="HQ52" s="879"/>
      <c r="HR52" s="879"/>
      <c r="HS52" s="879"/>
      <c r="HT52" s="879"/>
      <c r="HU52" s="879"/>
      <c r="HV52" s="879"/>
      <c r="HW52" s="879"/>
      <c r="HX52" s="879"/>
      <c r="HY52" s="879"/>
      <c r="HZ52" s="879"/>
      <c r="IA52" s="879"/>
      <c r="IB52" s="879"/>
      <c r="IC52" s="879"/>
      <c r="ID52" s="879"/>
      <c r="IE52" s="879"/>
      <c r="IF52" s="879"/>
      <c r="IG52" s="879"/>
      <c r="IH52" s="879"/>
      <c r="II52" s="879"/>
      <c r="IJ52" s="879"/>
      <c r="IK52" s="879"/>
      <c r="IL52" s="879"/>
      <c r="IM52" s="879"/>
      <c r="IN52" s="879"/>
      <c r="IO52" s="879"/>
      <c r="IP52" s="879"/>
      <c r="IQ52" s="879"/>
      <c r="IR52" s="879"/>
      <c r="IS52" s="879"/>
      <c r="IT52" s="879"/>
      <c r="IU52" s="879"/>
      <c r="IV52" s="879"/>
    </row>
    <row r="53" spans="1:256" ht="16.5">
      <c r="A53" s="1055"/>
      <c r="B53" s="879"/>
      <c r="C53" s="879"/>
      <c r="D53" s="879"/>
      <c r="E53" s="879"/>
      <c r="F53" s="879"/>
      <c r="G53" s="879"/>
      <c r="H53" s="879"/>
      <c r="I53" s="879"/>
      <c r="J53" s="879"/>
      <c r="K53" s="879"/>
      <c r="L53" s="879"/>
      <c r="M53" s="879"/>
      <c r="N53" s="879"/>
      <c r="O53" s="879"/>
      <c r="P53" s="879"/>
      <c r="Q53" s="879"/>
      <c r="R53" s="879"/>
      <c r="S53" s="879"/>
      <c r="T53" s="879"/>
      <c r="U53" s="879"/>
      <c r="V53" s="879"/>
      <c r="W53" s="879"/>
      <c r="X53" s="878"/>
      <c r="Y53" s="878"/>
      <c r="Z53" s="879"/>
      <c r="AA53" s="878"/>
      <c r="AB53" s="879"/>
      <c r="AC53" s="879"/>
      <c r="AD53" s="879"/>
      <c r="AE53" s="879"/>
      <c r="AF53" s="879"/>
      <c r="AG53" s="879"/>
      <c r="AH53" s="879"/>
      <c r="AI53" s="879"/>
      <c r="AJ53" s="879"/>
      <c r="AK53" s="879"/>
      <c r="AL53" s="879"/>
      <c r="AM53" s="879"/>
      <c r="AN53" s="879"/>
      <c r="AO53" s="879"/>
      <c r="AP53" s="879"/>
      <c r="AQ53" s="879"/>
      <c r="AR53" s="879"/>
      <c r="AS53" s="879"/>
      <c r="AT53" s="879"/>
      <c r="AU53" s="879"/>
      <c r="AV53" s="879"/>
      <c r="AW53" s="879"/>
      <c r="AX53" s="879"/>
      <c r="AY53" s="879"/>
      <c r="AZ53" s="879"/>
      <c r="BA53" s="879"/>
      <c r="BB53" s="879"/>
      <c r="BC53" s="879"/>
      <c r="BD53" s="879"/>
      <c r="BE53" s="879"/>
      <c r="BF53" s="879"/>
      <c r="BG53" s="879"/>
      <c r="BH53" s="879"/>
      <c r="BI53" s="879"/>
      <c r="BJ53" s="879"/>
      <c r="BK53" s="879"/>
      <c r="BL53" s="879"/>
      <c r="BM53" s="879"/>
      <c r="BN53" s="879"/>
      <c r="BO53" s="879"/>
      <c r="BP53" s="879"/>
      <c r="BQ53" s="879"/>
      <c r="BR53" s="879"/>
      <c r="BS53" s="879"/>
      <c r="BT53" s="879"/>
      <c r="BU53" s="879"/>
      <c r="BV53" s="879"/>
      <c r="BW53" s="879"/>
      <c r="BX53" s="879"/>
      <c r="BY53" s="879"/>
      <c r="BZ53" s="879"/>
      <c r="CA53" s="879"/>
      <c r="CB53" s="879"/>
      <c r="CC53" s="879"/>
      <c r="CD53" s="879"/>
      <c r="CE53" s="879"/>
      <c r="CF53" s="879"/>
      <c r="CG53" s="879"/>
      <c r="CH53" s="879"/>
      <c r="CI53" s="879"/>
      <c r="CJ53" s="879"/>
      <c r="CK53" s="879"/>
      <c r="CL53" s="879"/>
      <c r="CM53" s="879"/>
      <c r="CN53" s="879"/>
      <c r="CO53" s="879"/>
      <c r="CP53" s="879"/>
      <c r="CQ53" s="879"/>
      <c r="CR53" s="879"/>
      <c r="CS53" s="879"/>
      <c r="CT53" s="879"/>
      <c r="CU53" s="879"/>
      <c r="CV53" s="879"/>
      <c r="CW53" s="879"/>
      <c r="CX53" s="879"/>
      <c r="CY53" s="879"/>
      <c r="CZ53" s="879"/>
      <c r="DA53" s="879"/>
      <c r="DB53" s="879"/>
      <c r="DC53" s="879"/>
      <c r="DD53" s="879"/>
      <c r="DE53" s="879"/>
      <c r="DF53" s="879"/>
      <c r="DG53" s="879"/>
      <c r="DH53" s="879"/>
      <c r="DI53" s="879"/>
      <c r="DJ53" s="879"/>
      <c r="DK53" s="879"/>
      <c r="DL53" s="879"/>
      <c r="DM53" s="879"/>
      <c r="DN53" s="879"/>
      <c r="DO53" s="879"/>
      <c r="DP53" s="879"/>
      <c r="DQ53" s="879"/>
      <c r="DR53" s="879"/>
      <c r="DS53" s="879"/>
      <c r="DT53" s="879"/>
      <c r="DU53" s="879"/>
      <c r="DV53" s="879"/>
      <c r="DW53" s="879"/>
      <c r="DX53" s="879"/>
      <c r="DY53" s="879"/>
      <c r="DZ53" s="879"/>
      <c r="EA53" s="879"/>
      <c r="EB53" s="879"/>
      <c r="EC53" s="879"/>
      <c r="ED53" s="879"/>
      <c r="EE53" s="879"/>
      <c r="EF53" s="879"/>
      <c r="EG53" s="879"/>
      <c r="EH53" s="879"/>
      <c r="EI53" s="879"/>
      <c r="EJ53" s="879"/>
      <c r="EK53" s="879"/>
      <c r="EL53" s="879"/>
      <c r="EM53" s="879"/>
      <c r="EN53" s="879"/>
      <c r="EO53" s="879"/>
      <c r="EP53" s="879"/>
      <c r="EQ53" s="879"/>
      <c r="ER53" s="879"/>
      <c r="ES53" s="879"/>
      <c r="ET53" s="879"/>
      <c r="EU53" s="879"/>
      <c r="EV53" s="879"/>
      <c r="EW53" s="879"/>
      <c r="EX53" s="879"/>
      <c r="EY53" s="879"/>
      <c r="EZ53" s="879"/>
      <c r="FA53" s="879"/>
      <c r="FB53" s="879"/>
      <c r="FC53" s="879"/>
      <c r="FD53" s="879"/>
      <c r="FE53" s="879"/>
      <c r="FF53" s="879"/>
      <c r="FG53" s="879"/>
      <c r="FH53" s="879"/>
      <c r="FI53" s="879"/>
      <c r="FJ53" s="879"/>
      <c r="FK53" s="879"/>
      <c r="FL53" s="879"/>
      <c r="FM53" s="879"/>
      <c r="FN53" s="879"/>
      <c r="FO53" s="879"/>
      <c r="FP53" s="879"/>
      <c r="FQ53" s="879"/>
      <c r="FR53" s="879"/>
      <c r="FS53" s="879"/>
      <c r="FT53" s="879"/>
      <c r="FU53" s="879"/>
      <c r="FV53" s="879"/>
      <c r="FW53" s="879"/>
      <c r="FX53" s="879"/>
      <c r="FY53" s="879"/>
      <c r="FZ53" s="879"/>
      <c r="GA53" s="879"/>
      <c r="GB53" s="879"/>
      <c r="GC53" s="879"/>
      <c r="GD53" s="879"/>
      <c r="GE53" s="879"/>
      <c r="GF53" s="879"/>
      <c r="GG53" s="879"/>
      <c r="GH53" s="879"/>
      <c r="GI53" s="879"/>
      <c r="GJ53" s="879"/>
      <c r="GK53" s="879"/>
      <c r="GL53" s="879"/>
      <c r="GM53" s="879"/>
      <c r="GN53" s="879"/>
      <c r="GO53" s="879"/>
      <c r="GP53" s="879"/>
      <c r="GQ53" s="879"/>
      <c r="GR53" s="879"/>
      <c r="GS53" s="879"/>
      <c r="GT53" s="879"/>
      <c r="GU53" s="879"/>
      <c r="GV53" s="879"/>
      <c r="GW53" s="879"/>
      <c r="GX53" s="879"/>
      <c r="GY53" s="879"/>
      <c r="GZ53" s="879"/>
      <c r="HA53" s="879"/>
      <c r="HB53" s="879"/>
      <c r="HC53" s="879"/>
      <c r="HD53" s="879"/>
      <c r="HE53" s="879"/>
      <c r="HF53" s="879"/>
      <c r="HG53" s="879"/>
      <c r="HH53" s="879"/>
      <c r="HI53" s="879"/>
      <c r="HJ53" s="879"/>
      <c r="HK53" s="879"/>
      <c r="HL53" s="879"/>
      <c r="HM53" s="879"/>
      <c r="HN53" s="879"/>
      <c r="HO53" s="879"/>
      <c r="HP53" s="879"/>
      <c r="HQ53" s="879"/>
      <c r="HR53" s="879"/>
      <c r="HS53" s="879"/>
      <c r="HT53" s="879"/>
      <c r="HU53" s="879"/>
      <c r="HV53" s="879"/>
      <c r="HW53" s="879"/>
      <c r="HX53" s="879"/>
      <c r="HY53" s="879"/>
      <c r="HZ53" s="879"/>
      <c r="IA53" s="879"/>
      <c r="IB53" s="879"/>
      <c r="IC53" s="879"/>
      <c r="ID53" s="879"/>
      <c r="IE53" s="879"/>
      <c r="IF53" s="879"/>
      <c r="IG53" s="879"/>
      <c r="IH53" s="879"/>
      <c r="II53" s="879"/>
      <c r="IJ53" s="879"/>
      <c r="IK53" s="879"/>
      <c r="IL53" s="879"/>
      <c r="IM53" s="879"/>
      <c r="IN53" s="879"/>
      <c r="IO53" s="879"/>
      <c r="IP53" s="879"/>
      <c r="IQ53" s="879"/>
      <c r="IR53" s="879"/>
      <c r="IS53" s="879"/>
      <c r="IT53" s="879"/>
      <c r="IU53" s="879"/>
      <c r="IV53" s="879"/>
    </row>
    <row r="54" spans="1:256" ht="16.5">
      <c r="A54" s="1055"/>
      <c r="B54" s="864"/>
      <c r="C54" s="1143" t="s">
        <v>28</v>
      </c>
      <c r="D54" s="1144"/>
      <c r="E54" s="1143" t="s">
        <v>29</v>
      </c>
      <c r="F54" s="1144"/>
      <c r="G54" s="1143" t="s">
        <v>30</v>
      </c>
      <c r="H54" s="1144"/>
      <c r="I54" s="1143" t="s">
        <v>31</v>
      </c>
      <c r="J54" s="1144"/>
      <c r="K54" s="1143" t="s">
        <v>32</v>
      </c>
      <c r="L54" s="1144"/>
      <c r="M54" s="1143" t="s">
        <v>33</v>
      </c>
      <c r="N54" s="1144"/>
      <c r="O54" s="1143" t="s">
        <v>469</v>
      </c>
      <c r="P54" s="1144"/>
      <c r="Q54" s="1143" t="s">
        <v>73</v>
      </c>
      <c r="R54" s="1144"/>
      <c r="S54" s="1143" t="s">
        <v>470</v>
      </c>
      <c r="T54" s="1144"/>
      <c r="U54" s="1143" t="s">
        <v>39</v>
      </c>
      <c r="V54" s="1144"/>
      <c r="W54" s="864"/>
      <c r="X54" s="864"/>
      <c r="Y54" s="864"/>
      <c r="Z54" s="917"/>
      <c r="AA54" s="864"/>
      <c r="AB54" s="864"/>
      <c r="AC54" s="864"/>
      <c r="AD54" s="864"/>
      <c r="AE54" s="864"/>
      <c r="AF54" s="864"/>
      <c r="AG54" s="864"/>
      <c r="AH54" s="864"/>
      <c r="AI54" s="864"/>
      <c r="AJ54" s="864"/>
      <c r="AK54" s="864"/>
      <c r="AL54" s="864"/>
      <c r="AM54" s="864"/>
      <c r="AN54" s="864"/>
      <c r="AO54" s="864"/>
      <c r="AP54" s="864"/>
      <c r="AQ54" s="864"/>
      <c r="AR54" s="864"/>
      <c r="AS54" s="864"/>
      <c r="AT54" s="864"/>
      <c r="AU54" s="864"/>
      <c r="AV54" s="864"/>
      <c r="AW54" s="864"/>
      <c r="AX54" s="864"/>
      <c r="AY54" s="864"/>
      <c r="AZ54" s="864"/>
      <c r="BA54" s="864"/>
      <c r="BB54" s="864"/>
      <c r="BC54" s="864"/>
      <c r="BD54" s="864"/>
      <c r="BE54" s="864"/>
      <c r="BF54" s="864"/>
      <c r="BG54" s="864"/>
      <c r="BH54" s="864"/>
      <c r="BI54" s="864"/>
      <c r="BJ54" s="864"/>
      <c r="BK54" s="864"/>
      <c r="BL54" s="864"/>
      <c r="BM54" s="864"/>
      <c r="BN54" s="864"/>
      <c r="BO54" s="864"/>
      <c r="BP54" s="864"/>
      <c r="BQ54" s="864"/>
      <c r="BR54" s="864"/>
      <c r="BS54" s="864"/>
      <c r="BT54" s="864"/>
      <c r="BU54" s="864"/>
      <c r="BV54" s="864"/>
      <c r="BW54" s="864"/>
      <c r="BX54" s="864"/>
      <c r="BY54" s="864"/>
      <c r="BZ54" s="864"/>
      <c r="CA54" s="864"/>
      <c r="CB54" s="864"/>
      <c r="CC54" s="864"/>
      <c r="CD54" s="864"/>
      <c r="CE54" s="864"/>
      <c r="CF54" s="864"/>
      <c r="CG54" s="864"/>
      <c r="CH54" s="864"/>
      <c r="CI54" s="864"/>
      <c r="CJ54" s="864"/>
      <c r="CK54" s="864"/>
      <c r="CL54" s="864"/>
      <c r="CM54" s="864"/>
      <c r="CN54" s="864"/>
      <c r="CO54" s="864"/>
      <c r="CP54" s="864"/>
      <c r="CQ54" s="864"/>
      <c r="CR54" s="864"/>
      <c r="CS54" s="864"/>
      <c r="CT54" s="864"/>
      <c r="CU54" s="864"/>
      <c r="CV54" s="864"/>
      <c r="CW54" s="864"/>
      <c r="CX54" s="864"/>
      <c r="CY54" s="864"/>
      <c r="CZ54" s="864"/>
      <c r="DA54" s="864"/>
      <c r="DB54" s="864"/>
      <c r="DC54" s="864"/>
      <c r="DD54" s="864"/>
      <c r="DE54" s="864"/>
      <c r="DF54" s="864"/>
      <c r="DG54" s="864"/>
      <c r="DH54" s="864"/>
      <c r="DI54" s="864"/>
      <c r="DJ54" s="864"/>
      <c r="DK54" s="864"/>
      <c r="DL54" s="864"/>
      <c r="DM54" s="864"/>
      <c r="DN54" s="864"/>
      <c r="DO54" s="864"/>
      <c r="DP54" s="864"/>
      <c r="DQ54" s="864"/>
      <c r="DR54" s="864"/>
      <c r="DS54" s="864"/>
      <c r="DT54" s="864"/>
      <c r="DU54" s="864"/>
      <c r="DV54" s="864"/>
      <c r="DW54" s="864"/>
      <c r="DX54" s="864"/>
      <c r="DY54" s="864"/>
      <c r="DZ54" s="864"/>
      <c r="EA54" s="864"/>
      <c r="EB54" s="864"/>
      <c r="EC54" s="864"/>
      <c r="ED54" s="864"/>
      <c r="EE54" s="864"/>
      <c r="EF54" s="864"/>
      <c r="EG54" s="864"/>
      <c r="EH54" s="864"/>
      <c r="EI54" s="864"/>
      <c r="EJ54" s="864"/>
      <c r="EK54" s="864"/>
      <c r="EL54" s="864"/>
      <c r="EM54" s="864"/>
      <c r="EN54" s="864"/>
      <c r="EO54" s="864"/>
      <c r="EP54" s="864"/>
      <c r="EQ54" s="864"/>
      <c r="ER54" s="864"/>
      <c r="ES54" s="864"/>
      <c r="ET54" s="864"/>
      <c r="EU54" s="864"/>
      <c r="EV54" s="864"/>
      <c r="EW54" s="864"/>
      <c r="EX54" s="864"/>
      <c r="EY54" s="864"/>
      <c r="EZ54" s="864"/>
      <c r="FA54" s="864"/>
      <c r="FB54" s="864"/>
      <c r="FC54" s="864"/>
      <c r="FD54" s="864"/>
      <c r="FE54" s="864"/>
      <c r="FF54" s="864"/>
      <c r="FG54" s="864"/>
      <c r="FH54" s="864"/>
      <c r="FI54" s="864"/>
      <c r="FJ54" s="864"/>
      <c r="FK54" s="864"/>
      <c r="FL54" s="864"/>
      <c r="FM54" s="864"/>
      <c r="FN54" s="864"/>
      <c r="FO54" s="864"/>
      <c r="FP54" s="864"/>
      <c r="FQ54" s="864"/>
      <c r="FR54" s="864"/>
      <c r="FS54" s="864"/>
      <c r="FT54" s="864"/>
      <c r="FU54" s="864"/>
      <c r="FV54" s="864"/>
      <c r="FW54" s="864"/>
      <c r="FX54" s="864"/>
      <c r="FY54" s="864"/>
      <c r="FZ54" s="864"/>
      <c r="GA54" s="864"/>
      <c r="GB54" s="864"/>
      <c r="GC54" s="864"/>
      <c r="GD54" s="864"/>
      <c r="GE54" s="864"/>
      <c r="GF54" s="864"/>
      <c r="GG54" s="864"/>
      <c r="GH54" s="864"/>
      <c r="GI54" s="864"/>
      <c r="GJ54" s="864"/>
      <c r="GK54" s="864"/>
      <c r="GL54" s="864"/>
      <c r="GM54" s="864"/>
      <c r="GN54" s="864"/>
      <c r="GO54" s="864"/>
      <c r="GP54" s="864"/>
      <c r="GQ54" s="864"/>
      <c r="GR54" s="864"/>
      <c r="GS54" s="864"/>
      <c r="GT54" s="864"/>
      <c r="GU54" s="864"/>
      <c r="GV54" s="864"/>
      <c r="GW54" s="864"/>
      <c r="GX54" s="864"/>
      <c r="GY54" s="864"/>
      <c r="GZ54" s="864"/>
      <c r="HA54" s="864"/>
      <c r="HB54" s="864"/>
      <c r="HC54" s="864"/>
      <c r="HD54" s="864"/>
      <c r="HE54" s="864"/>
      <c r="HF54" s="864"/>
      <c r="HG54" s="864"/>
      <c r="HH54" s="864"/>
      <c r="HI54" s="864"/>
      <c r="HJ54" s="864"/>
      <c r="HK54" s="864"/>
      <c r="HL54" s="864"/>
      <c r="HM54" s="864"/>
      <c r="HN54" s="864"/>
      <c r="HO54" s="864"/>
      <c r="HP54" s="864"/>
      <c r="HQ54" s="864"/>
      <c r="HR54" s="864"/>
      <c r="HS54" s="864"/>
      <c r="HT54" s="864"/>
      <c r="HU54" s="864"/>
      <c r="HV54" s="864"/>
      <c r="HW54" s="864"/>
      <c r="HX54" s="864"/>
      <c r="HY54" s="864"/>
      <c r="HZ54" s="864"/>
      <c r="IA54" s="864"/>
      <c r="IB54" s="864"/>
      <c r="IC54" s="864"/>
      <c r="ID54" s="864"/>
      <c r="IE54" s="864"/>
      <c r="IF54" s="864"/>
      <c r="IG54" s="864"/>
      <c r="IH54" s="864"/>
      <c r="II54" s="864"/>
      <c r="IJ54" s="864"/>
      <c r="IK54" s="864"/>
      <c r="IL54" s="864"/>
      <c r="IM54" s="864"/>
      <c r="IN54" s="864"/>
      <c r="IO54" s="864"/>
      <c r="IP54" s="864"/>
      <c r="IQ54" s="864"/>
      <c r="IR54" s="864"/>
      <c r="IS54" s="864"/>
      <c r="IT54" s="864"/>
      <c r="IU54" s="864"/>
      <c r="IV54" s="864"/>
    </row>
    <row r="55" spans="1:256" ht="16.5">
      <c r="A55" s="1055"/>
      <c r="B55" s="692" t="s">
        <v>499</v>
      </c>
      <c r="C55" s="1043" t="s">
        <v>414</v>
      </c>
      <c r="D55" s="1043" t="s">
        <v>415</v>
      </c>
      <c r="E55" s="1043" t="s">
        <v>414</v>
      </c>
      <c r="F55" s="1043" t="s">
        <v>415</v>
      </c>
      <c r="G55" s="1043" t="s">
        <v>414</v>
      </c>
      <c r="H55" s="1043" t="s">
        <v>415</v>
      </c>
      <c r="I55" s="1043" t="s">
        <v>414</v>
      </c>
      <c r="J55" s="1043" t="s">
        <v>415</v>
      </c>
      <c r="K55" s="1043" t="s">
        <v>414</v>
      </c>
      <c r="L55" s="1043" t="s">
        <v>415</v>
      </c>
      <c r="M55" s="1043" t="s">
        <v>414</v>
      </c>
      <c r="N55" s="1043" t="s">
        <v>415</v>
      </c>
      <c r="O55" s="1043" t="s">
        <v>414</v>
      </c>
      <c r="P55" s="1043" t="s">
        <v>415</v>
      </c>
      <c r="Q55" s="1043" t="s">
        <v>414</v>
      </c>
      <c r="R55" s="1043" t="s">
        <v>415</v>
      </c>
      <c r="S55" s="1043" t="s">
        <v>414</v>
      </c>
      <c r="T55" s="1043" t="s">
        <v>415</v>
      </c>
      <c r="U55" s="1043" t="s">
        <v>414</v>
      </c>
      <c r="V55" s="1043" t="s">
        <v>415</v>
      </c>
      <c r="W55" s="864"/>
      <c r="X55" s="864"/>
      <c r="Y55" s="864"/>
      <c r="Z55" s="871"/>
      <c r="AA55" s="864"/>
      <c r="AB55" s="864"/>
      <c r="AC55" s="864"/>
      <c r="AD55" s="864"/>
      <c r="AE55" s="864"/>
      <c r="AF55" s="864"/>
      <c r="AG55" s="864"/>
      <c r="AH55" s="864"/>
      <c r="AI55" s="864"/>
      <c r="AJ55" s="864"/>
      <c r="AK55" s="864"/>
      <c r="AL55" s="864"/>
      <c r="AM55" s="864"/>
      <c r="AN55" s="864"/>
      <c r="AO55" s="864"/>
      <c r="AP55" s="864"/>
      <c r="AQ55" s="864"/>
      <c r="AR55" s="864"/>
      <c r="AS55" s="864"/>
      <c r="AT55" s="864"/>
      <c r="AU55" s="864"/>
      <c r="AV55" s="864"/>
      <c r="AW55" s="864"/>
      <c r="AX55" s="864"/>
      <c r="AY55" s="864"/>
      <c r="AZ55" s="864"/>
      <c r="BA55" s="864"/>
      <c r="BB55" s="864"/>
      <c r="BC55" s="864"/>
      <c r="BD55" s="864"/>
      <c r="BE55" s="864"/>
      <c r="BF55" s="864"/>
      <c r="BG55" s="864"/>
      <c r="BH55" s="864"/>
      <c r="BI55" s="864"/>
      <c r="BJ55" s="864"/>
      <c r="BK55" s="864"/>
      <c r="BL55" s="864"/>
      <c r="BM55" s="864"/>
      <c r="BN55" s="864"/>
      <c r="BO55" s="864"/>
      <c r="BP55" s="864"/>
      <c r="BQ55" s="864"/>
      <c r="BR55" s="864"/>
      <c r="BS55" s="864"/>
      <c r="BT55" s="864"/>
      <c r="BU55" s="864"/>
      <c r="BV55" s="864"/>
      <c r="BW55" s="864"/>
      <c r="BX55" s="864"/>
      <c r="BY55" s="864"/>
      <c r="BZ55" s="864"/>
      <c r="CA55" s="864"/>
      <c r="CB55" s="864"/>
      <c r="CC55" s="864"/>
      <c r="CD55" s="864"/>
      <c r="CE55" s="864"/>
      <c r="CF55" s="864"/>
      <c r="CG55" s="864"/>
      <c r="CH55" s="864"/>
      <c r="CI55" s="864"/>
      <c r="CJ55" s="864"/>
      <c r="CK55" s="864"/>
      <c r="CL55" s="864"/>
      <c r="CM55" s="864"/>
      <c r="CN55" s="864"/>
      <c r="CO55" s="864"/>
      <c r="CP55" s="864"/>
      <c r="CQ55" s="864"/>
      <c r="CR55" s="864"/>
      <c r="CS55" s="864"/>
      <c r="CT55" s="864"/>
      <c r="CU55" s="864"/>
      <c r="CV55" s="864"/>
      <c r="CW55" s="864"/>
      <c r="CX55" s="864"/>
      <c r="CY55" s="864"/>
      <c r="CZ55" s="864"/>
      <c r="DA55" s="864"/>
      <c r="DB55" s="864"/>
      <c r="DC55" s="864"/>
      <c r="DD55" s="864"/>
      <c r="DE55" s="864"/>
      <c r="DF55" s="864"/>
      <c r="DG55" s="864"/>
      <c r="DH55" s="864"/>
      <c r="DI55" s="864"/>
      <c r="DJ55" s="864"/>
      <c r="DK55" s="864"/>
      <c r="DL55" s="864"/>
      <c r="DM55" s="864"/>
      <c r="DN55" s="864"/>
      <c r="DO55" s="864"/>
      <c r="DP55" s="864"/>
      <c r="DQ55" s="864"/>
      <c r="DR55" s="864"/>
      <c r="DS55" s="864"/>
      <c r="DT55" s="864"/>
      <c r="DU55" s="864"/>
      <c r="DV55" s="864"/>
      <c r="DW55" s="864"/>
      <c r="DX55" s="864"/>
      <c r="DY55" s="864"/>
      <c r="DZ55" s="864"/>
      <c r="EA55" s="864"/>
      <c r="EB55" s="864"/>
      <c r="EC55" s="864"/>
      <c r="ED55" s="864"/>
      <c r="EE55" s="864"/>
      <c r="EF55" s="864"/>
      <c r="EG55" s="864"/>
      <c r="EH55" s="864"/>
      <c r="EI55" s="864"/>
      <c r="EJ55" s="864"/>
      <c r="EK55" s="864"/>
      <c r="EL55" s="864"/>
      <c r="EM55" s="864"/>
      <c r="EN55" s="864"/>
      <c r="EO55" s="864"/>
      <c r="EP55" s="864"/>
      <c r="EQ55" s="864"/>
      <c r="ER55" s="864"/>
      <c r="ES55" s="864"/>
      <c r="ET55" s="864"/>
      <c r="EU55" s="864"/>
      <c r="EV55" s="864"/>
      <c r="EW55" s="864"/>
      <c r="EX55" s="864"/>
      <c r="EY55" s="864"/>
      <c r="EZ55" s="864"/>
      <c r="FA55" s="864"/>
      <c r="FB55" s="864"/>
      <c r="FC55" s="864"/>
      <c r="FD55" s="864"/>
      <c r="FE55" s="864"/>
      <c r="FF55" s="864"/>
      <c r="FG55" s="864"/>
      <c r="FH55" s="864"/>
      <c r="FI55" s="864"/>
      <c r="FJ55" s="864"/>
      <c r="FK55" s="864"/>
      <c r="FL55" s="864"/>
      <c r="FM55" s="864"/>
      <c r="FN55" s="864"/>
      <c r="FO55" s="864"/>
      <c r="FP55" s="864"/>
      <c r="FQ55" s="864"/>
      <c r="FR55" s="864"/>
      <c r="FS55" s="864"/>
      <c r="FT55" s="864"/>
      <c r="FU55" s="864"/>
      <c r="FV55" s="864"/>
      <c r="FW55" s="864"/>
      <c r="FX55" s="864"/>
      <c r="FY55" s="864"/>
      <c r="FZ55" s="864"/>
      <c r="GA55" s="864"/>
      <c r="GB55" s="864"/>
      <c r="GC55" s="864"/>
      <c r="GD55" s="864"/>
      <c r="GE55" s="864"/>
      <c r="GF55" s="864"/>
      <c r="GG55" s="864"/>
      <c r="GH55" s="864"/>
      <c r="GI55" s="864"/>
      <c r="GJ55" s="864"/>
      <c r="GK55" s="864"/>
      <c r="GL55" s="864"/>
      <c r="GM55" s="864"/>
      <c r="GN55" s="864"/>
      <c r="GO55" s="864"/>
      <c r="GP55" s="864"/>
      <c r="GQ55" s="864"/>
      <c r="GR55" s="864"/>
      <c r="GS55" s="864"/>
      <c r="GT55" s="864"/>
      <c r="GU55" s="864"/>
      <c r="GV55" s="864"/>
      <c r="GW55" s="864"/>
      <c r="GX55" s="864"/>
      <c r="GY55" s="864"/>
      <c r="GZ55" s="864"/>
      <c r="HA55" s="864"/>
      <c r="HB55" s="864"/>
      <c r="HC55" s="864"/>
      <c r="HD55" s="864"/>
      <c r="HE55" s="864"/>
      <c r="HF55" s="864"/>
      <c r="HG55" s="864"/>
      <c r="HH55" s="864"/>
      <c r="HI55" s="864"/>
      <c r="HJ55" s="864"/>
      <c r="HK55" s="864"/>
      <c r="HL55" s="864"/>
      <c r="HM55" s="864"/>
      <c r="HN55" s="864"/>
      <c r="HO55" s="864"/>
      <c r="HP55" s="864"/>
      <c r="HQ55" s="864"/>
      <c r="HR55" s="864"/>
      <c r="HS55" s="864"/>
      <c r="HT55" s="864"/>
      <c r="HU55" s="864"/>
      <c r="HV55" s="864"/>
      <c r="HW55" s="864"/>
      <c r="HX55" s="864"/>
      <c r="HY55" s="864"/>
      <c r="HZ55" s="864"/>
      <c r="IA55" s="864"/>
      <c r="IB55" s="864"/>
      <c r="IC55" s="864"/>
      <c r="ID55" s="864"/>
      <c r="IE55" s="864"/>
      <c r="IF55" s="864"/>
      <c r="IG55" s="864"/>
      <c r="IH55" s="864"/>
      <c r="II55" s="864"/>
      <c r="IJ55" s="864"/>
      <c r="IK55" s="864"/>
      <c r="IL55" s="864"/>
      <c r="IM55" s="864"/>
      <c r="IN55" s="864"/>
      <c r="IO55" s="864"/>
      <c r="IP55" s="864"/>
      <c r="IQ55" s="864"/>
      <c r="IR55" s="864"/>
      <c r="IS55" s="864"/>
      <c r="IT55" s="864"/>
      <c r="IU55" s="864"/>
      <c r="IV55" s="864"/>
    </row>
    <row r="56" spans="1:256" ht="16.5">
      <c r="A56" s="1055"/>
      <c r="B56" s="1068" t="s">
        <v>589</v>
      </c>
      <c r="C56" s="911"/>
      <c r="D56" s="911"/>
      <c r="E56" s="911"/>
      <c r="F56" s="911"/>
      <c r="G56" s="911"/>
      <c r="H56" s="911"/>
      <c r="I56" s="911"/>
      <c r="J56" s="911"/>
      <c r="K56" s="911"/>
      <c r="L56" s="911"/>
      <c r="M56" s="911"/>
      <c r="N56" s="911"/>
      <c r="O56" s="911"/>
      <c r="P56" s="911"/>
      <c r="Q56" s="911"/>
      <c r="R56" s="911"/>
      <c r="S56" s="911"/>
      <c r="T56" s="911"/>
      <c r="U56" s="911">
        <f>C56+E56+G56+I56+K56+M56+O56+Q56+S56</f>
        <v>0</v>
      </c>
      <c r="V56" s="911">
        <f>D56+F56+H56+J56+L56+N56+P56+R56+T56</f>
        <v>0</v>
      </c>
      <c r="W56" s="864"/>
      <c r="X56" s="917"/>
      <c r="Y56" s="864"/>
      <c r="Z56" s="864"/>
      <c r="AA56" s="864"/>
      <c r="AB56" s="864"/>
      <c r="AC56" s="864"/>
      <c r="AD56" s="864"/>
      <c r="AE56" s="864"/>
      <c r="AF56" s="864"/>
      <c r="AG56" s="864"/>
      <c r="AH56" s="864"/>
      <c r="AI56" s="864"/>
      <c r="AJ56" s="864"/>
      <c r="AK56" s="864"/>
      <c r="AL56" s="864"/>
      <c r="AM56" s="864"/>
      <c r="AN56" s="864"/>
      <c r="AO56" s="864"/>
      <c r="AP56" s="864"/>
      <c r="AQ56" s="864"/>
      <c r="AR56" s="864"/>
      <c r="AS56" s="864"/>
      <c r="AT56" s="864"/>
      <c r="AU56" s="864"/>
      <c r="AV56" s="864"/>
      <c r="AW56" s="864"/>
      <c r="AX56" s="864"/>
      <c r="AY56" s="864"/>
      <c r="AZ56" s="864"/>
      <c r="BA56" s="864"/>
      <c r="BB56" s="864"/>
      <c r="BC56" s="864"/>
      <c r="BD56" s="864"/>
      <c r="BE56" s="864"/>
      <c r="BF56" s="864"/>
      <c r="BG56" s="864"/>
      <c r="BH56" s="864"/>
      <c r="BI56" s="864"/>
      <c r="BJ56" s="864"/>
      <c r="BK56" s="864"/>
      <c r="BL56" s="864"/>
      <c r="BM56" s="864"/>
      <c r="BN56" s="864"/>
      <c r="BO56" s="864"/>
      <c r="BP56" s="864"/>
      <c r="BQ56" s="864"/>
      <c r="BR56" s="864"/>
      <c r="BS56" s="864"/>
      <c r="BT56" s="864"/>
      <c r="BU56" s="864"/>
      <c r="BV56" s="864"/>
      <c r="BW56" s="864"/>
      <c r="BX56" s="864"/>
      <c r="BY56" s="864"/>
      <c r="BZ56" s="864"/>
      <c r="CA56" s="864"/>
      <c r="CB56" s="864"/>
      <c r="CC56" s="864"/>
      <c r="CD56" s="864"/>
      <c r="CE56" s="864"/>
      <c r="CF56" s="864"/>
      <c r="CG56" s="864"/>
      <c r="CH56" s="864"/>
      <c r="CI56" s="864"/>
      <c r="CJ56" s="864"/>
      <c r="CK56" s="864"/>
      <c r="CL56" s="864"/>
      <c r="CM56" s="864"/>
      <c r="CN56" s="864"/>
      <c r="CO56" s="864"/>
      <c r="CP56" s="864"/>
      <c r="CQ56" s="864"/>
      <c r="CR56" s="864"/>
      <c r="CS56" s="864"/>
      <c r="CT56" s="864"/>
      <c r="CU56" s="864"/>
      <c r="CV56" s="864"/>
      <c r="CW56" s="864"/>
      <c r="CX56" s="864"/>
      <c r="CY56" s="864"/>
      <c r="CZ56" s="864"/>
      <c r="DA56" s="864"/>
      <c r="DB56" s="864"/>
      <c r="DC56" s="864"/>
      <c r="DD56" s="864"/>
      <c r="DE56" s="864"/>
      <c r="DF56" s="864"/>
      <c r="DG56" s="864"/>
      <c r="DH56" s="864"/>
      <c r="DI56" s="864"/>
      <c r="DJ56" s="864"/>
      <c r="DK56" s="864"/>
      <c r="DL56" s="864"/>
      <c r="DM56" s="864"/>
      <c r="DN56" s="864"/>
      <c r="DO56" s="864"/>
      <c r="DP56" s="864"/>
      <c r="DQ56" s="864"/>
      <c r="DR56" s="864"/>
      <c r="DS56" s="864"/>
      <c r="DT56" s="864"/>
      <c r="DU56" s="864"/>
      <c r="DV56" s="864"/>
      <c r="DW56" s="864"/>
      <c r="DX56" s="864"/>
      <c r="DY56" s="864"/>
      <c r="DZ56" s="864"/>
      <c r="EA56" s="864"/>
      <c r="EB56" s="864"/>
      <c r="EC56" s="864"/>
      <c r="ED56" s="864"/>
      <c r="EE56" s="864"/>
      <c r="EF56" s="864"/>
      <c r="EG56" s="864"/>
      <c r="EH56" s="864"/>
      <c r="EI56" s="864"/>
      <c r="EJ56" s="864"/>
      <c r="EK56" s="864"/>
      <c r="EL56" s="864"/>
      <c r="EM56" s="864"/>
      <c r="EN56" s="864"/>
      <c r="EO56" s="864"/>
      <c r="EP56" s="864"/>
      <c r="EQ56" s="864"/>
      <c r="ER56" s="864"/>
      <c r="ES56" s="864"/>
      <c r="ET56" s="864"/>
      <c r="EU56" s="864"/>
      <c r="EV56" s="864"/>
      <c r="EW56" s="864"/>
      <c r="EX56" s="864"/>
      <c r="EY56" s="864"/>
      <c r="EZ56" s="864"/>
      <c r="FA56" s="864"/>
      <c r="FB56" s="864"/>
      <c r="FC56" s="864"/>
      <c r="FD56" s="864"/>
      <c r="FE56" s="864"/>
      <c r="FF56" s="864"/>
      <c r="FG56" s="864"/>
      <c r="FH56" s="864"/>
      <c r="FI56" s="864"/>
      <c r="FJ56" s="864"/>
      <c r="FK56" s="864"/>
      <c r="FL56" s="864"/>
      <c r="FM56" s="864"/>
      <c r="FN56" s="864"/>
      <c r="FO56" s="864"/>
      <c r="FP56" s="864"/>
      <c r="FQ56" s="864"/>
      <c r="FR56" s="864"/>
      <c r="FS56" s="864"/>
      <c r="FT56" s="864"/>
      <c r="FU56" s="864"/>
      <c r="FV56" s="864"/>
      <c r="FW56" s="864"/>
      <c r="FX56" s="864"/>
      <c r="FY56" s="864"/>
      <c r="FZ56" s="864"/>
      <c r="GA56" s="864"/>
      <c r="GB56" s="864"/>
      <c r="GC56" s="864"/>
      <c r="GD56" s="864"/>
      <c r="GE56" s="864"/>
      <c r="GF56" s="864"/>
      <c r="GG56" s="864"/>
      <c r="GH56" s="864"/>
      <c r="GI56" s="864"/>
      <c r="GJ56" s="864"/>
      <c r="GK56" s="864"/>
      <c r="GL56" s="864"/>
      <c r="GM56" s="864"/>
      <c r="GN56" s="864"/>
      <c r="GO56" s="864"/>
      <c r="GP56" s="864"/>
      <c r="GQ56" s="864"/>
      <c r="GR56" s="864"/>
      <c r="GS56" s="864"/>
      <c r="GT56" s="864"/>
      <c r="GU56" s="864"/>
      <c r="GV56" s="864"/>
      <c r="GW56" s="864"/>
      <c r="GX56" s="864"/>
      <c r="GY56" s="864"/>
      <c r="GZ56" s="864"/>
      <c r="HA56" s="864"/>
      <c r="HB56" s="864"/>
      <c r="HC56" s="864"/>
      <c r="HD56" s="864"/>
      <c r="HE56" s="864"/>
      <c r="HF56" s="864"/>
      <c r="HG56" s="864"/>
      <c r="HH56" s="864"/>
      <c r="HI56" s="864"/>
      <c r="HJ56" s="864"/>
      <c r="HK56" s="864"/>
      <c r="HL56" s="864"/>
      <c r="HM56" s="864"/>
      <c r="HN56" s="864"/>
      <c r="HO56" s="864"/>
      <c r="HP56" s="864"/>
      <c r="HQ56" s="864"/>
      <c r="HR56" s="864"/>
      <c r="HS56" s="864"/>
      <c r="HT56" s="864"/>
      <c r="HU56" s="864"/>
      <c r="HV56" s="864"/>
      <c r="HW56" s="864"/>
      <c r="HX56" s="864"/>
      <c r="HY56" s="864"/>
      <c r="HZ56" s="864"/>
      <c r="IA56" s="864"/>
      <c r="IB56" s="864"/>
      <c r="IC56" s="864"/>
      <c r="ID56" s="864"/>
      <c r="IE56" s="864"/>
      <c r="IF56" s="864"/>
      <c r="IG56" s="864"/>
      <c r="IH56" s="864"/>
      <c r="II56" s="864"/>
      <c r="IJ56" s="864"/>
      <c r="IK56" s="864"/>
      <c r="IL56" s="864"/>
      <c r="IM56" s="864"/>
      <c r="IN56" s="864"/>
      <c r="IO56" s="864"/>
      <c r="IP56" s="864"/>
      <c r="IQ56" s="864"/>
      <c r="IR56" s="864"/>
      <c r="IS56" s="864"/>
      <c r="IT56" s="864"/>
      <c r="IU56" s="864"/>
      <c r="IV56" s="864"/>
    </row>
    <row r="57" spans="1:256" ht="38.25">
      <c r="A57" s="1069"/>
      <c r="B57" s="1070" t="s">
        <v>590</v>
      </c>
      <c r="C57" s="911"/>
      <c r="D57" s="911"/>
      <c r="E57" s="911"/>
      <c r="F57" s="911"/>
      <c r="G57" s="911"/>
      <c r="H57" s="911"/>
      <c r="I57" s="911"/>
      <c r="J57" s="911"/>
      <c r="K57" s="911"/>
      <c r="L57" s="911"/>
      <c r="M57" s="911"/>
      <c r="N57" s="911"/>
      <c r="O57" s="911"/>
      <c r="P57" s="911"/>
      <c r="Q57" s="911"/>
      <c r="R57" s="911"/>
      <c r="S57" s="911"/>
      <c r="T57" s="911"/>
      <c r="U57" s="911">
        <f>C57+E57+G57+I57+K57+M57+O57+Q57+S57</f>
        <v>0</v>
      </c>
      <c r="V57" s="911">
        <f>D57+F57+H57+J57+L57+N57+P57+R57+T57</f>
        <v>0</v>
      </c>
      <c r="W57" s="864"/>
      <c r="X57" s="871"/>
      <c r="Y57" s="871"/>
      <c r="Z57" s="864"/>
      <c r="AA57" s="864"/>
      <c r="AB57" s="864"/>
      <c r="AC57" s="864"/>
      <c r="AD57" s="864"/>
      <c r="AE57" s="864"/>
      <c r="AF57" s="864"/>
      <c r="AG57" s="864"/>
      <c r="AH57" s="864"/>
      <c r="AI57" s="864"/>
      <c r="AJ57" s="864"/>
      <c r="AK57" s="864"/>
      <c r="AL57" s="864"/>
      <c r="AM57" s="864"/>
      <c r="AN57" s="864"/>
      <c r="AO57" s="864"/>
      <c r="AP57" s="864"/>
      <c r="AQ57" s="864"/>
      <c r="AR57" s="864"/>
      <c r="AS57" s="864"/>
      <c r="AT57" s="864"/>
      <c r="AU57" s="864"/>
      <c r="AV57" s="864"/>
      <c r="AW57" s="864"/>
      <c r="AX57" s="864"/>
      <c r="AY57" s="864"/>
      <c r="AZ57" s="864"/>
      <c r="BA57" s="864"/>
      <c r="BB57" s="864"/>
      <c r="BC57" s="864"/>
      <c r="BD57" s="864"/>
      <c r="BE57" s="864"/>
      <c r="BF57" s="864"/>
      <c r="BG57" s="864"/>
      <c r="BH57" s="864"/>
      <c r="BI57" s="864"/>
      <c r="BJ57" s="864"/>
      <c r="BK57" s="864"/>
      <c r="BL57" s="864"/>
      <c r="BM57" s="864"/>
      <c r="BN57" s="864"/>
      <c r="BO57" s="864"/>
      <c r="BP57" s="864"/>
      <c r="BQ57" s="864"/>
      <c r="BR57" s="864"/>
      <c r="BS57" s="864"/>
      <c r="BT57" s="864"/>
      <c r="BU57" s="864"/>
      <c r="BV57" s="864"/>
      <c r="BW57" s="864"/>
      <c r="BX57" s="864"/>
      <c r="BY57" s="864"/>
      <c r="BZ57" s="864"/>
      <c r="CA57" s="864"/>
      <c r="CB57" s="864"/>
      <c r="CC57" s="864"/>
      <c r="CD57" s="864"/>
      <c r="CE57" s="864"/>
      <c r="CF57" s="864"/>
      <c r="CG57" s="864"/>
      <c r="CH57" s="864"/>
      <c r="CI57" s="864"/>
      <c r="CJ57" s="864"/>
      <c r="CK57" s="864"/>
      <c r="CL57" s="864"/>
      <c r="CM57" s="864"/>
      <c r="CN57" s="864"/>
      <c r="CO57" s="864"/>
      <c r="CP57" s="864"/>
      <c r="CQ57" s="864"/>
      <c r="CR57" s="864"/>
      <c r="CS57" s="864"/>
      <c r="CT57" s="864"/>
      <c r="CU57" s="864"/>
      <c r="CV57" s="864"/>
      <c r="CW57" s="864"/>
      <c r="CX57" s="864"/>
      <c r="CY57" s="864"/>
      <c r="CZ57" s="864"/>
      <c r="DA57" s="864"/>
      <c r="DB57" s="864"/>
      <c r="DC57" s="864"/>
      <c r="DD57" s="864"/>
      <c r="DE57" s="864"/>
      <c r="DF57" s="864"/>
      <c r="DG57" s="864"/>
      <c r="DH57" s="864"/>
      <c r="DI57" s="864"/>
      <c r="DJ57" s="864"/>
      <c r="DK57" s="864"/>
      <c r="DL57" s="864"/>
      <c r="DM57" s="864"/>
      <c r="DN57" s="864"/>
      <c r="DO57" s="864"/>
      <c r="DP57" s="864"/>
      <c r="DQ57" s="864"/>
      <c r="DR57" s="864"/>
      <c r="DS57" s="864"/>
      <c r="DT57" s="864"/>
      <c r="DU57" s="864"/>
      <c r="DV57" s="864"/>
      <c r="DW57" s="864"/>
      <c r="DX57" s="864"/>
      <c r="DY57" s="864"/>
      <c r="DZ57" s="864"/>
      <c r="EA57" s="864"/>
      <c r="EB57" s="864"/>
      <c r="EC57" s="864"/>
      <c r="ED57" s="864"/>
      <c r="EE57" s="864"/>
      <c r="EF57" s="864"/>
      <c r="EG57" s="864"/>
      <c r="EH57" s="864"/>
      <c r="EI57" s="864"/>
      <c r="EJ57" s="864"/>
      <c r="EK57" s="864"/>
      <c r="EL57" s="864"/>
      <c r="EM57" s="864"/>
      <c r="EN57" s="864"/>
      <c r="EO57" s="864"/>
      <c r="EP57" s="864"/>
      <c r="EQ57" s="864"/>
      <c r="ER57" s="864"/>
      <c r="ES57" s="864"/>
      <c r="ET57" s="864"/>
      <c r="EU57" s="864"/>
      <c r="EV57" s="864"/>
      <c r="EW57" s="864"/>
      <c r="EX57" s="864"/>
      <c r="EY57" s="864"/>
      <c r="EZ57" s="864"/>
      <c r="FA57" s="864"/>
      <c r="FB57" s="864"/>
      <c r="FC57" s="864"/>
      <c r="FD57" s="864"/>
      <c r="FE57" s="864"/>
      <c r="FF57" s="864"/>
      <c r="FG57" s="864"/>
      <c r="FH57" s="864"/>
      <c r="FI57" s="864"/>
      <c r="FJ57" s="864"/>
      <c r="FK57" s="864"/>
      <c r="FL57" s="864"/>
      <c r="FM57" s="864"/>
      <c r="FN57" s="864"/>
      <c r="FO57" s="864"/>
      <c r="FP57" s="864"/>
      <c r="FQ57" s="864"/>
      <c r="FR57" s="864"/>
      <c r="FS57" s="864"/>
      <c r="FT57" s="864"/>
      <c r="FU57" s="864"/>
      <c r="FV57" s="864"/>
      <c r="FW57" s="864"/>
      <c r="FX57" s="864"/>
      <c r="FY57" s="864"/>
      <c r="FZ57" s="864"/>
      <c r="GA57" s="864"/>
      <c r="GB57" s="864"/>
      <c r="GC57" s="864"/>
      <c r="GD57" s="864"/>
      <c r="GE57" s="864"/>
      <c r="GF57" s="864"/>
      <c r="GG57" s="864"/>
      <c r="GH57" s="864"/>
      <c r="GI57" s="864"/>
      <c r="GJ57" s="864"/>
      <c r="GK57" s="864"/>
      <c r="GL57" s="864"/>
      <c r="GM57" s="864"/>
      <c r="GN57" s="864"/>
      <c r="GO57" s="864"/>
      <c r="GP57" s="864"/>
      <c r="GQ57" s="864"/>
      <c r="GR57" s="864"/>
      <c r="GS57" s="864"/>
      <c r="GT57" s="864"/>
      <c r="GU57" s="864"/>
      <c r="GV57" s="864"/>
      <c r="GW57" s="864"/>
      <c r="GX57" s="864"/>
      <c r="GY57" s="864"/>
      <c r="GZ57" s="864"/>
      <c r="HA57" s="864"/>
      <c r="HB57" s="864"/>
      <c r="HC57" s="864"/>
      <c r="HD57" s="864"/>
      <c r="HE57" s="864"/>
      <c r="HF57" s="864"/>
      <c r="HG57" s="864"/>
      <c r="HH57" s="864"/>
      <c r="HI57" s="864"/>
      <c r="HJ57" s="864"/>
      <c r="HK57" s="864"/>
      <c r="HL57" s="864"/>
      <c r="HM57" s="864"/>
      <c r="HN57" s="864"/>
      <c r="HO57" s="864"/>
      <c r="HP57" s="864"/>
      <c r="HQ57" s="864"/>
      <c r="HR57" s="864"/>
      <c r="HS57" s="864"/>
      <c r="HT57" s="864"/>
      <c r="HU57" s="864"/>
      <c r="HV57" s="864"/>
      <c r="HW57" s="864"/>
      <c r="HX57" s="864"/>
      <c r="HY57" s="864"/>
      <c r="HZ57" s="864"/>
      <c r="IA57" s="864"/>
      <c r="IB57" s="864"/>
      <c r="IC57" s="864"/>
      <c r="ID57" s="864"/>
      <c r="IE57" s="864"/>
      <c r="IF57" s="864"/>
      <c r="IG57" s="864"/>
      <c r="IH57" s="864"/>
      <c r="II57" s="864"/>
      <c r="IJ57" s="864"/>
      <c r="IK57" s="864"/>
      <c r="IL57" s="864"/>
      <c r="IM57" s="864"/>
      <c r="IN57" s="864"/>
      <c r="IO57" s="864"/>
      <c r="IP57" s="864"/>
      <c r="IQ57" s="864"/>
      <c r="IR57" s="864"/>
      <c r="IS57" s="864"/>
      <c r="IT57" s="864"/>
      <c r="IU57" s="864"/>
      <c r="IV57" s="864"/>
    </row>
    <row r="58" spans="1:256" ht="16.5">
      <c r="A58" s="1069"/>
      <c r="B58" s="914" t="s">
        <v>100</v>
      </c>
      <c r="C58" s="1071">
        <f t="shared" ref="C58:V58" si="7">SUM(C56:C57)</f>
        <v>0</v>
      </c>
      <c r="D58" s="1071">
        <f t="shared" si="7"/>
        <v>0</v>
      </c>
      <c r="E58" s="1071">
        <f t="shared" si="7"/>
        <v>0</v>
      </c>
      <c r="F58" s="1071">
        <f t="shared" si="7"/>
        <v>0</v>
      </c>
      <c r="G58" s="1071">
        <f t="shared" si="7"/>
        <v>0</v>
      </c>
      <c r="H58" s="1071">
        <f t="shared" si="7"/>
        <v>0</v>
      </c>
      <c r="I58" s="1071">
        <f t="shared" si="7"/>
        <v>0</v>
      </c>
      <c r="J58" s="1071">
        <f t="shared" si="7"/>
        <v>0</v>
      </c>
      <c r="K58" s="1071">
        <f t="shared" si="7"/>
        <v>0</v>
      </c>
      <c r="L58" s="1071">
        <f t="shared" si="7"/>
        <v>0</v>
      </c>
      <c r="M58" s="1071">
        <f t="shared" si="7"/>
        <v>0</v>
      </c>
      <c r="N58" s="1071">
        <f t="shared" si="7"/>
        <v>0</v>
      </c>
      <c r="O58" s="1071">
        <f t="shared" si="7"/>
        <v>0</v>
      </c>
      <c r="P58" s="1071">
        <f t="shared" si="7"/>
        <v>0</v>
      </c>
      <c r="Q58" s="1071">
        <f t="shared" si="7"/>
        <v>0</v>
      </c>
      <c r="R58" s="1071">
        <f t="shared" si="7"/>
        <v>0</v>
      </c>
      <c r="S58" s="1071">
        <f t="shared" si="7"/>
        <v>0</v>
      </c>
      <c r="T58" s="1071">
        <f t="shared" si="7"/>
        <v>0</v>
      </c>
      <c r="U58" s="1071">
        <f t="shared" si="7"/>
        <v>0</v>
      </c>
      <c r="V58" s="1071">
        <f t="shared" si="7"/>
        <v>0</v>
      </c>
      <c r="W58" s="864"/>
      <c r="X58" s="917"/>
      <c r="Y58" s="864"/>
      <c r="Z58" s="864"/>
      <c r="AA58" s="864"/>
      <c r="AB58" s="864"/>
      <c r="AC58" s="864"/>
      <c r="AD58" s="864"/>
      <c r="AE58" s="864"/>
      <c r="AF58" s="864"/>
      <c r="AG58" s="864"/>
      <c r="AH58" s="864"/>
      <c r="AI58" s="864"/>
      <c r="AJ58" s="864"/>
      <c r="AK58" s="864"/>
      <c r="AL58" s="864"/>
      <c r="AM58" s="864"/>
      <c r="AN58" s="864"/>
      <c r="AO58" s="864"/>
      <c r="AP58" s="864"/>
      <c r="AQ58" s="864"/>
      <c r="AR58" s="864"/>
      <c r="AS58" s="864"/>
      <c r="AT58" s="864"/>
      <c r="AU58" s="864"/>
      <c r="AV58" s="864"/>
      <c r="AW58" s="864"/>
      <c r="AX58" s="864"/>
      <c r="AY58" s="864"/>
      <c r="AZ58" s="864"/>
      <c r="BA58" s="864"/>
      <c r="BB58" s="864"/>
      <c r="BC58" s="864"/>
      <c r="BD58" s="864"/>
      <c r="BE58" s="864"/>
      <c r="BF58" s="864"/>
      <c r="BG58" s="864"/>
      <c r="BH58" s="864"/>
      <c r="BI58" s="864"/>
      <c r="BJ58" s="864"/>
      <c r="BK58" s="864"/>
      <c r="BL58" s="864"/>
      <c r="BM58" s="864"/>
      <c r="BN58" s="864"/>
      <c r="BO58" s="864"/>
      <c r="BP58" s="864"/>
      <c r="BQ58" s="864"/>
      <c r="BR58" s="864"/>
      <c r="BS58" s="864"/>
      <c r="BT58" s="864"/>
      <c r="BU58" s="864"/>
      <c r="BV58" s="864"/>
      <c r="BW58" s="864"/>
      <c r="BX58" s="864"/>
      <c r="BY58" s="864"/>
      <c r="BZ58" s="864"/>
      <c r="CA58" s="864"/>
      <c r="CB58" s="864"/>
      <c r="CC58" s="864"/>
      <c r="CD58" s="864"/>
      <c r="CE58" s="864"/>
      <c r="CF58" s="864"/>
      <c r="CG58" s="864"/>
      <c r="CH58" s="864"/>
      <c r="CI58" s="864"/>
      <c r="CJ58" s="864"/>
      <c r="CK58" s="864"/>
      <c r="CL58" s="864"/>
      <c r="CM58" s="864"/>
      <c r="CN58" s="864"/>
      <c r="CO58" s="864"/>
      <c r="CP58" s="864"/>
      <c r="CQ58" s="864"/>
      <c r="CR58" s="864"/>
      <c r="CS58" s="864"/>
      <c r="CT58" s="864"/>
      <c r="CU58" s="864"/>
      <c r="CV58" s="864"/>
      <c r="CW58" s="864"/>
      <c r="CX58" s="864"/>
      <c r="CY58" s="864"/>
      <c r="CZ58" s="864"/>
      <c r="DA58" s="864"/>
      <c r="DB58" s="864"/>
      <c r="DC58" s="864"/>
      <c r="DD58" s="864"/>
      <c r="DE58" s="864"/>
      <c r="DF58" s="864"/>
      <c r="DG58" s="864"/>
      <c r="DH58" s="864"/>
      <c r="DI58" s="864"/>
      <c r="DJ58" s="864"/>
      <c r="DK58" s="864"/>
      <c r="DL58" s="864"/>
      <c r="DM58" s="864"/>
      <c r="DN58" s="864"/>
      <c r="DO58" s="864"/>
      <c r="DP58" s="864"/>
      <c r="DQ58" s="864"/>
      <c r="DR58" s="864"/>
      <c r="DS58" s="864"/>
      <c r="DT58" s="864"/>
      <c r="DU58" s="864"/>
      <c r="DV58" s="864"/>
      <c r="DW58" s="864"/>
      <c r="DX58" s="864"/>
      <c r="DY58" s="864"/>
      <c r="DZ58" s="864"/>
      <c r="EA58" s="864"/>
      <c r="EB58" s="864"/>
      <c r="EC58" s="864"/>
      <c r="ED58" s="864"/>
      <c r="EE58" s="864"/>
      <c r="EF58" s="864"/>
      <c r="EG58" s="864"/>
      <c r="EH58" s="864"/>
      <c r="EI58" s="864"/>
      <c r="EJ58" s="864"/>
      <c r="EK58" s="864"/>
      <c r="EL58" s="864"/>
      <c r="EM58" s="864"/>
      <c r="EN58" s="864"/>
      <c r="EO58" s="864"/>
      <c r="EP58" s="864"/>
      <c r="EQ58" s="864"/>
      <c r="ER58" s="864"/>
      <c r="ES58" s="864"/>
      <c r="ET58" s="864"/>
      <c r="EU58" s="864"/>
      <c r="EV58" s="864"/>
      <c r="EW58" s="864"/>
      <c r="EX58" s="864"/>
      <c r="EY58" s="864"/>
      <c r="EZ58" s="864"/>
      <c r="FA58" s="864"/>
      <c r="FB58" s="864"/>
      <c r="FC58" s="864"/>
      <c r="FD58" s="864"/>
      <c r="FE58" s="864"/>
      <c r="FF58" s="864"/>
      <c r="FG58" s="864"/>
      <c r="FH58" s="864"/>
      <c r="FI58" s="864"/>
      <c r="FJ58" s="864"/>
      <c r="FK58" s="864"/>
      <c r="FL58" s="864"/>
      <c r="FM58" s="864"/>
      <c r="FN58" s="864"/>
      <c r="FO58" s="864"/>
      <c r="FP58" s="864"/>
      <c r="FQ58" s="864"/>
      <c r="FR58" s="864"/>
      <c r="FS58" s="864"/>
      <c r="FT58" s="864"/>
      <c r="FU58" s="864"/>
      <c r="FV58" s="864"/>
      <c r="FW58" s="864"/>
      <c r="FX58" s="864"/>
      <c r="FY58" s="864"/>
      <c r="FZ58" s="864"/>
      <c r="GA58" s="864"/>
      <c r="GB58" s="864"/>
      <c r="GC58" s="864"/>
      <c r="GD58" s="864"/>
      <c r="GE58" s="864"/>
      <c r="GF58" s="864"/>
      <c r="GG58" s="864"/>
      <c r="GH58" s="864"/>
      <c r="GI58" s="864"/>
      <c r="GJ58" s="864"/>
      <c r="GK58" s="864"/>
      <c r="GL58" s="864"/>
      <c r="GM58" s="864"/>
      <c r="GN58" s="864"/>
      <c r="GO58" s="864"/>
      <c r="GP58" s="864"/>
      <c r="GQ58" s="864"/>
      <c r="GR58" s="864"/>
      <c r="GS58" s="864"/>
      <c r="GT58" s="864"/>
      <c r="GU58" s="864"/>
      <c r="GV58" s="864"/>
      <c r="GW58" s="864"/>
      <c r="GX58" s="864"/>
      <c r="GY58" s="864"/>
      <c r="GZ58" s="864"/>
      <c r="HA58" s="864"/>
      <c r="HB58" s="864"/>
      <c r="HC58" s="864"/>
      <c r="HD58" s="864"/>
      <c r="HE58" s="864"/>
      <c r="HF58" s="864"/>
      <c r="HG58" s="864"/>
      <c r="HH58" s="864"/>
      <c r="HI58" s="864"/>
      <c r="HJ58" s="864"/>
      <c r="HK58" s="864"/>
      <c r="HL58" s="864"/>
      <c r="HM58" s="864"/>
      <c r="HN58" s="864"/>
      <c r="HO58" s="864"/>
      <c r="HP58" s="864"/>
      <c r="HQ58" s="864"/>
      <c r="HR58" s="864"/>
      <c r="HS58" s="864"/>
      <c r="HT58" s="864"/>
      <c r="HU58" s="864"/>
      <c r="HV58" s="864"/>
      <c r="HW58" s="864"/>
      <c r="HX58" s="864"/>
      <c r="HY58" s="864"/>
      <c r="HZ58" s="864"/>
      <c r="IA58" s="864"/>
      <c r="IB58" s="864"/>
      <c r="IC58" s="864"/>
      <c r="ID58" s="864"/>
      <c r="IE58" s="864"/>
      <c r="IF58" s="864"/>
      <c r="IG58" s="864"/>
      <c r="IH58" s="864"/>
      <c r="II58" s="864"/>
      <c r="IJ58" s="864"/>
      <c r="IK58" s="864"/>
      <c r="IL58" s="864"/>
      <c r="IM58" s="864"/>
      <c r="IN58" s="864"/>
      <c r="IO58" s="864"/>
      <c r="IP58" s="864"/>
      <c r="IQ58" s="864"/>
      <c r="IR58" s="864"/>
      <c r="IS58" s="864"/>
      <c r="IT58" s="864"/>
      <c r="IU58" s="864"/>
      <c r="IV58" s="864"/>
    </row>
    <row r="59" spans="1:256" ht="16.5">
      <c r="A59" s="1055"/>
      <c r="B59" s="914" t="s">
        <v>500</v>
      </c>
      <c r="C59" s="925" t="e">
        <f t="shared" ref="C59:H59" si="8">+C26-C49+C58</f>
        <v>#DIV/0!</v>
      </c>
      <c r="D59" s="925" t="e">
        <f t="shared" si="8"/>
        <v>#DIV/0!</v>
      </c>
      <c r="E59" s="925" t="e">
        <f t="shared" si="8"/>
        <v>#DIV/0!</v>
      </c>
      <c r="F59" s="925" t="e">
        <f t="shared" si="8"/>
        <v>#DIV/0!</v>
      </c>
      <c r="G59" s="925" t="e">
        <f t="shared" si="8"/>
        <v>#DIV/0!</v>
      </c>
      <c r="H59" s="925" t="e">
        <f t="shared" si="8"/>
        <v>#DIV/0!</v>
      </c>
      <c r="I59" s="925" t="e">
        <f t="shared" ref="I59:V59" si="9">+I26-I49+I58</f>
        <v>#DIV/0!</v>
      </c>
      <c r="J59" s="925" t="e">
        <f t="shared" si="9"/>
        <v>#DIV/0!</v>
      </c>
      <c r="K59" s="925" t="e">
        <f t="shared" si="9"/>
        <v>#DIV/0!</v>
      </c>
      <c r="L59" s="925" t="e">
        <f t="shared" si="9"/>
        <v>#DIV/0!</v>
      </c>
      <c r="M59" s="925" t="e">
        <f t="shared" si="9"/>
        <v>#DIV/0!</v>
      </c>
      <c r="N59" s="925" t="e">
        <f t="shared" si="9"/>
        <v>#DIV/0!</v>
      </c>
      <c r="O59" s="925" t="e">
        <f t="shared" si="9"/>
        <v>#DIV/0!</v>
      </c>
      <c r="P59" s="925" t="e">
        <f t="shared" si="9"/>
        <v>#DIV/0!</v>
      </c>
      <c r="Q59" s="925" t="e">
        <f t="shared" si="9"/>
        <v>#DIV/0!</v>
      </c>
      <c r="R59" s="925" t="e">
        <f t="shared" si="9"/>
        <v>#DIV/0!</v>
      </c>
      <c r="S59" s="925" t="e">
        <f t="shared" si="9"/>
        <v>#DIV/0!</v>
      </c>
      <c r="T59" s="925" t="e">
        <f t="shared" si="9"/>
        <v>#DIV/0!</v>
      </c>
      <c r="U59" s="925" t="e">
        <f t="shared" si="9"/>
        <v>#DIV/0!</v>
      </c>
      <c r="V59" s="925" t="e">
        <f t="shared" si="9"/>
        <v>#DIV/0!</v>
      </c>
      <c r="W59" s="864"/>
      <c r="X59" s="864"/>
      <c r="Y59" s="864"/>
      <c r="Z59" s="864"/>
      <c r="AA59" s="864"/>
      <c r="AB59" s="864"/>
      <c r="AC59" s="864"/>
      <c r="AD59" s="864"/>
      <c r="AE59" s="864"/>
      <c r="AF59" s="864"/>
      <c r="AG59" s="864"/>
      <c r="AH59" s="864"/>
      <c r="AI59" s="864"/>
      <c r="AJ59" s="864"/>
      <c r="AK59" s="864"/>
      <c r="AL59" s="864"/>
      <c r="AM59" s="864"/>
      <c r="AN59" s="864"/>
      <c r="AO59" s="864"/>
      <c r="AP59" s="864"/>
      <c r="AQ59" s="864"/>
      <c r="AR59" s="864"/>
      <c r="AS59" s="864"/>
      <c r="AT59" s="864"/>
      <c r="AU59" s="864"/>
      <c r="AV59" s="864"/>
      <c r="AW59" s="864"/>
      <c r="AX59" s="864"/>
      <c r="AY59" s="864"/>
      <c r="AZ59" s="864"/>
      <c r="BA59" s="864"/>
      <c r="BB59" s="864"/>
      <c r="BC59" s="864"/>
      <c r="BD59" s="864"/>
      <c r="BE59" s="864"/>
      <c r="BF59" s="864"/>
      <c r="BG59" s="864"/>
      <c r="BH59" s="864"/>
      <c r="BI59" s="864"/>
      <c r="BJ59" s="864"/>
      <c r="BK59" s="864"/>
      <c r="BL59" s="864"/>
      <c r="BM59" s="864"/>
      <c r="BN59" s="864"/>
      <c r="BO59" s="864"/>
      <c r="BP59" s="864"/>
      <c r="BQ59" s="864"/>
      <c r="BR59" s="864"/>
      <c r="BS59" s="864"/>
      <c r="BT59" s="864"/>
      <c r="BU59" s="864"/>
      <c r="BV59" s="864"/>
      <c r="BW59" s="864"/>
      <c r="BX59" s="864"/>
      <c r="BY59" s="864"/>
      <c r="BZ59" s="864"/>
      <c r="CA59" s="864"/>
      <c r="CB59" s="864"/>
      <c r="CC59" s="864"/>
      <c r="CD59" s="864"/>
      <c r="CE59" s="864"/>
      <c r="CF59" s="864"/>
      <c r="CG59" s="864"/>
      <c r="CH59" s="864"/>
      <c r="CI59" s="864"/>
      <c r="CJ59" s="864"/>
      <c r="CK59" s="864"/>
      <c r="CL59" s="864"/>
      <c r="CM59" s="864"/>
      <c r="CN59" s="864"/>
      <c r="CO59" s="864"/>
      <c r="CP59" s="864"/>
      <c r="CQ59" s="864"/>
      <c r="CR59" s="864"/>
      <c r="CS59" s="864"/>
      <c r="CT59" s="864"/>
      <c r="CU59" s="864"/>
      <c r="CV59" s="864"/>
      <c r="CW59" s="864"/>
      <c r="CX59" s="864"/>
      <c r="CY59" s="864"/>
      <c r="CZ59" s="864"/>
      <c r="DA59" s="864"/>
      <c r="DB59" s="864"/>
      <c r="DC59" s="864"/>
      <c r="DD59" s="864"/>
      <c r="DE59" s="864"/>
      <c r="DF59" s="864"/>
      <c r="DG59" s="864"/>
      <c r="DH59" s="864"/>
      <c r="DI59" s="864"/>
      <c r="DJ59" s="864"/>
      <c r="DK59" s="864"/>
      <c r="DL59" s="864"/>
      <c r="DM59" s="864"/>
      <c r="DN59" s="864"/>
      <c r="DO59" s="864"/>
      <c r="DP59" s="864"/>
      <c r="DQ59" s="864"/>
      <c r="DR59" s="864"/>
      <c r="DS59" s="864"/>
      <c r="DT59" s="864"/>
      <c r="DU59" s="864"/>
      <c r="DV59" s="864"/>
      <c r="DW59" s="864"/>
      <c r="DX59" s="864"/>
      <c r="DY59" s="864"/>
      <c r="DZ59" s="864"/>
      <c r="EA59" s="864"/>
      <c r="EB59" s="864"/>
      <c r="EC59" s="864"/>
      <c r="ED59" s="864"/>
      <c r="EE59" s="864"/>
      <c r="EF59" s="864"/>
      <c r="EG59" s="864"/>
      <c r="EH59" s="864"/>
      <c r="EI59" s="864"/>
      <c r="EJ59" s="864"/>
      <c r="EK59" s="864"/>
      <c r="EL59" s="864"/>
      <c r="EM59" s="864"/>
      <c r="EN59" s="864"/>
      <c r="EO59" s="864"/>
      <c r="EP59" s="864"/>
      <c r="EQ59" s="864"/>
      <c r="ER59" s="864"/>
      <c r="ES59" s="864"/>
      <c r="ET59" s="864"/>
      <c r="EU59" s="864"/>
      <c r="EV59" s="864"/>
      <c r="EW59" s="864"/>
      <c r="EX59" s="864"/>
      <c r="EY59" s="864"/>
      <c r="EZ59" s="864"/>
      <c r="FA59" s="864"/>
      <c r="FB59" s="864"/>
      <c r="FC59" s="864"/>
      <c r="FD59" s="864"/>
      <c r="FE59" s="864"/>
      <c r="FF59" s="864"/>
      <c r="FG59" s="864"/>
      <c r="FH59" s="864"/>
      <c r="FI59" s="864"/>
      <c r="FJ59" s="864"/>
      <c r="FK59" s="864"/>
      <c r="FL59" s="864"/>
      <c r="FM59" s="864"/>
      <c r="FN59" s="864"/>
      <c r="FO59" s="864"/>
      <c r="FP59" s="864"/>
      <c r="FQ59" s="864"/>
      <c r="FR59" s="864"/>
      <c r="FS59" s="864"/>
      <c r="FT59" s="864"/>
      <c r="FU59" s="864"/>
      <c r="FV59" s="864"/>
      <c r="FW59" s="864"/>
      <c r="FX59" s="864"/>
      <c r="FY59" s="864"/>
      <c r="FZ59" s="864"/>
      <c r="GA59" s="864"/>
      <c r="GB59" s="864"/>
      <c r="GC59" s="864"/>
      <c r="GD59" s="864"/>
      <c r="GE59" s="864"/>
      <c r="GF59" s="864"/>
      <c r="GG59" s="864"/>
      <c r="GH59" s="864"/>
      <c r="GI59" s="864"/>
      <c r="GJ59" s="864"/>
      <c r="GK59" s="864"/>
      <c r="GL59" s="864"/>
      <c r="GM59" s="864"/>
      <c r="GN59" s="864"/>
      <c r="GO59" s="864"/>
      <c r="GP59" s="864"/>
      <c r="GQ59" s="864"/>
      <c r="GR59" s="864"/>
      <c r="GS59" s="864"/>
      <c r="GT59" s="864"/>
      <c r="GU59" s="864"/>
      <c r="GV59" s="864"/>
      <c r="GW59" s="864"/>
      <c r="GX59" s="864"/>
      <c r="GY59" s="864"/>
      <c r="GZ59" s="864"/>
      <c r="HA59" s="864"/>
      <c r="HB59" s="864"/>
      <c r="HC59" s="864"/>
      <c r="HD59" s="864"/>
      <c r="HE59" s="864"/>
      <c r="HF59" s="864"/>
      <c r="HG59" s="864"/>
      <c r="HH59" s="864"/>
      <c r="HI59" s="864"/>
      <c r="HJ59" s="864"/>
      <c r="HK59" s="864"/>
      <c r="HL59" s="864"/>
      <c r="HM59" s="864"/>
      <c r="HN59" s="864"/>
      <c r="HO59" s="864"/>
      <c r="HP59" s="864"/>
      <c r="HQ59" s="864"/>
      <c r="HR59" s="864"/>
      <c r="HS59" s="864"/>
      <c r="HT59" s="864"/>
      <c r="HU59" s="864"/>
      <c r="HV59" s="864"/>
      <c r="HW59" s="864"/>
      <c r="HX59" s="864"/>
      <c r="HY59" s="864"/>
      <c r="HZ59" s="864"/>
      <c r="IA59" s="864"/>
      <c r="IB59" s="864"/>
      <c r="IC59" s="864"/>
      <c r="ID59" s="864"/>
      <c r="IE59" s="864"/>
      <c r="IF59" s="864"/>
      <c r="IG59" s="864"/>
      <c r="IH59" s="864"/>
      <c r="II59" s="864"/>
      <c r="IJ59" s="864"/>
      <c r="IK59" s="864"/>
      <c r="IL59" s="864"/>
      <c r="IM59" s="864"/>
      <c r="IN59" s="864"/>
      <c r="IO59" s="864"/>
      <c r="IP59" s="864"/>
      <c r="IQ59" s="864"/>
      <c r="IR59" s="864"/>
      <c r="IS59" s="864"/>
      <c r="IT59" s="864"/>
      <c r="IU59" s="864"/>
      <c r="IV59" s="864"/>
    </row>
    <row r="60" spans="1:256" ht="16.5">
      <c r="A60" s="1055"/>
      <c r="B60" s="914" t="s">
        <v>501</v>
      </c>
      <c r="C60" s="925" t="e">
        <f>+C59</f>
        <v>#DIV/0!</v>
      </c>
      <c r="D60" s="925" t="e">
        <f>+D59</f>
        <v>#DIV/0!</v>
      </c>
      <c r="E60" s="925" t="e">
        <f t="shared" ref="E60:V60" si="10">+C60+E59</f>
        <v>#DIV/0!</v>
      </c>
      <c r="F60" s="925" t="e">
        <f t="shared" si="10"/>
        <v>#DIV/0!</v>
      </c>
      <c r="G60" s="925" t="e">
        <f t="shared" si="10"/>
        <v>#DIV/0!</v>
      </c>
      <c r="H60" s="925" t="e">
        <f t="shared" si="10"/>
        <v>#DIV/0!</v>
      </c>
      <c r="I60" s="925" t="e">
        <f t="shared" si="10"/>
        <v>#DIV/0!</v>
      </c>
      <c r="J60" s="925" t="e">
        <f t="shared" si="10"/>
        <v>#DIV/0!</v>
      </c>
      <c r="K60" s="925" t="e">
        <f>+I60+K59</f>
        <v>#DIV/0!</v>
      </c>
      <c r="L60" s="925" t="e">
        <f>+J60+L59</f>
        <v>#DIV/0!</v>
      </c>
      <c r="M60" s="925" t="e">
        <f t="shared" si="10"/>
        <v>#DIV/0!</v>
      </c>
      <c r="N60" s="925" t="e">
        <f t="shared" si="10"/>
        <v>#DIV/0!</v>
      </c>
      <c r="O60" s="925" t="e">
        <f t="shared" si="10"/>
        <v>#DIV/0!</v>
      </c>
      <c r="P60" s="925" t="e">
        <f>+N60+P59</f>
        <v>#DIV/0!</v>
      </c>
      <c r="Q60" s="925" t="e">
        <f t="shared" si="10"/>
        <v>#DIV/0!</v>
      </c>
      <c r="R60" s="925" t="e">
        <f t="shared" si="10"/>
        <v>#DIV/0!</v>
      </c>
      <c r="S60" s="925" t="e">
        <f t="shared" si="10"/>
        <v>#DIV/0!</v>
      </c>
      <c r="T60" s="925" t="e">
        <f t="shared" si="10"/>
        <v>#DIV/0!</v>
      </c>
      <c r="U60" s="925" t="e">
        <f t="shared" si="10"/>
        <v>#DIV/0!</v>
      </c>
      <c r="V60" s="925" t="e">
        <f t="shared" si="10"/>
        <v>#DIV/0!</v>
      </c>
      <c r="W60" s="864"/>
      <c r="X60" s="864"/>
      <c r="Y60" s="864"/>
      <c r="Z60" s="864"/>
      <c r="AA60" s="864"/>
      <c r="AB60" s="864"/>
      <c r="AC60" s="864"/>
      <c r="AD60" s="864"/>
      <c r="AE60" s="864"/>
      <c r="AF60" s="864"/>
      <c r="AG60" s="864"/>
      <c r="AH60" s="864"/>
      <c r="AI60" s="864"/>
      <c r="AJ60" s="864"/>
      <c r="AK60" s="864"/>
      <c r="AL60" s="864"/>
      <c r="AM60" s="864"/>
      <c r="AN60" s="864"/>
      <c r="AO60" s="864"/>
      <c r="AP60" s="864"/>
      <c r="AQ60" s="864"/>
      <c r="AR60" s="864"/>
      <c r="AS60" s="864"/>
      <c r="AT60" s="864"/>
      <c r="AU60" s="864"/>
      <c r="AV60" s="864"/>
      <c r="AW60" s="864"/>
      <c r="AX60" s="864"/>
      <c r="AY60" s="864"/>
      <c r="AZ60" s="864"/>
      <c r="BA60" s="864"/>
      <c r="BB60" s="864"/>
      <c r="BC60" s="864"/>
      <c r="BD60" s="864"/>
      <c r="BE60" s="864"/>
      <c r="BF60" s="864"/>
      <c r="BG60" s="864"/>
      <c r="BH60" s="864"/>
      <c r="BI60" s="864"/>
      <c r="BJ60" s="864"/>
      <c r="BK60" s="864"/>
      <c r="BL60" s="864"/>
      <c r="BM60" s="864"/>
      <c r="BN60" s="864"/>
      <c r="BO60" s="864"/>
      <c r="BP60" s="864"/>
      <c r="BQ60" s="864"/>
      <c r="BR60" s="864"/>
      <c r="BS60" s="864"/>
      <c r="BT60" s="864"/>
      <c r="BU60" s="864"/>
      <c r="BV60" s="864"/>
      <c r="BW60" s="864"/>
      <c r="BX60" s="864"/>
      <c r="BY60" s="864"/>
      <c r="BZ60" s="864"/>
      <c r="CA60" s="864"/>
      <c r="CB60" s="864"/>
      <c r="CC60" s="864"/>
      <c r="CD60" s="864"/>
      <c r="CE60" s="864"/>
      <c r="CF60" s="864"/>
      <c r="CG60" s="864"/>
      <c r="CH60" s="864"/>
      <c r="CI60" s="864"/>
      <c r="CJ60" s="864"/>
      <c r="CK60" s="864"/>
      <c r="CL60" s="864"/>
      <c r="CM60" s="864"/>
      <c r="CN60" s="864"/>
      <c r="CO60" s="864"/>
      <c r="CP60" s="864"/>
      <c r="CQ60" s="864"/>
      <c r="CR60" s="864"/>
      <c r="CS60" s="864"/>
      <c r="CT60" s="864"/>
      <c r="CU60" s="864"/>
      <c r="CV60" s="864"/>
      <c r="CW60" s="864"/>
      <c r="CX60" s="864"/>
      <c r="CY60" s="864"/>
      <c r="CZ60" s="864"/>
      <c r="DA60" s="864"/>
      <c r="DB60" s="864"/>
      <c r="DC60" s="864"/>
      <c r="DD60" s="864"/>
      <c r="DE60" s="864"/>
      <c r="DF60" s="864"/>
      <c r="DG60" s="864"/>
      <c r="DH60" s="864"/>
      <c r="DI60" s="864"/>
      <c r="DJ60" s="864"/>
      <c r="DK60" s="864"/>
      <c r="DL60" s="864"/>
      <c r="DM60" s="864"/>
      <c r="DN60" s="864"/>
      <c r="DO60" s="864"/>
      <c r="DP60" s="864"/>
      <c r="DQ60" s="864"/>
      <c r="DR60" s="864"/>
      <c r="DS60" s="864"/>
      <c r="DT60" s="864"/>
      <c r="DU60" s="864"/>
      <c r="DV60" s="864"/>
      <c r="DW60" s="864"/>
      <c r="DX60" s="864"/>
      <c r="DY60" s="864"/>
      <c r="DZ60" s="864"/>
      <c r="EA60" s="864"/>
      <c r="EB60" s="864"/>
      <c r="EC60" s="864"/>
      <c r="ED60" s="864"/>
      <c r="EE60" s="864"/>
      <c r="EF60" s="864"/>
      <c r="EG60" s="864"/>
      <c r="EH60" s="864"/>
      <c r="EI60" s="864"/>
      <c r="EJ60" s="864"/>
      <c r="EK60" s="864"/>
      <c r="EL60" s="864"/>
      <c r="EM60" s="864"/>
      <c r="EN60" s="864"/>
      <c r="EO60" s="864"/>
      <c r="EP60" s="864"/>
      <c r="EQ60" s="864"/>
      <c r="ER60" s="864"/>
      <c r="ES60" s="864"/>
      <c r="ET60" s="864"/>
      <c r="EU60" s="864"/>
      <c r="EV60" s="864"/>
      <c r="EW60" s="864"/>
      <c r="EX60" s="864"/>
      <c r="EY60" s="864"/>
      <c r="EZ60" s="864"/>
      <c r="FA60" s="864"/>
      <c r="FB60" s="864"/>
      <c r="FC60" s="864"/>
      <c r="FD60" s="864"/>
      <c r="FE60" s="864"/>
      <c r="FF60" s="864"/>
      <c r="FG60" s="864"/>
      <c r="FH60" s="864"/>
      <c r="FI60" s="864"/>
      <c r="FJ60" s="864"/>
      <c r="FK60" s="864"/>
      <c r="FL60" s="864"/>
      <c r="FM60" s="864"/>
      <c r="FN60" s="864"/>
      <c r="FO60" s="864"/>
      <c r="FP60" s="864"/>
      <c r="FQ60" s="864"/>
      <c r="FR60" s="864"/>
      <c r="FS60" s="864"/>
      <c r="FT60" s="864"/>
      <c r="FU60" s="864"/>
      <c r="FV60" s="864"/>
      <c r="FW60" s="864"/>
      <c r="FX60" s="864"/>
      <c r="FY60" s="864"/>
      <c r="FZ60" s="864"/>
      <c r="GA60" s="864"/>
      <c r="GB60" s="864"/>
      <c r="GC60" s="864"/>
      <c r="GD60" s="864"/>
      <c r="GE60" s="864"/>
      <c r="GF60" s="864"/>
      <c r="GG60" s="864"/>
      <c r="GH60" s="864"/>
      <c r="GI60" s="864"/>
      <c r="GJ60" s="864"/>
      <c r="GK60" s="864"/>
      <c r="GL60" s="864"/>
      <c r="GM60" s="864"/>
      <c r="GN60" s="864"/>
      <c r="GO60" s="864"/>
      <c r="GP60" s="864"/>
      <c r="GQ60" s="864"/>
      <c r="GR60" s="864"/>
      <c r="GS60" s="864"/>
      <c r="GT60" s="864"/>
      <c r="GU60" s="864"/>
      <c r="GV60" s="864"/>
      <c r="GW60" s="864"/>
      <c r="GX60" s="864"/>
      <c r="GY60" s="864"/>
      <c r="GZ60" s="864"/>
      <c r="HA60" s="864"/>
      <c r="HB60" s="864"/>
      <c r="HC60" s="864"/>
      <c r="HD60" s="864"/>
      <c r="HE60" s="864"/>
      <c r="HF60" s="864"/>
      <c r="HG60" s="864"/>
      <c r="HH60" s="864"/>
      <c r="HI60" s="864"/>
      <c r="HJ60" s="864"/>
      <c r="HK60" s="864"/>
      <c r="HL60" s="864"/>
      <c r="HM60" s="864"/>
      <c r="HN60" s="864"/>
      <c r="HO60" s="864"/>
      <c r="HP60" s="864"/>
      <c r="HQ60" s="864"/>
      <c r="HR60" s="864"/>
      <c r="HS60" s="864"/>
      <c r="HT60" s="864"/>
      <c r="HU60" s="864"/>
      <c r="HV60" s="864"/>
      <c r="HW60" s="864"/>
      <c r="HX60" s="864"/>
      <c r="HY60" s="864"/>
      <c r="HZ60" s="864"/>
      <c r="IA60" s="864"/>
      <c r="IB60" s="864"/>
      <c r="IC60" s="864"/>
      <c r="ID60" s="864"/>
      <c r="IE60" s="864"/>
      <c r="IF60" s="864"/>
      <c r="IG60" s="864"/>
      <c r="IH60" s="864"/>
      <c r="II60" s="864"/>
      <c r="IJ60" s="864"/>
      <c r="IK60" s="864"/>
      <c r="IL60" s="864"/>
      <c r="IM60" s="864"/>
      <c r="IN60" s="864"/>
      <c r="IO60" s="864"/>
      <c r="IP60" s="864"/>
      <c r="IQ60" s="864"/>
      <c r="IR60" s="864"/>
      <c r="IS60" s="864"/>
      <c r="IT60" s="864"/>
      <c r="IU60" s="864"/>
      <c r="IV60" s="864"/>
    </row>
    <row r="61" spans="1:256" ht="16.5">
      <c r="A61" s="1055"/>
      <c r="B61" s="914" t="s">
        <v>502</v>
      </c>
      <c r="C61" s="913" t="e">
        <f>ROUND(C60/$X$2,2)</f>
        <v>#DIV/0!</v>
      </c>
      <c r="D61" s="913" t="e">
        <f>ROUND(D60/$X$4,2)</f>
        <v>#DIV/0!</v>
      </c>
      <c r="E61" s="913" t="e">
        <f>ROUND(E60/$X$2,2)</f>
        <v>#DIV/0!</v>
      </c>
      <c r="F61" s="913" t="e">
        <f>ROUND(F60/$X$4,2)</f>
        <v>#DIV/0!</v>
      </c>
      <c r="G61" s="913" t="e">
        <f>ROUND(G60/$X$2,2)</f>
        <v>#DIV/0!</v>
      </c>
      <c r="H61" s="913" t="e">
        <f>ROUND(H60/$X$4,2)</f>
        <v>#DIV/0!</v>
      </c>
      <c r="I61" s="913" t="e">
        <f>ROUND(I60/$X$2,2)</f>
        <v>#DIV/0!</v>
      </c>
      <c r="J61" s="913" t="e">
        <f>ROUND(J60/$X$4,2)</f>
        <v>#DIV/0!</v>
      </c>
      <c r="K61" s="913" t="e">
        <f>ROUND(K60/$X$2,2)</f>
        <v>#DIV/0!</v>
      </c>
      <c r="L61" s="913" t="e">
        <f>ROUND(L60/$X$4,2)</f>
        <v>#DIV/0!</v>
      </c>
      <c r="M61" s="913" t="e">
        <f>ROUND(M60/$X$2,2)</f>
        <v>#DIV/0!</v>
      </c>
      <c r="N61" s="913" t="e">
        <f>ROUND(N60/$X$4,2)</f>
        <v>#DIV/0!</v>
      </c>
      <c r="O61" s="913" t="e">
        <f>ROUND(O60/$X$2,2)</f>
        <v>#DIV/0!</v>
      </c>
      <c r="P61" s="913" t="e">
        <f>ROUND(P60/$X$4,2)</f>
        <v>#DIV/0!</v>
      </c>
      <c r="Q61" s="913" t="e">
        <f>ROUND(Q60/$X$2,2)</f>
        <v>#DIV/0!</v>
      </c>
      <c r="R61" s="913" t="e">
        <f>ROUND(R60/$X$4,2)</f>
        <v>#DIV/0!</v>
      </c>
      <c r="S61" s="913" t="e">
        <f>ROUND(S60/$X$2,2)</f>
        <v>#DIV/0!</v>
      </c>
      <c r="T61" s="913" t="e">
        <f>ROUND(T60/$X$4,2)</f>
        <v>#DIV/0!</v>
      </c>
      <c r="U61" s="913" t="e">
        <f>ROUND(U60/$X$2,2)</f>
        <v>#DIV/0!</v>
      </c>
      <c r="V61" s="913" t="e">
        <f>ROUND(V60/$X$4,2)</f>
        <v>#DIV/0!</v>
      </c>
      <c r="W61" s="864"/>
      <c r="X61" s="864"/>
      <c r="Y61" s="864"/>
      <c r="Z61" s="864"/>
      <c r="AA61" s="864"/>
      <c r="AB61" s="864"/>
      <c r="AC61" s="864"/>
      <c r="AD61" s="864"/>
      <c r="AE61" s="864"/>
      <c r="AF61" s="864"/>
      <c r="AG61" s="864"/>
      <c r="AH61" s="864"/>
      <c r="AI61" s="864"/>
      <c r="AJ61" s="864"/>
      <c r="AK61" s="864"/>
      <c r="AL61" s="864"/>
      <c r="AM61" s="864"/>
      <c r="AN61" s="864"/>
      <c r="AO61" s="864"/>
      <c r="AP61" s="864"/>
      <c r="AQ61" s="864"/>
      <c r="AR61" s="864"/>
      <c r="AS61" s="864"/>
      <c r="AT61" s="864"/>
      <c r="AU61" s="864"/>
      <c r="AV61" s="864"/>
      <c r="AW61" s="864"/>
      <c r="AX61" s="864"/>
      <c r="AY61" s="864"/>
      <c r="AZ61" s="864"/>
      <c r="BA61" s="864"/>
      <c r="BB61" s="864"/>
      <c r="BC61" s="864"/>
      <c r="BD61" s="864"/>
      <c r="BE61" s="864"/>
      <c r="BF61" s="864"/>
      <c r="BG61" s="864"/>
      <c r="BH61" s="864"/>
      <c r="BI61" s="864"/>
      <c r="BJ61" s="864"/>
      <c r="BK61" s="864"/>
      <c r="BL61" s="864"/>
      <c r="BM61" s="864"/>
      <c r="BN61" s="864"/>
      <c r="BO61" s="864"/>
      <c r="BP61" s="864"/>
      <c r="BQ61" s="864"/>
      <c r="BR61" s="864"/>
      <c r="BS61" s="864"/>
      <c r="BT61" s="864"/>
      <c r="BU61" s="864"/>
      <c r="BV61" s="864"/>
      <c r="BW61" s="864"/>
      <c r="BX61" s="864"/>
      <c r="BY61" s="864"/>
      <c r="BZ61" s="864"/>
      <c r="CA61" s="864"/>
      <c r="CB61" s="864"/>
      <c r="CC61" s="864"/>
      <c r="CD61" s="864"/>
      <c r="CE61" s="864"/>
      <c r="CF61" s="864"/>
      <c r="CG61" s="864"/>
      <c r="CH61" s="864"/>
      <c r="CI61" s="864"/>
      <c r="CJ61" s="864"/>
      <c r="CK61" s="864"/>
      <c r="CL61" s="864"/>
      <c r="CM61" s="864"/>
      <c r="CN61" s="864"/>
      <c r="CO61" s="864"/>
      <c r="CP61" s="864"/>
      <c r="CQ61" s="864"/>
      <c r="CR61" s="864"/>
      <c r="CS61" s="864"/>
      <c r="CT61" s="864"/>
      <c r="CU61" s="864"/>
      <c r="CV61" s="864"/>
      <c r="CW61" s="864"/>
      <c r="CX61" s="864"/>
      <c r="CY61" s="864"/>
      <c r="CZ61" s="864"/>
      <c r="DA61" s="864"/>
      <c r="DB61" s="864"/>
      <c r="DC61" s="864"/>
      <c r="DD61" s="864"/>
      <c r="DE61" s="864"/>
      <c r="DF61" s="864"/>
      <c r="DG61" s="864"/>
      <c r="DH61" s="864"/>
      <c r="DI61" s="864"/>
      <c r="DJ61" s="864"/>
      <c r="DK61" s="864"/>
      <c r="DL61" s="864"/>
      <c r="DM61" s="864"/>
      <c r="DN61" s="864"/>
      <c r="DO61" s="864"/>
      <c r="DP61" s="864"/>
      <c r="DQ61" s="864"/>
      <c r="DR61" s="864"/>
      <c r="DS61" s="864"/>
      <c r="DT61" s="864"/>
      <c r="DU61" s="864"/>
      <c r="DV61" s="864"/>
      <c r="DW61" s="864"/>
      <c r="DX61" s="864"/>
      <c r="DY61" s="864"/>
      <c r="DZ61" s="864"/>
      <c r="EA61" s="864"/>
      <c r="EB61" s="864"/>
      <c r="EC61" s="864"/>
      <c r="ED61" s="864"/>
      <c r="EE61" s="864"/>
      <c r="EF61" s="864"/>
      <c r="EG61" s="864"/>
      <c r="EH61" s="864"/>
      <c r="EI61" s="864"/>
      <c r="EJ61" s="864"/>
      <c r="EK61" s="864"/>
      <c r="EL61" s="864"/>
      <c r="EM61" s="864"/>
      <c r="EN61" s="864"/>
      <c r="EO61" s="864"/>
      <c r="EP61" s="864"/>
      <c r="EQ61" s="864"/>
      <c r="ER61" s="864"/>
      <c r="ES61" s="864"/>
      <c r="ET61" s="864"/>
      <c r="EU61" s="864"/>
      <c r="EV61" s="864"/>
      <c r="EW61" s="864"/>
      <c r="EX61" s="864"/>
      <c r="EY61" s="864"/>
      <c r="EZ61" s="864"/>
      <c r="FA61" s="864"/>
      <c r="FB61" s="864"/>
      <c r="FC61" s="864"/>
      <c r="FD61" s="864"/>
      <c r="FE61" s="864"/>
      <c r="FF61" s="864"/>
      <c r="FG61" s="864"/>
      <c r="FH61" s="864"/>
      <c r="FI61" s="864"/>
      <c r="FJ61" s="864"/>
      <c r="FK61" s="864"/>
      <c r="FL61" s="864"/>
      <c r="FM61" s="864"/>
      <c r="FN61" s="864"/>
      <c r="FO61" s="864"/>
      <c r="FP61" s="864"/>
      <c r="FQ61" s="864"/>
      <c r="FR61" s="864"/>
      <c r="FS61" s="864"/>
      <c r="FT61" s="864"/>
      <c r="FU61" s="864"/>
      <c r="FV61" s="864"/>
      <c r="FW61" s="864"/>
      <c r="FX61" s="864"/>
      <c r="FY61" s="864"/>
      <c r="FZ61" s="864"/>
      <c r="GA61" s="864"/>
      <c r="GB61" s="864"/>
      <c r="GC61" s="864"/>
      <c r="GD61" s="864"/>
      <c r="GE61" s="864"/>
      <c r="GF61" s="864"/>
      <c r="GG61" s="864"/>
      <c r="GH61" s="864"/>
      <c r="GI61" s="864"/>
      <c r="GJ61" s="864"/>
      <c r="GK61" s="864"/>
      <c r="GL61" s="864"/>
      <c r="GM61" s="864"/>
      <c r="GN61" s="864"/>
      <c r="GO61" s="864"/>
      <c r="GP61" s="864"/>
      <c r="GQ61" s="864"/>
      <c r="GR61" s="864"/>
      <c r="GS61" s="864"/>
      <c r="GT61" s="864"/>
      <c r="GU61" s="864"/>
      <c r="GV61" s="864"/>
      <c r="GW61" s="864"/>
      <c r="GX61" s="864"/>
      <c r="GY61" s="864"/>
      <c r="GZ61" s="864"/>
      <c r="HA61" s="864"/>
      <c r="HB61" s="864"/>
      <c r="HC61" s="864"/>
      <c r="HD61" s="864"/>
      <c r="HE61" s="864"/>
      <c r="HF61" s="864"/>
      <c r="HG61" s="864"/>
      <c r="HH61" s="864"/>
      <c r="HI61" s="864"/>
      <c r="HJ61" s="864"/>
      <c r="HK61" s="864"/>
      <c r="HL61" s="864"/>
      <c r="HM61" s="864"/>
      <c r="HN61" s="864"/>
      <c r="HO61" s="864"/>
      <c r="HP61" s="864"/>
      <c r="HQ61" s="864"/>
      <c r="HR61" s="864"/>
      <c r="HS61" s="864"/>
      <c r="HT61" s="864"/>
      <c r="HU61" s="864"/>
      <c r="HV61" s="864"/>
      <c r="HW61" s="864"/>
      <c r="HX61" s="864"/>
      <c r="HY61" s="864"/>
      <c r="HZ61" s="864"/>
      <c r="IA61" s="864"/>
      <c r="IB61" s="864"/>
      <c r="IC61" s="864"/>
      <c r="ID61" s="864"/>
      <c r="IE61" s="864"/>
      <c r="IF61" s="864"/>
      <c r="IG61" s="864"/>
      <c r="IH61" s="864"/>
      <c r="II61" s="864"/>
      <c r="IJ61" s="864"/>
      <c r="IK61" s="864"/>
      <c r="IL61" s="864"/>
      <c r="IM61" s="864"/>
      <c r="IN61" s="864"/>
      <c r="IO61" s="864"/>
      <c r="IP61" s="864"/>
      <c r="IQ61" s="864"/>
      <c r="IR61" s="864"/>
      <c r="IS61" s="864"/>
      <c r="IT61" s="864"/>
      <c r="IU61" s="864"/>
      <c r="IV61" s="864"/>
    </row>
    <row r="62" spans="1:256" ht="16.5">
      <c r="A62" s="1055"/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4"/>
      <c r="P62" s="864"/>
      <c r="Q62" s="864"/>
      <c r="R62" s="864"/>
      <c r="S62" s="864"/>
      <c r="T62" s="864"/>
      <c r="U62" s="864"/>
      <c r="V62" s="864"/>
      <c r="W62" s="864"/>
      <c r="X62" s="864"/>
      <c r="Y62" s="864"/>
      <c r="Z62" s="864"/>
      <c r="AA62" s="864"/>
      <c r="AB62" s="864"/>
      <c r="AC62" s="864"/>
      <c r="AD62" s="864"/>
      <c r="AE62" s="864"/>
      <c r="AF62" s="864"/>
      <c r="AG62" s="864"/>
      <c r="AH62" s="864"/>
      <c r="AI62" s="864"/>
      <c r="AJ62" s="864"/>
      <c r="AK62" s="864"/>
      <c r="AL62" s="864"/>
      <c r="AM62" s="864"/>
      <c r="AN62" s="864"/>
      <c r="AO62" s="864"/>
      <c r="AP62" s="864"/>
      <c r="AQ62" s="864"/>
      <c r="AR62" s="864"/>
      <c r="AS62" s="864"/>
      <c r="AT62" s="864"/>
      <c r="AU62" s="864"/>
      <c r="AV62" s="864"/>
      <c r="AW62" s="864"/>
      <c r="AX62" s="864"/>
      <c r="AY62" s="864"/>
      <c r="AZ62" s="864"/>
      <c r="BA62" s="864"/>
      <c r="BB62" s="864"/>
      <c r="BC62" s="864"/>
      <c r="BD62" s="864"/>
      <c r="BE62" s="864"/>
      <c r="BF62" s="864"/>
      <c r="BG62" s="864"/>
      <c r="BH62" s="864"/>
      <c r="BI62" s="864"/>
      <c r="BJ62" s="864"/>
      <c r="BK62" s="864"/>
      <c r="BL62" s="864"/>
      <c r="BM62" s="864"/>
      <c r="BN62" s="864"/>
      <c r="BO62" s="864"/>
      <c r="BP62" s="864"/>
      <c r="BQ62" s="864"/>
      <c r="BR62" s="864"/>
      <c r="BS62" s="864"/>
      <c r="BT62" s="864"/>
      <c r="BU62" s="864"/>
      <c r="BV62" s="864"/>
      <c r="BW62" s="864"/>
      <c r="BX62" s="864"/>
      <c r="BY62" s="864"/>
      <c r="BZ62" s="864"/>
      <c r="CA62" s="864"/>
      <c r="CB62" s="864"/>
      <c r="CC62" s="864"/>
      <c r="CD62" s="864"/>
      <c r="CE62" s="864"/>
      <c r="CF62" s="864"/>
      <c r="CG62" s="864"/>
      <c r="CH62" s="864"/>
      <c r="CI62" s="864"/>
      <c r="CJ62" s="864"/>
      <c r="CK62" s="864"/>
      <c r="CL62" s="864"/>
      <c r="CM62" s="864"/>
      <c r="CN62" s="864"/>
      <c r="CO62" s="864"/>
      <c r="CP62" s="864"/>
      <c r="CQ62" s="864"/>
      <c r="CR62" s="864"/>
      <c r="CS62" s="864"/>
      <c r="CT62" s="864"/>
      <c r="CU62" s="864"/>
      <c r="CV62" s="864"/>
      <c r="CW62" s="864"/>
      <c r="CX62" s="864"/>
      <c r="CY62" s="864"/>
      <c r="CZ62" s="864"/>
      <c r="DA62" s="864"/>
      <c r="DB62" s="864"/>
      <c r="DC62" s="864"/>
      <c r="DD62" s="864"/>
      <c r="DE62" s="864"/>
      <c r="DF62" s="864"/>
      <c r="DG62" s="864"/>
      <c r="DH62" s="864"/>
      <c r="DI62" s="864"/>
      <c r="DJ62" s="864"/>
      <c r="DK62" s="864"/>
      <c r="DL62" s="864"/>
      <c r="DM62" s="864"/>
      <c r="DN62" s="864"/>
      <c r="DO62" s="864"/>
      <c r="DP62" s="864"/>
      <c r="DQ62" s="864"/>
      <c r="DR62" s="864"/>
      <c r="DS62" s="864"/>
      <c r="DT62" s="864"/>
      <c r="DU62" s="864"/>
      <c r="DV62" s="864"/>
      <c r="DW62" s="864"/>
      <c r="DX62" s="864"/>
      <c r="DY62" s="864"/>
      <c r="DZ62" s="864"/>
      <c r="EA62" s="864"/>
      <c r="EB62" s="864"/>
      <c r="EC62" s="864"/>
      <c r="ED62" s="864"/>
      <c r="EE62" s="864"/>
      <c r="EF62" s="864"/>
      <c r="EG62" s="864"/>
      <c r="EH62" s="864"/>
      <c r="EI62" s="864"/>
      <c r="EJ62" s="864"/>
      <c r="EK62" s="864"/>
      <c r="EL62" s="864"/>
      <c r="EM62" s="864"/>
      <c r="EN62" s="864"/>
      <c r="EO62" s="864"/>
      <c r="EP62" s="864"/>
      <c r="EQ62" s="864"/>
      <c r="ER62" s="864"/>
      <c r="ES62" s="864"/>
      <c r="ET62" s="864"/>
      <c r="EU62" s="864"/>
      <c r="EV62" s="864"/>
      <c r="EW62" s="864"/>
      <c r="EX62" s="864"/>
      <c r="EY62" s="864"/>
      <c r="EZ62" s="864"/>
      <c r="FA62" s="864"/>
      <c r="FB62" s="864"/>
      <c r="FC62" s="864"/>
      <c r="FD62" s="864"/>
      <c r="FE62" s="864"/>
      <c r="FF62" s="864"/>
      <c r="FG62" s="864"/>
      <c r="FH62" s="864"/>
      <c r="FI62" s="864"/>
      <c r="FJ62" s="864"/>
      <c r="FK62" s="864"/>
      <c r="FL62" s="864"/>
      <c r="FM62" s="864"/>
      <c r="FN62" s="864"/>
      <c r="FO62" s="864"/>
      <c r="FP62" s="864"/>
      <c r="FQ62" s="864"/>
      <c r="FR62" s="864"/>
      <c r="FS62" s="864"/>
      <c r="FT62" s="864"/>
      <c r="FU62" s="864"/>
      <c r="FV62" s="864"/>
      <c r="FW62" s="864"/>
      <c r="FX62" s="864"/>
      <c r="FY62" s="864"/>
      <c r="FZ62" s="864"/>
      <c r="GA62" s="864"/>
      <c r="GB62" s="864"/>
      <c r="GC62" s="864"/>
      <c r="GD62" s="864"/>
      <c r="GE62" s="864"/>
      <c r="GF62" s="864"/>
      <c r="GG62" s="864"/>
      <c r="GH62" s="864"/>
      <c r="GI62" s="864"/>
      <c r="GJ62" s="864"/>
      <c r="GK62" s="864"/>
      <c r="GL62" s="864"/>
      <c r="GM62" s="864"/>
      <c r="GN62" s="864"/>
      <c r="GO62" s="864"/>
      <c r="GP62" s="864"/>
      <c r="GQ62" s="864"/>
      <c r="GR62" s="864"/>
      <c r="GS62" s="864"/>
      <c r="GT62" s="864"/>
      <c r="GU62" s="864"/>
      <c r="GV62" s="864"/>
      <c r="GW62" s="864"/>
      <c r="GX62" s="864"/>
      <c r="GY62" s="864"/>
      <c r="GZ62" s="864"/>
      <c r="HA62" s="864"/>
      <c r="HB62" s="864"/>
      <c r="HC62" s="864"/>
      <c r="HD62" s="864"/>
      <c r="HE62" s="864"/>
      <c r="HF62" s="864"/>
      <c r="HG62" s="864"/>
      <c r="HH62" s="864"/>
      <c r="HI62" s="864"/>
      <c r="HJ62" s="864"/>
      <c r="HK62" s="864"/>
      <c r="HL62" s="864"/>
      <c r="HM62" s="864"/>
      <c r="HN62" s="864"/>
      <c r="HO62" s="864"/>
      <c r="HP62" s="864"/>
      <c r="HQ62" s="864"/>
      <c r="HR62" s="864"/>
      <c r="HS62" s="864"/>
      <c r="HT62" s="864"/>
      <c r="HU62" s="864"/>
      <c r="HV62" s="864"/>
      <c r="HW62" s="864"/>
      <c r="HX62" s="864"/>
      <c r="HY62" s="864"/>
      <c r="HZ62" s="864"/>
      <c r="IA62" s="864"/>
      <c r="IB62" s="864"/>
      <c r="IC62" s="864"/>
      <c r="ID62" s="864"/>
      <c r="IE62" s="864"/>
      <c r="IF62" s="864"/>
      <c r="IG62" s="864"/>
      <c r="IH62" s="864"/>
      <c r="II62" s="864"/>
      <c r="IJ62" s="864"/>
      <c r="IK62" s="864"/>
      <c r="IL62" s="864"/>
      <c r="IM62" s="864"/>
      <c r="IN62" s="864"/>
      <c r="IO62" s="864"/>
      <c r="IP62" s="864"/>
      <c r="IQ62" s="864"/>
      <c r="IR62" s="864"/>
      <c r="IS62" s="864"/>
      <c r="IT62" s="864"/>
      <c r="IU62" s="864"/>
      <c r="IV62" s="864"/>
    </row>
    <row r="63" spans="1:256" ht="16.5">
      <c r="A63" s="1055"/>
      <c r="B63" s="864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4"/>
      <c r="P63" s="864"/>
      <c r="Q63" s="864"/>
      <c r="R63" s="864"/>
      <c r="S63" s="864"/>
      <c r="T63" s="864"/>
      <c r="U63" s="864"/>
      <c r="V63" s="864"/>
      <c r="W63" s="864"/>
      <c r="X63" s="864"/>
      <c r="Y63" s="864"/>
      <c r="Z63" s="864"/>
      <c r="AA63" s="864"/>
      <c r="AB63" s="864"/>
      <c r="AC63" s="864"/>
      <c r="AD63" s="864"/>
      <c r="AE63" s="864"/>
      <c r="AF63" s="864"/>
      <c r="AG63" s="864"/>
      <c r="AH63" s="864"/>
      <c r="AI63" s="864"/>
      <c r="AJ63" s="864"/>
      <c r="AK63" s="864"/>
      <c r="AL63" s="864"/>
      <c r="AM63" s="864"/>
      <c r="AN63" s="864"/>
      <c r="AO63" s="864"/>
      <c r="AP63" s="864"/>
      <c r="AQ63" s="864"/>
      <c r="AR63" s="864"/>
      <c r="AS63" s="864"/>
      <c r="AT63" s="864"/>
      <c r="AU63" s="864"/>
      <c r="AV63" s="864"/>
      <c r="AW63" s="864"/>
      <c r="AX63" s="864"/>
      <c r="AY63" s="864"/>
      <c r="AZ63" s="864"/>
      <c r="BA63" s="864"/>
      <c r="BB63" s="864"/>
      <c r="BC63" s="864"/>
      <c r="BD63" s="864"/>
      <c r="BE63" s="864"/>
      <c r="BF63" s="864"/>
      <c r="BG63" s="864"/>
      <c r="BH63" s="864"/>
      <c r="BI63" s="864"/>
      <c r="BJ63" s="864"/>
      <c r="BK63" s="864"/>
      <c r="BL63" s="864"/>
      <c r="BM63" s="864"/>
      <c r="BN63" s="864"/>
      <c r="BO63" s="864"/>
      <c r="BP63" s="864"/>
      <c r="BQ63" s="864"/>
      <c r="BR63" s="864"/>
      <c r="BS63" s="864"/>
      <c r="BT63" s="864"/>
      <c r="BU63" s="864"/>
      <c r="BV63" s="864"/>
      <c r="BW63" s="864"/>
      <c r="BX63" s="864"/>
      <c r="BY63" s="864"/>
      <c r="BZ63" s="864"/>
      <c r="CA63" s="864"/>
      <c r="CB63" s="864"/>
      <c r="CC63" s="864"/>
      <c r="CD63" s="864"/>
      <c r="CE63" s="864"/>
      <c r="CF63" s="864"/>
      <c r="CG63" s="864"/>
      <c r="CH63" s="864"/>
      <c r="CI63" s="864"/>
      <c r="CJ63" s="864"/>
      <c r="CK63" s="864"/>
      <c r="CL63" s="864"/>
      <c r="CM63" s="864"/>
      <c r="CN63" s="864"/>
      <c r="CO63" s="864"/>
      <c r="CP63" s="864"/>
      <c r="CQ63" s="864"/>
      <c r="CR63" s="864"/>
      <c r="CS63" s="864"/>
      <c r="CT63" s="864"/>
      <c r="CU63" s="864"/>
      <c r="CV63" s="864"/>
      <c r="CW63" s="864"/>
      <c r="CX63" s="864"/>
      <c r="CY63" s="864"/>
      <c r="CZ63" s="864"/>
      <c r="DA63" s="864"/>
      <c r="DB63" s="864"/>
      <c r="DC63" s="864"/>
      <c r="DD63" s="864"/>
      <c r="DE63" s="864"/>
      <c r="DF63" s="864"/>
      <c r="DG63" s="864"/>
      <c r="DH63" s="864"/>
      <c r="DI63" s="864"/>
      <c r="DJ63" s="864"/>
      <c r="DK63" s="864"/>
      <c r="DL63" s="864"/>
      <c r="DM63" s="864"/>
      <c r="DN63" s="864"/>
      <c r="DO63" s="864"/>
      <c r="DP63" s="864"/>
      <c r="DQ63" s="864"/>
      <c r="DR63" s="864"/>
      <c r="DS63" s="864"/>
      <c r="DT63" s="864"/>
      <c r="DU63" s="864"/>
      <c r="DV63" s="864"/>
      <c r="DW63" s="864"/>
      <c r="DX63" s="864"/>
      <c r="DY63" s="864"/>
      <c r="DZ63" s="864"/>
      <c r="EA63" s="864"/>
      <c r="EB63" s="864"/>
      <c r="EC63" s="864"/>
      <c r="ED63" s="864"/>
      <c r="EE63" s="864"/>
      <c r="EF63" s="864"/>
      <c r="EG63" s="864"/>
      <c r="EH63" s="864"/>
      <c r="EI63" s="864"/>
      <c r="EJ63" s="864"/>
      <c r="EK63" s="864"/>
      <c r="EL63" s="864"/>
      <c r="EM63" s="864"/>
      <c r="EN63" s="864"/>
      <c r="EO63" s="864"/>
      <c r="EP63" s="864"/>
      <c r="EQ63" s="864"/>
      <c r="ER63" s="864"/>
      <c r="ES63" s="864"/>
      <c r="ET63" s="864"/>
      <c r="EU63" s="864"/>
      <c r="EV63" s="864"/>
      <c r="EW63" s="864"/>
      <c r="EX63" s="864"/>
      <c r="EY63" s="864"/>
      <c r="EZ63" s="864"/>
      <c r="FA63" s="864"/>
      <c r="FB63" s="864"/>
      <c r="FC63" s="864"/>
      <c r="FD63" s="864"/>
      <c r="FE63" s="864"/>
      <c r="FF63" s="864"/>
      <c r="FG63" s="864"/>
      <c r="FH63" s="864"/>
      <c r="FI63" s="864"/>
      <c r="FJ63" s="864"/>
      <c r="FK63" s="864"/>
      <c r="FL63" s="864"/>
      <c r="FM63" s="864"/>
      <c r="FN63" s="864"/>
      <c r="FO63" s="864"/>
      <c r="FP63" s="864"/>
      <c r="FQ63" s="864"/>
      <c r="FR63" s="864"/>
      <c r="FS63" s="864"/>
      <c r="FT63" s="864"/>
      <c r="FU63" s="864"/>
      <c r="FV63" s="864"/>
      <c r="FW63" s="864"/>
      <c r="FX63" s="864"/>
      <c r="FY63" s="864"/>
      <c r="FZ63" s="864"/>
      <c r="GA63" s="864"/>
      <c r="GB63" s="864"/>
      <c r="GC63" s="864"/>
      <c r="GD63" s="864"/>
      <c r="GE63" s="864"/>
      <c r="GF63" s="864"/>
      <c r="GG63" s="864"/>
      <c r="GH63" s="864"/>
      <c r="GI63" s="864"/>
      <c r="GJ63" s="864"/>
      <c r="GK63" s="864"/>
      <c r="GL63" s="864"/>
      <c r="GM63" s="864"/>
      <c r="GN63" s="864"/>
      <c r="GO63" s="864"/>
      <c r="GP63" s="864"/>
      <c r="GQ63" s="864"/>
      <c r="GR63" s="864"/>
      <c r="GS63" s="864"/>
      <c r="GT63" s="864"/>
      <c r="GU63" s="864"/>
      <c r="GV63" s="864"/>
      <c r="GW63" s="864"/>
      <c r="GX63" s="864"/>
      <c r="GY63" s="864"/>
      <c r="GZ63" s="864"/>
      <c r="HA63" s="864"/>
      <c r="HB63" s="864"/>
      <c r="HC63" s="864"/>
      <c r="HD63" s="864"/>
      <c r="HE63" s="864"/>
      <c r="HF63" s="864"/>
      <c r="HG63" s="864"/>
      <c r="HH63" s="864"/>
      <c r="HI63" s="864"/>
      <c r="HJ63" s="864"/>
      <c r="HK63" s="864"/>
      <c r="HL63" s="864"/>
      <c r="HM63" s="864"/>
      <c r="HN63" s="864"/>
      <c r="HO63" s="864"/>
      <c r="HP63" s="864"/>
      <c r="HQ63" s="864"/>
      <c r="HR63" s="864"/>
      <c r="HS63" s="864"/>
      <c r="HT63" s="864"/>
      <c r="HU63" s="864"/>
      <c r="HV63" s="864"/>
      <c r="HW63" s="864"/>
      <c r="HX63" s="864"/>
      <c r="HY63" s="864"/>
      <c r="HZ63" s="864"/>
      <c r="IA63" s="864"/>
      <c r="IB63" s="864"/>
      <c r="IC63" s="864"/>
      <c r="ID63" s="864"/>
      <c r="IE63" s="864"/>
      <c r="IF63" s="864"/>
      <c r="IG63" s="864"/>
      <c r="IH63" s="864"/>
      <c r="II63" s="864"/>
      <c r="IJ63" s="864"/>
      <c r="IK63" s="864"/>
      <c r="IL63" s="864"/>
      <c r="IM63" s="864"/>
      <c r="IN63" s="864"/>
      <c r="IO63" s="864"/>
      <c r="IP63" s="864"/>
      <c r="IQ63" s="864"/>
      <c r="IR63" s="864"/>
      <c r="IS63" s="864"/>
      <c r="IT63" s="864"/>
      <c r="IU63" s="864"/>
      <c r="IV63" s="864"/>
    </row>
    <row r="64" spans="1:256" ht="16.5">
      <c r="A64" s="1055"/>
      <c r="B64" s="864"/>
      <c r="C64" s="864"/>
      <c r="D64" s="864"/>
      <c r="E64" s="864"/>
      <c r="F64" s="864"/>
      <c r="G64" s="864"/>
      <c r="H64" s="864"/>
      <c r="I64" s="864"/>
      <c r="J64" s="864"/>
      <c r="K64" s="864"/>
      <c r="L64" s="864"/>
      <c r="M64" s="864"/>
      <c r="N64" s="864"/>
      <c r="O64" s="864"/>
      <c r="P64" s="864"/>
      <c r="Q64" s="864"/>
      <c r="R64" s="864"/>
      <c r="S64" s="864"/>
      <c r="T64" s="864"/>
      <c r="U64" s="864"/>
      <c r="V64" s="864"/>
      <c r="W64" s="864"/>
      <c r="X64" s="864"/>
      <c r="Y64" s="864"/>
      <c r="Z64" s="864"/>
      <c r="AA64" s="864"/>
      <c r="AB64" s="864"/>
      <c r="AC64" s="864"/>
      <c r="AD64" s="864"/>
      <c r="AE64" s="864"/>
      <c r="AF64" s="864"/>
      <c r="AG64" s="864"/>
      <c r="AH64" s="864"/>
      <c r="AI64" s="864"/>
      <c r="AJ64" s="864"/>
      <c r="AK64" s="864"/>
      <c r="AL64" s="864"/>
      <c r="AM64" s="864"/>
      <c r="AN64" s="864"/>
      <c r="AO64" s="864"/>
      <c r="AP64" s="864"/>
      <c r="AQ64" s="864"/>
      <c r="AR64" s="864"/>
      <c r="AS64" s="864"/>
      <c r="AT64" s="864"/>
      <c r="AU64" s="864"/>
      <c r="AV64" s="864"/>
      <c r="AW64" s="864"/>
      <c r="AX64" s="864"/>
      <c r="AY64" s="864"/>
      <c r="AZ64" s="864"/>
      <c r="BA64" s="864"/>
      <c r="BB64" s="864"/>
      <c r="BC64" s="864"/>
      <c r="BD64" s="864"/>
      <c r="BE64" s="864"/>
      <c r="BF64" s="864"/>
      <c r="BG64" s="864"/>
      <c r="BH64" s="864"/>
      <c r="BI64" s="864"/>
      <c r="BJ64" s="864"/>
      <c r="BK64" s="864"/>
      <c r="BL64" s="864"/>
      <c r="BM64" s="864"/>
      <c r="BN64" s="864"/>
      <c r="BO64" s="864"/>
      <c r="BP64" s="864"/>
      <c r="BQ64" s="864"/>
      <c r="BR64" s="864"/>
      <c r="BS64" s="864"/>
      <c r="BT64" s="864"/>
      <c r="BU64" s="864"/>
      <c r="BV64" s="864"/>
      <c r="BW64" s="864"/>
      <c r="BX64" s="864"/>
      <c r="BY64" s="864"/>
      <c r="BZ64" s="864"/>
      <c r="CA64" s="864"/>
      <c r="CB64" s="864"/>
      <c r="CC64" s="864"/>
      <c r="CD64" s="864"/>
      <c r="CE64" s="864"/>
      <c r="CF64" s="864"/>
      <c r="CG64" s="864"/>
      <c r="CH64" s="864"/>
      <c r="CI64" s="864"/>
      <c r="CJ64" s="864"/>
      <c r="CK64" s="864"/>
      <c r="CL64" s="864"/>
      <c r="CM64" s="864"/>
      <c r="CN64" s="864"/>
      <c r="CO64" s="864"/>
      <c r="CP64" s="864"/>
      <c r="CQ64" s="864"/>
      <c r="CR64" s="864"/>
      <c r="CS64" s="864"/>
      <c r="CT64" s="864"/>
      <c r="CU64" s="864"/>
      <c r="CV64" s="864"/>
      <c r="CW64" s="864"/>
      <c r="CX64" s="864"/>
      <c r="CY64" s="864"/>
      <c r="CZ64" s="864"/>
      <c r="DA64" s="864"/>
      <c r="DB64" s="864"/>
      <c r="DC64" s="864"/>
      <c r="DD64" s="864"/>
      <c r="DE64" s="864"/>
      <c r="DF64" s="864"/>
      <c r="DG64" s="864"/>
      <c r="DH64" s="864"/>
      <c r="DI64" s="864"/>
      <c r="DJ64" s="864"/>
      <c r="DK64" s="864"/>
      <c r="DL64" s="864"/>
      <c r="DM64" s="864"/>
      <c r="DN64" s="864"/>
      <c r="DO64" s="864"/>
      <c r="DP64" s="864"/>
      <c r="DQ64" s="864"/>
      <c r="DR64" s="864"/>
      <c r="DS64" s="864"/>
      <c r="DT64" s="864"/>
      <c r="DU64" s="864"/>
      <c r="DV64" s="864"/>
      <c r="DW64" s="864"/>
      <c r="DX64" s="864"/>
      <c r="DY64" s="864"/>
      <c r="DZ64" s="864"/>
      <c r="EA64" s="864"/>
      <c r="EB64" s="864"/>
      <c r="EC64" s="864"/>
      <c r="ED64" s="864"/>
      <c r="EE64" s="864"/>
      <c r="EF64" s="864"/>
      <c r="EG64" s="864"/>
      <c r="EH64" s="864"/>
      <c r="EI64" s="864"/>
      <c r="EJ64" s="864"/>
      <c r="EK64" s="864"/>
      <c r="EL64" s="864"/>
      <c r="EM64" s="864"/>
      <c r="EN64" s="864"/>
      <c r="EO64" s="864"/>
      <c r="EP64" s="864"/>
      <c r="EQ64" s="864"/>
      <c r="ER64" s="864"/>
      <c r="ES64" s="864"/>
      <c r="ET64" s="864"/>
      <c r="EU64" s="864"/>
      <c r="EV64" s="864"/>
      <c r="EW64" s="864"/>
      <c r="EX64" s="864"/>
      <c r="EY64" s="864"/>
      <c r="EZ64" s="864"/>
      <c r="FA64" s="864"/>
      <c r="FB64" s="864"/>
      <c r="FC64" s="864"/>
      <c r="FD64" s="864"/>
      <c r="FE64" s="864"/>
      <c r="FF64" s="864"/>
      <c r="FG64" s="864"/>
      <c r="FH64" s="864"/>
      <c r="FI64" s="864"/>
      <c r="FJ64" s="864"/>
      <c r="FK64" s="864"/>
      <c r="FL64" s="864"/>
      <c r="FM64" s="864"/>
      <c r="FN64" s="864"/>
      <c r="FO64" s="864"/>
      <c r="FP64" s="864"/>
      <c r="FQ64" s="864"/>
      <c r="FR64" s="864"/>
      <c r="FS64" s="864"/>
      <c r="FT64" s="864"/>
      <c r="FU64" s="864"/>
      <c r="FV64" s="864"/>
      <c r="FW64" s="864"/>
      <c r="FX64" s="864"/>
      <c r="FY64" s="864"/>
      <c r="FZ64" s="864"/>
      <c r="GA64" s="864"/>
      <c r="GB64" s="864"/>
      <c r="GC64" s="864"/>
      <c r="GD64" s="864"/>
      <c r="GE64" s="864"/>
      <c r="GF64" s="864"/>
      <c r="GG64" s="864"/>
      <c r="GH64" s="864"/>
      <c r="GI64" s="864"/>
      <c r="GJ64" s="864"/>
      <c r="GK64" s="864"/>
      <c r="GL64" s="864"/>
      <c r="GM64" s="864"/>
      <c r="GN64" s="864"/>
      <c r="GO64" s="864"/>
      <c r="GP64" s="864"/>
      <c r="GQ64" s="864"/>
      <c r="GR64" s="864"/>
      <c r="GS64" s="864"/>
      <c r="GT64" s="864"/>
      <c r="GU64" s="864"/>
      <c r="GV64" s="864"/>
      <c r="GW64" s="864"/>
      <c r="GX64" s="864"/>
      <c r="GY64" s="864"/>
      <c r="GZ64" s="864"/>
      <c r="HA64" s="864"/>
      <c r="HB64" s="864"/>
      <c r="HC64" s="864"/>
      <c r="HD64" s="864"/>
      <c r="HE64" s="864"/>
      <c r="HF64" s="864"/>
      <c r="HG64" s="864"/>
      <c r="HH64" s="864"/>
      <c r="HI64" s="864"/>
      <c r="HJ64" s="864"/>
      <c r="HK64" s="864"/>
      <c r="HL64" s="864"/>
      <c r="HM64" s="864"/>
      <c r="HN64" s="864"/>
      <c r="HO64" s="864"/>
      <c r="HP64" s="864"/>
      <c r="HQ64" s="864"/>
      <c r="HR64" s="864"/>
      <c r="HS64" s="864"/>
      <c r="HT64" s="864"/>
      <c r="HU64" s="864"/>
      <c r="HV64" s="864"/>
      <c r="HW64" s="864"/>
      <c r="HX64" s="864"/>
      <c r="HY64" s="864"/>
      <c r="HZ64" s="864"/>
      <c r="IA64" s="864"/>
      <c r="IB64" s="864"/>
      <c r="IC64" s="864"/>
      <c r="ID64" s="864"/>
      <c r="IE64" s="864"/>
      <c r="IF64" s="864"/>
      <c r="IG64" s="864"/>
      <c r="IH64" s="864"/>
      <c r="II64" s="864"/>
      <c r="IJ64" s="864"/>
      <c r="IK64" s="864"/>
      <c r="IL64" s="864"/>
      <c r="IM64" s="864"/>
      <c r="IN64" s="864"/>
      <c r="IO64" s="864"/>
      <c r="IP64" s="864"/>
      <c r="IQ64" s="864"/>
      <c r="IR64" s="864"/>
      <c r="IS64" s="864"/>
      <c r="IT64" s="864"/>
      <c r="IU64" s="864"/>
      <c r="IV64" s="864"/>
    </row>
    <row r="65" spans="1:256" s="1073" customFormat="1" ht="16.5">
      <c r="A65" s="1072"/>
      <c r="B65" s="930"/>
      <c r="C65" s="928"/>
      <c r="D65" s="930"/>
      <c r="E65" s="928"/>
      <c r="F65" s="928"/>
      <c r="G65" s="928"/>
      <c r="H65" s="928"/>
      <c r="I65" s="930"/>
      <c r="J65" s="928"/>
      <c r="K65" s="928"/>
      <c r="L65" s="928"/>
      <c r="M65" s="928"/>
      <c r="N65" s="930"/>
      <c r="O65" s="928"/>
      <c r="P65" s="928"/>
      <c r="Q65" s="928"/>
      <c r="R65" s="928"/>
      <c r="S65" s="928"/>
      <c r="T65" s="928"/>
      <c r="U65" s="928"/>
      <c r="V65" s="928"/>
      <c r="W65" s="928"/>
      <c r="X65" s="928"/>
      <c r="Y65" s="928"/>
      <c r="Z65" s="928"/>
      <c r="AA65" s="928"/>
      <c r="AB65" s="928"/>
      <c r="AC65" s="928"/>
      <c r="AD65" s="928"/>
      <c r="AE65" s="928"/>
      <c r="AF65" s="928"/>
      <c r="AG65" s="928"/>
      <c r="AH65" s="928"/>
      <c r="AI65" s="928"/>
      <c r="AJ65" s="928"/>
      <c r="AK65" s="928"/>
      <c r="AL65" s="928"/>
      <c r="AM65" s="928"/>
      <c r="AN65" s="928"/>
      <c r="AO65" s="928"/>
      <c r="AP65" s="928"/>
      <c r="AQ65" s="928"/>
      <c r="AR65" s="928"/>
      <c r="AS65" s="928"/>
      <c r="AT65" s="928"/>
      <c r="AU65" s="928"/>
      <c r="AV65" s="928"/>
      <c r="AW65" s="928"/>
      <c r="AX65" s="928"/>
      <c r="AY65" s="928"/>
      <c r="AZ65" s="928"/>
      <c r="BA65" s="928"/>
      <c r="BB65" s="928"/>
      <c r="BC65" s="928"/>
      <c r="BD65" s="928"/>
      <c r="BE65" s="928"/>
      <c r="BF65" s="928"/>
      <c r="BG65" s="928"/>
      <c r="BH65" s="928"/>
      <c r="BI65" s="928"/>
      <c r="BJ65" s="928"/>
      <c r="BK65" s="928"/>
      <c r="BL65" s="928"/>
      <c r="BM65" s="928"/>
      <c r="BN65" s="928"/>
      <c r="BO65" s="928"/>
      <c r="BP65" s="928"/>
      <c r="BQ65" s="928"/>
      <c r="BR65" s="928"/>
      <c r="BS65" s="928"/>
      <c r="BT65" s="928"/>
      <c r="BU65" s="928"/>
      <c r="BV65" s="928"/>
      <c r="BW65" s="928"/>
      <c r="BX65" s="928"/>
      <c r="BY65" s="928"/>
      <c r="BZ65" s="928"/>
      <c r="CA65" s="928"/>
      <c r="CB65" s="928"/>
      <c r="CC65" s="928"/>
      <c r="CD65" s="928"/>
      <c r="CE65" s="928"/>
      <c r="CF65" s="928"/>
      <c r="CG65" s="928"/>
      <c r="CH65" s="928"/>
      <c r="CI65" s="928"/>
      <c r="CJ65" s="928"/>
      <c r="CK65" s="928"/>
      <c r="CL65" s="928"/>
      <c r="CM65" s="928"/>
      <c r="CN65" s="928"/>
      <c r="CO65" s="928"/>
      <c r="CP65" s="928"/>
      <c r="CQ65" s="928"/>
      <c r="CR65" s="928"/>
      <c r="CS65" s="928"/>
      <c r="CT65" s="928"/>
      <c r="CU65" s="928"/>
      <c r="CV65" s="928"/>
      <c r="CW65" s="928"/>
      <c r="CX65" s="928"/>
      <c r="CY65" s="928"/>
      <c r="CZ65" s="928"/>
      <c r="DA65" s="928"/>
      <c r="DB65" s="928"/>
      <c r="DC65" s="928"/>
      <c r="DD65" s="928"/>
      <c r="DE65" s="928"/>
      <c r="DF65" s="928"/>
      <c r="DG65" s="928"/>
      <c r="DH65" s="928"/>
      <c r="DI65" s="928"/>
      <c r="DJ65" s="928"/>
      <c r="DK65" s="928"/>
      <c r="DL65" s="928"/>
      <c r="DM65" s="928"/>
      <c r="DN65" s="928"/>
      <c r="DO65" s="928"/>
      <c r="DP65" s="928"/>
      <c r="DQ65" s="928"/>
      <c r="DR65" s="928"/>
      <c r="DS65" s="928"/>
      <c r="DT65" s="928"/>
      <c r="DU65" s="928"/>
      <c r="DV65" s="928"/>
      <c r="DW65" s="928"/>
      <c r="DX65" s="928"/>
      <c r="DY65" s="928"/>
      <c r="DZ65" s="928"/>
      <c r="EA65" s="928"/>
      <c r="EB65" s="928"/>
      <c r="EC65" s="928"/>
      <c r="ED65" s="928"/>
      <c r="EE65" s="928"/>
      <c r="EF65" s="928"/>
      <c r="EG65" s="928"/>
      <c r="EH65" s="928"/>
      <c r="EI65" s="928"/>
      <c r="EJ65" s="928"/>
      <c r="EK65" s="928"/>
      <c r="EL65" s="928"/>
      <c r="EM65" s="928"/>
      <c r="EN65" s="928"/>
      <c r="EO65" s="928"/>
      <c r="EP65" s="928"/>
      <c r="EQ65" s="928"/>
      <c r="ER65" s="928"/>
      <c r="ES65" s="928"/>
      <c r="ET65" s="928"/>
      <c r="EU65" s="928"/>
      <c r="EV65" s="928"/>
      <c r="EW65" s="928"/>
      <c r="EX65" s="928"/>
      <c r="EY65" s="928"/>
      <c r="EZ65" s="928"/>
      <c r="FA65" s="928"/>
      <c r="FB65" s="928"/>
      <c r="FC65" s="928"/>
      <c r="FD65" s="928"/>
      <c r="FE65" s="928"/>
      <c r="FF65" s="928"/>
      <c r="FG65" s="928"/>
      <c r="FH65" s="928"/>
      <c r="FI65" s="928"/>
      <c r="FJ65" s="928"/>
      <c r="FK65" s="928"/>
      <c r="FL65" s="928"/>
      <c r="FM65" s="928"/>
      <c r="FN65" s="928"/>
      <c r="FO65" s="928"/>
      <c r="FP65" s="928"/>
      <c r="FQ65" s="928"/>
      <c r="FR65" s="928"/>
      <c r="FS65" s="928"/>
      <c r="FT65" s="928"/>
      <c r="FU65" s="928"/>
      <c r="FV65" s="928"/>
      <c r="FW65" s="928"/>
      <c r="FX65" s="928"/>
      <c r="FY65" s="928"/>
      <c r="FZ65" s="928"/>
      <c r="GA65" s="928"/>
      <c r="GB65" s="928"/>
      <c r="GC65" s="928"/>
      <c r="GD65" s="928"/>
      <c r="GE65" s="928"/>
      <c r="GF65" s="928"/>
      <c r="GG65" s="928"/>
      <c r="GH65" s="928"/>
      <c r="GI65" s="928"/>
      <c r="GJ65" s="928"/>
      <c r="GK65" s="928"/>
      <c r="GL65" s="928"/>
      <c r="GM65" s="928"/>
      <c r="GN65" s="928"/>
      <c r="GO65" s="928"/>
      <c r="GP65" s="928"/>
      <c r="GQ65" s="928"/>
      <c r="GR65" s="928"/>
      <c r="GS65" s="928"/>
      <c r="GT65" s="928"/>
      <c r="GU65" s="928"/>
      <c r="GV65" s="928"/>
      <c r="GW65" s="928"/>
      <c r="GX65" s="928"/>
      <c r="GY65" s="928"/>
      <c r="GZ65" s="928"/>
      <c r="HA65" s="928"/>
      <c r="HB65" s="928"/>
      <c r="HC65" s="928"/>
      <c r="HD65" s="928"/>
      <c r="HE65" s="928"/>
      <c r="HF65" s="928"/>
      <c r="HG65" s="928"/>
      <c r="HH65" s="928"/>
      <c r="HI65" s="928"/>
      <c r="HJ65" s="928"/>
      <c r="HK65" s="928"/>
      <c r="HL65" s="928"/>
      <c r="HM65" s="928"/>
      <c r="HN65" s="928"/>
      <c r="HO65" s="928"/>
      <c r="HP65" s="928"/>
      <c r="HQ65" s="928"/>
      <c r="HR65" s="928"/>
      <c r="HS65" s="928"/>
      <c r="HT65" s="928"/>
      <c r="HU65" s="928"/>
      <c r="HV65" s="928"/>
      <c r="HW65" s="928"/>
      <c r="HX65" s="928"/>
      <c r="HY65" s="928"/>
      <c r="HZ65" s="928"/>
      <c r="IA65" s="928"/>
      <c r="IB65" s="928"/>
      <c r="IC65" s="928"/>
      <c r="ID65" s="928"/>
      <c r="IE65" s="928"/>
      <c r="IF65" s="928"/>
      <c r="IG65" s="928"/>
      <c r="IH65" s="928"/>
      <c r="II65" s="928"/>
      <c r="IJ65" s="928"/>
      <c r="IK65" s="928"/>
      <c r="IL65" s="928"/>
      <c r="IM65" s="928"/>
      <c r="IN65" s="928"/>
      <c r="IO65" s="928"/>
      <c r="IP65" s="928"/>
      <c r="IQ65" s="928"/>
      <c r="IR65" s="928"/>
      <c r="IS65" s="928"/>
      <c r="IT65" s="928"/>
      <c r="IU65" s="928"/>
      <c r="IV65" s="928"/>
    </row>
    <row r="66" spans="1:256" s="1073" customFormat="1" ht="16.5">
      <c r="A66" s="1072"/>
      <c r="B66" s="931"/>
      <c r="C66" s="928"/>
      <c r="D66" s="931"/>
      <c r="E66" s="928"/>
      <c r="F66" s="928"/>
      <c r="G66" s="928"/>
      <c r="H66" s="928"/>
      <c r="I66" s="931"/>
      <c r="J66" s="928"/>
      <c r="K66" s="928"/>
      <c r="L66" s="928"/>
      <c r="M66" s="928"/>
      <c r="N66" s="931"/>
      <c r="O66" s="928"/>
      <c r="P66" s="928"/>
      <c r="Q66" s="928"/>
      <c r="R66" s="928"/>
      <c r="S66" s="928"/>
      <c r="T66" s="928"/>
      <c r="U66" s="928"/>
      <c r="V66" s="928"/>
      <c r="W66" s="928"/>
      <c r="X66" s="928"/>
      <c r="Y66" s="928"/>
      <c r="Z66" s="928"/>
      <c r="AA66" s="928"/>
      <c r="AB66" s="928"/>
      <c r="AC66" s="928"/>
      <c r="AD66" s="928"/>
      <c r="AE66" s="928"/>
      <c r="AF66" s="928"/>
      <c r="AG66" s="928"/>
      <c r="AH66" s="928"/>
      <c r="AI66" s="928"/>
      <c r="AJ66" s="928"/>
      <c r="AK66" s="928"/>
      <c r="AL66" s="928"/>
      <c r="AM66" s="928"/>
      <c r="AN66" s="928"/>
      <c r="AO66" s="928"/>
      <c r="AP66" s="928"/>
      <c r="AQ66" s="928"/>
      <c r="AR66" s="928"/>
      <c r="AS66" s="928"/>
      <c r="AT66" s="928"/>
      <c r="AU66" s="928"/>
      <c r="AV66" s="928"/>
      <c r="AW66" s="928"/>
      <c r="AX66" s="928"/>
      <c r="AY66" s="928"/>
      <c r="AZ66" s="928"/>
      <c r="BA66" s="928"/>
      <c r="BB66" s="928"/>
      <c r="BC66" s="928"/>
      <c r="BD66" s="928"/>
      <c r="BE66" s="928"/>
      <c r="BF66" s="928"/>
      <c r="BG66" s="928"/>
      <c r="BH66" s="928"/>
      <c r="BI66" s="928"/>
      <c r="BJ66" s="928"/>
      <c r="BK66" s="928"/>
      <c r="BL66" s="928"/>
      <c r="BM66" s="928"/>
      <c r="BN66" s="928"/>
      <c r="BO66" s="928"/>
      <c r="BP66" s="928"/>
      <c r="BQ66" s="928"/>
      <c r="BR66" s="928"/>
      <c r="BS66" s="928"/>
      <c r="BT66" s="928"/>
      <c r="BU66" s="928"/>
      <c r="BV66" s="928"/>
      <c r="BW66" s="928"/>
      <c r="BX66" s="928"/>
      <c r="BY66" s="928"/>
      <c r="BZ66" s="928"/>
      <c r="CA66" s="928"/>
      <c r="CB66" s="928"/>
      <c r="CC66" s="928"/>
      <c r="CD66" s="928"/>
      <c r="CE66" s="928"/>
      <c r="CF66" s="928"/>
      <c r="CG66" s="928"/>
      <c r="CH66" s="928"/>
      <c r="CI66" s="928"/>
      <c r="CJ66" s="928"/>
      <c r="CK66" s="928"/>
      <c r="CL66" s="928"/>
      <c r="CM66" s="928"/>
      <c r="CN66" s="928"/>
      <c r="CO66" s="928"/>
      <c r="CP66" s="928"/>
      <c r="CQ66" s="928"/>
      <c r="CR66" s="928"/>
      <c r="CS66" s="928"/>
      <c r="CT66" s="928"/>
      <c r="CU66" s="928"/>
      <c r="CV66" s="928"/>
      <c r="CW66" s="928"/>
      <c r="CX66" s="928"/>
      <c r="CY66" s="928"/>
      <c r="CZ66" s="928"/>
      <c r="DA66" s="928"/>
      <c r="DB66" s="928"/>
      <c r="DC66" s="928"/>
      <c r="DD66" s="928"/>
      <c r="DE66" s="928"/>
      <c r="DF66" s="928"/>
      <c r="DG66" s="928"/>
      <c r="DH66" s="928"/>
      <c r="DI66" s="928"/>
      <c r="DJ66" s="928"/>
      <c r="DK66" s="928"/>
      <c r="DL66" s="928"/>
      <c r="DM66" s="928"/>
      <c r="DN66" s="928"/>
      <c r="DO66" s="928"/>
      <c r="DP66" s="928"/>
      <c r="DQ66" s="928"/>
      <c r="DR66" s="928"/>
      <c r="DS66" s="928"/>
      <c r="DT66" s="928"/>
      <c r="DU66" s="928"/>
      <c r="DV66" s="928"/>
      <c r="DW66" s="928"/>
      <c r="DX66" s="928"/>
      <c r="DY66" s="928"/>
      <c r="DZ66" s="928"/>
      <c r="EA66" s="928"/>
      <c r="EB66" s="928"/>
      <c r="EC66" s="928"/>
      <c r="ED66" s="928"/>
      <c r="EE66" s="928"/>
      <c r="EF66" s="928"/>
      <c r="EG66" s="928"/>
      <c r="EH66" s="928"/>
      <c r="EI66" s="928"/>
      <c r="EJ66" s="928"/>
      <c r="EK66" s="928"/>
      <c r="EL66" s="928"/>
      <c r="EM66" s="928"/>
      <c r="EN66" s="928"/>
      <c r="EO66" s="928"/>
      <c r="EP66" s="928"/>
      <c r="EQ66" s="928"/>
      <c r="ER66" s="928"/>
      <c r="ES66" s="928"/>
      <c r="ET66" s="928"/>
      <c r="EU66" s="928"/>
      <c r="EV66" s="928"/>
      <c r="EW66" s="928"/>
      <c r="EX66" s="928"/>
      <c r="EY66" s="928"/>
      <c r="EZ66" s="928"/>
      <c r="FA66" s="928"/>
      <c r="FB66" s="928"/>
      <c r="FC66" s="928"/>
      <c r="FD66" s="928"/>
      <c r="FE66" s="928"/>
      <c r="FF66" s="928"/>
      <c r="FG66" s="928"/>
      <c r="FH66" s="928"/>
      <c r="FI66" s="928"/>
      <c r="FJ66" s="928"/>
      <c r="FK66" s="928"/>
      <c r="FL66" s="928"/>
      <c r="FM66" s="928"/>
      <c r="FN66" s="928"/>
      <c r="FO66" s="928"/>
      <c r="FP66" s="928"/>
      <c r="FQ66" s="928"/>
      <c r="FR66" s="928"/>
      <c r="FS66" s="928"/>
      <c r="FT66" s="928"/>
      <c r="FU66" s="928"/>
      <c r="FV66" s="928"/>
      <c r="FW66" s="928"/>
      <c r="FX66" s="928"/>
      <c r="FY66" s="928"/>
      <c r="FZ66" s="928"/>
      <c r="GA66" s="928"/>
      <c r="GB66" s="928"/>
      <c r="GC66" s="928"/>
      <c r="GD66" s="928"/>
      <c r="GE66" s="928"/>
      <c r="GF66" s="928"/>
      <c r="GG66" s="928"/>
      <c r="GH66" s="928"/>
      <c r="GI66" s="928"/>
      <c r="GJ66" s="928"/>
      <c r="GK66" s="928"/>
      <c r="GL66" s="928"/>
      <c r="GM66" s="928"/>
      <c r="GN66" s="928"/>
      <c r="GO66" s="928"/>
      <c r="GP66" s="928"/>
      <c r="GQ66" s="928"/>
      <c r="GR66" s="928"/>
      <c r="GS66" s="928"/>
      <c r="GT66" s="928"/>
      <c r="GU66" s="928"/>
      <c r="GV66" s="928"/>
      <c r="GW66" s="928"/>
      <c r="GX66" s="928"/>
      <c r="GY66" s="928"/>
      <c r="GZ66" s="928"/>
      <c r="HA66" s="928"/>
      <c r="HB66" s="928"/>
      <c r="HC66" s="928"/>
      <c r="HD66" s="928"/>
      <c r="HE66" s="928"/>
      <c r="HF66" s="928"/>
      <c r="HG66" s="928"/>
      <c r="HH66" s="928"/>
      <c r="HI66" s="928"/>
      <c r="HJ66" s="928"/>
      <c r="HK66" s="928"/>
      <c r="HL66" s="928"/>
      <c r="HM66" s="928"/>
      <c r="HN66" s="928"/>
      <c r="HO66" s="928"/>
      <c r="HP66" s="928"/>
      <c r="HQ66" s="928"/>
      <c r="HR66" s="928"/>
      <c r="HS66" s="928"/>
      <c r="HT66" s="928"/>
      <c r="HU66" s="928"/>
      <c r="HV66" s="928"/>
      <c r="HW66" s="928"/>
      <c r="HX66" s="928"/>
      <c r="HY66" s="928"/>
      <c r="HZ66" s="928"/>
      <c r="IA66" s="928"/>
      <c r="IB66" s="928"/>
      <c r="IC66" s="928"/>
      <c r="ID66" s="928"/>
      <c r="IE66" s="928"/>
      <c r="IF66" s="928"/>
      <c r="IG66" s="928"/>
      <c r="IH66" s="928"/>
      <c r="II66" s="928"/>
      <c r="IJ66" s="928"/>
      <c r="IK66" s="928"/>
      <c r="IL66" s="928"/>
      <c r="IM66" s="928"/>
      <c r="IN66" s="928"/>
      <c r="IO66" s="928"/>
      <c r="IP66" s="928"/>
      <c r="IQ66" s="928"/>
      <c r="IR66" s="928"/>
      <c r="IS66" s="928"/>
      <c r="IT66" s="928"/>
      <c r="IU66" s="928"/>
      <c r="IV66" s="928"/>
    </row>
    <row r="67" spans="1:256" s="1073" customFormat="1" ht="16.5">
      <c r="A67" s="1072"/>
      <c r="B67" s="928"/>
      <c r="C67" s="928"/>
      <c r="D67" s="928"/>
      <c r="E67" s="928"/>
      <c r="F67" s="928"/>
      <c r="G67" s="928"/>
      <c r="H67" s="928"/>
      <c r="I67" s="928"/>
      <c r="J67" s="928"/>
      <c r="K67" s="928"/>
      <c r="L67" s="928"/>
      <c r="M67" s="928"/>
      <c r="N67" s="928"/>
      <c r="O67" s="928"/>
      <c r="P67" s="928"/>
      <c r="Q67" s="928"/>
      <c r="R67" s="928"/>
      <c r="S67" s="928"/>
      <c r="T67" s="928"/>
      <c r="U67" s="928"/>
      <c r="V67" s="928"/>
      <c r="W67" s="928"/>
      <c r="X67" s="928"/>
      <c r="Y67" s="928"/>
      <c r="Z67" s="928"/>
      <c r="AA67" s="928"/>
      <c r="AB67" s="928"/>
      <c r="AC67" s="928"/>
      <c r="AD67" s="928"/>
      <c r="AE67" s="928"/>
      <c r="AF67" s="928"/>
      <c r="AG67" s="928"/>
      <c r="AH67" s="928"/>
      <c r="AI67" s="928"/>
      <c r="AJ67" s="928"/>
      <c r="AK67" s="928"/>
      <c r="AL67" s="928"/>
      <c r="AM67" s="928"/>
      <c r="AN67" s="928"/>
      <c r="AO67" s="928"/>
      <c r="AP67" s="928"/>
      <c r="AQ67" s="928"/>
      <c r="AR67" s="928"/>
      <c r="AS67" s="928"/>
      <c r="AT67" s="928"/>
      <c r="AU67" s="928"/>
      <c r="AV67" s="928"/>
      <c r="AW67" s="928"/>
      <c r="AX67" s="928"/>
      <c r="AY67" s="928"/>
      <c r="AZ67" s="928"/>
      <c r="BA67" s="928"/>
      <c r="BB67" s="928"/>
      <c r="BC67" s="928"/>
      <c r="BD67" s="928"/>
      <c r="BE67" s="928"/>
      <c r="BF67" s="928"/>
      <c r="BG67" s="928"/>
      <c r="BH67" s="928"/>
      <c r="BI67" s="928"/>
      <c r="BJ67" s="928"/>
      <c r="BK67" s="928"/>
      <c r="BL67" s="928"/>
      <c r="BM67" s="928"/>
      <c r="BN67" s="928"/>
      <c r="BO67" s="928"/>
      <c r="BP67" s="928"/>
      <c r="BQ67" s="928"/>
      <c r="BR67" s="928"/>
      <c r="BS67" s="928"/>
      <c r="BT67" s="928"/>
      <c r="BU67" s="928"/>
      <c r="BV67" s="928"/>
      <c r="BW67" s="928"/>
      <c r="BX67" s="928"/>
      <c r="BY67" s="928"/>
      <c r="BZ67" s="928"/>
      <c r="CA67" s="928"/>
      <c r="CB67" s="928"/>
      <c r="CC67" s="928"/>
      <c r="CD67" s="928"/>
      <c r="CE67" s="928"/>
      <c r="CF67" s="928"/>
      <c r="CG67" s="928"/>
      <c r="CH67" s="928"/>
      <c r="CI67" s="928"/>
      <c r="CJ67" s="928"/>
      <c r="CK67" s="928"/>
      <c r="CL67" s="928"/>
      <c r="CM67" s="928"/>
      <c r="CN67" s="928"/>
      <c r="CO67" s="928"/>
      <c r="CP67" s="928"/>
      <c r="CQ67" s="928"/>
      <c r="CR67" s="928"/>
      <c r="CS67" s="928"/>
      <c r="CT67" s="928"/>
      <c r="CU67" s="928"/>
      <c r="CV67" s="928"/>
      <c r="CW67" s="928"/>
      <c r="CX67" s="928"/>
      <c r="CY67" s="928"/>
      <c r="CZ67" s="928"/>
      <c r="DA67" s="928"/>
      <c r="DB67" s="928"/>
      <c r="DC67" s="928"/>
      <c r="DD67" s="928"/>
      <c r="DE67" s="928"/>
      <c r="DF67" s="928"/>
      <c r="DG67" s="928"/>
      <c r="DH67" s="928"/>
      <c r="DI67" s="928"/>
      <c r="DJ67" s="928"/>
      <c r="DK67" s="928"/>
      <c r="DL67" s="928"/>
      <c r="DM67" s="928"/>
      <c r="DN67" s="928"/>
      <c r="DO67" s="928"/>
      <c r="DP67" s="928"/>
      <c r="DQ67" s="928"/>
      <c r="DR67" s="928"/>
      <c r="DS67" s="928"/>
      <c r="DT67" s="928"/>
      <c r="DU67" s="928"/>
      <c r="DV67" s="928"/>
      <c r="DW67" s="928"/>
      <c r="DX67" s="928"/>
      <c r="DY67" s="928"/>
      <c r="DZ67" s="928"/>
      <c r="EA67" s="928"/>
      <c r="EB67" s="928"/>
      <c r="EC67" s="928"/>
      <c r="ED67" s="928"/>
      <c r="EE67" s="928"/>
      <c r="EF67" s="928"/>
      <c r="EG67" s="928"/>
      <c r="EH67" s="928"/>
      <c r="EI67" s="928"/>
      <c r="EJ67" s="928"/>
      <c r="EK67" s="928"/>
      <c r="EL67" s="928"/>
      <c r="EM67" s="928"/>
      <c r="EN67" s="928"/>
      <c r="EO67" s="928"/>
      <c r="EP67" s="928"/>
      <c r="EQ67" s="928"/>
      <c r="ER67" s="928"/>
      <c r="ES67" s="928"/>
      <c r="ET67" s="928"/>
      <c r="EU67" s="928"/>
      <c r="EV67" s="928"/>
      <c r="EW67" s="928"/>
      <c r="EX67" s="928"/>
      <c r="EY67" s="928"/>
      <c r="EZ67" s="928"/>
      <c r="FA67" s="928"/>
      <c r="FB67" s="928"/>
      <c r="FC67" s="928"/>
      <c r="FD67" s="928"/>
      <c r="FE67" s="928"/>
      <c r="FF67" s="928"/>
      <c r="FG67" s="928"/>
      <c r="FH67" s="928"/>
      <c r="FI67" s="928"/>
      <c r="FJ67" s="928"/>
      <c r="FK67" s="928"/>
      <c r="FL67" s="928"/>
      <c r="FM67" s="928"/>
      <c r="FN67" s="928"/>
      <c r="FO67" s="928"/>
      <c r="FP67" s="928"/>
      <c r="FQ67" s="928"/>
      <c r="FR67" s="928"/>
      <c r="FS67" s="928"/>
      <c r="FT67" s="928"/>
      <c r="FU67" s="928"/>
      <c r="FV67" s="928"/>
      <c r="FW67" s="928"/>
      <c r="FX67" s="928"/>
      <c r="FY67" s="928"/>
      <c r="FZ67" s="928"/>
      <c r="GA67" s="928"/>
      <c r="GB67" s="928"/>
      <c r="GC67" s="928"/>
      <c r="GD67" s="928"/>
      <c r="GE67" s="928"/>
      <c r="GF67" s="928"/>
      <c r="GG67" s="928"/>
      <c r="GH67" s="928"/>
      <c r="GI67" s="928"/>
      <c r="GJ67" s="928"/>
      <c r="GK67" s="928"/>
      <c r="GL67" s="928"/>
      <c r="GM67" s="928"/>
      <c r="GN67" s="928"/>
      <c r="GO67" s="928"/>
      <c r="GP67" s="928"/>
      <c r="GQ67" s="928"/>
      <c r="GR67" s="928"/>
      <c r="GS67" s="928"/>
      <c r="GT67" s="928"/>
      <c r="GU67" s="928"/>
      <c r="GV67" s="928"/>
      <c r="GW67" s="928"/>
      <c r="GX67" s="928"/>
      <c r="GY67" s="928"/>
      <c r="GZ67" s="928"/>
      <c r="HA67" s="928"/>
      <c r="HB67" s="928"/>
      <c r="HC67" s="928"/>
      <c r="HD67" s="928"/>
      <c r="HE67" s="928"/>
      <c r="HF67" s="928"/>
      <c r="HG67" s="928"/>
      <c r="HH67" s="928"/>
      <c r="HI67" s="928"/>
      <c r="HJ67" s="928"/>
      <c r="HK67" s="928"/>
      <c r="HL67" s="928"/>
      <c r="HM67" s="928"/>
      <c r="HN67" s="928"/>
      <c r="HO67" s="928"/>
      <c r="HP67" s="928"/>
      <c r="HQ67" s="928"/>
      <c r="HR67" s="928"/>
      <c r="HS67" s="928"/>
      <c r="HT67" s="928"/>
      <c r="HU67" s="928"/>
      <c r="HV67" s="928"/>
      <c r="HW67" s="928"/>
      <c r="HX67" s="928"/>
      <c r="HY67" s="928"/>
      <c r="HZ67" s="928"/>
      <c r="IA67" s="928"/>
      <c r="IB67" s="928"/>
      <c r="IC67" s="928"/>
      <c r="ID67" s="928"/>
      <c r="IE67" s="928"/>
      <c r="IF67" s="928"/>
      <c r="IG67" s="928"/>
      <c r="IH67" s="928"/>
      <c r="II67" s="928"/>
      <c r="IJ67" s="928"/>
      <c r="IK67" s="928"/>
      <c r="IL67" s="928"/>
      <c r="IM67" s="928"/>
      <c r="IN67" s="928"/>
      <c r="IO67" s="928"/>
      <c r="IP67" s="928"/>
      <c r="IQ67" s="928"/>
      <c r="IR67" s="928"/>
      <c r="IS67" s="928"/>
      <c r="IT67" s="928"/>
      <c r="IU67" s="928"/>
      <c r="IV67" s="928"/>
    </row>
    <row r="68" spans="1:256" s="698" customFormat="1" ht="16.5">
      <c r="A68" s="1074"/>
      <c r="B68" s="1075"/>
      <c r="S68" s="1076"/>
      <c r="T68" s="1076"/>
      <c r="U68" s="1076"/>
      <c r="V68" s="1076"/>
    </row>
    <row r="69" spans="1:256">
      <c r="C69" s="702"/>
      <c r="E69" s="702"/>
      <c r="G69" s="702"/>
      <c r="I69" s="702"/>
      <c r="K69" s="702"/>
      <c r="M69" s="702"/>
      <c r="O69" s="702"/>
      <c r="Q69" s="702"/>
      <c r="S69" s="702"/>
    </row>
    <row r="72" spans="1:256">
      <c r="B72" s="954" t="s">
        <v>591</v>
      </c>
    </row>
    <row r="73" spans="1:256">
      <c r="B73" s="954" t="s">
        <v>592</v>
      </c>
    </row>
    <row r="74" spans="1:256">
      <c r="B74" s="1077" t="s">
        <v>593</v>
      </c>
    </row>
    <row r="75" spans="1:256">
      <c r="B75" s="954" t="s">
        <v>594</v>
      </c>
    </row>
    <row r="76" spans="1:256">
      <c r="B76" s="954" t="s">
        <v>595</v>
      </c>
    </row>
    <row r="77" spans="1:256">
      <c r="B77" s="1078" t="s">
        <v>596</v>
      </c>
    </row>
    <row r="78" spans="1:256">
      <c r="B78" s="1079" t="s">
        <v>597</v>
      </c>
    </row>
    <row r="79" spans="1:256">
      <c r="B79" s="954" t="s">
        <v>598</v>
      </c>
    </row>
    <row r="80" spans="1:256">
      <c r="B80" s="954" t="s">
        <v>599</v>
      </c>
    </row>
    <row r="81" spans="2:2">
      <c r="B81" s="954" t="s">
        <v>600</v>
      </c>
    </row>
    <row r="82" spans="2:2">
      <c r="B82" s="954" t="s">
        <v>601</v>
      </c>
    </row>
    <row r="83" spans="2:2">
      <c r="B83" s="954" t="s">
        <v>602</v>
      </c>
    </row>
    <row r="84" spans="2:2">
      <c r="B84" s="954" t="s">
        <v>603</v>
      </c>
    </row>
    <row r="85" spans="2:2">
      <c r="B85" s="954" t="s">
        <v>604</v>
      </c>
    </row>
    <row r="86" spans="2:2">
      <c r="B86" s="954" t="s">
        <v>605</v>
      </c>
    </row>
    <row r="87" spans="2:2">
      <c r="B87" s="954" t="s">
        <v>606</v>
      </c>
    </row>
    <row r="88" spans="2:2">
      <c r="B88" s="954" t="s">
        <v>607</v>
      </c>
    </row>
    <row r="89" spans="2:2">
      <c r="B89" s="954" t="s">
        <v>608</v>
      </c>
    </row>
    <row r="90" spans="2:2">
      <c r="B90" s="1079" t="s">
        <v>609</v>
      </c>
    </row>
    <row r="91" spans="2:2">
      <c r="B91" s="954" t="s">
        <v>610</v>
      </c>
    </row>
    <row r="92" spans="2:2">
      <c r="B92" s="954" t="s">
        <v>611</v>
      </c>
    </row>
    <row r="93" spans="2:2">
      <c r="B93" s="954" t="s">
        <v>612</v>
      </c>
    </row>
    <row r="94" spans="2:2">
      <c r="B94" s="954" t="s">
        <v>613</v>
      </c>
    </row>
    <row r="95" spans="2:2">
      <c r="B95" s="954" t="s">
        <v>614</v>
      </c>
    </row>
    <row r="96" spans="2:2">
      <c r="B96" s="954" t="s">
        <v>615</v>
      </c>
    </row>
    <row r="97" spans="2:2">
      <c r="B97" s="954" t="s">
        <v>616</v>
      </c>
    </row>
    <row r="98" spans="2:2">
      <c r="B98" s="954" t="s">
        <v>617</v>
      </c>
    </row>
    <row r="99" spans="2:2">
      <c r="B99" s="954" t="s">
        <v>618</v>
      </c>
    </row>
    <row r="100" spans="2:2">
      <c r="B100" s="954" t="s">
        <v>619</v>
      </c>
    </row>
    <row r="101" spans="2:2">
      <c r="B101" s="954" t="s">
        <v>620</v>
      </c>
    </row>
    <row r="102" spans="2:2">
      <c r="B102" s="954" t="s">
        <v>621</v>
      </c>
    </row>
    <row r="103" spans="2:2">
      <c r="B103" s="954" t="s">
        <v>622</v>
      </c>
    </row>
    <row r="104" spans="2:2">
      <c r="B104" s="954" t="s">
        <v>623</v>
      </c>
    </row>
    <row r="105" spans="2:2">
      <c r="B105" s="954" t="s">
        <v>624</v>
      </c>
    </row>
  </sheetData>
  <mergeCells count="24">
    <mergeCell ref="M54:N54"/>
    <mergeCell ref="A1:V1"/>
    <mergeCell ref="A2:V2"/>
    <mergeCell ref="A3:V3"/>
    <mergeCell ref="A4:V4"/>
    <mergeCell ref="C8:D8"/>
    <mergeCell ref="E8:F8"/>
    <mergeCell ref="G8:H8"/>
    <mergeCell ref="I8:J8"/>
    <mergeCell ref="K8:L8"/>
    <mergeCell ref="M8:N8"/>
    <mergeCell ref="C54:D54"/>
    <mergeCell ref="E54:F54"/>
    <mergeCell ref="G54:H54"/>
    <mergeCell ref="I54:J54"/>
    <mergeCell ref="K54:L54"/>
    <mergeCell ref="O54:P54"/>
    <mergeCell ref="Q54:R54"/>
    <mergeCell ref="S54:T54"/>
    <mergeCell ref="U54:V54"/>
    <mergeCell ref="O8:P8"/>
    <mergeCell ref="Q8:R8"/>
    <mergeCell ref="S8:T8"/>
    <mergeCell ref="U8:V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7030A0"/>
  </sheetPr>
  <dimension ref="A1:W175"/>
  <sheetViews>
    <sheetView showGridLines="0" zoomScale="85" zoomScaleNormal="85" workbookViewId="0">
      <selection activeCell="A3" sqref="A3"/>
    </sheetView>
  </sheetViews>
  <sheetFormatPr baseColWidth="10" defaultRowHeight="15"/>
  <cols>
    <col min="1" max="1" width="61" style="77" customWidth="1"/>
    <col min="2" max="2" width="18.5703125" customWidth="1"/>
    <col min="3" max="3" width="16" customWidth="1"/>
    <col min="4" max="4" width="18.85546875" customWidth="1"/>
    <col min="5" max="5" width="13.85546875" customWidth="1"/>
    <col min="6" max="6" width="14.28515625" customWidth="1"/>
    <col min="7" max="7" width="14.42578125" customWidth="1"/>
    <col min="8" max="8" width="14.7109375" customWidth="1"/>
    <col min="9" max="9" width="19" customWidth="1"/>
    <col min="10" max="11" width="16.85546875" customWidth="1"/>
    <col min="12" max="12" width="14.42578125" bestFit="1" customWidth="1"/>
    <col min="13" max="13" width="15" bestFit="1" customWidth="1"/>
    <col min="14" max="14" width="18.7109375" bestFit="1" customWidth="1"/>
    <col min="15" max="15" width="12.85546875" bestFit="1" customWidth="1"/>
    <col min="16" max="16" width="13.85546875" bestFit="1" customWidth="1"/>
    <col min="17" max="17" width="11.5703125" bestFit="1" customWidth="1"/>
    <col min="18" max="18" width="14" customWidth="1"/>
    <col min="19" max="19" width="12.85546875" bestFit="1" customWidth="1"/>
    <col min="20" max="20" width="15.85546875" bestFit="1" customWidth="1"/>
    <col min="21" max="21" width="13.5703125" bestFit="1" customWidth="1"/>
    <col min="22" max="22" width="15.5703125" customWidth="1"/>
    <col min="23" max="23" width="14.85546875" bestFit="1" customWidth="1"/>
    <col min="24" max="24" width="13.85546875" bestFit="1" customWidth="1"/>
  </cols>
  <sheetData>
    <row r="1" spans="1:14" ht="16.5">
      <c r="A1" s="958" t="s">
        <v>517</v>
      </c>
    </row>
    <row r="2" spans="1:14">
      <c r="A2" s="960"/>
    </row>
    <row r="3" spans="1:14" ht="16.5">
      <c r="A3" s="1042" t="s">
        <v>414</v>
      </c>
      <c r="B3" s="961" t="s">
        <v>28</v>
      </c>
      <c r="C3" s="961" t="s">
        <v>29</v>
      </c>
      <c r="D3" s="961" t="s">
        <v>30</v>
      </c>
      <c r="E3" s="961" t="s">
        <v>31</v>
      </c>
      <c r="F3" s="961" t="s">
        <v>32</v>
      </c>
      <c r="G3" s="961" t="s">
        <v>33</v>
      </c>
      <c r="H3" s="961" t="s">
        <v>34</v>
      </c>
      <c r="I3" s="962" t="s">
        <v>35</v>
      </c>
      <c r="J3" s="963" t="s">
        <v>36</v>
      </c>
      <c r="K3" s="963" t="s">
        <v>37</v>
      </c>
      <c r="L3" s="963" t="s">
        <v>38</v>
      </c>
      <c r="M3" s="961" t="s">
        <v>39</v>
      </c>
    </row>
    <row r="4" spans="1:14" ht="16.5">
      <c r="A4" s="965" t="s">
        <v>76</v>
      </c>
      <c r="B4" s="966">
        <f>SUM(Anx16AMN!C14:'Anx16AMN'!C17)+SUM(Anx16AMN!C18:C21)</f>
        <v>0</v>
      </c>
      <c r="C4" s="966">
        <f>SUM(Anx16AMN!D14:'Anx16AMN'!D17)+SUM(Anx16AMN!D18:D21)</f>
        <v>0</v>
      </c>
      <c r="D4" s="966">
        <f>SUM(Anx16AMN!E14:'Anx16AMN'!E17)+SUM(Anx16AMN!E18:E21)</f>
        <v>0</v>
      </c>
      <c r="E4" s="966">
        <f>SUM(Anx16AMN!F14:'Anx16AMN'!F17)+SUM(Anx16AMN!F18:F21)</f>
        <v>0</v>
      </c>
      <c r="F4" s="966">
        <f>SUM(Anx16AMN!G14:'Anx16AMN'!G17)+SUM(Anx16AMN!G18:G21)</f>
        <v>0</v>
      </c>
      <c r="G4" s="966">
        <f>SUM(Anx16AMN!H14:'Anx16AMN'!H17)+SUM(Anx16AMN!H18:H21)</f>
        <v>0</v>
      </c>
      <c r="H4" s="966">
        <f>SUM(Anx16AMN!I14:'Anx16AMN'!I17)+SUM(Anx16AMN!I18:I21)</f>
        <v>0</v>
      </c>
      <c r="I4" s="966">
        <f>SUM(Anx16AMN!J14:'Anx16AMN'!J17)+SUM(Anx16AMN!J18:J21)</f>
        <v>0</v>
      </c>
      <c r="J4" s="966">
        <f>SUM(Anx16AMN!K14:'Anx16AMN'!K17)+SUM(Anx16AMN!K18:K21)</f>
        <v>0</v>
      </c>
      <c r="K4" s="966">
        <f>SUM(Anx16AMN!L14:'Anx16AMN'!L17)+SUM(Anx16AMN!L18:L21)</f>
        <v>0</v>
      </c>
      <c r="L4" s="966">
        <f>SUM(Anx16AMN!M14:'Anx16AMN'!M17)+SUM(Anx16AMN!M18:M21)</f>
        <v>0</v>
      </c>
      <c r="M4" s="967">
        <f>SUM(B4:L4)</f>
        <v>0</v>
      </c>
      <c r="N4" s="1031">
        <f>+M4-Anx16AMN!N13</f>
        <v>0</v>
      </c>
    </row>
    <row r="5" spans="1:14" ht="16.5">
      <c r="A5" s="968" t="s">
        <v>77</v>
      </c>
      <c r="B5" s="966">
        <f>SUM(Anx16AMN!C23:'Anx16AMN'!C24)+SUM(Anx16AMN!C25:C26)</f>
        <v>0</v>
      </c>
      <c r="C5" s="966">
        <f>SUM(Anx16AMN!D23:'Anx16AMN'!D24)+SUM(Anx16AMN!D25:D26)</f>
        <v>0</v>
      </c>
      <c r="D5" s="966">
        <f>SUM(Anx16AMN!E23:'Anx16AMN'!E24)+SUM(Anx16AMN!E25:E26)</f>
        <v>0</v>
      </c>
      <c r="E5" s="966">
        <f>SUM(Anx16AMN!F23:'Anx16AMN'!F24)+SUM(Anx16AMN!F25:F26)</f>
        <v>0</v>
      </c>
      <c r="F5" s="966">
        <f>SUM(Anx16AMN!G23:'Anx16AMN'!G24)+SUM(Anx16AMN!G25:G26)</f>
        <v>0</v>
      </c>
      <c r="G5" s="966">
        <f>SUM(Anx16AMN!H23:'Anx16AMN'!H24)+SUM(Anx16AMN!H25:H26)</f>
        <v>0</v>
      </c>
      <c r="H5" s="966">
        <f>SUM(Anx16AMN!I23:'Anx16AMN'!I24)+SUM(Anx16AMN!I25:I26)</f>
        <v>0</v>
      </c>
      <c r="I5" s="966">
        <f>SUM(Anx16AMN!J23:'Anx16AMN'!J24)+SUM(Anx16AMN!J25:J26)</f>
        <v>0</v>
      </c>
      <c r="J5" s="966">
        <f>SUM(Anx16AMN!K23:'Anx16AMN'!K24)+SUM(Anx16AMN!K25:K26)</f>
        <v>0</v>
      </c>
      <c r="K5" s="966">
        <f>SUM(Anx16AMN!L23:'Anx16AMN'!L24)+SUM(Anx16AMN!L25:L26)</f>
        <v>0</v>
      </c>
      <c r="L5" s="966">
        <f>SUM(Anx16AMN!M23:'Anx16AMN'!M24)+SUM(Anx16AMN!M25:M26)</f>
        <v>0</v>
      </c>
      <c r="M5" s="967">
        <f>SUM(B5:L5)</f>
        <v>0</v>
      </c>
      <c r="N5" s="1031">
        <f>+M5-Anx16AMN!N22</f>
        <v>0</v>
      </c>
    </row>
    <row r="6" spans="1:14" ht="16.5">
      <c r="A6" s="968" t="s">
        <v>78</v>
      </c>
      <c r="B6" s="966">
        <f>Anx16AMN!C28+Anx16AMN!C29</f>
        <v>0</v>
      </c>
      <c r="C6" s="966">
        <f>Anx16AMN!D28+Anx16AMN!D29</f>
        <v>0</v>
      </c>
      <c r="D6" s="966">
        <f>Anx16AMN!E28+Anx16AMN!E29</f>
        <v>0</v>
      </c>
      <c r="E6" s="966">
        <f>Anx16AMN!F28+Anx16AMN!F29</f>
        <v>0</v>
      </c>
      <c r="F6" s="966">
        <f>Anx16AMN!G28+Anx16AMN!G29</f>
        <v>0</v>
      </c>
      <c r="G6" s="966">
        <f>Anx16AMN!H28+Anx16AMN!H29</f>
        <v>0</v>
      </c>
      <c r="H6" s="966">
        <f>Anx16AMN!I28+Anx16AMN!I29</f>
        <v>0</v>
      </c>
      <c r="I6" s="966">
        <f>Anx16AMN!J28+Anx16AMN!J29</f>
        <v>0</v>
      </c>
      <c r="J6" s="966">
        <f>Anx16AMN!K28+Anx16AMN!K29</f>
        <v>0</v>
      </c>
      <c r="K6" s="966">
        <f>Anx16AMN!L28+Anx16AMN!L29</f>
        <v>0</v>
      </c>
      <c r="L6" s="966">
        <f>Anx16AMN!M28+Anx16AMN!M29</f>
        <v>0</v>
      </c>
      <c r="M6" s="967">
        <f>SUM(B6:L6)</f>
        <v>0</v>
      </c>
      <c r="N6" s="1031">
        <f>+M6-Anx16AMN!N27</f>
        <v>0</v>
      </c>
    </row>
    <row r="7" spans="1:14" ht="16.5">
      <c r="A7" s="968" t="s">
        <v>79</v>
      </c>
      <c r="B7" s="966">
        <f>Anx16AMN!C31+Anx16AMN!C32</f>
        <v>0</v>
      </c>
      <c r="C7" s="966">
        <f>Anx16AMN!D31+Anx16AMN!D32</f>
        <v>0</v>
      </c>
      <c r="D7" s="966">
        <f>Anx16AMN!E31+Anx16AMN!E32</f>
        <v>0</v>
      </c>
      <c r="E7" s="966">
        <f>Anx16AMN!F31+Anx16AMN!F32</f>
        <v>0</v>
      </c>
      <c r="F7" s="966">
        <f>Anx16AMN!G31+Anx16AMN!G32</f>
        <v>0</v>
      </c>
      <c r="G7" s="966">
        <f>Anx16AMN!H31+Anx16AMN!H32</f>
        <v>0</v>
      </c>
      <c r="H7" s="966">
        <f>Anx16AMN!I31+Anx16AMN!I32</f>
        <v>0</v>
      </c>
      <c r="I7" s="966">
        <f>Anx16AMN!J31+Anx16AMN!J32</f>
        <v>0</v>
      </c>
      <c r="J7" s="966">
        <f>Anx16AMN!K31+Anx16AMN!K32</f>
        <v>0</v>
      </c>
      <c r="K7" s="966">
        <f>Anx16AMN!L31+Anx16AMN!L32</f>
        <v>0</v>
      </c>
      <c r="L7" s="966">
        <f>Anx16AMN!M31+Anx16AMN!M32</f>
        <v>0</v>
      </c>
      <c r="M7" s="967">
        <f>SUM(B7:L7)</f>
        <v>0</v>
      </c>
      <c r="N7" s="1031">
        <f>+M7-Anx16AMN!N30</f>
        <v>0</v>
      </c>
    </row>
    <row r="8" spans="1:14">
      <c r="N8" s="1039"/>
    </row>
    <row r="9" spans="1:14">
      <c r="N9" s="1039"/>
    </row>
    <row r="10" spans="1:14" ht="16.5">
      <c r="A10" s="1042" t="s">
        <v>415</v>
      </c>
      <c r="B10" s="961" t="s">
        <v>28</v>
      </c>
      <c r="C10" s="961" t="s">
        <v>29</v>
      </c>
      <c r="D10" s="961" t="s">
        <v>30</v>
      </c>
      <c r="E10" s="961" t="s">
        <v>31</v>
      </c>
      <c r="F10" s="961" t="s">
        <v>32</v>
      </c>
      <c r="G10" s="961" t="s">
        <v>33</v>
      </c>
      <c r="H10" s="961" t="s">
        <v>34</v>
      </c>
      <c r="I10" s="962" t="s">
        <v>35</v>
      </c>
      <c r="J10" s="963" t="s">
        <v>36</v>
      </c>
      <c r="K10" s="963" t="s">
        <v>37</v>
      </c>
      <c r="L10" s="963" t="s">
        <v>38</v>
      </c>
      <c r="M10" s="961" t="s">
        <v>39</v>
      </c>
      <c r="N10" s="1039"/>
    </row>
    <row r="11" spans="1:14" ht="16.5">
      <c r="A11" s="965" t="s">
        <v>76</v>
      </c>
      <c r="B11" s="966">
        <f>SUM(Anx16AME!C14:'Anx16AME'!C17)+SUM(Anx16AME!C18:C21)</f>
        <v>0</v>
      </c>
      <c r="C11" s="966">
        <f>SUM(Anx16AME!D14:'Anx16AME'!D17)+SUM(Anx16AME!D18:D21)</f>
        <v>0</v>
      </c>
      <c r="D11" s="966">
        <f>SUM(Anx16AME!E14:'Anx16AME'!E17)+SUM(Anx16AME!E18:E21)</f>
        <v>0</v>
      </c>
      <c r="E11" s="966">
        <f>SUM(Anx16AME!F14:'Anx16AME'!F17)+SUM(Anx16AME!F18:F21)</f>
        <v>0</v>
      </c>
      <c r="F11" s="966">
        <f>SUM(Anx16AME!G14:'Anx16AME'!G17)+SUM(Anx16AME!G18:G21)</f>
        <v>0</v>
      </c>
      <c r="G11" s="966">
        <f>SUM(Anx16AME!H14:'Anx16AME'!H17)+SUM(Anx16AME!H18:H21)</f>
        <v>0</v>
      </c>
      <c r="H11" s="966">
        <f>SUM(Anx16AME!I14:'Anx16AME'!I17)+SUM(Anx16AME!I18:I21)</f>
        <v>0</v>
      </c>
      <c r="I11" s="966">
        <f>SUM(Anx16AME!J14:'Anx16AME'!J17)+SUM(Anx16AME!J18:J21)</f>
        <v>0</v>
      </c>
      <c r="J11" s="966">
        <f>SUM(Anx16AME!K14:'Anx16AME'!K17)+SUM(Anx16AME!K18:K21)</f>
        <v>0</v>
      </c>
      <c r="K11" s="966">
        <f>SUM(Anx16AME!L14:'Anx16AME'!L17)+SUM(Anx16AME!L18:L21)</f>
        <v>0</v>
      </c>
      <c r="L11" s="966">
        <f>SUM(Anx16AME!M14:'Anx16AME'!M17)+SUM(Anx16AME!M18:M21)</f>
        <v>0</v>
      </c>
      <c r="M11" s="967">
        <f>SUM(B11:L11)</f>
        <v>0</v>
      </c>
      <c r="N11" s="1031">
        <f>+M11-Anx16AME!N13</f>
        <v>0</v>
      </c>
    </row>
    <row r="12" spans="1:14" ht="16.5">
      <c r="A12" s="965" t="s">
        <v>77</v>
      </c>
      <c r="B12" s="966">
        <f>SUM(Anx16AME!C23:'Anx16AME'!C24)+SUM(Anx16AME!C25:C26)</f>
        <v>0</v>
      </c>
      <c r="C12" s="966">
        <f>SUM(Anx16AME!D23:'Anx16AME'!D24)+SUM(Anx16AME!D25:D26)</f>
        <v>0</v>
      </c>
      <c r="D12" s="966">
        <f>SUM(Anx16AME!E23:'Anx16AME'!E24)+SUM(Anx16AME!E25:E26)</f>
        <v>0</v>
      </c>
      <c r="E12" s="966">
        <f>SUM(Anx16AME!F23:'Anx16AME'!F24)+SUM(Anx16AME!F25:F26)</f>
        <v>0</v>
      </c>
      <c r="F12" s="966">
        <f>SUM(Anx16AME!G23:'Anx16AME'!G24)+SUM(Anx16AME!G25:G26)</f>
        <v>0</v>
      </c>
      <c r="G12" s="966">
        <f>SUM(Anx16AME!H23:'Anx16AME'!H24)+SUM(Anx16AME!H25:H26)</f>
        <v>0</v>
      </c>
      <c r="H12" s="966">
        <f>SUM(Anx16AME!I23:'Anx16AME'!I24)+SUM(Anx16AME!I25:I26)</f>
        <v>0</v>
      </c>
      <c r="I12" s="966">
        <f>SUM(Anx16AME!J23:'Anx16AME'!J24)+SUM(Anx16AME!J25:J26)</f>
        <v>0</v>
      </c>
      <c r="J12" s="966">
        <f>SUM(Anx16AME!K23:'Anx16AME'!K24)+SUM(Anx16AME!K25:K26)</f>
        <v>0</v>
      </c>
      <c r="K12" s="966">
        <f>SUM(Anx16AME!L23:'Anx16AME'!L24)+SUM(Anx16AME!L25:L26)</f>
        <v>0</v>
      </c>
      <c r="L12" s="966">
        <f>SUM(Anx16AME!M23:'Anx16AME'!M24)+SUM(Anx16AME!M25:M26)</f>
        <v>0</v>
      </c>
      <c r="M12" s="967">
        <f>SUM(B12:L12)</f>
        <v>0</v>
      </c>
      <c r="N12" s="1031">
        <f>+M12-Anx16AME!N22</f>
        <v>0</v>
      </c>
    </row>
    <row r="13" spans="1:14" ht="16.5">
      <c r="A13" s="965" t="s">
        <v>78</v>
      </c>
      <c r="B13" s="966">
        <f>Anx16AME!C28+Anx16AME!C29</f>
        <v>0</v>
      </c>
      <c r="C13" s="966">
        <f>Anx16AME!D28+Anx16AME!D29</f>
        <v>0</v>
      </c>
      <c r="D13" s="966">
        <f>Anx16AME!E28+Anx16AME!E29</f>
        <v>0</v>
      </c>
      <c r="E13" s="966">
        <f>Anx16AME!F28+Anx16AME!F29</f>
        <v>0</v>
      </c>
      <c r="F13" s="966">
        <f>Anx16AME!G28+Anx16AME!G29</f>
        <v>0</v>
      </c>
      <c r="G13" s="966">
        <f>Anx16AME!H28+Anx16AME!H29</f>
        <v>0</v>
      </c>
      <c r="H13" s="966">
        <f>Anx16AME!I28+Anx16AME!I29</f>
        <v>0</v>
      </c>
      <c r="I13" s="966">
        <f>Anx16AME!J28+Anx16AME!J29</f>
        <v>0</v>
      </c>
      <c r="J13" s="966">
        <f>Anx16AME!K28+Anx16AME!K29</f>
        <v>0</v>
      </c>
      <c r="K13" s="966">
        <f>Anx16AME!L28+Anx16AME!L29</f>
        <v>0</v>
      </c>
      <c r="L13" s="966">
        <f>Anx16AME!M28+Anx16AME!M29</f>
        <v>0</v>
      </c>
      <c r="M13" s="967">
        <f>SUM(B13:L13)</f>
        <v>0</v>
      </c>
      <c r="N13" s="1031">
        <f>+M13-Anx16AME!N27</f>
        <v>0</v>
      </c>
    </row>
    <row r="14" spans="1:14" ht="16.5">
      <c r="A14" s="965" t="s">
        <v>79</v>
      </c>
      <c r="B14" s="966">
        <f>Anx16AME!C31+Anx16AME!C32</f>
        <v>0</v>
      </c>
      <c r="C14" s="966">
        <f>Anx16AME!D31+Anx16AME!D32</f>
        <v>0</v>
      </c>
      <c r="D14" s="966">
        <f>Anx16AME!E31+Anx16AME!E32</f>
        <v>0</v>
      </c>
      <c r="E14" s="966">
        <f>Anx16AME!F31+Anx16AME!F32</f>
        <v>0</v>
      </c>
      <c r="F14" s="966">
        <f>Anx16AME!G31+Anx16AME!G32</f>
        <v>0</v>
      </c>
      <c r="G14" s="966">
        <f>Anx16AME!H31+Anx16AME!H32</f>
        <v>0</v>
      </c>
      <c r="H14" s="966">
        <f>Anx16AME!I31+Anx16AME!I32</f>
        <v>0</v>
      </c>
      <c r="I14" s="966">
        <f>Anx16AME!J31+Anx16AME!J32</f>
        <v>0</v>
      </c>
      <c r="J14" s="966">
        <f>Anx16AME!K31+Anx16AME!K32</f>
        <v>0</v>
      </c>
      <c r="K14" s="966">
        <f>Anx16AME!L31+Anx16AME!L32</f>
        <v>0</v>
      </c>
      <c r="L14" s="966">
        <f>Anx16AME!M31+Anx16AME!M32</f>
        <v>0</v>
      </c>
      <c r="M14" s="967">
        <f>SUM(B14:L14)</f>
        <v>0</v>
      </c>
      <c r="N14" s="1031">
        <f>+M14-Anx16AME!N30</f>
        <v>0</v>
      </c>
    </row>
    <row r="15" spans="1:14">
      <c r="N15" s="1039"/>
    </row>
    <row r="17" spans="1:23" ht="16.5">
      <c r="B17" s="1143" t="s">
        <v>28</v>
      </c>
      <c r="C17" s="1144"/>
      <c r="D17" s="1143" t="s">
        <v>29</v>
      </c>
      <c r="E17" s="1144"/>
      <c r="F17" s="1143" t="s">
        <v>30</v>
      </c>
      <c r="G17" s="1144"/>
      <c r="H17" s="1143" t="s">
        <v>31</v>
      </c>
      <c r="I17" s="1144"/>
      <c r="J17" s="1143" t="s">
        <v>32</v>
      </c>
      <c r="K17" s="1144"/>
      <c r="L17" s="1143" t="s">
        <v>33</v>
      </c>
      <c r="M17" s="1144"/>
      <c r="N17" s="1143" t="s">
        <v>469</v>
      </c>
      <c r="O17" s="1144"/>
      <c r="P17" s="1143" t="s">
        <v>73</v>
      </c>
      <c r="Q17" s="1144"/>
      <c r="R17" s="1159" t="s">
        <v>470</v>
      </c>
      <c r="S17" s="1160"/>
      <c r="T17" s="1143" t="s">
        <v>39</v>
      </c>
      <c r="U17" s="1144"/>
    </row>
    <row r="18" spans="1:23" ht="16.5">
      <c r="B18" s="971" t="s">
        <v>414</v>
      </c>
      <c r="C18" s="971" t="s">
        <v>415</v>
      </c>
      <c r="D18" s="971" t="s">
        <v>414</v>
      </c>
      <c r="E18" s="971" t="s">
        <v>415</v>
      </c>
      <c r="F18" s="971" t="s">
        <v>414</v>
      </c>
      <c r="G18" s="971" t="s">
        <v>415</v>
      </c>
      <c r="H18" s="971" t="s">
        <v>414</v>
      </c>
      <c r="I18" s="971" t="s">
        <v>415</v>
      </c>
      <c r="J18" s="971" t="s">
        <v>414</v>
      </c>
      <c r="K18" s="971" t="s">
        <v>415</v>
      </c>
      <c r="L18" s="971" t="s">
        <v>414</v>
      </c>
      <c r="M18" s="971" t="s">
        <v>415</v>
      </c>
      <c r="N18" s="971" t="s">
        <v>414</v>
      </c>
      <c r="O18" s="971" t="s">
        <v>415</v>
      </c>
      <c r="P18" s="971" t="s">
        <v>414</v>
      </c>
      <c r="Q18" s="971" t="s">
        <v>415</v>
      </c>
      <c r="R18" s="970" t="s">
        <v>414</v>
      </c>
      <c r="S18" s="970" t="s">
        <v>415</v>
      </c>
      <c r="T18" s="971" t="s">
        <v>414</v>
      </c>
      <c r="U18" s="971" t="s">
        <v>415</v>
      </c>
    </row>
    <row r="19" spans="1:23" ht="16.5">
      <c r="A19" s="965" t="s">
        <v>76</v>
      </c>
      <c r="B19" s="967">
        <f>+B4</f>
        <v>0</v>
      </c>
      <c r="C19" s="967">
        <f>+B11</f>
        <v>0</v>
      </c>
      <c r="D19" s="967">
        <f>+C4</f>
        <v>0</v>
      </c>
      <c r="E19" s="967">
        <f>+C11</f>
        <v>0</v>
      </c>
      <c r="F19" s="967">
        <f>+D4</f>
        <v>0</v>
      </c>
      <c r="G19" s="967">
        <f>+D11</f>
        <v>0</v>
      </c>
      <c r="H19" s="967">
        <f>+E4</f>
        <v>0</v>
      </c>
      <c r="I19" s="967">
        <f>+E11</f>
        <v>0</v>
      </c>
      <c r="J19" s="967">
        <f>+F4</f>
        <v>0</v>
      </c>
      <c r="K19" s="967">
        <f>+F11</f>
        <v>0</v>
      </c>
      <c r="L19" s="967">
        <f>+G4</f>
        <v>0</v>
      </c>
      <c r="M19" s="967">
        <f>+G11</f>
        <v>0</v>
      </c>
      <c r="N19" s="967">
        <f>+H4</f>
        <v>0</v>
      </c>
      <c r="O19" s="967">
        <f>+H11</f>
        <v>0</v>
      </c>
      <c r="P19" s="967">
        <f>+I4</f>
        <v>0</v>
      </c>
      <c r="Q19" s="967">
        <f>+I11</f>
        <v>0</v>
      </c>
      <c r="R19" s="967">
        <f>+J4+K4+L4</f>
        <v>0</v>
      </c>
      <c r="S19" s="967">
        <f>+J11+K11+L11</f>
        <v>0</v>
      </c>
      <c r="T19" s="967">
        <f t="shared" ref="T19:U22" si="0">+B19+D19+F19+H19+J19+L19+N19+P19+R19</f>
        <v>0</v>
      </c>
      <c r="U19" s="967">
        <f t="shared" si="0"/>
        <v>0</v>
      </c>
    </row>
    <row r="20" spans="1:23" ht="16.5">
      <c r="A20" s="968" t="s">
        <v>77</v>
      </c>
      <c r="B20" s="967">
        <f>+B5</f>
        <v>0</v>
      </c>
      <c r="C20" s="967">
        <f>+B12</f>
        <v>0</v>
      </c>
      <c r="D20" s="967">
        <f>+C5</f>
        <v>0</v>
      </c>
      <c r="E20" s="967">
        <f>+C12</f>
        <v>0</v>
      </c>
      <c r="F20" s="967">
        <f>+D5</f>
        <v>0</v>
      </c>
      <c r="G20" s="967">
        <f>+D12</f>
        <v>0</v>
      </c>
      <c r="H20" s="967">
        <f>+E5</f>
        <v>0</v>
      </c>
      <c r="I20" s="967">
        <f>+E12</f>
        <v>0</v>
      </c>
      <c r="J20" s="967">
        <f>+F5</f>
        <v>0</v>
      </c>
      <c r="K20" s="967">
        <f>+F12</f>
        <v>0</v>
      </c>
      <c r="L20" s="967">
        <f>+G5</f>
        <v>0</v>
      </c>
      <c r="M20" s="967">
        <f>+G12</f>
        <v>0</v>
      </c>
      <c r="N20" s="967">
        <f>+H5</f>
        <v>0</v>
      </c>
      <c r="O20" s="967">
        <f>+H12</f>
        <v>0</v>
      </c>
      <c r="P20" s="967">
        <f>+I5</f>
        <v>0</v>
      </c>
      <c r="Q20" s="967">
        <f>+I12</f>
        <v>0</v>
      </c>
      <c r="R20" s="967">
        <f>+J5+K5+L5</f>
        <v>0</v>
      </c>
      <c r="S20" s="967">
        <f>+J12+K12+L12</f>
        <v>0</v>
      </c>
      <c r="T20" s="967">
        <f t="shared" si="0"/>
        <v>0</v>
      </c>
      <c r="U20" s="967">
        <f t="shared" si="0"/>
        <v>0</v>
      </c>
    </row>
    <row r="21" spans="1:23" ht="16.5">
      <c r="A21" s="968" t="s">
        <v>78</v>
      </c>
      <c r="B21" s="967">
        <f>+B6</f>
        <v>0</v>
      </c>
      <c r="C21" s="967">
        <f>+B13</f>
        <v>0</v>
      </c>
      <c r="D21" s="967">
        <f>+C6</f>
        <v>0</v>
      </c>
      <c r="E21" s="967">
        <f>+C13</f>
        <v>0</v>
      </c>
      <c r="F21" s="967">
        <f>+D6</f>
        <v>0</v>
      </c>
      <c r="G21" s="967">
        <f>+D13</f>
        <v>0</v>
      </c>
      <c r="H21" s="967">
        <f>+E6</f>
        <v>0</v>
      </c>
      <c r="I21" s="967">
        <f>+E13</f>
        <v>0</v>
      </c>
      <c r="J21" s="967">
        <f>+F6</f>
        <v>0</v>
      </c>
      <c r="K21" s="967">
        <f>+F13</f>
        <v>0</v>
      </c>
      <c r="L21" s="967">
        <f>+G6</f>
        <v>0</v>
      </c>
      <c r="M21" s="967">
        <f>+G13</f>
        <v>0</v>
      </c>
      <c r="N21" s="967">
        <f>+H6</f>
        <v>0</v>
      </c>
      <c r="O21" s="967">
        <f>+H13</f>
        <v>0</v>
      </c>
      <c r="P21" s="967">
        <f>+I6</f>
        <v>0</v>
      </c>
      <c r="Q21" s="967">
        <f>+I13</f>
        <v>0</v>
      </c>
      <c r="R21" s="967">
        <f>+J6+K6+L6</f>
        <v>0</v>
      </c>
      <c r="S21" s="967">
        <f>+J13+K13+L13</f>
        <v>0</v>
      </c>
      <c r="T21" s="967">
        <f t="shared" si="0"/>
        <v>0</v>
      </c>
      <c r="U21" s="967">
        <f t="shared" si="0"/>
        <v>0</v>
      </c>
    </row>
    <row r="22" spans="1:23" ht="16.5">
      <c r="A22" s="968" t="s">
        <v>79</v>
      </c>
      <c r="B22" s="967">
        <f>+B7</f>
        <v>0</v>
      </c>
      <c r="C22" s="967">
        <f>+B14</f>
        <v>0</v>
      </c>
      <c r="D22" s="967">
        <f>+C7</f>
        <v>0</v>
      </c>
      <c r="E22" s="967">
        <f>+C14</f>
        <v>0</v>
      </c>
      <c r="F22" s="967">
        <f>+D7</f>
        <v>0</v>
      </c>
      <c r="G22" s="967">
        <f>+D14</f>
        <v>0</v>
      </c>
      <c r="H22" s="967">
        <f>+E7</f>
        <v>0</v>
      </c>
      <c r="I22" s="967">
        <f>+E14</f>
        <v>0</v>
      </c>
      <c r="J22" s="967">
        <f>+F7</f>
        <v>0</v>
      </c>
      <c r="K22" s="967">
        <f>+F14</f>
        <v>0</v>
      </c>
      <c r="L22" s="967">
        <f>+G7</f>
        <v>0</v>
      </c>
      <c r="M22" s="967">
        <f>+G14</f>
        <v>0</v>
      </c>
      <c r="N22" s="967">
        <f>+H7</f>
        <v>0</v>
      </c>
      <c r="O22" s="967">
        <f>+H14</f>
        <v>0</v>
      </c>
      <c r="P22" s="967">
        <f>+I7</f>
        <v>0</v>
      </c>
      <c r="Q22" s="967">
        <f>+I14</f>
        <v>0</v>
      </c>
      <c r="R22" s="967">
        <f>+J7+K7+L7</f>
        <v>0</v>
      </c>
      <c r="S22" s="967">
        <f>+J14+K14+L14</f>
        <v>0</v>
      </c>
      <c r="T22" s="967">
        <f t="shared" si="0"/>
        <v>0</v>
      </c>
      <c r="U22" s="967">
        <f t="shared" si="0"/>
        <v>0</v>
      </c>
    </row>
    <row r="25" spans="1:23" ht="16.5">
      <c r="B25" s="1143" t="s">
        <v>28</v>
      </c>
      <c r="C25" s="1144"/>
      <c r="D25" s="1143" t="s">
        <v>29</v>
      </c>
      <c r="E25" s="1144"/>
      <c r="F25" s="1143" t="s">
        <v>30</v>
      </c>
      <c r="G25" s="1144"/>
      <c r="H25" s="1143" t="s">
        <v>31</v>
      </c>
      <c r="I25" s="1144"/>
      <c r="J25" s="1143" t="s">
        <v>32</v>
      </c>
      <c r="K25" s="1144"/>
      <c r="L25" s="1143" t="s">
        <v>33</v>
      </c>
      <c r="M25" s="1144"/>
      <c r="N25" s="1143" t="s">
        <v>469</v>
      </c>
      <c r="O25" s="1144"/>
      <c r="P25" s="1143" t="s">
        <v>73</v>
      </c>
      <c r="Q25" s="1144"/>
      <c r="R25" s="1159" t="s">
        <v>470</v>
      </c>
      <c r="S25" s="1160"/>
      <c r="T25" s="1143" t="s">
        <v>39</v>
      </c>
      <c r="U25" s="1144"/>
    </row>
    <row r="26" spans="1:23" ht="16.5">
      <c r="B26" s="1043" t="s">
        <v>414</v>
      </c>
      <c r="C26" s="1043" t="s">
        <v>415</v>
      </c>
      <c r="D26" s="1043" t="s">
        <v>414</v>
      </c>
      <c r="E26" s="1043" t="s">
        <v>415</v>
      </c>
      <c r="F26" s="1043" t="s">
        <v>414</v>
      </c>
      <c r="G26" s="1043" t="s">
        <v>415</v>
      </c>
      <c r="H26" s="1043" t="s">
        <v>414</v>
      </c>
      <c r="I26" s="1043" t="s">
        <v>415</v>
      </c>
      <c r="J26" s="1043" t="s">
        <v>414</v>
      </c>
      <c r="K26" s="1043" t="s">
        <v>415</v>
      </c>
      <c r="L26" s="1043" t="s">
        <v>414</v>
      </c>
      <c r="M26" s="1043" t="s">
        <v>415</v>
      </c>
      <c r="N26" s="1043" t="s">
        <v>414</v>
      </c>
      <c r="O26" s="1043" t="s">
        <v>415</v>
      </c>
      <c r="P26" s="1043" t="s">
        <v>414</v>
      </c>
      <c r="Q26" s="1043" t="s">
        <v>415</v>
      </c>
      <c r="R26" s="970" t="s">
        <v>414</v>
      </c>
      <c r="S26" s="970" t="s">
        <v>415</v>
      </c>
      <c r="T26" s="1043" t="s">
        <v>414</v>
      </c>
      <c r="U26" s="1043" t="s">
        <v>415</v>
      </c>
    </row>
    <row r="27" spans="1:23" ht="16.5">
      <c r="A27" s="965" t="s">
        <v>76</v>
      </c>
      <c r="B27" s="967" t="e">
        <f t="shared" ref="B27:Q30" si="1">(B19*(1-($E$34+12%)))</f>
        <v>#DIV/0!</v>
      </c>
      <c r="C27" s="967" t="e">
        <f t="shared" si="1"/>
        <v>#DIV/0!</v>
      </c>
      <c r="D27" s="967" t="e">
        <f t="shared" si="1"/>
        <v>#DIV/0!</v>
      </c>
      <c r="E27" s="967" t="e">
        <f t="shared" si="1"/>
        <v>#DIV/0!</v>
      </c>
      <c r="F27" s="967" t="e">
        <f t="shared" si="1"/>
        <v>#DIV/0!</v>
      </c>
      <c r="G27" s="967" t="e">
        <f t="shared" si="1"/>
        <v>#DIV/0!</v>
      </c>
      <c r="H27" s="967" t="e">
        <f t="shared" si="1"/>
        <v>#DIV/0!</v>
      </c>
      <c r="I27" s="967" t="e">
        <f t="shared" si="1"/>
        <v>#DIV/0!</v>
      </c>
      <c r="J27" s="967" t="e">
        <f t="shared" si="1"/>
        <v>#DIV/0!</v>
      </c>
      <c r="K27" s="967" t="e">
        <f t="shared" si="1"/>
        <v>#DIV/0!</v>
      </c>
      <c r="L27" s="967" t="e">
        <f t="shared" si="1"/>
        <v>#DIV/0!</v>
      </c>
      <c r="M27" s="967" t="e">
        <f t="shared" si="1"/>
        <v>#DIV/0!</v>
      </c>
      <c r="N27" s="967" t="e">
        <f t="shared" si="1"/>
        <v>#DIV/0!</v>
      </c>
      <c r="O27" s="967" t="e">
        <f t="shared" si="1"/>
        <v>#DIV/0!</v>
      </c>
      <c r="P27" s="967" t="e">
        <f t="shared" si="1"/>
        <v>#DIV/0!</v>
      </c>
      <c r="Q27" s="967" t="e">
        <f t="shared" si="1"/>
        <v>#DIV/0!</v>
      </c>
      <c r="R27" s="967" t="e">
        <f t="shared" ref="R27:S30" si="2">((T19-R19)*($E$34+12%))+R19</f>
        <v>#DIV/0!</v>
      </c>
      <c r="S27" s="967" t="e">
        <f t="shared" si="2"/>
        <v>#DIV/0!</v>
      </c>
      <c r="T27" s="967" t="e">
        <f t="shared" ref="T27:U30" si="3">+B27+D27+F27+H27+J27+L27+N27+P27+R27</f>
        <v>#DIV/0!</v>
      </c>
      <c r="U27" s="967" t="e">
        <f t="shared" si="3"/>
        <v>#DIV/0!</v>
      </c>
    </row>
    <row r="28" spans="1:23" ht="16.5">
      <c r="A28" s="968" t="s">
        <v>77</v>
      </c>
      <c r="B28" s="967" t="e">
        <f t="shared" si="1"/>
        <v>#DIV/0!</v>
      </c>
      <c r="C28" s="967" t="e">
        <f t="shared" si="1"/>
        <v>#DIV/0!</v>
      </c>
      <c r="D28" s="967" t="e">
        <f t="shared" si="1"/>
        <v>#DIV/0!</v>
      </c>
      <c r="E28" s="967" t="e">
        <f t="shared" si="1"/>
        <v>#DIV/0!</v>
      </c>
      <c r="F28" s="967" t="e">
        <f t="shared" si="1"/>
        <v>#DIV/0!</v>
      </c>
      <c r="G28" s="967" t="e">
        <f t="shared" si="1"/>
        <v>#DIV/0!</v>
      </c>
      <c r="H28" s="967" t="e">
        <f t="shared" si="1"/>
        <v>#DIV/0!</v>
      </c>
      <c r="I28" s="967" t="e">
        <f t="shared" si="1"/>
        <v>#DIV/0!</v>
      </c>
      <c r="J28" s="967" t="e">
        <f t="shared" si="1"/>
        <v>#DIV/0!</v>
      </c>
      <c r="K28" s="967" t="e">
        <f t="shared" si="1"/>
        <v>#DIV/0!</v>
      </c>
      <c r="L28" s="967" t="e">
        <f t="shared" si="1"/>
        <v>#DIV/0!</v>
      </c>
      <c r="M28" s="967" t="e">
        <f t="shared" si="1"/>
        <v>#DIV/0!</v>
      </c>
      <c r="N28" s="967" t="e">
        <f t="shared" si="1"/>
        <v>#DIV/0!</v>
      </c>
      <c r="O28" s="967" t="e">
        <f t="shared" si="1"/>
        <v>#DIV/0!</v>
      </c>
      <c r="P28" s="967" t="e">
        <f t="shared" si="1"/>
        <v>#DIV/0!</v>
      </c>
      <c r="Q28" s="967" t="e">
        <f t="shared" si="1"/>
        <v>#DIV/0!</v>
      </c>
      <c r="R28" s="967" t="e">
        <f t="shared" si="2"/>
        <v>#DIV/0!</v>
      </c>
      <c r="S28" s="967" t="e">
        <f t="shared" si="2"/>
        <v>#DIV/0!</v>
      </c>
      <c r="T28" s="967" t="e">
        <f t="shared" si="3"/>
        <v>#DIV/0!</v>
      </c>
      <c r="U28" s="967" t="e">
        <f t="shared" si="3"/>
        <v>#DIV/0!</v>
      </c>
    </row>
    <row r="29" spans="1:23" ht="16.5">
      <c r="A29" s="968" t="s">
        <v>78</v>
      </c>
      <c r="B29" s="967" t="e">
        <f t="shared" si="1"/>
        <v>#DIV/0!</v>
      </c>
      <c r="C29" s="967" t="e">
        <f t="shared" si="1"/>
        <v>#DIV/0!</v>
      </c>
      <c r="D29" s="967" t="e">
        <f t="shared" si="1"/>
        <v>#DIV/0!</v>
      </c>
      <c r="E29" s="967" t="e">
        <f t="shared" si="1"/>
        <v>#DIV/0!</v>
      </c>
      <c r="F29" s="967" t="e">
        <f t="shared" si="1"/>
        <v>#DIV/0!</v>
      </c>
      <c r="G29" s="967" t="e">
        <f t="shared" si="1"/>
        <v>#DIV/0!</v>
      </c>
      <c r="H29" s="967" t="e">
        <f t="shared" si="1"/>
        <v>#DIV/0!</v>
      </c>
      <c r="I29" s="967" t="e">
        <f t="shared" si="1"/>
        <v>#DIV/0!</v>
      </c>
      <c r="J29" s="967" t="e">
        <f t="shared" si="1"/>
        <v>#DIV/0!</v>
      </c>
      <c r="K29" s="967" t="e">
        <f t="shared" si="1"/>
        <v>#DIV/0!</v>
      </c>
      <c r="L29" s="967" t="e">
        <f t="shared" si="1"/>
        <v>#DIV/0!</v>
      </c>
      <c r="M29" s="967" t="e">
        <f t="shared" si="1"/>
        <v>#DIV/0!</v>
      </c>
      <c r="N29" s="967" t="e">
        <f t="shared" si="1"/>
        <v>#DIV/0!</v>
      </c>
      <c r="O29" s="967" t="e">
        <f t="shared" si="1"/>
        <v>#DIV/0!</v>
      </c>
      <c r="P29" s="967" t="e">
        <f t="shared" si="1"/>
        <v>#DIV/0!</v>
      </c>
      <c r="Q29" s="967" t="e">
        <f t="shared" si="1"/>
        <v>#DIV/0!</v>
      </c>
      <c r="R29" s="967" t="e">
        <f t="shared" si="2"/>
        <v>#DIV/0!</v>
      </c>
      <c r="S29" s="967" t="e">
        <f t="shared" si="2"/>
        <v>#DIV/0!</v>
      </c>
      <c r="T29" s="967" t="e">
        <f t="shared" si="3"/>
        <v>#DIV/0!</v>
      </c>
      <c r="U29" s="967" t="e">
        <f t="shared" si="3"/>
        <v>#DIV/0!</v>
      </c>
    </row>
    <row r="30" spans="1:23" ht="16.5">
      <c r="A30" s="968" t="s">
        <v>79</v>
      </c>
      <c r="B30" s="967" t="e">
        <f t="shared" si="1"/>
        <v>#DIV/0!</v>
      </c>
      <c r="C30" s="967" t="e">
        <f t="shared" si="1"/>
        <v>#DIV/0!</v>
      </c>
      <c r="D30" s="967" t="e">
        <f t="shared" si="1"/>
        <v>#DIV/0!</v>
      </c>
      <c r="E30" s="967" t="e">
        <f t="shared" si="1"/>
        <v>#DIV/0!</v>
      </c>
      <c r="F30" s="967" t="e">
        <f t="shared" si="1"/>
        <v>#DIV/0!</v>
      </c>
      <c r="G30" s="967" t="e">
        <f t="shared" si="1"/>
        <v>#DIV/0!</v>
      </c>
      <c r="H30" s="967" t="e">
        <f t="shared" si="1"/>
        <v>#DIV/0!</v>
      </c>
      <c r="I30" s="967" t="e">
        <f t="shared" si="1"/>
        <v>#DIV/0!</v>
      </c>
      <c r="J30" s="967" t="e">
        <f t="shared" si="1"/>
        <v>#DIV/0!</v>
      </c>
      <c r="K30" s="967" t="e">
        <f t="shared" si="1"/>
        <v>#DIV/0!</v>
      </c>
      <c r="L30" s="967" t="e">
        <f t="shared" si="1"/>
        <v>#DIV/0!</v>
      </c>
      <c r="M30" s="967" t="e">
        <f t="shared" si="1"/>
        <v>#DIV/0!</v>
      </c>
      <c r="N30" s="967" t="e">
        <f t="shared" si="1"/>
        <v>#DIV/0!</v>
      </c>
      <c r="O30" s="967" t="e">
        <f t="shared" si="1"/>
        <v>#DIV/0!</v>
      </c>
      <c r="P30" s="967" t="e">
        <f t="shared" si="1"/>
        <v>#DIV/0!</v>
      </c>
      <c r="Q30" s="967" t="e">
        <f t="shared" si="1"/>
        <v>#DIV/0!</v>
      </c>
      <c r="R30" s="967" t="e">
        <f t="shared" si="2"/>
        <v>#DIV/0!</v>
      </c>
      <c r="S30" s="967" t="e">
        <f t="shared" si="2"/>
        <v>#DIV/0!</v>
      </c>
      <c r="T30" s="967" t="e">
        <f t="shared" si="3"/>
        <v>#DIV/0!</v>
      </c>
      <c r="U30" s="967" t="e">
        <f t="shared" si="3"/>
        <v>#DIV/0!</v>
      </c>
    </row>
    <row r="31" spans="1:23" s="4" customFormat="1" ht="16.5" customHeight="1">
      <c r="A31" s="973"/>
      <c r="B31" s="974"/>
      <c r="V31"/>
      <c r="W31"/>
    </row>
    <row r="32" spans="1:23" s="4" customFormat="1" ht="28.5" customHeight="1">
      <c r="A32" s="973"/>
      <c r="B32" s="974"/>
      <c r="C32" s="35"/>
      <c r="D32" s="976" t="s">
        <v>521</v>
      </c>
      <c r="E32" s="977"/>
      <c r="F32" s="978"/>
      <c r="G32" s="35"/>
      <c r="H32" s="35"/>
    </row>
    <row r="33" spans="1:19" s="4" customFormat="1">
      <c r="A33" s="973"/>
      <c r="B33" s="974"/>
      <c r="C33" s="35"/>
      <c r="D33" s="979"/>
      <c r="E33" s="979"/>
      <c r="F33" s="979"/>
      <c r="G33" s="35"/>
      <c r="H33" s="35"/>
    </row>
    <row r="34" spans="1:19" ht="16.5">
      <c r="C34" s="35"/>
      <c r="D34" s="980" t="s">
        <v>522</v>
      </c>
      <c r="E34" s="981" t="e">
        <f>(+I38+I39+I40)/(I41)</f>
        <v>#DIV/0!</v>
      </c>
      <c r="F34" s="982"/>
      <c r="G34" s="35"/>
      <c r="H34" s="35"/>
    </row>
    <row r="35" spans="1:19" ht="16.5">
      <c r="C35" s="35"/>
      <c r="D35" s="983" t="s">
        <v>523</v>
      </c>
      <c r="E35" s="65"/>
      <c r="F35" s="982"/>
      <c r="G35" s="35"/>
      <c r="H35" s="35"/>
      <c r="I35" s="984" t="s">
        <v>524</v>
      </c>
    </row>
    <row r="36" spans="1:19" ht="16.5">
      <c r="C36" s="35"/>
      <c r="D36" s="985" t="s">
        <v>525</v>
      </c>
      <c r="E36" s="986" t="s">
        <v>526</v>
      </c>
      <c r="F36" s="982"/>
      <c r="G36" s="35"/>
      <c r="H36" s="987" t="s">
        <v>527</v>
      </c>
      <c r="I36" s="1114">
        <f>CreditosVIg_SinReactiva!I36</f>
        <v>0</v>
      </c>
      <c r="J36" s="77"/>
    </row>
    <row r="37" spans="1:19" ht="16.5">
      <c r="C37" s="35"/>
      <c r="D37" s="986" t="s">
        <v>528</v>
      </c>
      <c r="E37" s="986" t="s">
        <v>529</v>
      </c>
      <c r="F37" s="982"/>
      <c r="G37" s="35"/>
      <c r="H37" s="988"/>
      <c r="I37" s="91"/>
    </row>
    <row r="38" spans="1:19" ht="16.5">
      <c r="C38" s="35"/>
      <c r="D38" s="986" t="s">
        <v>530</v>
      </c>
      <c r="E38" s="986" t="s">
        <v>531</v>
      </c>
      <c r="F38" s="982"/>
      <c r="G38" s="35"/>
      <c r="H38" s="989">
        <v>1404</v>
      </c>
      <c r="I38" s="990">
        <f>+CreditosVIg_SinReactiva!I38</f>
        <v>0</v>
      </c>
      <c r="J38" s="1045"/>
    </row>
    <row r="39" spans="1:19" ht="16.5">
      <c r="C39" s="35"/>
      <c r="D39" s="986" t="s">
        <v>532</v>
      </c>
      <c r="E39" s="986" t="s">
        <v>533</v>
      </c>
      <c r="F39" s="982"/>
      <c r="G39" s="35"/>
      <c r="H39" s="989">
        <v>1405</v>
      </c>
      <c r="I39" s="990">
        <f>+CreditosVIg_SinReactiva!I39</f>
        <v>0</v>
      </c>
    </row>
    <row r="40" spans="1:19" ht="16.5">
      <c r="C40" s="35"/>
      <c r="D40" s="986" t="s">
        <v>534</v>
      </c>
      <c r="E40" s="986" t="s">
        <v>535</v>
      </c>
      <c r="F40" s="982"/>
      <c r="G40" s="35"/>
      <c r="H40" s="989">
        <v>1406</v>
      </c>
      <c r="I40" s="990">
        <f>+CreditosVIg_SinReactiva!I40</f>
        <v>0</v>
      </c>
    </row>
    <row r="41" spans="1:19" ht="16.5">
      <c r="C41" s="35"/>
      <c r="D41" s="986" t="s">
        <v>536</v>
      </c>
      <c r="E41" s="986" t="s">
        <v>537</v>
      </c>
      <c r="F41" s="982"/>
      <c r="G41" s="35"/>
      <c r="H41" s="989" t="s">
        <v>538</v>
      </c>
      <c r="I41" s="1044">
        <f>+I42-I43-I44</f>
        <v>0</v>
      </c>
    </row>
    <row r="42" spans="1:19" s="35" customFormat="1" ht="16.5">
      <c r="A42" s="77"/>
      <c r="D42" s="992" t="s">
        <v>571</v>
      </c>
      <c r="E42" s="993"/>
      <c r="F42" s="993"/>
      <c r="G42" s="993"/>
      <c r="H42" s="994">
        <v>1400</v>
      </c>
      <c r="I42" s="990">
        <f>+CreditosVIg_SinReactiva!I42</f>
        <v>0</v>
      </c>
      <c r="O42" s="108"/>
      <c r="P42" s="39"/>
      <c r="Q42" s="39"/>
      <c r="R42" s="39"/>
      <c r="S42" s="39"/>
    </row>
    <row r="43" spans="1:19" s="35" customFormat="1" ht="16.5">
      <c r="A43" s="77"/>
      <c r="C43"/>
      <c r="D43"/>
      <c r="E43"/>
      <c r="F43"/>
      <c r="G43"/>
      <c r="H43" s="989">
        <v>1408</v>
      </c>
      <c r="I43" s="990">
        <f>+CreditosVIg_SinReactiva!I43</f>
        <v>0</v>
      </c>
      <c r="J43" s="109"/>
      <c r="K43" s="109"/>
      <c r="O43" s="108"/>
      <c r="P43" s="39"/>
      <c r="Q43" s="39"/>
      <c r="R43" s="39"/>
      <c r="S43" s="39"/>
    </row>
    <row r="44" spans="1:19" s="35" customFormat="1" ht="28.5" customHeight="1">
      <c r="A44" s="77"/>
      <c r="C44"/>
      <c r="D44" s="976" t="s">
        <v>572</v>
      </c>
      <c r="E44" s="996"/>
      <c r="F44" s="997"/>
      <c r="H44" s="989">
        <v>1409</v>
      </c>
      <c r="I44" s="990">
        <f>+CreditosVIg_SinReactiva!I44</f>
        <v>0</v>
      </c>
      <c r="J44" s="109"/>
      <c r="K44" s="109"/>
      <c r="O44" s="108"/>
      <c r="P44" s="39"/>
      <c r="Q44" s="39"/>
      <c r="R44" s="39"/>
      <c r="S44" s="39"/>
    </row>
    <row r="45" spans="1:19" ht="16.5">
      <c r="D45" s="998" t="s">
        <v>541</v>
      </c>
      <c r="E45" s="998" t="s">
        <v>542</v>
      </c>
      <c r="F45" s="993"/>
    </row>
    <row r="46" spans="1:19" ht="16.5">
      <c r="D46" s="998" t="s">
        <v>543</v>
      </c>
      <c r="E46" s="998" t="s">
        <v>544</v>
      </c>
      <c r="F46" s="993"/>
    </row>
    <row r="50" spans="1:21">
      <c r="F50" s="17"/>
    </row>
    <row r="51" spans="1:21">
      <c r="A51" s="1001" t="s">
        <v>545</v>
      </c>
    </row>
    <row r="52" spans="1:21">
      <c r="A52" s="1001" t="s">
        <v>545</v>
      </c>
    </row>
    <row r="54" spans="1:21" ht="16.5">
      <c r="B54" s="1005">
        <v>2116</v>
      </c>
      <c r="C54" s="1046">
        <f>CreditosVIg_SinReactiva!C54</f>
        <v>0</v>
      </c>
      <c r="D54" s="1005">
        <v>2126</v>
      </c>
      <c r="E54" s="967">
        <f>CreditosVIg_SinReactiva!E54</f>
        <v>0</v>
      </c>
    </row>
    <row r="58" spans="1:21" s="4" customFormat="1">
      <c r="A58" s="1047"/>
      <c r="G58"/>
      <c r="H58"/>
      <c r="I58"/>
      <c r="J58"/>
    </row>
    <row r="59" spans="1:21" s="4" customFormat="1">
      <c r="A59" s="1047"/>
    </row>
    <row r="60" spans="1:21" s="4" customFormat="1">
      <c r="A60" s="1047"/>
      <c r="C60" s="1012"/>
      <c r="D60" s="1012"/>
      <c r="E60" s="1012"/>
      <c r="F60" s="1012"/>
      <c r="G60" s="1012"/>
      <c r="H60" s="1012"/>
      <c r="I60" s="1012"/>
      <c r="J60" s="1012"/>
      <c r="K60" s="1012"/>
      <c r="L60" s="1012"/>
      <c r="M60" s="1012"/>
      <c r="O60" s="1012"/>
    </row>
    <row r="61" spans="1:21" ht="16.5">
      <c r="A61" s="1010" t="s">
        <v>546</v>
      </c>
      <c r="B61" s="961" t="s">
        <v>28</v>
      </c>
      <c r="C61" s="961" t="s">
        <v>29</v>
      </c>
      <c r="D61" s="961" t="s">
        <v>30</v>
      </c>
      <c r="E61" s="961" t="s">
        <v>31</v>
      </c>
      <c r="F61" s="961" t="s">
        <v>32</v>
      </c>
      <c r="G61" s="961" t="s">
        <v>33</v>
      </c>
      <c r="H61" s="961" t="s">
        <v>34</v>
      </c>
      <c r="I61" s="961" t="s">
        <v>35</v>
      </c>
      <c r="J61" s="963" t="s">
        <v>547</v>
      </c>
      <c r="K61" s="1050"/>
      <c r="L61" s="1116" t="s">
        <v>104</v>
      </c>
      <c r="M61" s="632"/>
      <c r="N61" s="4"/>
      <c r="O61" s="1012"/>
      <c r="P61" s="4"/>
      <c r="Q61" s="4"/>
      <c r="R61" s="4"/>
      <c r="S61" s="4"/>
      <c r="T61" s="4"/>
      <c r="U61" s="4"/>
    </row>
    <row r="62" spans="1:21" ht="16.5">
      <c r="A62" s="1013" t="s">
        <v>93</v>
      </c>
      <c r="B62" s="1014" t="e">
        <f>Anx16AMN!C57+Anx16AMN!C93</f>
        <v>#DIV/0!</v>
      </c>
      <c r="C62" s="1014" t="e">
        <f>Anx16AMN!D57+Anx16AMN!D93</f>
        <v>#DIV/0!</v>
      </c>
      <c r="D62" s="1014" t="e">
        <f>Anx16AMN!E57+Anx16AMN!E93</f>
        <v>#DIV/0!</v>
      </c>
      <c r="E62" s="1014">
        <f>Anx16AMN!F57+Anx16AMN!F93</f>
        <v>0</v>
      </c>
      <c r="F62" s="1014">
        <f>Anx16AMN!G57+Anx16AMN!G93</f>
        <v>0</v>
      </c>
      <c r="G62" s="1014">
        <f>Anx16AMN!H57+Anx16AMN!H93</f>
        <v>0</v>
      </c>
      <c r="H62" s="1014">
        <f>Anx16AMN!I57+Anx16AMN!I93</f>
        <v>0</v>
      </c>
      <c r="I62" s="1014">
        <f>Anx16AMN!J57+Anx16AMN!J93</f>
        <v>0</v>
      </c>
      <c r="J62" s="1015" t="e">
        <f>SUM(Anx16AMN!K57:M57)+SUM(Anx16AMN!K93:M93)</f>
        <v>#DIV/0!</v>
      </c>
      <c r="K62" s="1050"/>
      <c r="L62" s="1016" t="e">
        <f>SUM(B62:J62)</f>
        <v>#DIV/0!</v>
      </c>
      <c r="M62" s="818"/>
      <c r="O62" s="701"/>
    </row>
    <row r="63" spans="1:21" ht="16.5">
      <c r="A63" s="1013" t="s">
        <v>94</v>
      </c>
      <c r="B63" s="967" t="e">
        <f>Anx16AMN!C58+Anx16AMN!C94</f>
        <v>#DIV/0!</v>
      </c>
      <c r="C63" s="967" t="e">
        <f>Anx16AMN!D58+Anx16AMN!D94</f>
        <v>#DIV/0!</v>
      </c>
      <c r="D63" s="967" t="e">
        <f>Anx16AMN!E58+Anx16AMN!E94</f>
        <v>#DIV/0!</v>
      </c>
      <c r="E63" s="967">
        <f>Anx16AMN!F58+Anx16AMN!F94</f>
        <v>0</v>
      </c>
      <c r="F63" s="967">
        <f>Anx16AMN!G58+Anx16AMN!G94</f>
        <v>0</v>
      </c>
      <c r="G63" s="967">
        <f>Anx16AMN!H58+Anx16AMN!H94</f>
        <v>0</v>
      </c>
      <c r="H63" s="967">
        <f>Anx16AMN!I58+Anx16AMN!I94</f>
        <v>0</v>
      </c>
      <c r="I63" s="967">
        <f>Anx16AMN!J58+Anx16AMN!J94</f>
        <v>0</v>
      </c>
      <c r="J63" s="1015" t="e">
        <f>SUM(Anx16AMN!K58:M58)+SUM(Anx16AMN!K94:M94)</f>
        <v>#DIV/0!</v>
      </c>
      <c r="K63" s="1050"/>
      <c r="L63" s="1016" t="e">
        <f>SUM(B63:J63)</f>
        <v>#DIV/0!</v>
      </c>
      <c r="M63" s="818"/>
      <c r="N63" s="1017"/>
      <c r="O63" s="701"/>
    </row>
    <row r="64" spans="1:21" ht="16.5">
      <c r="A64" s="1013" t="s">
        <v>95</v>
      </c>
      <c r="B64" s="967" t="e">
        <f>Anx16AMN!C59+Anx16AMN!C95</f>
        <v>#DIV/0!</v>
      </c>
      <c r="C64" s="967" t="e">
        <f>Anx16AMN!D59+Anx16AMN!D95</f>
        <v>#DIV/0!</v>
      </c>
      <c r="D64" s="967" t="e">
        <f>Anx16AMN!E59+Anx16AMN!E95</f>
        <v>#DIV/0!</v>
      </c>
      <c r="E64" s="967">
        <f>Anx16AMN!F59+Anx16AMN!F95</f>
        <v>0</v>
      </c>
      <c r="F64" s="967">
        <f>Anx16AMN!G59+Anx16AMN!G95</f>
        <v>0</v>
      </c>
      <c r="G64" s="967">
        <f>Anx16AMN!H59+Anx16AMN!H95</f>
        <v>0</v>
      </c>
      <c r="H64" s="967">
        <f>Anx16AMN!I59+Anx16AMN!I95</f>
        <v>0</v>
      </c>
      <c r="I64" s="967">
        <f>Anx16AMN!J59+Anx16AMN!J95</f>
        <v>0</v>
      </c>
      <c r="J64" s="1015" t="e">
        <f>SUM(Anx16AMN!K59:M59)+SUM(Anx16AMN!K95:M95)</f>
        <v>#DIV/0!</v>
      </c>
      <c r="K64" s="1050"/>
      <c r="L64" s="1016" t="e">
        <f>SUM(B64:J64)</f>
        <v>#DIV/0!</v>
      </c>
      <c r="M64" s="818"/>
      <c r="O64" s="701"/>
    </row>
    <row r="65" spans="1:15" ht="16.5">
      <c r="A65" s="1009"/>
      <c r="B65" s="1012"/>
      <c r="C65" s="1012"/>
      <c r="D65" s="1012"/>
      <c r="E65" s="1012"/>
      <c r="F65" s="1012"/>
      <c r="G65" s="1012"/>
      <c r="H65" s="1012"/>
      <c r="I65" s="1012"/>
      <c r="J65" s="1012"/>
      <c r="K65" s="632"/>
      <c r="L65" s="818"/>
      <c r="M65" s="818"/>
      <c r="O65" s="701"/>
    </row>
    <row r="66" spans="1:15" ht="16.5">
      <c r="A66" s="760" t="s">
        <v>573</v>
      </c>
      <c r="B66" s="1012"/>
      <c r="C66" s="1012"/>
      <c r="D66" s="1012"/>
      <c r="E66" s="1012"/>
      <c r="F66" s="1012"/>
      <c r="G66" s="1012"/>
      <c r="H66" s="1012"/>
      <c r="I66" s="1012"/>
      <c r="J66" s="4"/>
      <c r="K66" s="1116" t="s">
        <v>104</v>
      </c>
      <c r="L66" s="1011" t="s">
        <v>552</v>
      </c>
      <c r="M66" s="1011" t="s">
        <v>553</v>
      </c>
      <c r="O66" s="701"/>
    </row>
    <row r="67" spans="1:15" ht="16.5">
      <c r="A67" s="1020" t="s">
        <v>93</v>
      </c>
      <c r="B67" s="1014" t="e">
        <f>(B62)+(C62*$M$67)</f>
        <v>#DIV/0!</v>
      </c>
      <c r="C67" s="967" t="e">
        <f t="shared" ref="C67:J67" si="4">(C62*$L$67)+(D62*$M$67)</f>
        <v>#DIV/0!</v>
      </c>
      <c r="D67" s="967" t="e">
        <f t="shared" si="4"/>
        <v>#DIV/0!</v>
      </c>
      <c r="E67" s="967">
        <f t="shared" si="4"/>
        <v>0</v>
      </c>
      <c r="F67" s="967">
        <f t="shared" si="4"/>
        <v>0</v>
      </c>
      <c r="G67" s="967">
        <f t="shared" si="4"/>
        <v>0</v>
      </c>
      <c r="H67" s="967">
        <f t="shared" si="4"/>
        <v>0</v>
      </c>
      <c r="I67" s="967" t="e">
        <f t="shared" si="4"/>
        <v>#DIV/0!</v>
      </c>
      <c r="J67" s="1015" t="e">
        <f t="shared" si="4"/>
        <v>#DIV/0!</v>
      </c>
      <c r="K67" s="1016" t="e">
        <f>SUM(B67:J67)</f>
        <v>#DIV/0!</v>
      </c>
      <c r="L67" s="1021">
        <v>0.5</v>
      </c>
      <c r="M67" s="1021">
        <f>100%-L67</f>
        <v>0.5</v>
      </c>
      <c r="O67" s="701"/>
    </row>
    <row r="68" spans="1:15" ht="16.5">
      <c r="A68" s="1020" t="s">
        <v>94</v>
      </c>
      <c r="B68" s="967" t="e">
        <f>(B63)+(C63*$M$68)</f>
        <v>#DIV/0!</v>
      </c>
      <c r="C68" s="967" t="e">
        <f t="shared" ref="C68:J68" si="5">(C63*$L$68)+(D63*$M$68)</f>
        <v>#DIV/0!</v>
      </c>
      <c r="D68" s="967" t="e">
        <f t="shared" si="5"/>
        <v>#DIV/0!</v>
      </c>
      <c r="E68" s="967">
        <f t="shared" si="5"/>
        <v>0</v>
      </c>
      <c r="F68" s="967">
        <f t="shared" si="5"/>
        <v>0</v>
      </c>
      <c r="G68" s="967">
        <f t="shared" si="5"/>
        <v>0</v>
      </c>
      <c r="H68" s="967">
        <f t="shared" si="5"/>
        <v>0</v>
      </c>
      <c r="I68" s="967" t="e">
        <f t="shared" si="5"/>
        <v>#DIV/0!</v>
      </c>
      <c r="J68" s="1015" t="e">
        <f t="shared" si="5"/>
        <v>#DIV/0!</v>
      </c>
      <c r="K68" s="1016" t="e">
        <f>SUM(B68:J68)</f>
        <v>#DIV/0!</v>
      </c>
      <c r="L68" s="1021">
        <v>0.3</v>
      </c>
      <c r="M68" s="1021">
        <f>100%-L68</f>
        <v>0.7</v>
      </c>
      <c r="O68" s="701"/>
    </row>
    <row r="69" spans="1:15" ht="16.5">
      <c r="A69" s="1020" t="s">
        <v>95</v>
      </c>
      <c r="B69" s="967" t="e">
        <f>(B64)+(C64*$M$69)</f>
        <v>#DIV/0!</v>
      </c>
      <c r="C69" s="967" t="e">
        <f t="shared" ref="C69:J69" si="6">(C64*$L$69)+(D64*$M$69)</f>
        <v>#DIV/0!</v>
      </c>
      <c r="D69" s="1014" t="e">
        <f t="shared" si="6"/>
        <v>#DIV/0!</v>
      </c>
      <c r="E69" s="967">
        <f t="shared" si="6"/>
        <v>0</v>
      </c>
      <c r="F69" s="967">
        <f t="shared" si="6"/>
        <v>0</v>
      </c>
      <c r="G69" s="967">
        <f t="shared" si="6"/>
        <v>0</v>
      </c>
      <c r="H69" s="967">
        <f t="shared" si="6"/>
        <v>0</v>
      </c>
      <c r="I69" s="967" t="e">
        <f t="shared" si="6"/>
        <v>#DIV/0!</v>
      </c>
      <c r="J69" s="1015" t="e">
        <f t="shared" si="6"/>
        <v>#DIV/0!</v>
      </c>
      <c r="K69" s="1016" t="e">
        <f>SUM(B69:J69)</f>
        <v>#DIV/0!</v>
      </c>
      <c r="L69" s="1021">
        <v>0.3</v>
      </c>
      <c r="M69" s="1021">
        <f>100%-L69</f>
        <v>0.7</v>
      </c>
      <c r="O69" s="701"/>
    </row>
    <row r="70" spans="1:15" ht="16.5">
      <c r="A70" s="1009"/>
      <c r="B70" s="1012"/>
      <c r="C70" s="1012"/>
      <c r="D70" s="1012"/>
      <c r="E70" s="1012"/>
      <c r="F70" s="1012"/>
      <c r="G70" s="1012"/>
      <c r="H70" s="1012"/>
      <c r="I70" s="1012"/>
      <c r="J70" s="1012"/>
      <c r="K70" s="1034"/>
      <c r="L70" s="632"/>
      <c r="M70" s="632"/>
      <c r="O70" s="701"/>
    </row>
    <row r="71" spans="1:15" ht="16.5">
      <c r="A71" s="760" t="s">
        <v>574</v>
      </c>
      <c r="B71" s="1012"/>
      <c r="C71" s="1012"/>
      <c r="D71" s="1012"/>
      <c r="E71" s="1012"/>
      <c r="F71" s="1012"/>
      <c r="G71" s="1012"/>
      <c r="H71" s="1012"/>
      <c r="I71" s="1012"/>
      <c r="J71" s="4"/>
      <c r="K71" s="1117" t="s">
        <v>104</v>
      </c>
      <c r="L71" s="1011" t="s">
        <v>552</v>
      </c>
      <c r="M71" s="1011" t="s">
        <v>553</v>
      </c>
      <c r="O71" s="701"/>
    </row>
    <row r="72" spans="1:15" ht="16.5">
      <c r="A72" s="1013" t="s">
        <v>93</v>
      </c>
      <c r="B72" s="1014" t="e">
        <f>(B62)+(C62*$M$72)</f>
        <v>#DIV/0!</v>
      </c>
      <c r="C72" s="967" t="e">
        <f t="shared" ref="C72:J72" si="7">(C62*$L$72)+(D62*$M$72)</f>
        <v>#DIV/0!</v>
      </c>
      <c r="D72" s="967" t="e">
        <f t="shared" si="7"/>
        <v>#DIV/0!</v>
      </c>
      <c r="E72" s="967">
        <f t="shared" si="7"/>
        <v>0</v>
      </c>
      <c r="F72" s="967">
        <f t="shared" si="7"/>
        <v>0</v>
      </c>
      <c r="G72" s="967">
        <f t="shared" si="7"/>
        <v>0</v>
      </c>
      <c r="H72" s="967">
        <f t="shared" si="7"/>
        <v>0</v>
      </c>
      <c r="I72" s="967" t="e">
        <f t="shared" si="7"/>
        <v>#DIV/0!</v>
      </c>
      <c r="J72" s="1015" t="e">
        <f t="shared" si="7"/>
        <v>#DIV/0!</v>
      </c>
      <c r="K72" s="1016" t="e">
        <f>SUM(B72:J72)</f>
        <v>#DIV/0!</v>
      </c>
      <c r="L72" s="1021">
        <v>0.7</v>
      </c>
      <c r="M72" s="1021">
        <f>100%-L72</f>
        <v>0.30000000000000004</v>
      </c>
      <c r="O72" s="701"/>
    </row>
    <row r="73" spans="1:15" ht="16.5">
      <c r="A73" s="1013" t="s">
        <v>94</v>
      </c>
      <c r="B73" s="967" t="e">
        <f>(B63)+(C63*$M$73)</f>
        <v>#DIV/0!</v>
      </c>
      <c r="C73" s="967" t="e">
        <f t="shared" ref="C73:J73" si="8">(C63*$L$73)+(D63*$M$73)</f>
        <v>#DIV/0!</v>
      </c>
      <c r="D73" s="967" t="e">
        <f t="shared" si="8"/>
        <v>#DIV/0!</v>
      </c>
      <c r="E73" s="967">
        <f t="shared" si="8"/>
        <v>0</v>
      </c>
      <c r="F73" s="967">
        <f t="shared" si="8"/>
        <v>0</v>
      </c>
      <c r="G73" s="967">
        <f t="shared" si="8"/>
        <v>0</v>
      </c>
      <c r="H73" s="967">
        <f t="shared" si="8"/>
        <v>0</v>
      </c>
      <c r="I73" s="967" t="e">
        <f t="shared" si="8"/>
        <v>#DIV/0!</v>
      </c>
      <c r="J73" s="1015" t="e">
        <f t="shared" si="8"/>
        <v>#DIV/0!</v>
      </c>
      <c r="K73" s="1016" t="e">
        <f>SUM(B73:J73)</f>
        <v>#DIV/0!</v>
      </c>
      <c r="L73" s="1021">
        <v>0.5</v>
      </c>
      <c r="M73" s="1021">
        <f>100%-L73</f>
        <v>0.5</v>
      </c>
      <c r="O73" s="701"/>
    </row>
    <row r="74" spans="1:15" ht="16.5">
      <c r="A74" s="1013" t="s">
        <v>95</v>
      </c>
      <c r="B74" s="967" t="e">
        <f>(B64)+(C64*$M$74)</f>
        <v>#DIV/0!</v>
      </c>
      <c r="C74" s="967" t="e">
        <f t="shared" ref="C74:J74" si="9">(C64*$L$74)+(D64*$M$74)</f>
        <v>#DIV/0!</v>
      </c>
      <c r="D74" s="1014" t="e">
        <f t="shared" si="9"/>
        <v>#DIV/0!</v>
      </c>
      <c r="E74" s="967">
        <f t="shared" si="9"/>
        <v>0</v>
      </c>
      <c r="F74" s="967">
        <f t="shared" si="9"/>
        <v>0</v>
      </c>
      <c r="G74" s="967">
        <f t="shared" si="9"/>
        <v>0</v>
      </c>
      <c r="H74" s="967">
        <f t="shared" si="9"/>
        <v>0</v>
      </c>
      <c r="I74" s="967" t="e">
        <f t="shared" si="9"/>
        <v>#DIV/0!</v>
      </c>
      <c r="J74" s="1015" t="e">
        <f t="shared" si="9"/>
        <v>#DIV/0!</v>
      </c>
      <c r="K74" s="1016" t="e">
        <f>SUM(B74:J74)</f>
        <v>#DIV/0!</v>
      </c>
      <c r="L74" s="1021">
        <v>0.5</v>
      </c>
      <c r="M74" s="1021">
        <f>100%-L74</f>
        <v>0.5</v>
      </c>
      <c r="O74" s="701"/>
    </row>
    <row r="75" spans="1:15">
      <c r="A75" s="1009"/>
      <c r="B75" s="1012"/>
      <c r="C75" s="1012"/>
      <c r="D75" s="1012"/>
      <c r="E75" s="1012"/>
      <c r="F75" s="1012"/>
      <c r="G75" s="1012"/>
      <c r="H75" s="1012"/>
      <c r="I75" s="1012"/>
      <c r="J75" s="1012"/>
      <c r="K75" s="1012"/>
      <c r="L75" s="1012"/>
      <c r="M75" s="1012"/>
      <c r="O75" s="701"/>
    </row>
    <row r="76" spans="1:15" ht="16.5">
      <c r="A76" s="973"/>
      <c r="B76" s="4"/>
      <c r="C76" s="4"/>
      <c r="D76" s="4"/>
      <c r="E76" s="4"/>
      <c r="F76" s="4"/>
      <c r="G76" s="4"/>
      <c r="H76" s="4"/>
      <c r="I76" s="4"/>
      <c r="J76" s="4"/>
      <c r="K76" s="1050"/>
      <c r="L76" s="1050"/>
      <c r="M76" s="1050"/>
    </row>
    <row r="77" spans="1:15" ht="16.5">
      <c r="A77" s="1022" t="s">
        <v>546</v>
      </c>
      <c r="B77" s="961" t="s">
        <v>28</v>
      </c>
      <c r="C77" s="961" t="s">
        <v>29</v>
      </c>
      <c r="D77" s="961" t="s">
        <v>30</v>
      </c>
      <c r="E77" s="961" t="s">
        <v>31</v>
      </c>
      <c r="F77" s="961" t="s">
        <v>32</v>
      </c>
      <c r="G77" s="961" t="s">
        <v>33</v>
      </c>
      <c r="H77" s="961" t="s">
        <v>34</v>
      </c>
      <c r="I77" s="962" t="s">
        <v>35</v>
      </c>
      <c r="J77" s="963" t="s">
        <v>547</v>
      </c>
      <c r="K77" s="1050"/>
      <c r="L77" s="1116" t="s">
        <v>104</v>
      </c>
      <c r="M77" s="632"/>
    </row>
    <row r="78" spans="1:15" ht="16.5">
      <c r="A78" s="1020" t="s">
        <v>555</v>
      </c>
      <c r="B78" s="967" t="e">
        <f>Anx16AMN!C90</f>
        <v>#DIV/0!</v>
      </c>
      <c r="C78" s="967" t="e">
        <f>Anx16AMN!D90</f>
        <v>#DIV/0!</v>
      </c>
      <c r="D78" s="967" t="e">
        <f>Anx16AMN!E90</f>
        <v>#DIV/0!</v>
      </c>
      <c r="E78" s="967">
        <f>Anx16AMN!F90</f>
        <v>0</v>
      </c>
      <c r="F78" s="967">
        <f>Anx16AMN!G90</f>
        <v>0</v>
      </c>
      <c r="G78" s="967">
        <f>Anx16AMN!H90</f>
        <v>0</v>
      </c>
      <c r="H78" s="967">
        <f>Anx16AMN!I90</f>
        <v>0</v>
      </c>
      <c r="I78" s="967">
        <f>Anx16AMN!J90</f>
        <v>0</v>
      </c>
      <c r="J78" s="967" t="e">
        <f>SUM(Anx16AMN!K90:M90)</f>
        <v>#DIV/0!</v>
      </c>
      <c r="K78" s="1050"/>
      <c r="L78" s="1016" t="e">
        <f>SUM(B78:J78)</f>
        <v>#DIV/0!</v>
      </c>
      <c r="M78" s="818"/>
      <c r="N78" s="991"/>
    </row>
    <row r="79" spans="1:15" ht="16.5">
      <c r="A79" s="1020" t="s">
        <v>556</v>
      </c>
      <c r="B79" s="967" t="e">
        <f>Anx16AMN!C91</f>
        <v>#DIV/0!</v>
      </c>
      <c r="C79" s="967" t="e">
        <f>Anx16AMN!D91</f>
        <v>#DIV/0!</v>
      </c>
      <c r="D79" s="967" t="e">
        <f>Anx16AMN!E91</f>
        <v>#DIV/0!</v>
      </c>
      <c r="E79" s="967">
        <f>Anx16AMN!F91</f>
        <v>0</v>
      </c>
      <c r="F79" s="967">
        <f>Anx16AMN!G91</f>
        <v>0</v>
      </c>
      <c r="G79" s="967">
        <f>Anx16AMN!H91</f>
        <v>0</v>
      </c>
      <c r="H79" s="967">
        <f>Anx16AMN!I91</f>
        <v>0</v>
      </c>
      <c r="I79" s="967">
        <f>Anx16AMN!J91</f>
        <v>0</v>
      </c>
      <c r="J79" s="967" t="e">
        <f>SUM(Anx16AMN!K91:M91)</f>
        <v>#DIV/0!</v>
      </c>
      <c r="K79" s="1050"/>
      <c r="L79" s="1016" t="e">
        <f>SUM(B79:J79)</f>
        <v>#DIV/0!</v>
      </c>
      <c r="M79" s="818"/>
      <c r="N79" s="991"/>
    </row>
    <row r="80" spans="1:15" ht="16.5">
      <c r="A80" s="1020" t="s">
        <v>557</v>
      </c>
      <c r="B80" s="967" t="e">
        <f>Anx16AMN!C92</f>
        <v>#DIV/0!</v>
      </c>
      <c r="C80" s="967" t="e">
        <f>Anx16AMN!D92</f>
        <v>#DIV/0!</v>
      </c>
      <c r="D80" s="967" t="e">
        <f>Anx16AMN!E92</f>
        <v>#DIV/0!</v>
      </c>
      <c r="E80" s="967">
        <f>Anx16AMN!F92</f>
        <v>0</v>
      </c>
      <c r="F80" s="967">
        <f>Anx16AMN!G92</f>
        <v>0</v>
      </c>
      <c r="G80" s="967">
        <f>Anx16AMN!H92</f>
        <v>0</v>
      </c>
      <c r="H80" s="967">
        <f>Anx16AMN!I92</f>
        <v>0</v>
      </c>
      <c r="I80" s="967">
        <f>Anx16AMN!J92</f>
        <v>0</v>
      </c>
      <c r="J80" s="967" t="e">
        <f>SUM(Anx16AMN!K92:M92)</f>
        <v>#DIV/0!</v>
      </c>
      <c r="K80" s="1050"/>
      <c r="L80" s="1016" t="e">
        <f>SUM(B80:J80)</f>
        <v>#DIV/0!</v>
      </c>
      <c r="M80" s="818"/>
      <c r="N80" s="991"/>
    </row>
    <row r="81" spans="1:14" ht="16.5">
      <c r="A81" s="1009"/>
      <c r="B81" s="1012"/>
      <c r="C81" s="1012"/>
      <c r="D81" s="1012"/>
      <c r="E81" s="1012"/>
      <c r="F81" s="1012"/>
      <c r="G81" s="1012"/>
      <c r="H81" s="1012"/>
      <c r="I81" s="1012"/>
      <c r="J81" s="1012"/>
      <c r="K81" s="632"/>
      <c r="L81" s="818"/>
      <c r="M81" s="818"/>
    </row>
    <row r="82" spans="1:14" ht="16.5">
      <c r="A82" s="586" t="s">
        <v>573</v>
      </c>
      <c r="B82" s="1012"/>
      <c r="C82" s="1012"/>
      <c r="D82" s="1012"/>
      <c r="E82" s="1012"/>
      <c r="F82" s="1012"/>
      <c r="G82" s="1012"/>
      <c r="H82" s="1012"/>
      <c r="I82" s="1012"/>
      <c r="J82" s="4"/>
      <c r="K82" s="1116" t="s">
        <v>104</v>
      </c>
      <c r="L82" s="1011" t="s">
        <v>552</v>
      </c>
      <c r="M82" s="1011" t="s">
        <v>553</v>
      </c>
      <c r="N82" s="1011"/>
    </row>
    <row r="83" spans="1:14" ht="16.5">
      <c r="A83" s="1013" t="s">
        <v>558</v>
      </c>
      <c r="B83" s="967" t="e">
        <f>(B78)+(C78*$M$67)</f>
        <v>#DIV/0!</v>
      </c>
      <c r="C83" s="967" t="e">
        <f t="shared" ref="C83:J83" si="10">(C78*$L$67)+(D78*$M$67)</f>
        <v>#DIV/0!</v>
      </c>
      <c r="D83" s="967" t="e">
        <f t="shared" si="10"/>
        <v>#DIV/0!</v>
      </c>
      <c r="E83" s="967">
        <f t="shared" si="10"/>
        <v>0</v>
      </c>
      <c r="F83" s="967">
        <f t="shared" si="10"/>
        <v>0</v>
      </c>
      <c r="G83" s="967">
        <f t="shared" si="10"/>
        <v>0</v>
      </c>
      <c r="H83" s="967">
        <f t="shared" si="10"/>
        <v>0</v>
      </c>
      <c r="I83" s="967" t="e">
        <f t="shared" si="10"/>
        <v>#DIV/0!</v>
      </c>
      <c r="J83" s="967" t="e">
        <f t="shared" si="10"/>
        <v>#DIV/0!</v>
      </c>
      <c r="K83" s="1016" t="e">
        <f>SUM(B83:J83)</f>
        <v>#DIV/0!</v>
      </c>
      <c r="L83" s="1021">
        <v>0.5</v>
      </c>
      <c r="M83" s="1021">
        <f>100%-L83</f>
        <v>0.5</v>
      </c>
    </row>
    <row r="84" spans="1:14" ht="16.5">
      <c r="A84" s="1013" t="s">
        <v>559</v>
      </c>
      <c r="B84" s="967" t="e">
        <f>(B79)+(C79*$M$68)</f>
        <v>#DIV/0!</v>
      </c>
      <c r="C84" s="967" t="e">
        <f t="shared" ref="C84:J84" si="11">(C79*$L$68)+(D79*$M$68)</f>
        <v>#DIV/0!</v>
      </c>
      <c r="D84" s="967" t="e">
        <f t="shared" si="11"/>
        <v>#DIV/0!</v>
      </c>
      <c r="E84" s="967">
        <f t="shared" si="11"/>
        <v>0</v>
      </c>
      <c r="F84" s="967">
        <f t="shared" si="11"/>
        <v>0</v>
      </c>
      <c r="G84" s="967">
        <f t="shared" si="11"/>
        <v>0</v>
      </c>
      <c r="H84" s="967">
        <f t="shared" si="11"/>
        <v>0</v>
      </c>
      <c r="I84" s="967" t="e">
        <f t="shared" si="11"/>
        <v>#DIV/0!</v>
      </c>
      <c r="J84" s="967" t="e">
        <f t="shared" si="11"/>
        <v>#DIV/0!</v>
      </c>
      <c r="K84" s="1016" t="e">
        <f>SUM(B84:J84)</f>
        <v>#DIV/0!</v>
      </c>
      <c r="L84" s="1021">
        <v>0.3</v>
      </c>
      <c r="M84" s="1021">
        <f>100%-L84</f>
        <v>0.7</v>
      </c>
    </row>
    <row r="85" spans="1:14" ht="16.5">
      <c r="A85" s="1013" t="s">
        <v>560</v>
      </c>
      <c r="B85" s="967" t="e">
        <f>(B80)+(C80*$M$69)</f>
        <v>#DIV/0!</v>
      </c>
      <c r="C85" s="967" t="e">
        <f t="shared" ref="C85:J85" si="12">(C80*$L$69)+(D80*$M$69)</f>
        <v>#DIV/0!</v>
      </c>
      <c r="D85" s="967" t="e">
        <f t="shared" si="12"/>
        <v>#DIV/0!</v>
      </c>
      <c r="E85" s="967">
        <f t="shared" si="12"/>
        <v>0</v>
      </c>
      <c r="F85" s="967">
        <f t="shared" si="12"/>
        <v>0</v>
      </c>
      <c r="G85" s="967">
        <f t="shared" si="12"/>
        <v>0</v>
      </c>
      <c r="H85" s="967">
        <f t="shared" si="12"/>
        <v>0</v>
      </c>
      <c r="I85" s="967" t="e">
        <f t="shared" si="12"/>
        <v>#DIV/0!</v>
      </c>
      <c r="J85" s="967" t="e">
        <f t="shared" si="12"/>
        <v>#DIV/0!</v>
      </c>
      <c r="K85" s="1016" t="e">
        <f>SUM(B85:J85)</f>
        <v>#DIV/0!</v>
      </c>
      <c r="L85" s="1021">
        <v>0.3</v>
      </c>
      <c r="M85" s="1021">
        <f>100%-L85</f>
        <v>0.7</v>
      </c>
    </row>
    <row r="86" spans="1:14" ht="16.5">
      <c r="A86" s="1009"/>
      <c r="B86" s="1012"/>
      <c r="C86" s="1012"/>
      <c r="D86" s="1012"/>
      <c r="E86" s="1012"/>
      <c r="F86" s="1012"/>
      <c r="G86" s="1012"/>
      <c r="H86" s="1012"/>
      <c r="I86" s="1012"/>
      <c r="J86" s="1012"/>
      <c r="K86" s="1034"/>
      <c r="L86" s="632"/>
      <c r="M86" s="632"/>
    </row>
    <row r="87" spans="1:14" ht="16.5">
      <c r="A87" s="760" t="s">
        <v>574</v>
      </c>
      <c r="B87" s="1012"/>
      <c r="C87" s="1012"/>
      <c r="D87" s="1012"/>
      <c r="E87" s="1012"/>
      <c r="F87" s="1012"/>
      <c r="G87" s="1012"/>
      <c r="H87" s="1012"/>
      <c r="I87" s="1012"/>
      <c r="J87" s="4"/>
      <c r="K87" s="1117" t="s">
        <v>104</v>
      </c>
      <c r="L87" s="1011" t="s">
        <v>552</v>
      </c>
      <c r="M87" s="1011" t="s">
        <v>553</v>
      </c>
      <c r="N87" s="1011"/>
    </row>
    <row r="88" spans="1:14" ht="16.5">
      <c r="A88" s="1013" t="s">
        <v>558</v>
      </c>
      <c r="B88" s="967" t="e">
        <f>(B78)+(C78*$M$72)</f>
        <v>#DIV/0!</v>
      </c>
      <c r="C88" s="967" t="e">
        <f t="shared" ref="C88:J88" si="13">(C78*$L$72)+(D78*$M$72)</f>
        <v>#DIV/0!</v>
      </c>
      <c r="D88" s="967" t="e">
        <f t="shared" si="13"/>
        <v>#DIV/0!</v>
      </c>
      <c r="E88" s="967">
        <f t="shared" si="13"/>
        <v>0</v>
      </c>
      <c r="F88" s="967">
        <f t="shared" si="13"/>
        <v>0</v>
      </c>
      <c r="G88" s="967">
        <f t="shared" si="13"/>
        <v>0</v>
      </c>
      <c r="H88" s="967">
        <f t="shared" si="13"/>
        <v>0</v>
      </c>
      <c r="I88" s="967" t="e">
        <f t="shared" si="13"/>
        <v>#DIV/0!</v>
      </c>
      <c r="J88" s="967" t="e">
        <f t="shared" si="13"/>
        <v>#DIV/0!</v>
      </c>
      <c r="K88" s="1016" t="e">
        <f>SUM(B88:J88)</f>
        <v>#DIV/0!</v>
      </c>
      <c r="L88" s="1021">
        <v>0.7</v>
      </c>
      <c r="M88" s="1021">
        <f>100%-L88</f>
        <v>0.30000000000000004</v>
      </c>
    </row>
    <row r="89" spans="1:14" ht="16.5">
      <c r="A89" s="1013" t="s">
        <v>559</v>
      </c>
      <c r="B89" s="967" t="e">
        <f>(B79)+(C79*$M$73)</f>
        <v>#DIV/0!</v>
      </c>
      <c r="C89" s="967" t="e">
        <f t="shared" ref="C89:J89" si="14">(C79*$L$73)+(D79*$M$73)</f>
        <v>#DIV/0!</v>
      </c>
      <c r="D89" s="967" t="e">
        <f t="shared" si="14"/>
        <v>#DIV/0!</v>
      </c>
      <c r="E89" s="967">
        <f t="shared" si="14"/>
        <v>0</v>
      </c>
      <c r="F89" s="967">
        <f t="shared" si="14"/>
        <v>0</v>
      </c>
      <c r="G89" s="967">
        <f t="shared" si="14"/>
        <v>0</v>
      </c>
      <c r="H89" s="967">
        <f t="shared" si="14"/>
        <v>0</v>
      </c>
      <c r="I89" s="967" t="e">
        <f t="shared" si="14"/>
        <v>#DIV/0!</v>
      </c>
      <c r="J89" s="967" t="e">
        <f t="shared" si="14"/>
        <v>#DIV/0!</v>
      </c>
      <c r="K89" s="1016" t="e">
        <f>SUM(B89:J89)</f>
        <v>#DIV/0!</v>
      </c>
      <c r="L89" s="1021">
        <v>0.5</v>
      </c>
      <c r="M89" s="1021">
        <f>100%-L89</f>
        <v>0.5</v>
      </c>
    </row>
    <row r="90" spans="1:14" ht="16.5">
      <c r="A90" s="1013" t="s">
        <v>560</v>
      </c>
      <c r="B90" s="967" t="e">
        <f>(B80)+(C80*$M$74)</f>
        <v>#DIV/0!</v>
      </c>
      <c r="C90" s="967" t="e">
        <f t="shared" ref="C90:J90" si="15">(C80*$L$74)+(D80*$M$74)</f>
        <v>#DIV/0!</v>
      </c>
      <c r="D90" s="967" t="e">
        <f t="shared" si="15"/>
        <v>#DIV/0!</v>
      </c>
      <c r="E90" s="967">
        <f t="shared" si="15"/>
        <v>0</v>
      </c>
      <c r="F90" s="967">
        <f t="shared" si="15"/>
        <v>0</v>
      </c>
      <c r="G90" s="967">
        <f t="shared" si="15"/>
        <v>0</v>
      </c>
      <c r="H90" s="967">
        <f t="shared" si="15"/>
        <v>0</v>
      </c>
      <c r="I90" s="967" t="e">
        <f t="shared" si="15"/>
        <v>#DIV/0!</v>
      </c>
      <c r="J90" s="967" t="e">
        <f t="shared" si="15"/>
        <v>#DIV/0!</v>
      </c>
      <c r="K90" s="1016" t="e">
        <f>SUM(B90:J90)</f>
        <v>#DIV/0!</v>
      </c>
      <c r="L90" s="1021">
        <v>0.5</v>
      </c>
      <c r="M90" s="1021">
        <f>100%-L90</f>
        <v>0.5</v>
      </c>
    </row>
    <row r="91" spans="1:14">
      <c r="A91" s="1009"/>
      <c r="B91" s="1012"/>
      <c r="C91" s="1012"/>
      <c r="D91" s="1012"/>
      <c r="E91" s="1012"/>
      <c r="F91" s="1012"/>
      <c r="G91" s="1012"/>
      <c r="H91" s="1012"/>
      <c r="I91" s="1012"/>
      <c r="J91" s="1012"/>
      <c r="K91" s="1012"/>
      <c r="L91" s="1012"/>
      <c r="M91" s="1012"/>
    </row>
    <row r="92" spans="1:14">
      <c r="A92" s="1009"/>
      <c r="B92" s="1012"/>
      <c r="C92" s="1012"/>
      <c r="D92" s="1012"/>
      <c r="E92" s="1012"/>
      <c r="F92" s="1012"/>
      <c r="G92" s="1012"/>
      <c r="H92" s="1012"/>
      <c r="I92" s="1012"/>
      <c r="J92" s="1012"/>
      <c r="K92" s="1012"/>
      <c r="L92" s="1012"/>
      <c r="M92" s="1012"/>
    </row>
    <row r="93" spans="1:14" ht="16.5">
      <c r="A93" s="1022" t="s">
        <v>546</v>
      </c>
      <c r="B93" s="961" t="s">
        <v>28</v>
      </c>
      <c r="C93" s="961" t="s">
        <v>29</v>
      </c>
      <c r="D93" s="961" t="s">
        <v>30</v>
      </c>
      <c r="E93" s="961" t="s">
        <v>31</v>
      </c>
      <c r="F93" s="961" t="s">
        <v>32</v>
      </c>
      <c r="G93" s="961" t="s">
        <v>33</v>
      </c>
      <c r="H93" s="961" t="s">
        <v>34</v>
      </c>
      <c r="I93" s="962" t="s">
        <v>35</v>
      </c>
      <c r="J93" s="963" t="s">
        <v>547</v>
      </c>
      <c r="K93" s="1050"/>
      <c r="L93" s="1116" t="s">
        <v>104</v>
      </c>
      <c r="M93" s="1050"/>
    </row>
    <row r="94" spans="1:14" ht="16.5">
      <c r="A94" s="1013" t="s">
        <v>575</v>
      </c>
      <c r="B94" s="967">
        <f>Anx16AMN!C87</f>
        <v>0</v>
      </c>
      <c r="C94" s="967">
        <f>Anx16AMN!D87</f>
        <v>0</v>
      </c>
      <c r="D94" s="967">
        <f>Anx16AMN!E87</f>
        <v>0</v>
      </c>
      <c r="E94" s="967">
        <f>Anx16AMN!F87</f>
        <v>0</v>
      </c>
      <c r="F94" s="967">
        <f>Anx16AMN!G87</f>
        <v>0</v>
      </c>
      <c r="G94" s="967">
        <f>Anx16AMN!H87</f>
        <v>0</v>
      </c>
      <c r="H94" s="967">
        <f>Anx16AMN!I87</f>
        <v>0</v>
      </c>
      <c r="I94" s="967">
        <f>Anx16AMN!J87</f>
        <v>0</v>
      </c>
      <c r="J94" s="967">
        <f>SUM(Anx16AMN!K87:M87)</f>
        <v>0</v>
      </c>
      <c r="K94" s="1050"/>
      <c r="L94" s="1016">
        <f>SUM(B94:J94)</f>
        <v>0</v>
      </c>
      <c r="M94" s="818"/>
    </row>
    <row r="95" spans="1:14" ht="16.5">
      <c r="A95" s="1013" t="s">
        <v>576</v>
      </c>
      <c r="B95" s="967">
        <f>Anx16AMN!C88</f>
        <v>0</v>
      </c>
      <c r="C95" s="967">
        <f>Anx16AMN!D88</f>
        <v>0</v>
      </c>
      <c r="D95" s="967">
        <f>Anx16AMN!E88</f>
        <v>0</v>
      </c>
      <c r="E95" s="967">
        <f>Anx16AMN!F88</f>
        <v>0</v>
      </c>
      <c r="F95" s="967">
        <f>Anx16AMN!G88</f>
        <v>0</v>
      </c>
      <c r="G95" s="967">
        <f>Anx16AMN!H88</f>
        <v>0</v>
      </c>
      <c r="H95" s="967">
        <f>Anx16AMN!I88</f>
        <v>0</v>
      </c>
      <c r="I95" s="967">
        <f>Anx16AMN!J88</f>
        <v>0</v>
      </c>
      <c r="J95" s="967">
        <f>SUM(Anx16AMN!K88:M88)</f>
        <v>0</v>
      </c>
      <c r="K95" s="1050"/>
      <c r="L95" s="1016">
        <f>SUM(B95:J95)</f>
        <v>0</v>
      </c>
      <c r="M95" s="818"/>
    </row>
    <row r="96" spans="1:14" ht="16.5">
      <c r="A96" s="1013" t="s">
        <v>577</v>
      </c>
      <c r="B96" s="967">
        <f>Anx16AMN!C89</f>
        <v>0</v>
      </c>
      <c r="C96" s="967">
        <f>Anx16AMN!D89</f>
        <v>0</v>
      </c>
      <c r="D96" s="967">
        <f>Anx16AMN!E89</f>
        <v>0</v>
      </c>
      <c r="E96" s="967">
        <f>Anx16AMN!F89</f>
        <v>0</v>
      </c>
      <c r="F96" s="967">
        <f>Anx16AMN!G89</f>
        <v>0</v>
      </c>
      <c r="G96" s="967">
        <f>Anx16AMN!H89</f>
        <v>0</v>
      </c>
      <c r="H96" s="967">
        <f>Anx16AMN!I89</f>
        <v>0</v>
      </c>
      <c r="I96" s="967">
        <f>Anx16AMN!J89</f>
        <v>0</v>
      </c>
      <c r="J96" s="967">
        <f>SUM(Anx16AMN!K89:M89)</f>
        <v>0</v>
      </c>
      <c r="K96" s="1050"/>
      <c r="L96" s="1016">
        <f>SUM(B96:J96)</f>
        <v>0</v>
      </c>
      <c r="M96" s="818"/>
    </row>
    <row r="97" spans="1:21" ht="16.5">
      <c r="A97" s="1009"/>
      <c r="B97" s="1012"/>
      <c r="C97" s="1012"/>
      <c r="D97" s="1012"/>
      <c r="E97" s="1012"/>
      <c r="F97" s="1012"/>
      <c r="G97" s="1012"/>
      <c r="H97" s="1012"/>
      <c r="I97" s="1012"/>
      <c r="J97" s="1012"/>
      <c r="K97" s="632"/>
      <c r="L97" s="818"/>
      <c r="M97" s="818"/>
      <c r="N97" s="4"/>
      <c r="O97" s="4"/>
      <c r="P97" s="4"/>
      <c r="Q97" s="4"/>
      <c r="R97" s="4"/>
      <c r="S97" s="4"/>
      <c r="T97" s="4"/>
      <c r="U97" s="4"/>
    </row>
    <row r="98" spans="1:21" ht="16.5">
      <c r="A98" s="586" t="s">
        <v>573</v>
      </c>
      <c r="B98" s="1012"/>
      <c r="C98" s="1012"/>
      <c r="D98" s="1012"/>
      <c r="E98" s="1012"/>
      <c r="F98" s="1012"/>
      <c r="G98" s="1012"/>
      <c r="H98" s="1012"/>
      <c r="I98" s="1012"/>
      <c r="J98" s="4"/>
      <c r="K98" s="1116" t="s">
        <v>104</v>
      </c>
      <c r="L98" s="1011" t="s">
        <v>552</v>
      </c>
      <c r="M98" s="1011" t="s">
        <v>553</v>
      </c>
      <c r="N98" s="4"/>
      <c r="O98" s="4"/>
      <c r="P98" s="4"/>
      <c r="Q98" s="4"/>
      <c r="R98" s="4"/>
      <c r="S98" s="4"/>
      <c r="T98" s="4"/>
      <c r="U98" s="4"/>
    </row>
    <row r="99" spans="1:21" ht="16.5">
      <c r="A99" s="1013" t="s">
        <v>564</v>
      </c>
      <c r="B99" s="967">
        <f>(B94)+(C94*$M$68)</f>
        <v>0</v>
      </c>
      <c r="C99" s="967">
        <f t="shared" ref="C99:J99" si="16">(C94*$L$68)+(D94*$M$68)</f>
        <v>0</v>
      </c>
      <c r="D99" s="967">
        <f t="shared" si="16"/>
        <v>0</v>
      </c>
      <c r="E99" s="967">
        <f t="shared" si="16"/>
        <v>0</v>
      </c>
      <c r="F99" s="967">
        <f t="shared" si="16"/>
        <v>0</v>
      </c>
      <c r="G99" s="967">
        <f t="shared" si="16"/>
        <v>0</v>
      </c>
      <c r="H99" s="967">
        <f t="shared" si="16"/>
        <v>0</v>
      </c>
      <c r="I99" s="967">
        <f t="shared" si="16"/>
        <v>0</v>
      </c>
      <c r="J99" s="967">
        <f t="shared" si="16"/>
        <v>0</v>
      </c>
      <c r="K99" s="1016">
        <f>SUM(B99:J99)</f>
        <v>0</v>
      </c>
      <c r="L99" s="1021">
        <v>0.5</v>
      </c>
      <c r="M99" s="1021">
        <f>100%-L99</f>
        <v>0.5</v>
      </c>
      <c r="N99" s="4"/>
      <c r="O99" s="4"/>
      <c r="P99" s="4"/>
      <c r="Q99" s="4"/>
      <c r="R99" s="4"/>
      <c r="S99" s="4"/>
      <c r="T99" s="4"/>
      <c r="U99" s="4"/>
    </row>
    <row r="100" spans="1:21" ht="16.5">
      <c r="A100" s="1013" t="s">
        <v>565</v>
      </c>
      <c r="B100" s="967">
        <f>(B95)+(C95*$M$69)</f>
        <v>0</v>
      </c>
      <c r="C100" s="967">
        <f t="shared" ref="C100:J100" si="17">(C95*$L$69)+(D95*$M$69)</f>
        <v>0</v>
      </c>
      <c r="D100" s="967">
        <f t="shared" si="17"/>
        <v>0</v>
      </c>
      <c r="E100" s="967">
        <f t="shared" si="17"/>
        <v>0</v>
      </c>
      <c r="F100" s="967">
        <f t="shared" si="17"/>
        <v>0</v>
      </c>
      <c r="G100" s="967">
        <f t="shared" si="17"/>
        <v>0</v>
      </c>
      <c r="H100" s="967">
        <f t="shared" si="17"/>
        <v>0</v>
      </c>
      <c r="I100" s="967">
        <f t="shared" si="17"/>
        <v>0</v>
      </c>
      <c r="J100" s="967">
        <f t="shared" si="17"/>
        <v>0</v>
      </c>
      <c r="K100" s="1016">
        <f>SUM(B100:J100)</f>
        <v>0</v>
      </c>
      <c r="L100" s="1021">
        <v>0.3</v>
      </c>
      <c r="M100" s="1021">
        <f>100%-L100</f>
        <v>0.7</v>
      </c>
      <c r="N100" s="4"/>
      <c r="O100" s="4"/>
      <c r="P100" s="4"/>
      <c r="Q100" s="4"/>
      <c r="R100" s="4"/>
      <c r="S100" s="4"/>
      <c r="T100" s="4"/>
      <c r="U100" s="4"/>
    </row>
    <row r="101" spans="1:21" ht="16.5">
      <c r="A101" s="1013" t="s">
        <v>566</v>
      </c>
      <c r="B101" s="967">
        <f>(B96)+(C96*$M$70)</f>
        <v>0</v>
      </c>
      <c r="C101" s="967">
        <f t="shared" ref="C101:J101" si="18">(C96*$L$70)+(D96*$M$70)</f>
        <v>0</v>
      </c>
      <c r="D101" s="967">
        <f t="shared" si="18"/>
        <v>0</v>
      </c>
      <c r="E101" s="967">
        <f t="shared" si="18"/>
        <v>0</v>
      </c>
      <c r="F101" s="967">
        <f t="shared" si="18"/>
        <v>0</v>
      </c>
      <c r="G101" s="967">
        <f t="shared" si="18"/>
        <v>0</v>
      </c>
      <c r="H101" s="967">
        <f t="shared" si="18"/>
        <v>0</v>
      </c>
      <c r="I101" s="967">
        <f t="shared" si="18"/>
        <v>0</v>
      </c>
      <c r="J101" s="967">
        <f t="shared" si="18"/>
        <v>0</v>
      </c>
      <c r="K101" s="1016">
        <f>SUM(B101:J101)</f>
        <v>0</v>
      </c>
      <c r="L101" s="1021">
        <v>0.3</v>
      </c>
      <c r="M101" s="1021">
        <f>100%-L101</f>
        <v>0.7</v>
      </c>
      <c r="N101" s="4"/>
      <c r="O101" s="4"/>
      <c r="P101" s="4"/>
      <c r="Q101" s="4"/>
      <c r="R101" s="4"/>
      <c r="S101" s="4"/>
      <c r="T101" s="4"/>
      <c r="U101" s="4"/>
    </row>
    <row r="102" spans="1:21" ht="16.5">
      <c r="A102" s="1012"/>
      <c r="B102" s="1012"/>
      <c r="C102" s="1012"/>
      <c r="D102" s="1012"/>
      <c r="E102" s="1012"/>
      <c r="F102" s="1012"/>
      <c r="G102" s="1012"/>
      <c r="H102" s="1012"/>
      <c r="I102" s="1012"/>
      <c r="J102" s="1012"/>
      <c r="K102" s="1034"/>
      <c r="L102" s="632"/>
      <c r="M102" s="632"/>
      <c r="N102" s="4"/>
      <c r="O102" s="4"/>
      <c r="P102" s="4"/>
      <c r="Q102" s="4"/>
      <c r="R102" s="4"/>
      <c r="S102" s="4"/>
      <c r="T102" s="4"/>
      <c r="U102" s="4"/>
    </row>
    <row r="103" spans="1:21" ht="16.5">
      <c r="A103" s="760" t="s">
        <v>574</v>
      </c>
      <c r="B103" s="1012"/>
      <c r="C103" s="1012"/>
      <c r="D103" s="1012"/>
      <c r="E103" s="1012"/>
      <c r="F103" s="1012"/>
      <c r="G103" s="1012"/>
      <c r="H103" s="1012"/>
      <c r="I103" s="1012"/>
      <c r="J103" s="4"/>
      <c r="K103" s="1117" t="s">
        <v>104</v>
      </c>
      <c r="L103" s="1011" t="s">
        <v>552</v>
      </c>
      <c r="M103" s="1011" t="s">
        <v>553</v>
      </c>
      <c r="N103" s="4"/>
      <c r="O103" s="4"/>
      <c r="P103" s="4"/>
      <c r="Q103" s="4"/>
      <c r="R103" s="4"/>
      <c r="S103" s="4"/>
      <c r="T103" s="4"/>
      <c r="U103" s="4"/>
    </row>
    <row r="104" spans="1:21" ht="16.5">
      <c r="A104" s="1013" t="s">
        <v>564</v>
      </c>
      <c r="B104" s="967">
        <f>(B94)+(C94*$M$72)</f>
        <v>0</v>
      </c>
      <c r="C104" s="967">
        <f t="shared" ref="C104:J104" si="19">(C94*$L$72)+(D94*$M$72)</f>
        <v>0</v>
      </c>
      <c r="D104" s="967">
        <f t="shared" si="19"/>
        <v>0</v>
      </c>
      <c r="E104" s="967">
        <f t="shared" si="19"/>
        <v>0</v>
      </c>
      <c r="F104" s="967">
        <f t="shared" si="19"/>
        <v>0</v>
      </c>
      <c r="G104" s="967">
        <f t="shared" si="19"/>
        <v>0</v>
      </c>
      <c r="H104" s="967">
        <f t="shared" si="19"/>
        <v>0</v>
      </c>
      <c r="I104" s="967">
        <f t="shared" si="19"/>
        <v>0</v>
      </c>
      <c r="J104" s="967">
        <f t="shared" si="19"/>
        <v>0</v>
      </c>
      <c r="K104" s="1016">
        <f>SUM(B104:J104)</f>
        <v>0</v>
      </c>
      <c r="L104" s="1021">
        <v>0.7</v>
      </c>
      <c r="M104" s="1021">
        <f>100%-L104</f>
        <v>0.30000000000000004</v>
      </c>
      <c r="N104" s="4"/>
      <c r="O104" s="4"/>
      <c r="P104" s="4"/>
      <c r="Q104" s="4"/>
      <c r="R104" s="4"/>
      <c r="S104" s="4"/>
      <c r="T104" s="4"/>
      <c r="U104" s="4"/>
    </row>
    <row r="105" spans="1:21" ht="16.5">
      <c r="A105" s="1013" t="s">
        <v>565</v>
      </c>
      <c r="B105" s="967">
        <f>(B95)+(C95*$M$73)</f>
        <v>0</v>
      </c>
      <c r="C105" s="967">
        <f t="shared" ref="C105:J105" si="20">(C95*$L$73)+(D95*$M$73)</f>
        <v>0</v>
      </c>
      <c r="D105" s="967">
        <f t="shared" si="20"/>
        <v>0</v>
      </c>
      <c r="E105" s="967">
        <f t="shared" si="20"/>
        <v>0</v>
      </c>
      <c r="F105" s="967">
        <f t="shared" si="20"/>
        <v>0</v>
      </c>
      <c r="G105" s="967">
        <f t="shared" si="20"/>
        <v>0</v>
      </c>
      <c r="H105" s="967">
        <f t="shared" si="20"/>
        <v>0</v>
      </c>
      <c r="I105" s="967">
        <f t="shared" si="20"/>
        <v>0</v>
      </c>
      <c r="J105" s="967">
        <f t="shared" si="20"/>
        <v>0</v>
      </c>
      <c r="K105" s="1016">
        <f>SUM(B105:J105)</f>
        <v>0</v>
      </c>
      <c r="L105" s="1021">
        <v>0.5</v>
      </c>
      <c r="M105" s="1021">
        <f>100%-L105</f>
        <v>0.5</v>
      </c>
      <c r="N105" s="4"/>
      <c r="O105" s="4"/>
      <c r="P105" s="4"/>
      <c r="Q105" s="4"/>
      <c r="R105" s="4"/>
      <c r="S105" s="4"/>
      <c r="T105" s="4"/>
      <c r="U105" s="4"/>
    </row>
    <row r="106" spans="1:21" ht="16.5">
      <c r="A106" s="1013" t="s">
        <v>566</v>
      </c>
      <c r="B106" s="967">
        <f>(B96)+(C96*$M$74)</f>
        <v>0</v>
      </c>
      <c r="C106" s="967">
        <f t="shared" ref="C106:J106" si="21">(C96*$L$74)+(D96*$M$74)</f>
        <v>0</v>
      </c>
      <c r="D106" s="967">
        <f t="shared" si="21"/>
        <v>0</v>
      </c>
      <c r="E106" s="967">
        <f t="shared" si="21"/>
        <v>0</v>
      </c>
      <c r="F106" s="967">
        <f t="shared" si="21"/>
        <v>0</v>
      </c>
      <c r="G106" s="967">
        <f t="shared" si="21"/>
        <v>0</v>
      </c>
      <c r="H106" s="967">
        <f t="shared" si="21"/>
        <v>0</v>
      </c>
      <c r="I106" s="967">
        <f t="shared" si="21"/>
        <v>0</v>
      </c>
      <c r="J106" s="967">
        <f t="shared" si="21"/>
        <v>0</v>
      </c>
      <c r="K106" s="1016">
        <f>SUM(B106:J106)</f>
        <v>0</v>
      </c>
      <c r="L106" s="1021">
        <v>0.5</v>
      </c>
      <c r="M106" s="1021">
        <f>100%-L106</f>
        <v>0.5</v>
      </c>
      <c r="N106" s="4"/>
      <c r="O106" s="4"/>
      <c r="P106" s="4"/>
      <c r="Q106" s="4"/>
      <c r="R106" s="4"/>
      <c r="S106" s="4"/>
      <c r="T106" s="4"/>
      <c r="U106" s="4"/>
    </row>
    <row r="107" spans="1:21" ht="16.5">
      <c r="A107" s="603"/>
      <c r="B107" s="102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4"/>
      <c r="O107" s="4"/>
      <c r="P107" s="4"/>
      <c r="Q107" s="4"/>
      <c r="R107" s="4"/>
      <c r="S107" s="4"/>
      <c r="T107" s="4"/>
      <c r="U107" s="4"/>
    </row>
    <row r="108" spans="1:21">
      <c r="A108" s="97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63"/>
      <c r="O108" s="63"/>
      <c r="P108" s="63"/>
      <c r="Q108" s="63"/>
      <c r="R108" s="63"/>
      <c r="S108" s="63"/>
      <c r="T108" s="63"/>
      <c r="U108" s="63"/>
    </row>
    <row r="109" spans="1:21" ht="16.5">
      <c r="A109" s="1022" t="s">
        <v>567</v>
      </c>
      <c r="B109" s="961" t="s">
        <v>28</v>
      </c>
      <c r="C109" s="961" t="s">
        <v>29</v>
      </c>
      <c r="D109" s="961" t="s">
        <v>30</v>
      </c>
      <c r="E109" s="961" t="s">
        <v>31</v>
      </c>
      <c r="F109" s="961" t="s">
        <v>32</v>
      </c>
      <c r="G109" s="961" t="s">
        <v>33</v>
      </c>
      <c r="H109" s="961" t="s">
        <v>34</v>
      </c>
      <c r="I109" s="962" t="s">
        <v>35</v>
      </c>
      <c r="J109" s="963" t="s">
        <v>547</v>
      </c>
      <c r="K109" s="4"/>
      <c r="L109" s="1116" t="s">
        <v>104</v>
      </c>
      <c r="M109" s="1012"/>
    </row>
    <row r="110" spans="1:21" ht="16.5">
      <c r="A110" s="1020" t="s">
        <v>548</v>
      </c>
      <c r="B110" s="967" t="e">
        <f>Anx16AME!C57+Anx16AME!C93</f>
        <v>#DIV/0!</v>
      </c>
      <c r="C110" s="967" t="e">
        <f>Anx16AME!D57+Anx16AME!D93</f>
        <v>#DIV/0!</v>
      </c>
      <c r="D110" s="967" t="e">
        <f>Anx16AME!E57+Anx16AME!E93</f>
        <v>#DIV/0!</v>
      </c>
      <c r="E110" s="967">
        <f>Anx16AME!F57+Anx16AME!F93</f>
        <v>0</v>
      </c>
      <c r="F110" s="967">
        <f>Anx16AME!G57+Anx16AME!G93</f>
        <v>0</v>
      </c>
      <c r="G110" s="967">
        <f>Anx16AME!H57+Anx16AME!H93</f>
        <v>0</v>
      </c>
      <c r="H110" s="967">
        <f>Anx16AME!I57+Anx16AME!I93</f>
        <v>0</v>
      </c>
      <c r="I110" s="967">
        <f>Anx16AME!J57+Anx16AME!J93</f>
        <v>0</v>
      </c>
      <c r="J110" s="967" t="e">
        <f>SUM(Anx16AME!K57:M57)+SUM(Anx16AME!K93:M93)</f>
        <v>#DIV/0!</v>
      </c>
      <c r="K110" s="4"/>
      <c r="L110" s="1016" t="e">
        <f>SUM(B110:J110)</f>
        <v>#DIV/0!</v>
      </c>
      <c r="M110" s="1019"/>
      <c r="N110" s="991"/>
      <c r="P110" s="1017"/>
    </row>
    <row r="111" spans="1:21" ht="16.5">
      <c r="A111" s="1020" t="s">
        <v>549</v>
      </c>
      <c r="B111" s="967" t="e">
        <f>Anx16AME!C58+Anx16AME!C94</f>
        <v>#DIV/0!</v>
      </c>
      <c r="C111" s="967" t="e">
        <f>Anx16AME!D58+Anx16AME!D94</f>
        <v>#DIV/0!</v>
      </c>
      <c r="D111" s="967" t="e">
        <f>Anx16AME!E58+Anx16AME!E94</f>
        <v>#DIV/0!</v>
      </c>
      <c r="E111" s="967">
        <f>Anx16AME!F58+Anx16AME!F94</f>
        <v>0</v>
      </c>
      <c r="F111" s="967">
        <f>Anx16AME!G58+Anx16AME!G94</f>
        <v>0</v>
      </c>
      <c r="G111" s="967">
        <f>Anx16AME!H58+Anx16AME!H94</f>
        <v>0</v>
      </c>
      <c r="H111" s="967">
        <f>Anx16AME!I58+Anx16AME!I94</f>
        <v>0</v>
      </c>
      <c r="I111" s="967">
        <f>Anx16AME!J58+Anx16AME!J94</f>
        <v>0</v>
      </c>
      <c r="J111" s="967" t="e">
        <f>SUM(Anx16AME!K58:M58)+SUM(Anx16AME!K94:M94)</f>
        <v>#DIV/0!</v>
      </c>
      <c r="K111" s="4"/>
      <c r="L111" s="1016" t="e">
        <f>SUM(B111:J111)</f>
        <v>#DIV/0!</v>
      </c>
      <c r="M111" s="1019"/>
      <c r="N111" s="991"/>
      <c r="P111" s="1017"/>
    </row>
    <row r="112" spans="1:21" ht="16.5">
      <c r="A112" s="1020" t="s">
        <v>550</v>
      </c>
      <c r="B112" s="967" t="e">
        <f>Anx16AME!C59+Anx16AME!C95</f>
        <v>#DIV/0!</v>
      </c>
      <c r="C112" s="967" t="e">
        <f>Anx16AME!D59+Anx16AME!D95</f>
        <v>#DIV/0!</v>
      </c>
      <c r="D112" s="967" t="e">
        <f>Anx16AME!E59+Anx16AME!E95</f>
        <v>#DIV/0!</v>
      </c>
      <c r="E112" s="967">
        <f>Anx16AME!F59+Anx16AME!F95</f>
        <v>0</v>
      </c>
      <c r="F112" s="967">
        <f>Anx16AME!G59+Anx16AME!G95</f>
        <v>0</v>
      </c>
      <c r="G112" s="967">
        <f>Anx16AME!H59+Anx16AME!H95</f>
        <v>0</v>
      </c>
      <c r="H112" s="967">
        <f>Anx16AME!I59+Anx16AME!I95</f>
        <v>0</v>
      </c>
      <c r="I112" s="967">
        <f>Anx16AME!J59+Anx16AME!J95</f>
        <v>0</v>
      </c>
      <c r="J112" s="967" t="e">
        <f>SUM(Anx16AME!K59:M59)+SUM(Anx16AME!K95:M95)</f>
        <v>#DIV/0!</v>
      </c>
      <c r="K112" s="4"/>
      <c r="L112" s="1016" t="e">
        <f>SUM(B112:J112)</f>
        <v>#DIV/0!</v>
      </c>
      <c r="M112" s="1019"/>
      <c r="N112" s="991"/>
      <c r="P112" s="1017"/>
    </row>
    <row r="113" spans="1:13">
      <c r="A113" s="1009"/>
      <c r="B113" s="1012"/>
      <c r="C113" s="1012"/>
      <c r="D113" s="1012"/>
      <c r="E113" s="1012"/>
      <c r="F113" s="1012"/>
      <c r="G113" s="1012"/>
      <c r="H113" s="1012"/>
      <c r="I113" s="1012"/>
      <c r="J113" s="1012"/>
      <c r="K113" s="1012"/>
      <c r="L113" s="1019"/>
      <c r="M113" s="1019"/>
    </row>
    <row r="114" spans="1:13" ht="16.5">
      <c r="A114" s="586" t="s">
        <v>573</v>
      </c>
      <c r="B114" s="1012"/>
      <c r="C114" s="1012"/>
      <c r="D114" s="1012"/>
      <c r="E114" s="1012"/>
      <c r="F114" s="1012"/>
      <c r="G114" s="1012"/>
      <c r="H114" s="1012"/>
      <c r="I114" s="1012"/>
      <c r="J114" s="4"/>
      <c r="K114" s="1116" t="s">
        <v>104</v>
      </c>
      <c r="L114" s="1011" t="s">
        <v>552</v>
      </c>
      <c r="M114" s="1011" t="s">
        <v>553</v>
      </c>
    </row>
    <row r="115" spans="1:13" ht="16.5">
      <c r="A115" s="1020" t="s">
        <v>93</v>
      </c>
      <c r="B115" s="967" t="e">
        <f>(B110)+(C110*$M$67)</f>
        <v>#DIV/0!</v>
      </c>
      <c r="C115" s="967" t="e">
        <f t="shared" ref="C115:J115" si="22">(C110*$L$67)+(D110*$M$67)</f>
        <v>#DIV/0!</v>
      </c>
      <c r="D115" s="967" t="e">
        <f t="shared" si="22"/>
        <v>#DIV/0!</v>
      </c>
      <c r="E115" s="967">
        <f t="shared" si="22"/>
        <v>0</v>
      </c>
      <c r="F115" s="967">
        <f t="shared" si="22"/>
        <v>0</v>
      </c>
      <c r="G115" s="967">
        <f t="shared" si="22"/>
        <v>0</v>
      </c>
      <c r="H115" s="967">
        <f t="shared" si="22"/>
        <v>0</v>
      </c>
      <c r="I115" s="967" t="e">
        <f t="shared" si="22"/>
        <v>#DIV/0!</v>
      </c>
      <c r="J115" s="967" t="e">
        <f t="shared" si="22"/>
        <v>#DIV/0!</v>
      </c>
      <c r="K115" s="1016" t="e">
        <f>SUM(B115:J115)</f>
        <v>#DIV/0!</v>
      </c>
      <c r="L115" s="1021">
        <v>0.5</v>
      </c>
      <c r="M115" s="1021">
        <f>100%-L115</f>
        <v>0.5</v>
      </c>
    </row>
    <row r="116" spans="1:13" ht="16.5">
      <c r="A116" s="1020" t="s">
        <v>94</v>
      </c>
      <c r="B116" s="967" t="e">
        <f>(B111)+(C111*$M$68)</f>
        <v>#DIV/0!</v>
      </c>
      <c r="C116" s="967" t="e">
        <f t="shared" ref="C116:J116" si="23">(C111*$L$68)+(D111*$M$68)</f>
        <v>#DIV/0!</v>
      </c>
      <c r="D116" s="967" t="e">
        <f t="shared" si="23"/>
        <v>#DIV/0!</v>
      </c>
      <c r="E116" s="967">
        <f t="shared" si="23"/>
        <v>0</v>
      </c>
      <c r="F116" s="967">
        <f t="shared" si="23"/>
        <v>0</v>
      </c>
      <c r="G116" s="967">
        <f t="shared" si="23"/>
        <v>0</v>
      </c>
      <c r="H116" s="967">
        <f t="shared" si="23"/>
        <v>0</v>
      </c>
      <c r="I116" s="967" t="e">
        <f t="shared" si="23"/>
        <v>#DIV/0!</v>
      </c>
      <c r="J116" s="967" t="e">
        <f t="shared" si="23"/>
        <v>#DIV/0!</v>
      </c>
      <c r="K116" s="1016" t="e">
        <f>SUM(B116:J116)</f>
        <v>#DIV/0!</v>
      </c>
      <c r="L116" s="1021">
        <v>0.3</v>
      </c>
      <c r="M116" s="1021">
        <f>100%-L116</f>
        <v>0.7</v>
      </c>
    </row>
    <row r="117" spans="1:13" ht="16.5">
      <c r="A117" s="1020" t="s">
        <v>95</v>
      </c>
      <c r="B117" s="967" t="e">
        <f>(B112)+(C112*$M$69)</f>
        <v>#DIV/0!</v>
      </c>
      <c r="C117" s="967" t="e">
        <f t="shared" ref="C117:J117" si="24">(C112*$L$69)+(D112*$M$69)</f>
        <v>#DIV/0!</v>
      </c>
      <c r="D117" s="967" t="e">
        <f t="shared" si="24"/>
        <v>#DIV/0!</v>
      </c>
      <c r="E117" s="967">
        <f t="shared" si="24"/>
        <v>0</v>
      </c>
      <c r="F117" s="967">
        <f t="shared" si="24"/>
        <v>0</v>
      </c>
      <c r="G117" s="967">
        <f t="shared" si="24"/>
        <v>0</v>
      </c>
      <c r="H117" s="967">
        <f t="shared" si="24"/>
        <v>0</v>
      </c>
      <c r="I117" s="967" t="e">
        <f t="shared" si="24"/>
        <v>#DIV/0!</v>
      </c>
      <c r="J117" s="967" t="e">
        <f t="shared" si="24"/>
        <v>#DIV/0!</v>
      </c>
      <c r="K117" s="1016" t="e">
        <f>SUM(B117:J117)</f>
        <v>#DIV/0!</v>
      </c>
      <c r="L117" s="1021">
        <v>0.3</v>
      </c>
      <c r="M117" s="1021">
        <f>100%-L117</f>
        <v>0.7</v>
      </c>
    </row>
    <row r="118" spans="1:13">
      <c r="A118" s="1009"/>
      <c r="B118" s="1012"/>
      <c r="C118" s="1012"/>
      <c r="D118" s="1012"/>
      <c r="E118" s="1012"/>
      <c r="F118" s="1012"/>
      <c r="G118" s="1012"/>
      <c r="H118" s="1012"/>
      <c r="I118" s="1012"/>
      <c r="J118" s="1012"/>
      <c r="K118" s="1018"/>
      <c r="L118" s="1012"/>
      <c r="M118" s="1012"/>
    </row>
    <row r="119" spans="1:13" ht="16.5">
      <c r="A119" s="760" t="s">
        <v>574</v>
      </c>
      <c r="B119" s="1012"/>
      <c r="C119" s="1012"/>
      <c r="D119" s="1012"/>
      <c r="E119" s="1012"/>
      <c r="F119" s="1012"/>
      <c r="G119" s="1012"/>
      <c r="H119" s="1012"/>
      <c r="I119" s="1012"/>
      <c r="J119" s="4"/>
      <c r="K119" s="1117" t="s">
        <v>104</v>
      </c>
      <c r="L119" s="1011" t="s">
        <v>552</v>
      </c>
      <c r="M119" s="1011" t="s">
        <v>553</v>
      </c>
    </row>
    <row r="120" spans="1:13" ht="16.5">
      <c r="A120" s="1020" t="s">
        <v>93</v>
      </c>
      <c r="B120" s="967" t="e">
        <f>(B110)+(C110*$M$72)</f>
        <v>#DIV/0!</v>
      </c>
      <c r="C120" s="967" t="e">
        <f t="shared" ref="C120:J120" si="25">(C110*$L$72)+(D110*$M$72)</f>
        <v>#DIV/0!</v>
      </c>
      <c r="D120" s="967" t="e">
        <f t="shared" si="25"/>
        <v>#DIV/0!</v>
      </c>
      <c r="E120" s="967">
        <f t="shared" si="25"/>
        <v>0</v>
      </c>
      <c r="F120" s="967">
        <f t="shared" si="25"/>
        <v>0</v>
      </c>
      <c r="G120" s="967">
        <f t="shared" si="25"/>
        <v>0</v>
      </c>
      <c r="H120" s="967">
        <f t="shared" si="25"/>
        <v>0</v>
      </c>
      <c r="I120" s="967" t="e">
        <f t="shared" si="25"/>
        <v>#DIV/0!</v>
      </c>
      <c r="J120" s="967" t="e">
        <f t="shared" si="25"/>
        <v>#DIV/0!</v>
      </c>
      <c r="K120" s="1016" t="e">
        <f>SUM(B120:J120)</f>
        <v>#DIV/0!</v>
      </c>
      <c r="L120" s="1021">
        <v>0.7</v>
      </c>
      <c r="M120" s="1021">
        <f>100%-L120</f>
        <v>0.30000000000000004</v>
      </c>
    </row>
    <row r="121" spans="1:13" ht="16.5">
      <c r="A121" s="1020" t="s">
        <v>94</v>
      </c>
      <c r="B121" s="967" t="e">
        <f>(B111)+(C111*$M$73)</f>
        <v>#DIV/0!</v>
      </c>
      <c r="C121" s="967" t="e">
        <f t="shared" ref="C121:J121" si="26">(C111*$L$73)+(D111*$M$73)</f>
        <v>#DIV/0!</v>
      </c>
      <c r="D121" s="967" t="e">
        <f t="shared" si="26"/>
        <v>#DIV/0!</v>
      </c>
      <c r="E121" s="967">
        <f t="shared" si="26"/>
        <v>0</v>
      </c>
      <c r="F121" s="967">
        <f t="shared" si="26"/>
        <v>0</v>
      </c>
      <c r="G121" s="967">
        <f t="shared" si="26"/>
        <v>0</v>
      </c>
      <c r="H121" s="967">
        <f t="shared" si="26"/>
        <v>0</v>
      </c>
      <c r="I121" s="967" t="e">
        <f t="shared" si="26"/>
        <v>#DIV/0!</v>
      </c>
      <c r="J121" s="967" t="e">
        <f t="shared" si="26"/>
        <v>#DIV/0!</v>
      </c>
      <c r="K121" s="1016" t="e">
        <f>SUM(B121:J121)</f>
        <v>#DIV/0!</v>
      </c>
      <c r="L121" s="1021">
        <v>0.5</v>
      </c>
      <c r="M121" s="1021">
        <f>100%-L121</f>
        <v>0.5</v>
      </c>
    </row>
    <row r="122" spans="1:13" ht="16.5">
      <c r="A122" s="1020" t="s">
        <v>95</v>
      </c>
      <c r="B122" s="967" t="e">
        <f>(B112)+(C112*$M$74)</f>
        <v>#DIV/0!</v>
      </c>
      <c r="C122" s="967" t="e">
        <f t="shared" ref="C122:J122" si="27">(C112*$L$74)+(D112*$M$74)</f>
        <v>#DIV/0!</v>
      </c>
      <c r="D122" s="967" t="e">
        <f t="shared" si="27"/>
        <v>#DIV/0!</v>
      </c>
      <c r="E122" s="967">
        <f t="shared" si="27"/>
        <v>0</v>
      </c>
      <c r="F122" s="967">
        <f t="shared" si="27"/>
        <v>0</v>
      </c>
      <c r="G122" s="967">
        <f t="shared" si="27"/>
        <v>0</v>
      </c>
      <c r="H122" s="967">
        <f t="shared" si="27"/>
        <v>0</v>
      </c>
      <c r="I122" s="967" t="e">
        <f t="shared" si="27"/>
        <v>#DIV/0!</v>
      </c>
      <c r="J122" s="967" t="e">
        <f t="shared" si="27"/>
        <v>#DIV/0!</v>
      </c>
      <c r="K122" s="1016" t="e">
        <f>SUM(B122:J122)</f>
        <v>#DIV/0!</v>
      </c>
      <c r="L122" s="1021">
        <v>0.5</v>
      </c>
      <c r="M122" s="1021">
        <f>100%-L122</f>
        <v>0.5</v>
      </c>
    </row>
    <row r="123" spans="1:13" ht="16.5">
      <c r="A123" s="596"/>
      <c r="B123" s="1023"/>
      <c r="C123" s="1023"/>
      <c r="D123" s="1023"/>
      <c r="E123" s="1023"/>
      <c r="F123" s="1023"/>
      <c r="G123" s="1023"/>
      <c r="H123" s="1023"/>
      <c r="I123" s="1023"/>
      <c r="J123" s="1023"/>
      <c r="K123" s="1048"/>
      <c r="L123" s="1026"/>
      <c r="M123" s="1027"/>
    </row>
    <row r="124" spans="1:13">
      <c r="A124" s="1009"/>
      <c r="B124" s="1012"/>
      <c r="C124" s="1012"/>
      <c r="D124" s="1012"/>
      <c r="E124" s="1012"/>
      <c r="F124" s="1012"/>
      <c r="G124" s="1012"/>
      <c r="H124" s="1012"/>
      <c r="I124" s="1012"/>
      <c r="J124" s="1012"/>
      <c r="K124" s="1012"/>
      <c r="L124" s="1012"/>
      <c r="M124" s="1012"/>
    </row>
    <row r="125" spans="1:13" ht="16.5">
      <c r="A125" s="1022" t="s">
        <v>567</v>
      </c>
      <c r="B125" s="961" t="s">
        <v>28</v>
      </c>
      <c r="C125" s="961" t="s">
        <v>29</v>
      </c>
      <c r="D125" s="961" t="s">
        <v>30</v>
      </c>
      <c r="E125" s="961" t="s">
        <v>31</v>
      </c>
      <c r="F125" s="961" t="s">
        <v>32</v>
      </c>
      <c r="G125" s="961" t="s">
        <v>33</v>
      </c>
      <c r="H125" s="961" t="s">
        <v>34</v>
      </c>
      <c r="I125" s="962" t="s">
        <v>35</v>
      </c>
      <c r="J125" s="963" t="s">
        <v>547</v>
      </c>
      <c r="K125" s="4"/>
      <c r="L125" s="1116" t="s">
        <v>104</v>
      </c>
      <c r="M125" s="1012"/>
    </row>
    <row r="126" spans="1:13" ht="16.5">
      <c r="A126" s="1020" t="s">
        <v>555</v>
      </c>
      <c r="B126" s="967" t="e">
        <f>Anx16AME!C90</f>
        <v>#DIV/0!</v>
      </c>
      <c r="C126" s="967" t="e">
        <f>Anx16AME!D90</f>
        <v>#DIV/0!</v>
      </c>
      <c r="D126" s="967" t="e">
        <f>Anx16AME!E90</f>
        <v>#DIV/0!</v>
      </c>
      <c r="E126" s="967">
        <f>Anx16AME!F90</f>
        <v>0</v>
      </c>
      <c r="F126" s="967">
        <f>Anx16AME!G90</f>
        <v>0</v>
      </c>
      <c r="G126" s="967">
        <f>Anx16AME!H90</f>
        <v>0</v>
      </c>
      <c r="H126" s="967">
        <f>Anx16AME!I90</f>
        <v>0</v>
      </c>
      <c r="I126" s="967">
        <f>Anx16AME!J90</f>
        <v>0</v>
      </c>
      <c r="J126" s="967" t="e">
        <f>SUM(Anx16AME!K90:M90)</f>
        <v>#DIV/0!</v>
      </c>
      <c r="K126" s="4"/>
      <c r="L126" s="1016" t="e">
        <f>SUM(B126:J126)</f>
        <v>#DIV/0!</v>
      </c>
      <c r="M126" s="1019"/>
    </row>
    <row r="127" spans="1:13" ht="16.5">
      <c r="A127" s="1020" t="s">
        <v>556</v>
      </c>
      <c r="B127" s="967" t="e">
        <f>Anx16AME!C91</f>
        <v>#DIV/0!</v>
      </c>
      <c r="C127" s="967" t="e">
        <f>Anx16AME!D91</f>
        <v>#DIV/0!</v>
      </c>
      <c r="D127" s="967" t="e">
        <f>Anx16AME!E91</f>
        <v>#DIV/0!</v>
      </c>
      <c r="E127" s="967">
        <f>Anx16AME!F91</f>
        <v>0</v>
      </c>
      <c r="F127" s="967">
        <f>Anx16AME!G91</f>
        <v>0</v>
      </c>
      <c r="G127" s="967">
        <f>Anx16AME!H91</f>
        <v>0</v>
      </c>
      <c r="H127" s="967">
        <f>Anx16AME!I91</f>
        <v>0</v>
      </c>
      <c r="I127" s="967">
        <f>Anx16AME!J91</f>
        <v>0</v>
      </c>
      <c r="J127" s="967" t="e">
        <f>SUM(Anx16AME!K91:M91)</f>
        <v>#DIV/0!</v>
      </c>
      <c r="K127" s="4"/>
      <c r="L127" s="1016" t="e">
        <f>SUM(B127:J127)</f>
        <v>#DIV/0!</v>
      </c>
      <c r="M127" s="1019"/>
    </row>
    <row r="128" spans="1:13" ht="16.5">
      <c r="A128" s="1020" t="s">
        <v>557</v>
      </c>
      <c r="B128" s="967" t="e">
        <f>Anx16AME!C92</f>
        <v>#DIV/0!</v>
      </c>
      <c r="C128" s="967" t="e">
        <f>Anx16AME!D92</f>
        <v>#DIV/0!</v>
      </c>
      <c r="D128" s="967" t="e">
        <f>Anx16AME!E92</f>
        <v>#DIV/0!</v>
      </c>
      <c r="E128" s="967">
        <f>Anx16AME!F92</f>
        <v>0</v>
      </c>
      <c r="F128" s="967">
        <f>Anx16AME!G92</f>
        <v>0</v>
      </c>
      <c r="G128" s="967">
        <f>Anx16AME!H92</f>
        <v>0</v>
      </c>
      <c r="H128" s="967">
        <f>Anx16AME!I92</f>
        <v>0</v>
      </c>
      <c r="I128" s="967">
        <f>Anx16AME!J92</f>
        <v>0</v>
      </c>
      <c r="J128" s="967" t="e">
        <f>SUM(Anx16AME!K92:M92)</f>
        <v>#DIV/0!</v>
      </c>
      <c r="K128" s="4"/>
      <c r="L128" s="1016" t="e">
        <f>SUM(B128:J128)</f>
        <v>#DIV/0!</v>
      </c>
      <c r="M128" s="1019"/>
    </row>
    <row r="129" spans="1:13">
      <c r="A129" s="1009"/>
      <c r="B129" s="1012"/>
      <c r="C129" s="1012"/>
      <c r="D129" s="1012"/>
      <c r="E129" s="1012"/>
      <c r="F129" s="1012"/>
      <c r="G129" s="1012"/>
      <c r="H129" s="1012"/>
      <c r="I129" s="1012"/>
      <c r="J129" s="1012"/>
      <c r="K129" s="1012"/>
      <c r="L129" s="1012"/>
      <c r="M129" s="1012"/>
    </row>
    <row r="130" spans="1:13" ht="16.5">
      <c r="A130" s="586" t="s">
        <v>573</v>
      </c>
      <c r="B130" s="1012"/>
      <c r="C130" s="1012"/>
      <c r="D130" s="1012"/>
      <c r="E130" s="1012"/>
      <c r="F130" s="1012"/>
      <c r="G130" s="1012"/>
      <c r="H130" s="1012"/>
      <c r="I130" s="1012"/>
      <c r="J130" s="4"/>
      <c r="K130" s="1116" t="s">
        <v>104</v>
      </c>
      <c r="L130" s="1011" t="s">
        <v>552</v>
      </c>
      <c r="M130" s="1011" t="s">
        <v>553</v>
      </c>
    </row>
    <row r="131" spans="1:13" ht="16.5">
      <c r="A131" s="1020" t="s">
        <v>558</v>
      </c>
      <c r="B131" s="967" t="e">
        <f>(B126)+(C126*$M$67)</f>
        <v>#DIV/0!</v>
      </c>
      <c r="C131" s="967" t="e">
        <f t="shared" ref="C131:J131" si="28">(C126*$L$67)+(D126*$M$67)</f>
        <v>#DIV/0!</v>
      </c>
      <c r="D131" s="967" t="e">
        <f t="shared" si="28"/>
        <v>#DIV/0!</v>
      </c>
      <c r="E131" s="967">
        <f t="shared" si="28"/>
        <v>0</v>
      </c>
      <c r="F131" s="967">
        <f t="shared" si="28"/>
        <v>0</v>
      </c>
      <c r="G131" s="967">
        <f t="shared" si="28"/>
        <v>0</v>
      </c>
      <c r="H131" s="967">
        <f t="shared" si="28"/>
        <v>0</v>
      </c>
      <c r="I131" s="967" t="e">
        <f t="shared" si="28"/>
        <v>#DIV/0!</v>
      </c>
      <c r="J131" s="967" t="e">
        <f t="shared" si="28"/>
        <v>#DIV/0!</v>
      </c>
      <c r="K131" s="1016" t="e">
        <f>SUM(B131:J131)</f>
        <v>#DIV/0!</v>
      </c>
      <c r="L131" s="1021">
        <v>0.5</v>
      </c>
      <c r="M131" s="1021">
        <f>100%-L131</f>
        <v>0.5</v>
      </c>
    </row>
    <row r="132" spans="1:13" ht="16.5">
      <c r="A132" s="1020" t="s">
        <v>559</v>
      </c>
      <c r="B132" s="967" t="e">
        <f>(B127)+(C127*$M$68)</f>
        <v>#DIV/0!</v>
      </c>
      <c r="C132" s="967" t="e">
        <f t="shared" ref="C132:J132" si="29">(C127*$L$68)+(D127*$M$68)</f>
        <v>#DIV/0!</v>
      </c>
      <c r="D132" s="967" t="e">
        <f t="shared" si="29"/>
        <v>#DIV/0!</v>
      </c>
      <c r="E132" s="967">
        <f t="shared" si="29"/>
        <v>0</v>
      </c>
      <c r="F132" s="967">
        <f t="shared" si="29"/>
        <v>0</v>
      </c>
      <c r="G132" s="967">
        <f t="shared" si="29"/>
        <v>0</v>
      </c>
      <c r="H132" s="967">
        <f t="shared" si="29"/>
        <v>0</v>
      </c>
      <c r="I132" s="967" t="e">
        <f t="shared" si="29"/>
        <v>#DIV/0!</v>
      </c>
      <c r="J132" s="967" t="e">
        <f t="shared" si="29"/>
        <v>#DIV/0!</v>
      </c>
      <c r="K132" s="1016" t="e">
        <f>SUM(B132:J132)</f>
        <v>#DIV/0!</v>
      </c>
      <c r="L132" s="1021">
        <v>0.3</v>
      </c>
      <c r="M132" s="1021">
        <f>100%-L132</f>
        <v>0.7</v>
      </c>
    </row>
    <row r="133" spans="1:13" ht="16.5">
      <c r="A133" s="1020" t="s">
        <v>560</v>
      </c>
      <c r="B133" s="967" t="e">
        <f>(B128)+(C128*$M$69)</f>
        <v>#DIV/0!</v>
      </c>
      <c r="C133" s="967" t="e">
        <f t="shared" ref="C133:J133" si="30">(C128*$L$69)+(D128*$M$69)</f>
        <v>#DIV/0!</v>
      </c>
      <c r="D133" s="967" t="e">
        <f t="shared" si="30"/>
        <v>#DIV/0!</v>
      </c>
      <c r="E133" s="967">
        <f t="shared" si="30"/>
        <v>0</v>
      </c>
      <c r="F133" s="967">
        <f t="shared" si="30"/>
        <v>0</v>
      </c>
      <c r="G133" s="967">
        <f t="shared" si="30"/>
        <v>0</v>
      </c>
      <c r="H133" s="967">
        <f t="shared" si="30"/>
        <v>0</v>
      </c>
      <c r="I133" s="967" t="e">
        <f t="shared" si="30"/>
        <v>#DIV/0!</v>
      </c>
      <c r="J133" s="967" t="e">
        <f t="shared" si="30"/>
        <v>#DIV/0!</v>
      </c>
      <c r="K133" s="1016" t="e">
        <f>SUM(B133:J133)</f>
        <v>#DIV/0!</v>
      </c>
      <c r="L133" s="1021">
        <v>0.3</v>
      </c>
      <c r="M133" s="1021">
        <f>100%-L133</f>
        <v>0.7</v>
      </c>
    </row>
    <row r="134" spans="1:13">
      <c r="A134" s="1009"/>
      <c r="B134" s="1012"/>
      <c r="C134" s="1012"/>
      <c r="D134" s="1012"/>
      <c r="E134" s="1012"/>
      <c r="F134" s="1012"/>
      <c r="G134" s="1012"/>
      <c r="H134" s="1012"/>
      <c r="I134" s="1012"/>
      <c r="J134" s="1012"/>
      <c r="K134" s="1018"/>
      <c r="L134" s="1012"/>
      <c r="M134" s="1012"/>
    </row>
    <row r="135" spans="1:13" ht="16.5">
      <c r="A135" s="760" t="s">
        <v>574</v>
      </c>
      <c r="B135" s="1012"/>
      <c r="C135" s="1012"/>
      <c r="D135" s="1012"/>
      <c r="E135" s="1012"/>
      <c r="F135" s="1012"/>
      <c r="G135" s="1012"/>
      <c r="H135" s="1012"/>
      <c r="I135" s="1012"/>
      <c r="J135" s="4"/>
      <c r="K135" s="1117" t="s">
        <v>104</v>
      </c>
      <c r="L135" s="1011" t="s">
        <v>552</v>
      </c>
      <c r="M135" s="1011" t="s">
        <v>553</v>
      </c>
    </row>
    <row r="136" spans="1:13" ht="16.5">
      <c r="A136" s="1013" t="s">
        <v>558</v>
      </c>
      <c r="B136" s="967" t="e">
        <f>(B126)+(C126*$M$72)</f>
        <v>#DIV/0!</v>
      </c>
      <c r="C136" s="967" t="e">
        <f t="shared" ref="C136:J136" si="31">(C126*$L$72)+(D126*$M$72)</f>
        <v>#DIV/0!</v>
      </c>
      <c r="D136" s="967" t="e">
        <f t="shared" si="31"/>
        <v>#DIV/0!</v>
      </c>
      <c r="E136" s="967">
        <f t="shared" si="31"/>
        <v>0</v>
      </c>
      <c r="F136" s="967">
        <f t="shared" si="31"/>
        <v>0</v>
      </c>
      <c r="G136" s="967">
        <f t="shared" si="31"/>
        <v>0</v>
      </c>
      <c r="H136" s="967">
        <f t="shared" si="31"/>
        <v>0</v>
      </c>
      <c r="I136" s="967" t="e">
        <f t="shared" si="31"/>
        <v>#DIV/0!</v>
      </c>
      <c r="J136" s="967" t="e">
        <f t="shared" si="31"/>
        <v>#DIV/0!</v>
      </c>
      <c r="K136" s="1016" t="e">
        <f>SUM(B136:J136)</f>
        <v>#DIV/0!</v>
      </c>
      <c r="L136" s="1021">
        <v>0.7</v>
      </c>
      <c r="M136" s="1021">
        <f>100%-L136</f>
        <v>0.30000000000000004</v>
      </c>
    </row>
    <row r="137" spans="1:13" ht="16.5">
      <c r="A137" s="1013" t="s">
        <v>559</v>
      </c>
      <c r="B137" s="967" t="e">
        <f>(B127)+(C127*$M$73)</f>
        <v>#DIV/0!</v>
      </c>
      <c r="C137" s="967" t="e">
        <f t="shared" ref="C137:J137" si="32">(C127*$L$73)+(D127*$M$73)</f>
        <v>#DIV/0!</v>
      </c>
      <c r="D137" s="967" t="e">
        <f t="shared" si="32"/>
        <v>#DIV/0!</v>
      </c>
      <c r="E137" s="967">
        <f t="shared" si="32"/>
        <v>0</v>
      </c>
      <c r="F137" s="967">
        <f t="shared" si="32"/>
        <v>0</v>
      </c>
      <c r="G137" s="967">
        <f t="shared" si="32"/>
        <v>0</v>
      </c>
      <c r="H137" s="967">
        <f t="shared" si="32"/>
        <v>0</v>
      </c>
      <c r="I137" s="967" t="e">
        <f t="shared" si="32"/>
        <v>#DIV/0!</v>
      </c>
      <c r="J137" s="967" t="e">
        <f t="shared" si="32"/>
        <v>#DIV/0!</v>
      </c>
      <c r="K137" s="1016" t="e">
        <f>SUM(B137:J137)</f>
        <v>#DIV/0!</v>
      </c>
      <c r="L137" s="1021">
        <v>0.5</v>
      </c>
      <c r="M137" s="1021">
        <f>100%-L137</f>
        <v>0.5</v>
      </c>
    </row>
    <row r="138" spans="1:13" ht="16.5">
      <c r="A138" s="1013" t="s">
        <v>560</v>
      </c>
      <c r="B138" s="967" t="e">
        <f>(B128)+(C128*$M$74)</f>
        <v>#DIV/0!</v>
      </c>
      <c r="C138" s="967" t="e">
        <f t="shared" ref="C138:J138" si="33">(C128*$L$74)+(D128*$M$74)</f>
        <v>#DIV/0!</v>
      </c>
      <c r="D138" s="967" t="e">
        <f t="shared" si="33"/>
        <v>#DIV/0!</v>
      </c>
      <c r="E138" s="967">
        <f t="shared" si="33"/>
        <v>0</v>
      </c>
      <c r="F138" s="967">
        <f t="shared" si="33"/>
        <v>0</v>
      </c>
      <c r="G138" s="967">
        <f t="shared" si="33"/>
        <v>0</v>
      </c>
      <c r="H138" s="967">
        <f t="shared" si="33"/>
        <v>0</v>
      </c>
      <c r="I138" s="967" t="e">
        <f t="shared" si="33"/>
        <v>#DIV/0!</v>
      </c>
      <c r="J138" s="967" t="e">
        <f t="shared" si="33"/>
        <v>#DIV/0!</v>
      </c>
      <c r="K138" s="1016" t="e">
        <f>SUM(B138:J138)</f>
        <v>#DIV/0!</v>
      </c>
      <c r="L138" s="1021">
        <v>0.5</v>
      </c>
      <c r="M138" s="1021">
        <f>100%-L138</f>
        <v>0.5</v>
      </c>
    </row>
    <row r="139" spans="1:13">
      <c r="A139" s="1009"/>
      <c r="B139" s="1012"/>
      <c r="C139" s="1012"/>
      <c r="D139" s="1012"/>
      <c r="E139" s="1012"/>
      <c r="F139" s="1012"/>
      <c r="G139" s="1012"/>
      <c r="H139" s="1012"/>
      <c r="I139" s="1012"/>
      <c r="J139" s="1012"/>
      <c r="K139" s="1012"/>
      <c r="L139" s="1012"/>
      <c r="M139" s="1012"/>
    </row>
    <row r="140" spans="1:13">
      <c r="A140" s="97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6.5">
      <c r="A141" s="1022" t="s">
        <v>567</v>
      </c>
      <c r="B141" s="961" t="s">
        <v>28</v>
      </c>
      <c r="C141" s="961" t="s">
        <v>29</v>
      </c>
      <c r="D141" s="961" t="s">
        <v>30</v>
      </c>
      <c r="E141" s="961" t="s">
        <v>31</v>
      </c>
      <c r="F141" s="961" t="s">
        <v>32</v>
      </c>
      <c r="G141" s="961" t="s">
        <v>33</v>
      </c>
      <c r="H141" s="961" t="s">
        <v>34</v>
      </c>
      <c r="I141" s="961" t="s">
        <v>35</v>
      </c>
      <c r="J141" s="963" t="s">
        <v>547</v>
      </c>
      <c r="K141" s="4"/>
      <c r="L141" s="1116" t="s">
        <v>104</v>
      </c>
      <c r="M141" s="1012"/>
    </row>
    <row r="142" spans="1:13" ht="16.5">
      <c r="A142" s="1013" t="s">
        <v>575</v>
      </c>
      <c r="B142" s="967">
        <f>Anx16AME!C87</f>
        <v>0</v>
      </c>
      <c r="C142" s="967">
        <f>Anx16AME!D87</f>
        <v>0</v>
      </c>
      <c r="D142" s="967">
        <f>Anx16AME!E87</f>
        <v>0</v>
      </c>
      <c r="E142" s="967">
        <f>Anx16AME!F87</f>
        <v>0</v>
      </c>
      <c r="F142" s="967">
        <f>Anx16AME!G87</f>
        <v>0</v>
      </c>
      <c r="G142" s="967">
        <f>Anx16AME!H87</f>
        <v>0</v>
      </c>
      <c r="H142" s="967">
        <f>Anx16AME!I87</f>
        <v>0</v>
      </c>
      <c r="I142" s="967">
        <f>Anx16AME!J87</f>
        <v>0</v>
      </c>
      <c r="J142" s="967">
        <f>SUM(Anx16AMN!K87:M87)</f>
        <v>0</v>
      </c>
      <c r="K142" s="4"/>
      <c r="L142" s="1016">
        <f>SUM(B142:J142)</f>
        <v>0</v>
      </c>
      <c r="M142" s="1019"/>
    </row>
    <row r="143" spans="1:13" ht="16.5">
      <c r="A143" s="1013" t="s">
        <v>576</v>
      </c>
      <c r="B143" s="967">
        <f>Anx16AME!C88</f>
        <v>0</v>
      </c>
      <c r="C143" s="967">
        <f>Anx16AME!D88</f>
        <v>0</v>
      </c>
      <c r="D143" s="967">
        <f>Anx16AME!E88</f>
        <v>0</v>
      </c>
      <c r="E143" s="967">
        <f>Anx16AME!F88</f>
        <v>0</v>
      </c>
      <c r="F143" s="967">
        <f>Anx16AME!G88</f>
        <v>0</v>
      </c>
      <c r="G143" s="967">
        <f>Anx16AME!H88</f>
        <v>0</v>
      </c>
      <c r="H143" s="967">
        <f>Anx16AME!I88</f>
        <v>0</v>
      </c>
      <c r="I143" s="967">
        <f>Anx16AME!J88</f>
        <v>0</v>
      </c>
      <c r="J143" s="967">
        <f>SUM(Anx16AMN!K88:M88)</f>
        <v>0</v>
      </c>
      <c r="K143" s="4"/>
      <c r="L143" s="1016">
        <f>SUM(B143:J143)</f>
        <v>0</v>
      </c>
      <c r="M143" s="1019"/>
    </row>
    <row r="144" spans="1:13" ht="16.5">
      <c r="A144" s="1013" t="s">
        <v>577</v>
      </c>
      <c r="B144" s="967">
        <f>Anx16AME!C89</f>
        <v>0</v>
      </c>
      <c r="C144" s="967">
        <f>Anx16AME!D89</f>
        <v>0</v>
      </c>
      <c r="D144" s="967">
        <f>Anx16AME!E89</f>
        <v>0</v>
      </c>
      <c r="E144" s="967">
        <f>Anx16AME!F89</f>
        <v>0</v>
      </c>
      <c r="F144" s="967">
        <f>Anx16AME!G89</f>
        <v>0</v>
      </c>
      <c r="G144" s="967">
        <f>Anx16AME!H89</f>
        <v>0</v>
      </c>
      <c r="H144" s="967">
        <f>Anx16AME!I89</f>
        <v>0</v>
      </c>
      <c r="I144" s="967">
        <f>Anx16AME!J89</f>
        <v>0</v>
      </c>
      <c r="J144" s="967">
        <f>SUM(Anx16AMN!K89:M89)</f>
        <v>0</v>
      </c>
      <c r="K144" s="4"/>
      <c r="L144" s="1016">
        <f>SUM(B144:J144)</f>
        <v>0</v>
      </c>
      <c r="M144" s="1019"/>
    </row>
    <row r="145" spans="1:23">
      <c r="A145" s="1009"/>
      <c r="B145" s="1012"/>
      <c r="C145" s="1012"/>
      <c r="D145" s="1012"/>
      <c r="E145" s="1012"/>
      <c r="F145" s="1012"/>
      <c r="G145" s="1012"/>
      <c r="H145" s="1012"/>
      <c r="I145" s="1012"/>
      <c r="J145" s="1012"/>
      <c r="K145" s="1012"/>
      <c r="L145" s="1019"/>
      <c r="M145" s="1019"/>
    </row>
    <row r="146" spans="1:23" ht="16.5">
      <c r="A146" s="586" t="s">
        <v>573</v>
      </c>
      <c r="B146" s="1012"/>
      <c r="C146" s="1012"/>
      <c r="D146" s="1012"/>
      <c r="E146" s="1012"/>
      <c r="F146" s="1012"/>
      <c r="G146" s="1012"/>
      <c r="H146" s="1012"/>
      <c r="I146" s="1012"/>
      <c r="J146" s="4"/>
      <c r="K146" s="1116" t="s">
        <v>104</v>
      </c>
      <c r="L146" s="1011" t="s">
        <v>552</v>
      </c>
      <c r="M146" s="1011" t="s">
        <v>553</v>
      </c>
    </row>
    <row r="147" spans="1:23" ht="16.5">
      <c r="A147" s="1013" t="s">
        <v>564</v>
      </c>
      <c r="B147" s="967">
        <f>(B142)+(C142*$M$67)</f>
        <v>0</v>
      </c>
      <c r="C147" s="967">
        <f t="shared" ref="C147:J147" si="34">(C142*$L$67)+(D142*$M$67)</f>
        <v>0</v>
      </c>
      <c r="D147" s="967">
        <f t="shared" si="34"/>
        <v>0</v>
      </c>
      <c r="E147" s="967">
        <f t="shared" si="34"/>
        <v>0</v>
      </c>
      <c r="F147" s="967">
        <f t="shared" si="34"/>
        <v>0</v>
      </c>
      <c r="G147" s="967">
        <f t="shared" si="34"/>
        <v>0</v>
      </c>
      <c r="H147" s="967">
        <f t="shared" si="34"/>
        <v>0</v>
      </c>
      <c r="I147" s="967">
        <f t="shared" si="34"/>
        <v>0</v>
      </c>
      <c r="J147" s="967">
        <f t="shared" si="34"/>
        <v>0</v>
      </c>
      <c r="K147" s="1016">
        <f>SUM(B147:J147)</f>
        <v>0</v>
      </c>
      <c r="L147" s="1021">
        <v>0.5</v>
      </c>
      <c r="M147" s="1021">
        <f>100%-L147</f>
        <v>0.5</v>
      </c>
    </row>
    <row r="148" spans="1:23" ht="16.5">
      <c r="A148" s="1013" t="s">
        <v>565</v>
      </c>
      <c r="B148" s="967">
        <f>(B143)+(C143*$M$68)</f>
        <v>0</v>
      </c>
      <c r="C148" s="967">
        <f t="shared" ref="C148:J148" si="35">(C143*$L$68)+(D143*$M$68)</f>
        <v>0</v>
      </c>
      <c r="D148" s="967">
        <f t="shared" si="35"/>
        <v>0</v>
      </c>
      <c r="E148" s="967">
        <f t="shared" si="35"/>
        <v>0</v>
      </c>
      <c r="F148" s="967">
        <f t="shared" si="35"/>
        <v>0</v>
      </c>
      <c r="G148" s="967">
        <f t="shared" si="35"/>
        <v>0</v>
      </c>
      <c r="H148" s="967">
        <f t="shared" si="35"/>
        <v>0</v>
      </c>
      <c r="I148" s="967">
        <f t="shared" si="35"/>
        <v>0</v>
      </c>
      <c r="J148" s="967">
        <f t="shared" si="35"/>
        <v>0</v>
      </c>
      <c r="K148" s="1016">
        <f>SUM(B148:J148)</f>
        <v>0</v>
      </c>
      <c r="L148" s="1021">
        <v>0.3</v>
      </c>
      <c r="M148" s="1021">
        <f>100%-L148</f>
        <v>0.7</v>
      </c>
    </row>
    <row r="149" spans="1:23" ht="16.5">
      <c r="A149" s="1013" t="s">
        <v>566</v>
      </c>
      <c r="B149" s="967">
        <f>(B144)+(C144*$M$69)</f>
        <v>0</v>
      </c>
      <c r="C149" s="967">
        <f t="shared" ref="C149:J149" si="36">(C144*$L$69)+(D144*$M$69)</f>
        <v>0</v>
      </c>
      <c r="D149" s="967">
        <f t="shared" si="36"/>
        <v>0</v>
      </c>
      <c r="E149" s="967">
        <f t="shared" si="36"/>
        <v>0</v>
      </c>
      <c r="F149" s="967">
        <f t="shared" si="36"/>
        <v>0</v>
      </c>
      <c r="G149" s="967">
        <f t="shared" si="36"/>
        <v>0</v>
      </c>
      <c r="H149" s="967">
        <f t="shared" si="36"/>
        <v>0</v>
      </c>
      <c r="I149" s="967">
        <f t="shared" si="36"/>
        <v>0</v>
      </c>
      <c r="J149" s="967">
        <f t="shared" si="36"/>
        <v>0</v>
      </c>
      <c r="K149" s="1016">
        <f>SUM(B149:J149)</f>
        <v>0</v>
      </c>
      <c r="L149" s="1021">
        <v>0.3</v>
      </c>
      <c r="M149" s="1021">
        <f>100%-L149</f>
        <v>0.7</v>
      </c>
    </row>
    <row r="150" spans="1:23" ht="16.5">
      <c r="A150" s="1009"/>
      <c r="B150" s="1012"/>
      <c r="C150" s="1012"/>
      <c r="D150" s="1012"/>
      <c r="E150" s="1012"/>
      <c r="F150" s="1012"/>
      <c r="G150" s="1012"/>
      <c r="H150" s="1012"/>
      <c r="I150" s="1012"/>
      <c r="J150" s="1012"/>
      <c r="K150" s="1018"/>
      <c r="L150" s="1021"/>
      <c r="M150" s="1021"/>
    </row>
    <row r="151" spans="1:23" ht="16.5">
      <c r="A151" s="760" t="s">
        <v>574</v>
      </c>
      <c r="B151" s="1012"/>
      <c r="C151" s="1012"/>
      <c r="D151" s="1012"/>
      <c r="E151" s="1012"/>
      <c r="F151" s="1012"/>
      <c r="G151" s="1012"/>
      <c r="H151" s="1012"/>
      <c r="I151" s="1012"/>
      <c r="J151" s="4"/>
      <c r="K151" s="1117" t="s">
        <v>104</v>
      </c>
      <c r="L151" s="1011" t="s">
        <v>552</v>
      </c>
      <c r="M151" s="1011" t="s">
        <v>553</v>
      </c>
    </row>
    <row r="152" spans="1:23" ht="16.5">
      <c r="A152" s="1013" t="s">
        <v>564</v>
      </c>
      <c r="B152" s="967">
        <f>(B142)+(C142*$M$72)</f>
        <v>0</v>
      </c>
      <c r="C152" s="967">
        <f t="shared" ref="C152:J152" si="37">(C142*$L$72)+(D142*$M$72)</f>
        <v>0</v>
      </c>
      <c r="D152" s="967">
        <f t="shared" si="37"/>
        <v>0</v>
      </c>
      <c r="E152" s="967">
        <f t="shared" si="37"/>
        <v>0</v>
      </c>
      <c r="F152" s="967">
        <f t="shared" si="37"/>
        <v>0</v>
      </c>
      <c r="G152" s="967">
        <f t="shared" si="37"/>
        <v>0</v>
      </c>
      <c r="H152" s="967">
        <f t="shared" si="37"/>
        <v>0</v>
      </c>
      <c r="I152" s="967">
        <f t="shared" si="37"/>
        <v>0</v>
      </c>
      <c r="J152" s="967">
        <f t="shared" si="37"/>
        <v>0</v>
      </c>
      <c r="K152" s="1016">
        <f>SUM(B152:J152)</f>
        <v>0</v>
      </c>
      <c r="L152" s="1021">
        <v>0.7</v>
      </c>
      <c r="M152" s="1021">
        <f>100%-L152</f>
        <v>0.30000000000000004</v>
      </c>
    </row>
    <row r="153" spans="1:23" ht="16.5">
      <c r="A153" s="1013" t="s">
        <v>565</v>
      </c>
      <c r="B153" s="967">
        <f>(B143)+(C143*$M$73)</f>
        <v>0</v>
      </c>
      <c r="C153" s="967">
        <f t="shared" ref="C153:J153" si="38">(C143*$L$73)+(D143*$M$73)</f>
        <v>0</v>
      </c>
      <c r="D153" s="967">
        <f t="shared" si="38"/>
        <v>0</v>
      </c>
      <c r="E153" s="967">
        <f t="shared" si="38"/>
        <v>0</v>
      </c>
      <c r="F153" s="967">
        <f t="shared" si="38"/>
        <v>0</v>
      </c>
      <c r="G153" s="967">
        <f t="shared" si="38"/>
        <v>0</v>
      </c>
      <c r="H153" s="967">
        <f t="shared" si="38"/>
        <v>0</v>
      </c>
      <c r="I153" s="967">
        <f t="shared" si="38"/>
        <v>0</v>
      </c>
      <c r="J153" s="967">
        <f t="shared" si="38"/>
        <v>0</v>
      </c>
      <c r="K153" s="1016">
        <f>SUM(B153:J153)</f>
        <v>0</v>
      </c>
      <c r="L153" s="1021">
        <v>0.5</v>
      </c>
      <c r="M153" s="1021">
        <f>100%-L153</f>
        <v>0.5</v>
      </c>
    </row>
    <row r="154" spans="1:23" ht="16.5">
      <c r="A154" s="1013" t="s">
        <v>566</v>
      </c>
      <c r="B154" s="967">
        <f>(B144)+(C144*$M$74)</f>
        <v>0</v>
      </c>
      <c r="C154" s="967">
        <f t="shared" ref="C154:J154" si="39">(C144*$L$74)+(D144*$M$74)</f>
        <v>0</v>
      </c>
      <c r="D154" s="967">
        <f t="shared" si="39"/>
        <v>0</v>
      </c>
      <c r="E154" s="967">
        <f t="shared" si="39"/>
        <v>0</v>
      </c>
      <c r="F154" s="967">
        <f t="shared" si="39"/>
        <v>0</v>
      </c>
      <c r="G154" s="967">
        <f t="shared" si="39"/>
        <v>0</v>
      </c>
      <c r="H154" s="967">
        <f t="shared" si="39"/>
        <v>0</v>
      </c>
      <c r="I154" s="967">
        <f t="shared" si="39"/>
        <v>0</v>
      </c>
      <c r="J154" s="967">
        <f t="shared" si="39"/>
        <v>0</v>
      </c>
      <c r="K154" s="1016">
        <f>SUM(B154:J154)</f>
        <v>0</v>
      </c>
      <c r="L154" s="1021">
        <v>0.5</v>
      </c>
      <c r="M154" s="1021">
        <f>100%-L154</f>
        <v>0.5</v>
      </c>
    </row>
    <row r="156" spans="1:23">
      <c r="A156" s="1009"/>
      <c r="B156" s="1009"/>
      <c r="C156" s="1009"/>
      <c r="D156" s="1009"/>
      <c r="E156" s="1009"/>
      <c r="F156" s="1009"/>
      <c r="G156" s="1009"/>
      <c r="H156" s="1009"/>
      <c r="I156" s="1009"/>
      <c r="J156" s="1009"/>
      <c r="K156" s="1009"/>
      <c r="L156" s="1009"/>
      <c r="M156" s="1009"/>
      <c r="V156" s="991"/>
      <c r="W156" s="991"/>
    </row>
    <row r="157" spans="1:23" ht="16.5">
      <c r="B157" s="1143" t="s">
        <v>28</v>
      </c>
      <c r="C157" s="1144"/>
      <c r="D157" s="1143" t="s">
        <v>29</v>
      </c>
      <c r="E157" s="1144"/>
      <c r="F157" s="1143" t="s">
        <v>30</v>
      </c>
      <c r="G157" s="1144"/>
      <c r="H157" s="1143" t="s">
        <v>31</v>
      </c>
      <c r="I157" s="1144"/>
      <c r="J157" s="1143" t="s">
        <v>32</v>
      </c>
      <c r="K157" s="1144"/>
      <c r="L157" s="1143" t="s">
        <v>33</v>
      </c>
      <c r="M157" s="1144"/>
      <c r="N157" s="1143" t="s">
        <v>469</v>
      </c>
      <c r="O157" s="1144"/>
      <c r="P157" s="1143" t="s">
        <v>73</v>
      </c>
      <c r="Q157" s="1144"/>
      <c r="R157" s="1157" t="s">
        <v>470</v>
      </c>
      <c r="S157" s="1158"/>
      <c r="T157" s="1143" t="s">
        <v>39</v>
      </c>
      <c r="U157" s="1144"/>
      <c r="V157" s="991"/>
      <c r="W157" s="991"/>
    </row>
    <row r="158" spans="1:23" ht="16.5">
      <c r="B158" s="971" t="s">
        <v>414</v>
      </c>
      <c r="C158" s="971" t="s">
        <v>415</v>
      </c>
      <c r="D158" s="971" t="s">
        <v>414</v>
      </c>
      <c r="E158" s="971" t="s">
        <v>415</v>
      </c>
      <c r="F158" s="971" t="s">
        <v>414</v>
      </c>
      <c r="G158" s="971" t="s">
        <v>415</v>
      </c>
      <c r="H158" s="971" t="s">
        <v>414</v>
      </c>
      <c r="I158" s="971" t="s">
        <v>415</v>
      </c>
      <c r="J158" s="971" t="s">
        <v>414</v>
      </c>
      <c r="K158" s="971" t="s">
        <v>415</v>
      </c>
      <c r="L158" s="971" t="s">
        <v>414</v>
      </c>
      <c r="M158" s="971" t="s">
        <v>415</v>
      </c>
      <c r="N158" s="971" t="s">
        <v>414</v>
      </c>
      <c r="O158" s="971" t="s">
        <v>415</v>
      </c>
      <c r="P158" s="971" t="s">
        <v>414</v>
      </c>
      <c r="Q158" s="971" t="s">
        <v>415</v>
      </c>
      <c r="R158" s="963" t="s">
        <v>414</v>
      </c>
      <c r="S158" s="963" t="s">
        <v>415</v>
      </c>
      <c r="T158" s="971" t="s">
        <v>414</v>
      </c>
      <c r="U158" s="971" t="s">
        <v>415</v>
      </c>
      <c r="V158" s="991"/>
      <c r="W158" s="991"/>
    </row>
    <row r="159" spans="1:23" ht="16.5">
      <c r="A159" s="1029" t="s">
        <v>93</v>
      </c>
      <c r="B159" s="967" t="e">
        <f>IF(Anx16AInd!$C$7&lt;0.25,CreditosVIg_SinReactiva!B72,CreditosVIg_SinReactiva!B67)</f>
        <v>#DIV/0!</v>
      </c>
      <c r="C159" s="967" t="e">
        <f>IF(Anx16AInd!$C$7&lt;0.25,CreditosVIg_SinReactiva!B120,CreditosVIg_SinReactiva!B115)</f>
        <v>#DIV/0!</v>
      </c>
      <c r="D159" s="967" t="e">
        <f>IF(Anx16AInd!$C$7&lt;0.25,CreditosVIg_SinReactiva!C72,CreditosVIg_SinReactiva!C67)</f>
        <v>#DIV/0!</v>
      </c>
      <c r="E159" s="967" t="e">
        <f>IF(Anx16AInd!$C$7&lt;0.25,CreditosVIg_SinReactiva!C120,CreditosVIg_SinReactiva!C115)</f>
        <v>#DIV/0!</v>
      </c>
      <c r="F159" s="967" t="e">
        <f>IF(Anx16AInd!$C$7&lt;0.25,CreditosVIg_SinReactiva!D72,CreditosVIg_SinReactiva!D67)</f>
        <v>#DIV/0!</v>
      </c>
      <c r="G159" s="967" t="e">
        <f>IF(Anx16AInd!$C$7&lt;0.25,CreditosVIg_SinReactiva!D120,CreditosVIg_SinReactiva!D115)</f>
        <v>#DIV/0!</v>
      </c>
      <c r="H159" s="967" t="e">
        <f>IF(Anx16AInd!$C$7&lt;0.25,CreditosVIg_SinReactiva!E72,CreditosVIg_SinReactiva!E67)</f>
        <v>#DIV/0!</v>
      </c>
      <c r="I159" s="967" t="e">
        <f>IF(Anx16AInd!$C$7&lt;0.25,CreditosVIg_SinReactiva!E120,CreditosVIg_SinReactiva!E115)</f>
        <v>#DIV/0!</v>
      </c>
      <c r="J159" s="967" t="e">
        <f>IF(Anx16AInd!$C$7&lt;0.25,CreditosVIg_SinReactiva!F72,CreditosVIg_SinReactiva!F67)</f>
        <v>#DIV/0!</v>
      </c>
      <c r="K159" s="972" t="e">
        <f>IF(Anx16AInd!$C$7&lt;0.25,CreditosVIg_SinReactiva!F120,CreditosVIg_SinReactiva!F115)</f>
        <v>#DIV/0!</v>
      </c>
      <c r="L159" s="967" t="e">
        <f>IF(Anx16AInd!$C$7&lt;0.25,CreditosVIg_SinReactiva!G72,CreditosVIg_SinReactiva!G67)</f>
        <v>#DIV/0!</v>
      </c>
      <c r="M159" s="967" t="e">
        <f>IF(Anx16AInd!$C$7&lt;0.25,CreditosVIg_SinReactiva!G120,CreditosVIg_SinReactiva!G115)</f>
        <v>#DIV/0!</v>
      </c>
      <c r="N159" s="967" t="e">
        <f>IF(Anx16AInd!$C$7&lt;0.25,CreditosVIg_SinReactiva!H72,CreditosVIg_SinReactiva!H67)</f>
        <v>#DIV/0!</v>
      </c>
      <c r="O159" s="967" t="e">
        <f>IF(Anx16AInd!$C$7&lt;0.25,CreditosVIg_SinReactiva!H120,CreditosVIg_SinReactiva!H115)</f>
        <v>#DIV/0!</v>
      </c>
      <c r="P159" s="967" t="e">
        <f>IF(Anx16AInd!$C$7&lt;0.25,CreditosVIg_SinReactiva!I72,CreditosVIg_SinReactiva!I67)</f>
        <v>#DIV/0!</v>
      </c>
      <c r="Q159" s="967" t="e">
        <f>IF(Anx16AInd!$C$7&lt;0.25,CreditosVIg_SinReactiva!I120,CreditosVIg_SinReactiva!I115)</f>
        <v>#DIV/0!</v>
      </c>
      <c r="R159" s="967" t="e">
        <f>IF(Anx16AInd!$C$7&lt;0.25,CreditosVIg_SinReactiva!J72,CreditosVIg_SinReactiva!J67)</f>
        <v>#DIV/0!</v>
      </c>
      <c r="S159" s="967" t="e">
        <f>IF(Anx16AInd!$C$7&lt;0.25,CreditosVIg_SinReactiva!J120,CreditosVIg_SinReactiva!J115)</f>
        <v>#DIV/0!</v>
      </c>
      <c r="T159" s="967" t="e">
        <f t="shared" ref="T159:U161" si="40">+B159+D159+F159+H159+J159+L159+N159+P159+R159</f>
        <v>#DIV/0!</v>
      </c>
      <c r="U159" s="967" t="e">
        <f t="shared" si="40"/>
        <v>#DIV/0!</v>
      </c>
    </row>
    <row r="160" spans="1:23" ht="16.5">
      <c r="A160" s="1029" t="s">
        <v>94</v>
      </c>
      <c r="B160" s="967" t="e">
        <f>IF(Anx16AInd!$C$7&lt;0.25,CreditosVIg_SinReactiva!B73,CreditosVIg_SinReactiva!B68)</f>
        <v>#DIV/0!</v>
      </c>
      <c r="C160" s="967" t="e">
        <f>IF(Anx16AInd!$C$7&lt;0.25,CreditosVIg_SinReactiva!B121,CreditosVIg_SinReactiva!B116)</f>
        <v>#DIV/0!</v>
      </c>
      <c r="D160" s="967" t="e">
        <f>IF(Anx16AInd!$C$7&lt;0.25,CreditosVIg_SinReactiva!C73,CreditosVIg_SinReactiva!C68)</f>
        <v>#DIV/0!</v>
      </c>
      <c r="E160" s="967" t="e">
        <f>IF(Anx16AInd!$C$7&lt;0.25,CreditosVIg_SinReactiva!C121,CreditosVIg_SinReactiva!C116)</f>
        <v>#DIV/0!</v>
      </c>
      <c r="F160" s="967" t="e">
        <f>IF(Anx16AInd!$C$7&lt;0.25,CreditosVIg_SinReactiva!D73,CreditosVIg_SinReactiva!D68)</f>
        <v>#DIV/0!</v>
      </c>
      <c r="G160" s="967" t="e">
        <f>IF(Anx16AInd!$C$7&lt;0.25,CreditosVIg_SinReactiva!D121,CreditosVIg_SinReactiva!D116)</f>
        <v>#DIV/0!</v>
      </c>
      <c r="H160" s="967" t="e">
        <f>IF(Anx16AInd!$C$7&lt;0.25,CreditosVIg_SinReactiva!E73,CreditosVIg_SinReactiva!E68)</f>
        <v>#DIV/0!</v>
      </c>
      <c r="I160" s="967" t="e">
        <f>IF(Anx16AInd!$C$7&lt;0.25,CreditosVIg_SinReactiva!E121,CreditosVIg_SinReactiva!E116)</f>
        <v>#DIV/0!</v>
      </c>
      <c r="J160" s="967" t="e">
        <f>IF(Anx16AInd!$C$7&lt;0.25,CreditosVIg_SinReactiva!F73,CreditosVIg_SinReactiva!F68)</f>
        <v>#DIV/0!</v>
      </c>
      <c r="K160" s="972" t="e">
        <f>IF(Anx16AInd!$C$7&lt;0.25,CreditosVIg_SinReactiva!F121,CreditosVIg_SinReactiva!F116)</f>
        <v>#DIV/0!</v>
      </c>
      <c r="L160" s="967" t="e">
        <f>IF(Anx16AInd!$C$7&lt;0.25,CreditosVIg_SinReactiva!G73,CreditosVIg_SinReactiva!G68)</f>
        <v>#DIV/0!</v>
      </c>
      <c r="M160" s="967" t="e">
        <f>IF(Anx16AInd!$C$7&lt;0.25,CreditosVIg_SinReactiva!G121,CreditosVIg_SinReactiva!G116)</f>
        <v>#DIV/0!</v>
      </c>
      <c r="N160" s="967" t="e">
        <f>IF(Anx16AInd!$C$7&lt;0.25,CreditosVIg_SinReactiva!H73,CreditosVIg_SinReactiva!H68)</f>
        <v>#DIV/0!</v>
      </c>
      <c r="O160" s="967" t="e">
        <f>IF(Anx16AInd!$C$7&lt;0.25,CreditosVIg_SinReactiva!H121,CreditosVIg_SinReactiva!H116)</f>
        <v>#DIV/0!</v>
      </c>
      <c r="P160" s="967" t="e">
        <f>IF(Anx16AInd!$C$7&lt;0.25,CreditosVIg_SinReactiva!I73,CreditosVIg_SinReactiva!I68)</f>
        <v>#DIV/0!</v>
      </c>
      <c r="Q160" s="967" t="e">
        <f>IF(Anx16AInd!$C$7&lt;0.25,CreditosVIg_SinReactiva!I121,CreditosVIg_SinReactiva!I116)</f>
        <v>#DIV/0!</v>
      </c>
      <c r="R160" s="967" t="e">
        <f>IF(Anx16AInd!$C$7&lt;0.25,CreditosVIg_SinReactiva!J73,CreditosVIg_SinReactiva!J68)</f>
        <v>#DIV/0!</v>
      </c>
      <c r="S160" s="967" t="e">
        <f>IF(Anx16AInd!$C$7&lt;0.25,CreditosVIg_SinReactiva!J121,CreditosVIg_SinReactiva!J116)</f>
        <v>#DIV/0!</v>
      </c>
      <c r="T160" s="967" t="e">
        <f t="shared" si="40"/>
        <v>#DIV/0!</v>
      </c>
      <c r="U160" s="967" t="e">
        <f t="shared" si="40"/>
        <v>#DIV/0!</v>
      </c>
    </row>
    <row r="161" spans="1:23" ht="16.5">
      <c r="A161" s="1029" t="s">
        <v>95</v>
      </c>
      <c r="B161" s="967" t="e">
        <f>IF(Anx16AInd!$C$7&lt;0.25,CreditosVIg_SinReactiva!B74,CreditosVIg_SinReactiva!B69)</f>
        <v>#DIV/0!</v>
      </c>
      <c r="C161" s="967" t="e">
        <f>IF(Anx16AInd!$C$7&lt;0.25,CreditosVIg_SinReactiva!B122,CreditosVIg_SinReactiva!B117)</f>
        <v>#DIV/0!</v>
      </c>
      <c r="D161" s="967" t="e">
        <f>IF(Anx16AInd!$C$7&lt;0.25,CreditosVIg_SinReactiva!C74,CreditosVIg_SinReactiva!C69)</f>
        <v>#DIV/0!</v>
      </c>
      <c r="E161" s="967" t="e">
        <f>IF(Anx16AInd!$C$7&lt;0.25,CreditosVIg_SinReactiva!C122,CreditosVIg_SinReactiva!C117)</f>
        <v>#DIV/0!</v>
      </c>
      <c r="F161" s="967" t="e">
        <f>IF(Anx16AInd!$C$7&lt;0.25,CreditosVIg_SinReactiva!D74,CreditosVIg_SinReactiva!D69)</f>
        <v>#DIV/0!</v>
      </c>
      <c r="G161" s="967" t="e">
        <f>IF(Anx16AInd!$C$7&lt;0.25,CreditosVIg_SinReactiva!D122,CreditosVIg_SinReactiva!D117)</f>
        <v>#DIV/0!</v>
      </c>
      <c r="H161" s="967" t="e">
        <f>IF(Anx16AInd!$C$7&lt;0.25,CreditosVIg_SinReactiva!E74,CreditosVIg_SinReactiva!E69)</f>
        <v>#DIV/0!</v>
      </c>
      <c r="I161" s="967" t="e">
        <f>IF(Anx16AInd!$C$7&lt;0.25,CreditosVIg_SinReactiva!E122,CreditosVIg_SinReactiva!E117)</f>
        <v>#DIV/0!</v>
      </c>
      <c r="J161" s="967" t="e">
        <f>IF(Anx16AInd!$C$7&lt;0.25,CreditosVIg_SinReactiva!F74,CreditosVIg_SinReactiva!F69)</f>
        <v>#DIV/0!</v>
      </c>
      <c r="K161" s="972" t="e">
        <f>IF(Anx16AInd!$C$7&lt;0.25,CreditosVIg_SinReactiva!F122,CreditosVIg_SinReactiva!F117)</f>
        <v>#DIV/0!</v>
      </c>
      <c r="L161" s="967" t="e">
        <f>IF(Anx16AInd!$C$7&lt;0.25,CreditosVIg_SinReactiva!G74,CreditosVIg_SinReactiva!G69)</f>
        <v>#DIV/0!</v>
      </c>
      <c r="M161" s="967" t="e">
        <f>IF(Anx16AInd!$C$7&lt;0.25,CreditosVIg_SinReactiva!G122,CreditosVIg_SinReactiva!G117)</f>
        <v>#DIV/0!</v>
      </c>
      <c r="N161" s="967" t="e">
        <f>IF(Anx16AInd!$C$7&lt;0.25,CreditosVIg_SinReactiva!H74,CreditosVIg_SinReactiva!H69)</f>
        <v>#DIV/0!</v>
      </c>
      <c r="O161" s="967" t="e">
        <f>IF(Anx16AInd!$C$7&lt;0.25,CreditosVIg_SinReactiva!H122,CreditosVIg_SinReactiva!H117)</f>
        <v>#DIV/0!</v>
      </c>
      <c r="P161" s="967" t="e">
        <f>IF(Anx16AInd!$C$7&lt;0.25,CreditosVIg_SinReactiva!I74,CreditosVIg_SinReactiva!I69)</f>
        <v>#DIV/0!</v>
      </c>
      <c r="Q161" s="967" t="e">
        <f>IF(Anx16AInd!$C$7&lt;0.25,CreditosVIg_SinReactiva!I122,CreditosVIg_SinReactiva!I117)</f>
        <v>#DIV/0!</v>
      </c>
      <c r="R161" s="967" t="e">
        <f>IF(Anx16AInd!$C$7&lt;0.25,CreditosVIg_SinReactiva!J74,CreditosVIg_SinReactiva!J69)</f>
        <v>#DIV/0!</v>
      </c>
      <c r="S161" s="967" t="e">
        <f>IF(Anx16AInd!$C$7&lt;0.25,CreditosVIg_SinReactiva!J122,CreditosVIg_SinReactiva!J117)</f>
        <v>#DIV/0!</v>
      </c>
      <c r="T161" s="967" t="e">
        <f t="shared" si="40"/>
        <v>#DIV/0!</v>
      </c>
      <c r="U161" s="967" t="e">
        <f t="shared" si="40"/>
        <v>#DIV/0!</v>
      </c>
    </row>
    <row r="164" spans="1:23" ht="16.5">
      <c r="B164" s="1143" t="s">
        <v>28</v>
      </c>
      <c r="C164" s="1144"/>
      <c r="D164" s="1143" t="s">
        <v>29</v>
      </c>
      <c r="E164" s="1144"/>
      <c r="F164" s="1143" t="s">
        <v>30</v>
      </c>
      <c r="G164" s="1144"/>
      <c r="H164" s="1143" t="s">
        <v>31</v>
      </c>
      <c r="I164" s="1144"/>
      <c r="J164" s="1143" t="s">
        <v>32</v>
      </c>
      <c r="K164" s="1144"/>
      <c r="L164" s="1143" t="s">
        <v>33</v>
      </c>
      <c r="M164" s="1144"/>
      <c r="N164" s="1143" t="s">
        <v>469</v>
      </c>
      <c r="O164" s="1144"/>
      <c r="P164" s="1143" t="s">
        <v>73</v>
      </c>
      <c r="Q164" s="1144"/>
      <c r="R164" s="1157" t="s">
        <v>470</v>
      </c>
      <c r="S164" s="1158"/>
      <c r="T164" s="1143" t="s">
        <v>39</v>
      </c>
      <c r="U164" s="1144"/>
      <c r="V164" s="1049"/>
      <c r="W164" s="991"/>
    </row>
    <row r="165" spans="1:23" ht="16.5">
      <c r="B165" s="971" t="s">
        <v>414</v>
      </c>
      <c r="C165" s="971" t="s">
        <v>415</v>
      </c>
      <c r="D165" s="971" t="s">
        <v>414</v>
      </c>
      <c r="E165" s="971" t="s">
        <v>415</v>
      </c>
      <c r="F165" s="971" t="s">
        <v>414</v>
      </c>
      <c r="G165" s="971" t="s">
        <v>415</v>
      </c>
      <c r="H165" s="971" t="s">
        <v>414</v>
      </c>
      <c r="I165" s="971" t="s">
        <v>415</v>
      </c>
      <c r="J165" s="971" t="s">
        <v>414</v>
      </c>
      <c r="K165" s="971" t="s">
        <v>415</v>
      </c>
      <c r="L165" s="971" t="s">
        <v>414</v>
      </c>
      <c r="M165" s="971" t="s">
        <v>415</v>
      </c>
      <c r="N165" s="971" t="s">
        <v>414</v>
      </c>
      <c r="O165" s="971" t="s">
        <v>415</v>
      </c>
      <c r="P165" s="971" t="s">
        <v>414</v>
      </c>
      <c r="Q165" s="971" t="s">
        <v>415</v>
      </c>
      <c r="R165" s="963" t="s">
        <v>414</v>
      </c>
      <c r="S165" s="963" t="s">
        <v>415</v>
      </c>
      <c r="T165" s="971" t="s">
        <v>414</v>
      </c>
      <c r="U165" s="971" t="s">
        <v>415</v>
      </c>
      <c r="V165" s="1049"/>
      <c r="W165" s="991"/>
    </row>
    <row r="166" spans="1:23" ht="16.5">
      <c r="A166" s="1029" t="s">
        <v>558</v>
      </c>
      <c r="B166" s="967" t="e">
        <f>IF(Anx16AInd!$C$7&lt;0.25,CreditosVIg_SinReactiva!B88,CreditosVIg_SinReactiva!B83)</f>
        <v>#DIV/0!</v>
      </c>
      <c r="C166" s="967" t="e">
        <f>IF(Anx16AInd!$C$7&lt;0.25,CreditosVIg_SinReactiva!B136,CreditosVIg_SinReactiva!B131)</f>
        <v>#DIV/0!</v>
      </c>
      <c r="D166" s="967" t="e">
        <f>IF(Anx16AInd!$C$7&lt;0.25,CreditosVIg_SinReactiva!C88,CreditosVIg_SinReactiva!C83)</f>
        <v>#DIV/0!</v>
      </c>
      <c r="E166" s="967" t="e">
        <f>IF(Anx16AInd!$C$7&lt;0.25,CreditosVIg_SinReactiva!C136,CreditosVIg_SinReactiva!C131)</f>
        <v>#DIV/0!</v>
      </c>
      <c r="F166" s="967" t="e">
        <f>IF(Anx16AInd!$C$7&lt;0.25,CreditosVIg_SinReactiva!D88,CreditosVIg_SinReactiva!D83)</f>
        <v>#DIV/0!</v>
      </c>
      <c r="G166" s="967" t="e">
        <f>IF(Anx16AInd!$C$7&lt;0.25,CreditosVIg_SinReactiva!D136,CreditosVIg_SinReactiva!D131)</f>
        <v>#DIV/0!</v>
      </c>
      <c r="H166" s="967" t="e">
        <f>IF(Anx16AInd!$C$7&lt;0.25,CreditosVIg_SinReactiva!E88,CreditosVIg_SinReactiva!E83)</f>
        <v>#DIV/0!</v>
      </c>
      <c r="I166" s="967" t="e">
        <f>IF(Anx16AInd!$C$7&lt;0.25,CreditosVIg_SinReactiva!E136,CreditosVIg_SinReactiva!E131)</f>
        <v>#DIV/0!</v>
      </c>
      <c r="J166" s="967" t="e">
        <f>IF(Anx16AInd!$C$7&lt;0.25,CreditosVIg_SinReactiva!F88,CreditosVIg_SinReactiva!F83)</f>
        <v>#DIV/0!</v>
      </c>
      <c r="K166" s="972" t="e">
        <f>IF(Anx16AInd!$C$7&lt;0.25,CreditosVIg_SinReactiva!F136,CreditosVIg_SinReactiva!F131)</f>
        <v>#DIV/0!</v>
      </c>
      <c r="L166" s="967" t="e">
        <f>IF(Anx16AInd!$C$7&lt;0.25,CreditosVIg_SinReactiva!G88,CreditosVIg_SinReactiva!G83)</f>
        <v>#DIV/0!</v>
      </c>
      <c r="M166" s="967" t="e">
        <f>IF(Anx16AInd!$C$7&lt;0.25,CreditosVIg_SinReactiva!G136,CreditosVIg_SinReactiva!G131)</f>
        <v>#DIV/0!</v>
      </c>
      <c r="N166" s="967" t="e">
        <f>IF(Anx16AInd!$C$7&lt;0.25,CreditosVIg_SinReactiva!H88,CreditosVIg_SinReactiva!H83)</f>
        <v>#DIV/0!</v>
      </c>
      <c r="O166" s="967" t="e">
        <f>IF(Anx16AInd!$C$7&lt;0.25,CreditosVIg_SinReactiva!H136,CreditosVIg_SinReactiva!H131)</f>
        <v>#DIV/0!</v>
      </c>
      <c r="P166" s="967" t="e">
        <f>IF(Anx16AInd!$C$7&lt;0.25,CreditosVIg_SinReactiva!I88,CreditosVIg_SinReactiva!I83)</f>
        <v>#DIV/0!</v>
      </c>
      <c r="Q166" s="967" t="e">
        <f>IF(Anx16AInd!$C$7&lt;0.25,CreditosVIg_SinReactiva!I136,CreditosVIg_SinReactiva!I131)</f>
        <v>#DIV/0!</v>
      </c>
      <c r="R166" s="967" t="e">
        <f>IF(Anx16AInd!$C$7&lt;0.25,CreditosVIg_SinReactiva!J88,CreditosVIg_SinReactiva!J83)</f>
        <v>#DIV/0!</v>
      </c>
      <c r="S166" s="967" t="e">
        <f>IF(Anx16AInd!$C$7&lt;0.25,CreditosVIg_SinReactiva!J136,CreditosVIg_SinReactiva!J131)</f>
        <v>#DIV/0!</v>
      </c>
      <c r="T166" s="967" t="e">
        <f t="shared" ref="T166:U168" si="41">+B166+D166+F166+H166+J166+L166+N166+P166+R166</f>
        <v>#DIV/0!</v>
      </c>
      <c r="U166" s="967" t="e">
        <f t="shared" si="41"/>
        <v>#DIV/0!</v>
      </c>
      <c r="V166" s="1049"/>
      <c r="W166" s="991"/>
    </row>
    <row r="167" spans="1:23" ht="16.5">
      <c r="A167" s="1029" t="s">
        <v>559</v>
      </c>
      <c r="B167" s="967" t="e">
        <f>IF(Anx16AInd!$C$7&lt;0.25,CreditosVIg_SinReactiva!B89,CreditosVIg_SinReactiva!B84)</f>
        <v>#DIV/0!</v>
      </c>
      <c r="C167" s="967" t="e">
        <f>IF(Anx16AInd!$C$7&lt;0.25,CreditosVIg_SinReactiva!B137,CreditosVIg_SinReactiva!B132)</f>
        <v>#DIV/0!</v>
      </c>
      <c r="D167" s="967" t="e">
        <f>IF(Anx16AInd!$C$7&lt;0.25,CreditosVIg_SinReactiva!C89,CreditosVIg_SinReactiva!C84)</f>
        <v>#DIV/0!</v>
      </c>
      <c r="E167" s="967" t="e">
        <f>IF(Anx16AInd!$C$7&lt;0.25,CreditosVIg_SinReactiva!C137,CreditosVIg_SinReactiva!C132)</f>
        <v>#DIV/0!</v>
      </c>
      <c r="F167" s="967" t="e">
        <f>IF(Anx16AInd!$C$7&lt;0.25,CreditosVIg_SinReactiva!D89,CreditosVIg_SinReactiva!D84)</f>
        <v>#DIV/0!</v>
      </c>
      <c r="G167" s="967" t="e">
        <f>IF(Anx16AInd!$C$7&lt;0.25,CreditosVIg_SinReactiva!D137,CreditosVIg_SinReactiva!D132)</f>
        <v>#DIV/0!</v>
      </c>
      <c r="H167" s="967" t="e">
        <f>IF(Anx16AInd!$C$7&lt;0.25,CreditosVIg_SinReactiva!E89,CreditosVIg_SinReactiva!E84)</f>
        <v>#DIV/0!</v>
      </c>
      <c r="I167" s="967" t="e">
        <f>IF(Anx16AInd!$C$7&lt;0.25,CreditosVIg_SinReactiva!E137,CreditosVIg_SinReactiva!E132)</f>
        <v>#DIV/0!</v>
      </c>
      <c r="J167" s="967" t="e">
        <f>IF(Anx16AInd!$C$7&lt;0.25,CreditosVIg_SinReactiva!F89,CreditosVIg_SinReactiva!F84)</f>
        <v>#DIV/0!</v>
      </c>
      <c r="K167" s="972" t="e">
        <f>IF(Anx16AInd!$C$7&lt;0.25,CreditosVIg_SinReactiva!F137,CreditosVIg_SinReactiva!F132)</f>
        <v>#DIV/0!</v>
      </c>
      <c r="L167" s="967" t="e">
        <f>IF(Anx16AInd!$C$7&lt;0.25,CreditosVIg_SinReactiva!G89,CreditosVIg_SinReactiva!G84)</f>
        <v>#DIV/0!</v>
      </c>
      <c r="M167" s="967" t="e">
        <f>IF(Anx16AInd!$C$7&lt;0.25,CreditosVIg_SinReactiva!G137,CreditosVIg_SinReactiva!G132)</f>
        <v>#DIV/0!</v>
      </c>
      <c r="N167" s="967" t="e">
        <f>IF(Anx16AInd!$C$7&lt;0.25,CreditosVIg_SinReactiva!H89,CreditosVIg_SinReactiva!H84)</f>
        <v>#DIV/0!</v>
      </c>
      <c r="O167" s="967" t="e">
        <f>IF(Anx16AInd!$C$7&lt;0.25,CreditosVIg_SinReactiva!H137,CreditosVIg_SinReactiva!H132)</f>
        <v>#DIV/0!</v>
      </c>
      <c r="P167" s="967" t="e">
        <f>IF(Anx16AInd!$C$7&lt;0.25,CreditosVIg_SinReactiva!I89,CreditosVIg_SinReactiva!I84)</f>
        <v>#DIV/0!</v>
      </c>
      <c r="Q167" s="967" t="e">
        <f>IF(Anx16AInd!$C$7&lt;0.25,CreditosVIg_SinReactiva!I137,CreditosVIg_SinReactiva!I132)</f>
        <v>#DIV/0!</v>
      </c>
      <c r="R167" s="967" t="e">
        <f>IF(Anx16AInd!$C$7&lt;0.25,CreditosVIg_SinReactiva!J89,CreditosVIg_SinReactiva!J84)</f>
        <v>#DIV/0!</v>
      </c>
      <c r="S167" s="967" t="e">
        <f>IF(Anx16AInd!$C$7&lt;0.25,CreditosVIg_SinReactiva!J137,CreditosVIg_SinReactiva!J132)</f>
        <v>#DIV/0!</v>
      </c>
      <c r="T167" s="967" t="e">
        <f t="shared" si="41"/>
        <v>#DIV/0!</v>
      </c>
      <c r="U167" s="967" t="e">
        <f t="shared" si="41"/>
        <v>#DIV/0!</v>
      </c>
    </row>
    <row r="168" spans="1:23" ht="16.5">
      <c r="A168" s="1029" t="s">
        <v>560</v>
      </c>
      <c r="B168" s="967" t="e">
        <f>IF(Anx16AInd!$C$7&lt;0.25,CreditosVIg_SinReactiva!B90,CreditosVIg_SinReactiva!B85)</f>
        <v>#DIV/0!</v>
      </c>
      <c r="C168" s="967" t="e">
        <f>IF(Anx16AInd!$C$7&lt;0.25,CreditosVIg_SinReactiva!B138,CreditosVIg_SinReactiva!B133)</f>
        <v>#DIV/0!</v>
      </c>
      <c r="D168" s="967" t="e">
        <f>IF(Anx16AInd!$C$7&lt;0.25,CreditosVIg_SinReactiva!C90,CreditosVIg_SinReactiva!C85)</f>
        <v>#DIV/0!</v>
      </c>
      <c r="E168" s="967" t="e">
        <f>IF(Anx16AInd!$C$7&lt;0.25,CreditosVIg_SinReactiva!C138,CreditosVIg_SinReactiva!C133)</f>
        <v>#DIV/0!</v>
      </c>
      <c r="F168" s="967" t="e">
        <f>IF(Anx16AInd!$C$7&lt;0.25,CreditosVIg_SinReactiva!D90,CreditosVIg_SinReactiva!D85)</f>
        <v>#DIV/0!</v>
      </c>
      <c r="G168" s="967" t="e">
        <f>IF(Anx16AInd!$C$7&lt;0.25,CreditosVIg_SinReactiva!D138,CreditosVIg_SinReactiva!D133)</f>
        <v>#DIV/0!</v>
      </c>
      <c r="H168" s="967" t="e">
        <f>IF(Anx16AInd!$C$7&lt;0.25,CreditosVIg_SinReactiva!E90,CreditosVIg_SinReactiva!E85)</f>
        <v>#DIV/0!</v>
      </c>
      <c r="I168" s="967" t="e">
        <f>IF(Anx16AInd!$C$7&lt;0.25,CreditosVIg_SinReactiva!E138,CreditosVIg_SinReactiva!E133)</f>
        <v>#DIV/0!</v>
      </c>
      <c r="J168" s="967" t="e">
        <f>IF(Anx16AInd!$C$7&lt;0.25,CreditosVIg_SinReactiva!F90,CreditosVIg_SinReactiva!F85)</f>
        <v>#DIV/0!</v>
      </c>
      <c r="K168" s="972" t="e">
        <f>IF(Anx16AInd!$C$7&lt;0.25,CreditosVIg_SinReactiva!F138,CreditosVIg_SinReactiva!F133)</f>
        <v>#DIV/0!</v>
      </c>
      <c r="L168" s="967" t="e">
        <f>IF(Anx16AInd!$C$7&lt;0.25,CreditosVIg_SinReactiva!G90,CreditosVIg_SinReactiva!G85)</f>
        <v>#DIV/0!</v>
      </c>
      <c r="M168" s="967" t="e">
        <f>IF(Anx16AInd!$C$7&lt;0.25,CreditosVIg_SinReactiva!G138,CreditosVIg_SinReactiva!G133)</f>
        <v>#DIV/0!</v>
      </c>
      <c r="N168" s="967" t="e">
        <f>IF(Anx16AInd!$C$7&lt;0.25,CreditosVIg_SinReactiva!H90,CreditosVIg_SinReactiva!H85)</f>
        <v>#DIV/0!</v>
      </c>
      <c r="O168" s="967" t="e">
        <f>IF(Anx16AInd!$C$7&lt;0.25,CreditosVIg_SinReactiva!H138,CreditosVIg_SinReactiva!H133)</f>
        <v>#DIV/0!</v>
      </c>
      <c r="P168" s="967" t="e">
        <f>IF(Anx16AInd!$C$7&lt;0.25,CreditosVIg_SinReactiva!I90,CreditosVIg_SinReactiva!I85)</f>
        <v>#DIV/0!</v>
      </c>
      <c r="Q168" s="967" t="e">
        <f>IF(Anx16AInd!$C$7&lt;0.25,CreditosVIg_SinReactiva!I138,CreditosVIg_SinReactiva!I133)</f>
        <v>#DIV/0!</v>
      </c>
      <c r="R168" s="967" t="e">
        <f>IF(Anx16AInd!$C$7&lt;0.25,CreditosVIg_SinReactiva!J90,CreditosVIg_SinReactiva!J85)</f>
        <v>#DIV/0!</v>
      </c>
      <c r="S168" s="967" t="e">
        <f>IF(Anx16AInd!$C$7&lt;0.25,CreditosVIg_SinReactiva!J138,CreditosVIg_SinReactiva!J133)</f>
        <v>#DIV/0!</v>
      </c>
      <c r="T168" s="967" t="e">
        <f t="shared" si="41"/>
        <v>#DIV/0!</v>
      </c>
      <c r="U168" s="967" t="e">
        <f t="shared" si="41"/>
        <v>#DIV/0!</v>
      </c>
    </row>
    <row r="171" spans="1:23" ht="16.5">
      <c r="B171" s="1143" t="s">
        <v>28</v>
      </c>
      <c r="C171" s="1144"/>
      <c r="D171" s="1143" t="s">
        <v>29</v>
      </c>
      <c r="E171" s="1144"/>
      <c r="F171" s="1143" t="s">
        <v>30</v>
      </c>
      <c r="G171" s="1144"/>
      <c r="H171" s="1143" t="s">
        <v>31</v>
      </c>
      <c r="I171" s="1144"/>
      <c r="J171" s="1143" t="s">
        <v>32</v>
      </c>
      <c r="K171" s="1144"/>
      <c r="L171" s="1143" t="s">
        <v>33</v>
      </c>
      <c r="M171" s="1144"/>
      <c r="N171" s="1143" t="s">
        <v>469</v>
      </c>
      <c r="O171" s="1144"/>
      <c r="P171" s="1143" t="s">
        <v>73</v>
      </c>
      <c r="Q171" s="1144"/>
      <c r="R171" s="1157" t="s">
        <v>470</v>
      </c>
      <c r="S171" s="1158"/>
      <c r="T171" s="1143" t="s">
        <v>39</v>
      </c>
      <c r="U171" s="1144"/>
    </row>
    <row r="172" spans="1:23" ht="16.5">
      <c r="B172" s="971" t="s">
        <v>414</v>
      </c>
      <c r="C172" s="971" t="s">
        <v>415</v>
      </c>
      <c r="D172" s="971" t="s">
        <v>414</v>
      </c>
      <c r="E172" s="971" t="s">
        <v>415</v>
      </c>
      <c r="F172" s="971" t="s">
        <v>414</v>
      </c>
      <c r="G172" s="971" t="s">
        <v>415</v>
      </c>
      <c r="H172" s="971" t="s">
        <v>414</v>
      </c>
      <c r="I172" s="971" t="s">
        <v>415</v>
      </c>
      <c r="J172" s="971" t="s">
        <v>414</v>
      </c>
      <c r="K172" s="971" t="s">
        <v>415</v>
      </c>
      <c r="L172" s="971" t="s">
        <v>414</v>
      </c>
      <c r="M172" s="971" t="s">
        <v>415</v>
      </c>
      <c r="N172" s="971" t="s">
        <v>414</v>
      </c>
      <c r="O172" s="971" t="s">
        <v>415</v>
      </c>
      <c r="P172" s="971" t="s">
        <v>414</v>
      </c>
      <c r="Q172" s="971" t="s">
        <v>415</v>
      </c>
      <c r="R172" s="963" t="s">
        <v>414</v>
      </c>
      <c r="S172" s="963" t="s">
        <v>415</v>
      </c>
      <c r="T172" s="971" t="s">
        <v>414</v>
      </c>
      <c r="U172" s="971" t="s">
        <v>415</v>
      </c>
    </row>
    <row r="173" spans="1:23" ht="16.5">
      <c r="A173" s="1029" t="s">
        <v>564</v>
      </c>
      <c r="B173" s="967" t="e">
        <f>IF(Anx16AInd!$C$7&lt;0.25,CreditosVIg_SinReactiva!B104,CreditosVIg_SinReactiva!B99)</f>
        <v>#DIV/0!</v>
      </c>
      <c r="C173" s="967" t="e">
        <f>IF(Anx16AInd!$C$7&lt;0.25,CreditosVIg_SinReactiva!B152,CreditosVIg_SinReactiva!B147)</f>
        <v>#DIV/0!</v>
      </c>
      <c r="D173" s="967" t="e">
        <f>IF(Anx16AInd!$C$7&lt;0.25,CreditosVIg_SinReactiva!C104,CreditosVIg_SinReactiva!C99)</f>
        <v>#DIV/0!</v>
      </c>
      <c r="E173" s="967" t="e">
        <f>IF(Anx16AInd!$C$7&lt;0.25,CreditosVIg_SinReactiva!C152,CreditosVIg_SinReactiva!C147)</f>
        <v>#DIV/0!</v>
      </c>
      <c r="F173" s="967" t="e">
        <f>IF(Anx16AInd!$C$7&lt;0.25,CreditosVIg_SinReactiva!D104,CreditosVIg_SinReactiva!D99)</f>
        <v>#DIV/0!</v>
      </c>
      <c r="G173" s="967" t="e">
        <f>IF(Anx16AInd!$C$7&lt;0.25,CreditosVIg_SinReactiva!D152,CreditosVIg_SinReactiva!D147)</f>
        <v>#DIV/0!</v>
      </c>
      <c r="H173" s="967" t="e">
        <f>IF(Anx16AInd!$C$7&lt;0.25,CreditosVIg_SinReactiva!E104,CreditosVIg_SinReactiva!E99)</f>
        <v>#DIV/0!</v>
      </c>
      <c r="I173" s="967" t="e">
        <f>IF(Anx16AInd!$C$7&lt;0.25,CreditosVIg_SinReactiva!E152,CreditosVIg_SinReactiva!E147)</f>
        <v>#DIV/0!</v>
      </c>
      <c r="J173" s="967" t="e">
        <f>IF(Anx16AInd!$C$7&lt;0.25,CreditosVIg_SinReactiva!F104,CreditosVIg_SinReactiva!F99)</f>
        <v>#DIV/0!</v>
      </c>
      <c r="K173" s="972" t="e">
        <f>IF(Anx16AInd!$C$7&lt;0.25,CreditosVIg_SinReactiva!F152,CreditosVIg_SinReactiva!F147)</f>
        <v>#DIV/0!</v>
      </c>
      <c r="L173" s="967" t="e">
        <f>IF(Anx16AInd!$C$7&lt;0.25,CreditosVIg_SinReactiva!G104,CreditosVIg_SinReactiva!G99)</f>
        <v>#DIV/0!</v>
      </c>
      <c r="M173" s="967" t="e">
        <f>IF(Anx16AInd!$C$7&lt;0.25,CreditosVIg_SinReactiva!G152,CreditosVIg_SinReactiva!G147)</f>
        <v>#DIV/0!</v>
      </c>
      <c r="N173" s="967" t="e">
        <f>IF(Anx16AInd!$C$7&lt;0.25,CreditosVIg_SinReactiva!H104,CreditosVIg_SinReactiva!H99)</f>
        <v>#DIV/0!</v>
      </c>
      <c r="O173" s="967" t="e">
        <f>IF(Anx16AInd!$C$7&lt;0.25,CreditosVIg_SinReactiva!H152,CreditosVIg_SinReactiva!H147)</f>
        <v>#DIV/0!</v>
      </c>
      <c r="P173" s="967" t="e">
        <f>IF(Anx16AInd!$C$7&lt;0.25,CreditosVIg_SinReactiva!I104,CreditosVIg_SinReactiva!I99)</f>
        <v>#DIV/0!</v>
      </c>
      <c r="Q173" s="967" t="e">
        <f>IF(Anx16AInd!$C$7&lt;0.25,CreditosVIg_SinReactiva!I152,CreditosVIg_SinReactiva!I147)</f>
        <v>#DIV/0!</v>
      </c>
      <c r="R173" s="967" t="e">
        <f>IF(Anx16AInd!$C$7&lt;0.25,CreditosVIg_SinReactiva!J104,CreditosVIg_SinReactiva!J99)</f>
        <v>#DIV/0!</v>
      </c>
      <c r="S173" s="967" t="e">
        <f>IF(Anx16AInd!$C$7&lt;0.25,CreditosVIg_SinReactiva!J152,CreditosVIg_SinReactiva!J147)</f>
        <v>#DIV/0!</v>
      </c>
      <c r="T173" s="967" t="e">
        <f t="shared" ref="T173:U175" si="42">+B173+D173+F173+H173+J173+L173+N173+P173+R173</f>
        <v>#DIV/0!</v>
      </c>
      <c r="U173" s="967" t="e">
        <f t="shared" si="42"/>
        <v>#DIV/0!</v>
      </c>
    </row>
    <row r="174" spans="1:23" ht="16.5">
      <c r="A174" s="1029" t="s">
        <v>565</v>
      </c>
      <c r="B174" s="967" t="e">
        <f>IF(Anx16AInd!$C$7&lt;0.25,CreditosVIg_SinReactiva!B105,CreditosVIg_SinReactiva!B100)</f>
        <v>#DIV/0!</v>
      </c>
      <c r="C174" s="967" t="e">
        <f>IF(Anx16AInd!$C$7&lt;0.25,CreditosVIg_SinReactiva!B153,CreditosVIg_SinReactiva!B148)</f>
        <v>#DIV/0!</v>
      </c>
      <c r="D174" s="967" t="e">
        <f>IF(Anx16AInd!$C$7&lt;0.25,CreditosVIg_SinReactiva!C105,CreditosVIg_SinReactiva!C100)</f>
        <v>#DIV/0!</v>
      </c>
      <c r="E174" s="967" t="e">
        <f>IF(Anx16AInd!$C$7&lt;0.25,CreditosVIg_SinReactiva!C153,CreditosVIg_SinReactiva!C148)</f>
        <v>#DIV/0!</v>
      </c>
      <c r="F174" s="967" t="e">
        <f>IF(Anx16AInd!$C$7&lt;0.25,CreditosVIg_SinReactiva!D105,CreditosVIg_SinReactiva!D100)</f>
        <v>#DIV/0!</v>
      </c>
      <c r="G174" s="967" t="e">
        <f>IF(Anx16AInd!$C$7&lt;0.25,CreditosVIg_SinReactiva!D153,CreditosVIg_SinReactiva!D148)</f>
        <v>#DIV/0!</v>
      </c>
      <c r="H174" s="967" t="e">
        <f>IF(Anx16AInd!$C$7&lt;0.25,CreditosVIg_SinReactiva!E105,CreditosVIg_SinReactiva!E100)</f>
        <v>#DIV/0!</v>
      </c>
      <c r="I174" s="967" t="e">
        <f>IF(Anx16AInd!$C$7&lt;0.25,CreditosVIg_SinReactiva!E153,CreditosVIg_SinReactiva!E148)</f>
        <v>#DIV/0!</v>
      </c>
      <c r="J174" s="967" t="e">
        <f>IF(Anx16AInd!$C$7&lt;0.25,CreditosVIg_SinReactiva!F105,CreditosVIg_SinReactiva!F100)</f>
        <v>#DIV/0!</v>
      </c>
      <c r="K174" s="972" t="e">
        <f>IF(Anx16AInd!$C$7&lt;0.25,CreditosVIg_SinReactiva!F153,CreditosVIg_SinReactiva!F148)</f>
        <v>#DIV/0!</v>
      </c>
      <c r="L174" s="967" t="e">
        <f>IF(Anx16AInd!$C$7&lt;0.25,CreditosVIg_SinReactiva!G105,CreditosVIg_SinReactiva!G100)</f>
        <v>#DIV/0!</v>
      </c>
      <c r="M174" s="967" t="e">
        <f>IF(Anx16AInd!$C$7&lt;0.25,CreditosVIg_SinReactiva!G153,CreditosVIg_SinReactiva!G148)</f>
        <v>#DIV/0!</v>
      </c>
      <c r="N174" s="967" t="e">
        <f>IF(Anx16AInd!$C$7&lt;0.25,CreditosVIg_SinReactiva!H105,CreditosVIg_SinReactiva!H100)</f>
        <v>#DIV/0!</v>
      </c>
      <c r="O174" s="967" t="e">
        <f>IF(Anx16AInd!$C$7&lt;0.25,CreditosVIg_SinReactiva!H153,CreditosVIg_SinReactiva!H148)</f>
        <v>#DIV/0!</v>
      </c>
      <c r="P174" s="967" t="e">
        <f>IF(Anx16AInd!$C$7&lt;0.25,CreditosVIg_SinReactiva!I105,CreditosVIg_SinReactiva!I100)</f>
        <v>#DIV/0!</v>
      </c>
      <c r="Q174" s="967" t="e">
        <f>IF(Anx16AInd!$C$7&lt;0.25,CreditosVIg_SinReactiva!I153,CreditosVIg_SinReactiva!I148)</f>
        <v>#DIV/0!</v>
      </c>
      <c r="R174" s="967" t="e">
        <f>IF(Anx16AInd!$C$7&lt;0.25,CreditosVIg_SinReactiva!J105,CreditosVIg_SinReactiva!J100)</f>
        <v>#DIV/0!</v>
      </c>
      <c r="S174" s="967" t="e">
        <f>IF(Anx16AInd!$C$7&lt;0.25,CreditosVIg_SinReactiva!J153,CreditosVIg_SinReactiva!J148)</f>
        <v>#DIV/0!</v>
      </c>
      <c r="T174" s="967" t="e">
        <f t="shared" si="42"/>
        <v>#DIV/0!</v>
      </c>
      <c r="U174" s="967" t="e">
        <f t="shared" si="42"/>
        <v>#DIV/0!</v>
      </c>
    </row>
    <row r="175" spans="1:23" ht="16.5">
      <c r="A175" s="1029" t="s">
        <v>566</v>
      </c>
      <c r="B175" s="967" t="e">
        <f>IF(Anx16AInd!$C$7&lt;0.25,CreditosVIg_SinReactiva!B106,CreditosVIg_SinReactiva!B101)</f>
        <v>#DIV/0!</v>
      </c>
      <c r="C175" s="967" t="e">
        <f>IF(Anx16AInd!$C$7&lt;0.25,CreditosVIg_SinReactiva!B154,CreditosVIg_SinReactiva!B149)</f>
        <v>#DIV/0!</v>
      </c>
      <c r="D175" s="967" t="e">
        <f>IF(Anx16AInd!$C$7&lt;0.25,CreditosVIg_SinReactiva!C106,CreditosVIg_SinReactiva!C101)</f>
        <v>#DIV/0!</v>
      </c>
      <c r="E175" s="967" t="e">
        <f>IF(Anx16AInd!$C$7&lt;0.25,CreditosVIg_SinReactiva!C154,CreditosVIg_SinReactiva!C149)</f>
        <v>#DIV/0!</v>
      </c>
      <c r="F175" s="967" t="e">
        <f>IF(Anx16AInd!$C$7&lt;0.25,CreditosVIg_SinReactiva!D106,CreditosVIg_SinReactiva!D101)</f>
        <v>#DIV/0!</v>
      </c>
      <c r="G175" s="967" t="e">
        <f>IF(Anx16AInd!$C$7&lt;0.25,CreditosVIg_SinReactiva!D154,CreditosVIg_SinReactiva!D149)</f>
        <v>#DIV/0!</v>
      </c>
      <c r="H175" s="967" t="e">
        <f>IF(Anx16AInd!$C$7&lt;0.25,CreditosVIg_SinReactiva!E106,CreditosVIg_SinReactiva!E101)</f>
        <v>#DIV/0!</v>
      </c>
      <c r="I175" s="967" t="e">
        <f>IF(Anx16AInd!$C$7&lt;0.25,CreditosVIg_SinReactiva!E154,CreditosVIg_SinReactiva!E149)</f>
        <v>#DIV/0!</v>
      </c>
      <c r="J175" s="967" t="e">
        <f>IF(Anx16AInd!$C$7&lt;0.25,CreditosVIg_SinReactiva!F106,CreditosVIg_SinReactiva!F101)</f>
        <v>#DIV/0!</v>
      </c>
      <c r="K175" s="972" t="e">
        <f>IF(Anx16AInd!$C$7&lt;0.25,CreditosVIg_SinReactiva!F154,CreditosVIg_SinReactiva!F149)</f>
        <v>#DIV/0!</v>
      </c>
      <c r="L175" s="967" t="e">
        <f>IF(Anx16AInd!$C$7&lt;0.25,CreditosVIg_SinReactiva!G106,CreditosVIg_SinReactiva!G101)</f>
        <v>#DIV/0!</v>
      </c>
      <c r="M175" s="967" t="e">
        <f>IF(Anx16AInd!$C$7&lt;0.25,CreditosVIg_SinReactiva!G154,CreditosVIg_SinReactiva!G149)</f>
        <v>#DIV/0!</v>
      </c>
      <c r="N175" s="967" t="e">
        <f>IF(Anx16AInd!$C$7&lt;0.25,CreditosVIg_SinReactiva!H106,CreditosVIg_SinReactiva!H101)</f>
        <v>#DIV/0!</v>
      </c>
      <c r="O175" s="967" t="e">
        <f>IF(Anx16AInd!$C$7&lt;0.25,CreditosVIg_SinReactiva!H154,CreditosVIg_SinReactiva!H149)</f>
        <v>#DIV/0!</v>
      </c>
      <c r="P175" s="967" t="e">
        <f>IF(Anx16AInd!$C$7&lt;0.25,CreditosVIg_SinReactiva!I106,CreditosVIg_SinReactiva!I101)</f>
        <v>#DIV/0!</v>
      </c>
      <c r="Q175" s="967" t="e">
        <f>IF(Anx16AInd!$C$7&lt;0.25,CreditosVIg_SinReactiva!I154,CreditosVIg_SinReactiva!I149)</f>
        <v>#DIV/0!</v>
      </c>
      <c r="R175" s="967" t="e">
        <f>IF(Anx16AInd!$C$7&lt;0.25,CreditosVIg_SinReactiva!J106,CreditosVIg_SinReactiva!J101)</f>
        <v>#DIV/0!</v>
      </c>
      <c r="S175" s="967" t="e">
        <f>IF(Anx16AInd!$C$7&lt;0.25,CreditosVIg_SinReactiva!J154,CreditosVIg_SinReactiva!J149)</f>
        <v>#DIV/0!</v>
      </c>
      <c r="T175" s="967" t="e">
        <f t="shared" si="42"/>
        <v>#DIV/0!</v>
      </c>
      <c r="U175" s="967" t="e">
        <f t="shared" si="42"/>
        <v>#DIV/0!</v>
      </c>
    </row>
  </sheetData>
  <mergeCells count="50">
    <mergeCell ref="N17:O17"/>
    <mergeCell ref="P17:Q17"/>
    <mergeCell ref="R17:S17"/>
    <mergeCell ref="T17:U17"/>
    <mergeCell ref="B25:C25"/>
    <mergeCell ref="D25:E25"/>
    <mergeCell ref="F25:G25"/>
    <mergeCell ref="H25:I25"/>
    <mergeCell ref="J25:K25"/>
    <mergeCell ref="L25:M25"/>
    <mergeCell ref="B17:C17"/>
    <mergeCell ref="D17:E17"/>
    <mergeCell ref="F17:G17"/>
    <mergeCell ref="H17:I17"/>
    <mergeCell ref="J17:K17"/>
    <mergeCell ref="L17:M17"/>
    <mergeCell ref="N25:O25"/>
    <mergeCell ref="P25:Q25"/>
    <mergeCell ref="R25:S25"/>
    <mergeCell ref="T25:U25"/>
    <mergeCell ref="B157:C157"/>
    <mergeCell ref="D157:E157"/>
    <mergeCell ref="F157:G157"/>
    <mergeCell ref="H157:I157"/>
    <mergeCell ref="J157:K157"/>
    <mergeCell ref="L157:M157"/>
    <mergeCell ref="B164:C164"/>
    <mergeCell ref="D164:E164"/>
    <mergeCell ref="F164:G164"/>
    <mergeCell ref="H164:I164"/>
    <mergeCell ref="J164:K164"/>
    <mergeCell ref="L171:M171"/>
    <mergeCell ref="N157:O157"/>
    <mergeCell ref="P157:Q157"/>
    <mergeCell ref="R157:S157"/>
    <mergeCell ref="T157:U157"/>
    <mergeCell ref="L164:M164"/>
    <mergeCell ref="N171:O171"/>
    <mergeCell ref="P171:Q171"/>
    <mergeCell ref="R171:S171"/>
    <mergeCell ref="T171:U171"/>
    <mergeCell ref="N164:O164"/>
    <mergeCell ref="P164:Q164"/>
    <mergeCell ref="R164:S164"/>
    <mergeCell ref="T164:U164"/>
    <mergeCell ref="B171:C171"/>
    <mergeCell ref="D171:E171"/>
    <mergeCell ref="F171:G171"/>
    <mergeCell ref="H171:I171"/>
    <mergeCell ref="J171:K17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32"/>
  <sheetViews>
    <sheetView showGridLines="0" zoomScale="85" zoomScaleNormal="85" workbookViewId="0">
      <selection activeCell="B7" sqref="B7"/>
    </sheetView>
  </sheetViews>
  <sheetFormatPr baseColWidth="10" defaultRowHeight="15"/>
  <cols>
    <col min="1" max="1" width="25.7109375" style="699" customWidth="1"/>
    <col min="2" max="2" width="68.7109375" style="700" customWidth="1"/>
    <col min="3" max="3" width="13.28515625" style="701" bestFit="1" customWidth="1"/>
    <col min="4" max="5" width="11.42578125" style="701"/>
    <col min="6" max="6" width="12" style="701" bestFit="1" customWidth="1"/>
    <col min="7" max="10" width="11.42578125" style="701"/>
    <col min="11" max="11" width="16.7109375" style="701" customWidth="1"/>
    <col min="12" max="12" width="19.140625" style="701" customWidth="1"/>
    <col min="13" max="13" width="15.140625" style="701" customWidth="1"/>
    <col min="14" max="14" width="18.140625" style="701" bestFit="1" customWidth="1"/>
    <col min="15" max="15" width="5" style="215" customWidth="1"/>
    <col min="16" max="16" width="19.28515625" style="674" customWidth="1"/>
    <col min="17" max="17" width="26.140625" style="704" customWidth="1"/>
    <col min="18" max="18" width="15.42578125" style="202" customWidth="1"/>
    <col min="19" max="19" width="4.7109375" style="202" customWidth="1"/>
    <col min="20" max="20" width="15.28515625" style="202" bestFit="1" customWidth="1"/>
    <col min="21" max="21" width="13.42578125" style="202" bestFit="1" customWidth="1"/>
    <col min="22" max="22" width="17.28515625" style="202" customWidth="1"/>
    <col min="23" max="23" width="16.85546875" style="202" customWidth="1"/>
    <col min="24" max="24" width="14.140625" style="202" bestFit="1" customWidth="1"/>
    <col min="25" max="25" width="13.28515625" style="202" bestFit="1" customWidth="1"/>
    <col min="26" max="26" width="3.42578125" style="215" customWidth="1"/>
    <col min="27" max="27" width="29.85546875" style="698" customWidth="1"/>
    <col min="28" max="28" width="18.140625" style="698" bestFit="1" customWidth="1"/>
    <col min="29" max="16384" width="11.42578125" style="698"/>
  </cols>
  <sheetData>
    <row r="1" spans="1:28" s="586" customFormat="1" ht="16.5">
      <c r="A1" s="1137" t="s">
        <v>315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581"/>
      <c r="P1" s="582"/>
      <c r="Q1" s="745" t="s">
        <v>68</v>
      </c>
      <c r="R1" s="746">
        <f>+Anx16AMN!R1</f>
        <v>0</v>
      </c>
      <c r="S1" s="584"/>
      <c r="T1" s="237" t="s">
        <v>176</v>
      </c>
      <c r="U1" s="237" t="s">
        <v>177</v>
      </c>
      <c r="V1" s="237" t="s">
        <v>103</v>
      </c>
      <c r="W1" s="237" t="s">
        <v>48</v>
      </c>
      <c r="X1" s="237" t="s">
        <v>104</v>
      </c>
      <c r="Y1" s="585"/>
      <c r="Z1" s="151"/>
    </row>
    <row r="2" spans="1:28" s="586" customFormat="1" ht="16.5">
      <c r="A2" s="1137" t="s">
        <v>102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581"/>
      <c r="P2" s="582"/>
      <c r="Q2" s="745" t="s">
        <v>69</v>
      </c>
      <c r="R2" s="747">
        <f>+Anx16AMN!R2</f>
        <v>0</v>
      </c>
      <c r="S2" s="587"/>
      <c r="T2" s="239" t="s">
        <v>178</v>
      </c>
      <c r="U2" s="240">
        <v>1100</v>
      </c>
      <c r="V2" s="241"/>
      <c r="W2" s="241"/>
      <c r="X2" s="242"/>
      <c r="Y2" s="585"/>
      <c r="Z2" s="151"/>
    </row>
    <row r="3" spans="1:28" s="586" customFormat="1" ht="16.5">
      <c r="A3" s="1137">
        <f>+Anx16AMN!A3</f>
        <v>0</v>
      </c>
      <c r="B3" s="1137"/>
      <c r="C3" s="1137"/>
      <c r="D3" s="1137"/>
      <c r="E3" s="1137"/>
      <c r="F3" s="1137"/>
      <c r="G3" s="1137"/>
      <c r="H3" s="1137"/>
      <c r="I3" s="1137"/>
      <c r="J3" s="1137"/>
      <c r="K3" s="1137"/>
      <c r="L3" s="1137"/>
      <c r="M3" s="1137"/>
      <c r="N3" s="1137"/>
      <c r="O3" s="581"/>
      <c r="P3" s="582"/>
      <c r="Q3" s="748" t="s">
        <v>70</v>
      </c>
      <c r="R3" s="749">
        <f>+Anx16AMN!R3</f>
        <v>0</v>
      </c>
      <c r="S3" s="588"/>
      <c r="T3" s="244" t="s">
        <v>179</v>
      </c>
      <c r="U3" s="245">
        <v>1121</v>
      </c>
      <c r="V3" s="246"/>
      <c r="W3" s="246">
        <f t="shared" ref="W3:W6" si="0">+X3-V3</f>
        <v>0</v>
      </c>
      <c r="X3" s="589"/>
      <c r="Z3" s="151"/>
    </row>
    <row r="4" spans="1:28" s="586" customFormat="1" ht="16.5">
      <c r="A4" s="1129" t="s">
        <v>316</v>
      </c>
      <c r="B4" s="1129"/>
      <c r="C4" s="1129"/>
      <c r="D4" s="1129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581"/>
      <c r="P4" s="582"/>
      <c r="Q4" s="745" t="s">
        <v>71</v>
      </c>
      <c r="R4" s="747">
        <f>+Anx16AMN!R4</f>
        <v>0</v>
      </c>
      <c r="S4" s="590"/>
      <c r="T4" s="249" t="s">
        <v>180</v>
      </c>
      <c r="U4" s="220">
        <v>1122</v>
      </c>
      <c r="V4" s="741"/>
      <c r="W4" s="171">
        <f t="shared" si="0"/>
        <v>0</v>
      </c>
      <c r="X4" s="591"/>
      <c r="Z4" s="151"/>
    </row>
    <row r="5" spans="1:28" s="586" customFormat="1" ht="16.5">
      <c r="A5" s="592"/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4"/>
      <c r="P5" s="221"/>
      <c r="Q5" s="595"/>
      <c r="R5" s="152"/>
      <c r="S5" s="152"/>
      <c r="T5" s="249" t="s">
        <v>181</v>
      </c>
      <c r="U5" s="220">
        <v>1123</v>
      </c>
      <c r="V5" s="742"/>
      <c r="W5" s="171">
        <f t="shared" si="0"/>
        <v>0</v>
      </c>
      <c r="X5" s="591"/>
      <c r="Z5" s="596"/>
      <c r="AA5" s="597"/>
      <c r="AB5" s="597"/>
    </row>
    <row r="6" spans="1:28" s="586" customFormat="1" ht="16.5">
      <c r="A6" s="592"/>
      <c r="B6" s="593"/>
      <c r="C6" s="593"/>
      <c r="D6" s="593"/>
      <c r="E6" s="593"/>
      <c r="F6" s="593"/>
      <c r="G6" s="593"/>
      <c r="H6" s="593"/>
      <c r="I6" s="593"/>
      <c r="J6" s="593"/>
      <c r="K6" s="593"/>
      <c r="L6" s="593"/>
      <c r="M6" s="593"/>
      <c r="N6" s="593"/>
      <c r="O6" s="594"/>
      <c r="P6" s="221"/>
      <c r="Q6" s="595"/>
      <c r="R6" s="152"/>
      <c r="S6" s="152"/>
      <c r="T6" s="249" t="s">
        <v>182</v>
      </c>
      <c r="U6" s="220">
        <v>1125</v>
      </c>
      <c r="V6" s="743"/>
      <c r="W6" s="171">
        <f t="shared" si="0"/>
        <v>0</v>
      </c>
      <c r="X6" s="598"/>
      <c r="Z6" s="596"/>
      <c r="AA6" s="597"/>
      <c r="AB6" s="597"/>
    </row>
    <row r="7" spans="1:28" s="586" customFormat="1" ht="16.5">
      <c r="A7" s="59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600"/>
      <c r="P7" s="162"/>
      <c r="Q7" s="198" t="s">
        <v>107</v>
      </c>
      <c r="R7" s="199" t="s">
        <v>108</v>
      </c>
      <c r="S7" s="601"/>
      <c r="T7" s="249" t="s">
        <v>183</v>
      </c>
      <c r="U7" s="220">
        <v>1126</v>
      </c>
      <c r="V7" s="602"/>
      <c r="W7" s="171">
        <f>+X7-V7</f>
        <v>0</v>
      </c>
      <c r="X7" s="250"/>
      <c r="Z7" s="603"/>
      <c r="AA7" s="604"/>
      <c r="AB7" s="604"/>
    </row>
    <row r="8" spans="1:28" s="586" customFormat="1" ht="16.5">
      <c r="A8" s="252"/>
      <c r="B8" s="163" t="s">
        <v>109</v>
      </c>
      <c r="C8" s="605"/>
      <c r="D8" s="605"/>
      <c r="E8" s="605"/>
      <c r="F8" s="605"/>
      <c r="G8" s="605"/>
      <c r="H8" s="605"/>
      <c r="I8" s="605"/>
      <c r="J8" s="605"/>
      <c r="K8" s="605"/>
      <c r="L8" s="605"/>
      <c r="M8" s="605"/>
      <c r="N8" s="605"/>
      <c r="O8" s="600"/>
      <c r="P8" s="301">
        <v>11</v>
      </c>
      <c r="Q8" s="606">
        <f>+V2</f>
        <v>0</v>
      </c>
      <c r="R8" s="607"/>
      <c r="S8" s="607"/>
      <c r="T8" s="257" t="s">
        <v>184</v>
      </c>
      <c r="U8" s="258">
        <v>112701</v>
      </c>
      <c r="V8" s="259"/>
      <c r="W8" s="260">
        <f t="shared" ref="W8" si="1">+X8-V8</f>
        <v>0</v>
      </c>
      <c r="X8" s="261"/>
      <c r="Y8" s="262" t="s">
        <v>372</v>
      </c>
      <c r="Z8" s="168"/>
      <c r="AA8" s="219"/>
      <c r="AB8" s="604"/>
    </row>
    <row r="9" spans="1:28" s="586" customFormat="1" ht="16.5" customHeight="1">
      <c r="A9" s="169" t="s">
        <v>317</v>
      </c>
      <c r="B9" s="263" t="s">
        <v>111</v>
      </c>
      <c r="C9" s="608"/>
      <c r="D9" s="608"/>
      <c r="E9" s="608"/>
      <c r="F9" s="608"/>
      <c r="G9" s="608"/>
      <c r="H9" s="608"/>
      <c r="I9" s="608"/>
      <c r="J9" s="608"/>
      <c r="K9" s="608"/>
      <c r="L9" s="608"/>
      <c r="M9" s="608"/>
      <c r="N9" s="605">
        <f>SUM(C9:M9)</f>
        <v>0</v>
      </c>
      <c r="O9" s="609"/>
      <c r="P9" s="301">
        <v>1123</v>
      </c>
      <c r="Q9" s="606">
        <f>+V4+V5</f>
        <v>0</v>
      </c>
      <c r="R9" s="183">
        <f>+Q9-N9</f>
        <v>0</v>
      </c>
      <c r="S9" s="183"/>
      <c r="T9" s="272" t="s">
        <v>187</v>
      </c>
      <c r="U9" s="258">
        <v>112702</v>
      </c>
      <c r="V9" s="744"/>
      <c r="W9" s="273"/>
      <c r="X9" s="274"/>
      <c r="Y9" s="275" t="s">
        <v>188</v>
      </c>
      <c r="Z9" s="276"/>
      <c r="AA9" s="277"/>
      <c r="AB9" s="604"/>
    </row>
    <row r="10" spans="1:28" s="586" customFormat="1" ht="16.5" customHeight="1">
      <c r="A10" s="169">
        <v>1220</v>
      </c>
      <c r="B10" s="263" t="s">
        <v>112</v>
      </c>
      <c r="C10" s="605"/>
      <c r="D10" s="605"/>
      <c r="E10" s="605"/>
      <c r="F10" s="605"/>
      <c r="G10" s="605"/>
      <c r="H10" s="605"/>
      <c r="I10" s="605"/>
      <c r="J10" s="605"/>
      <c r="K10" s="605"/>
      <c r="L10" s="605"/>
      <c r="M10" s="605"/>
      <c r="N10" s="605">
        <f t="shared" ref="N10:N54" si="2">SUM(C10:M10)</f>
        <v>0</v>
      </c>
      <c r="O10" s="600"/>
      <c r="P10" s="301" t="s">
        <v>113</v>
      </c>
      <c r="Q10" s="606"/>
      <c r="R10" s="607"/>
      <c r="S10" s="607"/>
      <c r="T10" s="272" t="s">
        <v>180</v>
      </c>
      <c r="U10" s="258">
        <v>112703</v>
      </c>
      <c r="V10" s="744"/>
      <c r="W10" s="273"/>
      <c r="X10" s="274"/>
      <c r="Y10" s="275" t="s">
        <v>189</v>
      </c>
      <c r="Z10" s="276"/>
      <c r="AA10" s="277"/>
      <c r="AB10" s="604"/>
    </row>
    <row r="11" spans="1:28" s="586" customFormat="1" ht="16.5" customHeight="1">
      <c r="A11" s="170" t="s">
        <v>318</v>
      </c>
      <c r="B11" s="263" t="s">
        <v>74</v>
      </c>
      <c r="C11" s="610"/>
      <c r="D11" s="610"/>
      <c r="E11" s="610"/>
      <c r="F11" s="610"/>
      <c r="G11" s="610"/>
      <c r="H11" s="610"/>
      <c r="I11" s="610"/>
      <c r="J11" s="610"/>
      <c r="K11" s="610"/>
      <c r="L11" s="610"/>
      <c r="M11" s="610"/>
      <c r="N11" s="605">
        <f t="shared" si="2"/>
        <v>0</v>
      </c>
      <c r="O11" s="600"/>
      <c r="P11" s="301">
        <v>1324</v>
      </c>
      <c r="Q11" s="611"/>
      <c r="R11" s="183">
        <f>+Q11-N11</f>
        <v>0</v>
      </c>
      <c r="S11" s="183"/>
      <c r="T11" s="272" t="s">
        <v>190</v>
      </c>
      <c r="U11" s="258">
        <v>112709</v>
      </c>
      <c r="V11" s="744"/>
      <c r="W11" s="273"/>
      <c r="X11" s="274"/>
      <c r="Y11" s="278"/>
      <c r="Z11" s="276"/>
      <c r="AA11" s="277"/>
      <c r="AB11" s="604"/>
    </row>
    <row r="12" spans="1:28" s="586" customFormat="1" ht="16.5" customHeight="1">
      <c r="A12" s="289" t="s">
        <v>319</v>
      </c>
      <c r="B12" s="263" t="s">
        <v>75</v>
      </c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605">
        <f t="shared" si="2"/>
        <v>0</v>
      </c>
      <c r="O12" s="609"/>
      <c r="P12" s="301">
        <v>1325</v>
      </c>
      <c r="Q12" s="611"/>
      <c r="R12" s="183">
        <f t="shared" ref="R12" si="3">+Q12-N12</f>
        <v>0</v>
      </c>
      <c r="S12" s="183"/>
      <c r="T12" s="290" t="s">
        <v>191</v>
      </c>
      <c r="U12" s="291">
        <v>1128</v>
      </c>
      <c r="V12" s="292"/>
      <c r="W12" s="293">
        <f>+X12-V12</f>
        <v>0</v>
      </c>
      <c r="X12" s="294"/>
      <c r="Y12" s="278"/>
      <c r="Z12" s="269"/>
      <c r="AA12" s="277"/>
      <c r="AB12" s="604"/>
    </row>
    <row r="13" spans="1:28" s="586" customFormat="1" ht="16.5" customHeight="1">
      <c r="A13" s="169" t="s">
        <v>320</v>
      </c>
      <c r="B13" s="263" t="s">
        <v>76</v>
      </c>
      <c r="C13" s="605">
        <f>SUM(C14:C21)</f>
        <v>0</v>
      </c>
      <c r="D13" s="605">
        <f t="shared" ref="D13:M13" si="4">SUM(D14:D21)</f>
        <v>0</v>
      </c>
      <c r="E13" s="605">
        <f t="shared" si="4"/>
        <v>0</v>
      </c>
      <c r="F13" s="605">
        <f t="shared" si="4"/>
        <v>0</v>
      </c>
      <c r="G13" s="605">
        <f t="shared" si="4"/>
        <v>0</v>
      </c>
      <c r="H13" s="605">
        <f t="shared" si="4"/>
        <v>0</v>
      </c>
      <c r="I13" s="605">
        <f t="shared" si="4"/>
        <v>0</v>
      </c>
      <c r="J13" s="605">
        <f t="shared" si="4"/>
        <v>0</v>
      </c>
      <c r="K13" s="605">
        <f t="shared" si="4"/>
        <v>0</v>
      </c>
      <c r="L13" s="605">
        <f t="shared" si="4"/>
        <v>0</v>
      </c>
      <c r="M13" s="605">
        <f t="shared" si="4"/>
        <v>0</v>
      </c>
      <c r="N13" s="605">
        <f t="shared" si="2"/>
        <v>0</v>
      </c>
      <c r="O13" s="600"/>
      <c r="P13" s="162"/>
      <c r="Q13" s="611"/>
      <c r="R13" s="183"/>
      <c r="S13" s="183"/>
      <c r="T13" s="735">
        <f>+Q8-Q9</f>
        <v>0</v>
      </c>
      <c r="U13" s="732">
        <f>+T13-Q74</f>
        <v>0</v>
      </c>
      <c r="V13" s="730">
        <f>SUM(V3:V12)</f>
        <v>0</v>
      </c>
      <c r="W13" s="730">
        <f>SUM(W3:W12)</f>
        <v>0</v>
      </c>
      <c r="X13" s="731">
        <f>SUM(X3:X12)</f>
        <v>0</v>
      </c>
      <c r="Y13" s="297"/>
      <c r="Z13" s="297"/>
      <c r="AA13" s="277"/>
      <c r="AB13" s="604"/>
    </row>
    <row r="14" spans="1:28" s="151" customFormat="1" ht="16.5" customHeight="1">
      <c r="A14" s="789">
        <v>142109</v>
      </c>
      <c r="B14" s="298" t="s">
        <v>117</v>
      </c>
      <c r="C14" s="614"/>
      <c r="D14" s="614"/>
      <c r="E14" s="614"/>
      <c r="F14" s="614"/>
      <c r="G14" s="614"/>
      <c r="H14" s="614"/>
      <c r="I14" s="614"/>
      <c r="J14" s="614"/>
      <c r="K14" s="614"/>
      <c r="L14" s="614"/>
      <c r="M14" s="614"/>
      <c r="N14" s="605">
        <f t="shared" si="2"/>
        <v>0</v>
      </c>
      <c r="O14" s="603"/>
      <c r="P14" s="301">
        <v>142109</v>
      </c>
      <c r="Q14" s="611"/>
      <c r="R14" s="270">
        <f t="shared" ref="R14:R20" si="5">+Q14-N14</f>
        <v>0</v>
      </c>
      <c r="S14" s="183"/>
      <c r="T14" s="733"/>
      <c r="U14" s="732">
        <f>+T13-W13</f>
        <v>0</v>
      </c>
      <c r="V14" s="733">
        <f>+V13-Q9</f>
        <v>0</v>
      </c>
      <c r="W14" s="733" t="e">
        <f>+W13-N74</f>
        <v>#DIV/0!</v>
      </c>
      <c r="X14" s="734">
        <f>+Q9+Q74-X13</f>
        <v>0</v>
      </c>
      <c r="Y14" s="278"/>
      <c r="Z14" s="303"/>
      <c r="AA14" s="277"/>
      <c r="AB14" s="603"/>
    </row>
    <row r="15" spans="1:28" s="151" customFormat="1" ht="16.5" customHeight="1">
      <c r="A15" s="789">
        <v>142110</v>
      </c>
      <c r="B15" s="298" t="s">
        <v>118</v>
      </c>
      <c r="C15" s="614"/>
      <c r="D15" s="614"/>
      <c r="E15" s="614"/>
      <c r="F15" s="614"/>
      <c r="G15" s="614"/>
      <c r="H15" s="614"/>
      <c r="I15" s="614"/>
      <c r="J15" s="614"/>
      <c r="K15" s="614"/>
      <c r="L15" s="614"/>
      <c r="M15" s="614"/>
      <c r="N15" s="605">
        <f t="shared" si="2"/>
        <v>0</v>
      </c>
      <c r="O15" s="615"/>
      <c r="P15" s="301">
        <v>142110</v>
      </c>
      <c r="Q15" s="611"/>
      <c r="R15" s="270">
        <f t="shared" si="5"/>
        <v>0</v>
      </c>
      <c r="S15" s="183"/>
      <c r="T15" s="168"/>
      <c r="U15" s="168"/>
      <c r="V15" s="613"/>
      <c r="W15" s="612"/>
      <c r="X15" s="600"/>
      <c r="Y15" s="612"/>
      <c r="Z15" s="603"/>
      <c r="AA15" s="603"/>
      <c r="AB15" s="603"/>
    </row>
    <row r="16" spans="1:28" s="151" customFormat="1" ht="16.5" customHeight="1">
      <c r="A16" s="789">
        <v>142111</v>
      </c>
      <c r="B16" s="298" t="s">
        <v>119</v>
      </c>
      <c r="C16" s="614"/>
      <c r="D16" s="614"/>
      <c r="E16" s="614"/>
      <c r="F16" s="614"/>
      <c r="G16" s="614"/>
      <c r="H16" s="614"/>
      <c r="I16" s="614"/>
      <c r="J16" s="614"/>
      <c r="K16" s="614"/>
      <c r="L16" s="614"/>
      <c r="M16" s="614"/>
      <c r="N16" s="605">
        <f t="shared" si="2"/>
        <v>0</v>
      </c>
      <c r="O16" s="616"/>
      <c r="P16" s="301">
        <v>142111</v>
      </c>
      <c r="Q16" s="606"/>
      <c r="R16" s="270">
        <f t="shared" si="5"/>
        <v>0</v>
      </c>
      <c r="S16" s="183"/>
      <c r="T16" s="168"/>
      <c r="U16" s="617"/>
      <c r="V16" s="618"/>
      <c r="W16" s="617"/>
      <c r="X16" s="583"/>
      <c r="Y16" s="617"/>
      <c r="Z16" s="619"/>
      <c r="AA16" s="619"/>
      <c r="AB16" s="619"/>
    </row>
    <row r="17" spans="1:28" s="151" customFormat="1" ht="16.5" customHeight="1">
      <c r="A17" s="789">
        <v>142112</v>
      </c>
      <c r="B17" s="298" t="s">
        <v>120</v>
      </c>
      <c r="C17" s="614"/>
      <c r="D17" s="614"/>
      <c r="E17" s="614"/>
      <c r="F17" s="614"/>
      <c r="G17" s="614"/>
      <c r="H17" s="614"/>
      <c r="I17" s="614"/>
      <c r="J17" s="614"/>
      <c r="K17" s="614"/>
      <c r="L17" s="614"/>
      <c r="M17" s="614"/>
      <c r="N17" s="605">
        <f t="shared" si="2"/>
        <v>0</v>
      </c>
      <c r="O17" s="616"/>
      <c r="P17" s="301">
        <v>142112</v>
      </c>
      <c r="Q17" s="606"/>
      <c r="R17" s="270">
        <f>+Q17-(N17+N34+N37)</f>
        <v>0</v>
      </c>
      <c r="S17" s="183"/>
      <c r="T17" s="168"/>
      <c r="U17" s="617"/>
      <c r="V17" s="618"/>
      <c r="W17" s="617"/>
      <c r="X17" s="620"/>
      <c r="Y17" s="617"/>
      <c r="Z17" s="619"/>
      <c r="AA17" s="619"/>
      <c r="AB17" s="619"/>
    </row>
    <row r="18" spans="1:28" s="151" customFormat="1" ht="16.5" customHeight="1">
      <c r="A18" s="789">
        <v>142809</v>
      </c>
      <c r="B18" s="298" t="s">
        <v>193</v>
      </c>
      <c r="C18" s="614"/>
      <c r="D18" s="614"/>
      <c r="E18" s="614"/>
      <c r="F18" s="614"/>
      <c r="G18" s="614"/>
      <c r="H18" s="614"/>
      <c r="I18" s="614"/>
      <c r="J18" s="614"/>
      <c r="K18" s="614"/>
      <c r="L18" s="614"/>
      <c r="M18" s="614"/>
      <c r="N18" s="605">
        <f t="shared" si="2"/>
        <v>0</v>
      </c>
      <c r="O18" s="616"/>
      <c r="P18" s="309">
        <v>142809</v>
      </c>
      <c r="Q18" s="606"/>
      <c r="R18" s="270">
        <f t="shared" si="5"/>
        <v>0</v>
      </c>
      <c r="S18" s="183"/>
      <c r="T18" s="168"/>
      <c r="U18" s="617"/>
      <c r="V18" s="618"/>
      <c r="W18" s="617"/>
      <c r="X18" s="620"/>
      <c r="Y18" s="617"/>
      <c r="Z18" s="619"/>
      <c r="AA18" s="619"/>
      <c r="AB18" s="619"/>
    </row>
    <row r="19" spans="1:28" s="151" customFormat="1" ht="16.5" customHeight="1">
      <c r="A19" s="789">
        <v>142810</v>
      </c>
      <c r="B19" s="298" t="s">
        <v>194</v>
      </c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05">
        <f t="shared" si="2"/>
        <v>0</v>
      </c>
      <c r="O19" s="621"/>
      <c r="P19" s="309">
        <v>142810</v>
      </c>
      <c r="Q19" s="606"/>
      <c r="R19" s="270">
        <f t="shared" si="5"/>
        <v>0</v>
      </c>
      <c r="S19" s="183"/>
      <c r="T19" s="153"/>
      <c r="U19" s="620"/>
      <c r="V19" s="620"/>
      <c r="W19" s="620"/>
      <c r="X19" s="620"/>
      <c r="Y19" s="620"/>
      <c r="Z19" s="619"/>
      <c r="AA19" s="619"/>
      <c r="AB19" s="619"/>
    </row>
    <row r="20" spans="1:28" s="151" customFormat="1" ht="16.5" customHeight="1">
      <c r="A20" s="789">
        <v>142811</v>
      </c>
      <c r="B20" s="298" t="s">
        <v>195</v>
      </c>
      <c r="C20" s="614"/>
      <c r="D20" s="614"/>
      <c r="E20" s="614"/>
      <c r="F20" s="614"/>
      <c r="G20" s="614"/>
      <c r="H20" s="614"/>
      <c r="I20" s="614"/>
      <c r="J20" s="614"/>
      <c r="K20" s="614"/>
      <c r="L20" s="614"/>
      <c r="M20" s="614"/>
      <c r="N20" s="605">
        <f t="shared" si="2"/>
        <v>0</v>
      </c>
      <c r="O20" s="621"/>
      <c r="P20" s="309">
        <v>142811</v>
      </c>
      <c r="Q20" s="606"/>
      <c r="R20" s="270">
        <f t="shared" si="5"/>
        <v>0</v>
      </c>
      <c r="S20" s="183"/>
      <c r="T20" s="153"/>
      <c r="U20" s="620"/>
      <c r="V20" s="620"/>
      <c r="W20" s="620"/>
      <c r="X20" s="620"/>
      <c r="Y20" s="620"/>
      <c r="Z20" s="619"/>
      <c r="AA20" s="619"/>
      <c r="AB20" s="619"/>
    </row>
    <row r="21" spans="1:28" s="151" customFormat="1" ht="16.5" customHeight="1">
      <c r="A21" s="789">
        <v>142812</v>
      </c>
      <c r="B21" s="298" t="s">
        <v>196</v>
      </c>
      <c r="C21" s="614"/>
      <c r="D21" s="614"/>
      <c r="E21" s="614"/>
      <c r="F21" s="614"/>
      <c r="G21" s="614"/>
      <c r="H21" s="614"/>
      <c r="I21" s="614"/>
      <c r="J21" s="614"/>
      <c r="K21" s="614"/>
      <c r="L21" s="614"/>
      <c r="M21" s="614"/>
      <c r="N21" s="605">
        <f t="shared" si="2"/>
        <v>0</v>
      </c>
      <c r="O21" s="621"/>
      <c r="P21" s="309">
        <v>142812</v>
      </c>
      <c r="Q21" s="606"/>
      <c r="R21" s="270">
        <f>+Q21-(N21+N40)</f>
        <v>0</v>
      </c>
      <c r="S21" s="183"/>
      <c r="T21" s="153"/>
      <c r="U21" s="620"/>
      <c r="V21" s="620"/>
      <c r="W21" s="620"/>
      <c r="X21" s="620"/>
      <c r="Y21" s="620"/>
      <c r="Z21" s="619"/>
      <c r="AA21" s="619"/>
      <c r="AB21" s="619"/>
    </row>
    <row r="22" spans="1:28" s="151" customFormat="1" ht="16.5" customHeight="1">
      <c r="A22" s="169" t="s">
        <v>321</v>
      </c>
      <c r="B22" s="263" t="s">
        <v>77</v>
      </c>
      <c r="C22" s="622">
        <f>SUM(C23:C26)</f>
        <v>0</v>
      </c>
      <c r="D22" s="623">
        <f>SUM(D23:D26)</f>
        <v>0</v>
      </c>
      <c r="E22" s="623">
        <f t="shared" ref="E22:M22" si="6">SUM(E23:E26)</f>
        <v>0</v>
      </c>
      <c r="F22" s="623">
        <f t="shared" si="6"/>
        <v>0</v>
      </c>
      <c r="G22" s="623">
        <f t="shared" si="6"/>
        <v>0</v>
      </c>
      <c r="H22" s="623">
        <f t="shared" si="6"/>
        <v>0</v>
      </c>
      <c r="I22" s="623">
        <f t="shared" si="6"/>
        <v>0</v>
      </c>
      <c r="J22" s="623">
        <f t="shared" si="6"/>
        <v>0</v>
      </c>
      <c r="K22" s="623">
        <f t="shared" si="6"/>
        <v>0</v>
      </c>
      <c r="L22" s="623">
        <f t="shared" si="6"/>
        <v>0</v>
      </c>
      <c r="M22" s="623">
        <f t="shared" si="6"/>
        <v>0</v>
      </c>
      <c r="N22" s="605">
        <f t="shared" si="2"/>
        <v>0</v>
      </c>
      <c r="O22" s="620"/>
      <c r="P22" s="624"/>
      <c r="Q22" s="611"/>
      <c r="R22" s="183"/>
      <c r="S22" s="183"/>
      <c r="T22" s="167"/>
      <c r="U22" s="620"/>
      <c r="V22" s="620"/>
      <c r="W22" s="620"/>
      <c r="X22" s="620"/>
      <c r="Y22" s="620"/>
      <c r="Z22" s="619"/>
      <c r="AA22" s="619"/>
      <c r="AB22" s="619"/>
    </row>
    <row r="23" spans="1:28" s="279" customFormat="1" ht="17.25" customHeight="1">
      <c r="A23" s="789">
        <v>142113</v>
      </c>
      <c r="B23" s="298" t="s">
        <v>121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605">
        <f t="shared" si="2"/>
        <v>0</v>
      </c>
      <c r="O23" s="312"/>
      <c r="P23" s="301">
        <v>142113</v>
      </c>
      <c r="Q23" s="269"/>
      <c r="R23" s="270">
        <f>+Q23-(N23+N35+N38)</f>
        <v>0</v>
      </c>
      <c r="S23" s="183"/>
      <c r="T23" s="271"/>
      <c r="U23" s="625"/>
      <c r="V23" s="626"/>
      <c r="W23" s="627"/>
      <c r="X23" s="627"/>
      <c r="Y23" s="627"/>
      <c r="Z23" s="627"/>
      <c r="AA23" s="628"/>
      <c r="AB23" s="629"/>
    </row>
    <row r="24" spans="1:28" s="279" customFormat="1" ht="18" customHeight="1">
      <c r="A24" s="789">
        <v>142102</v>
      </c>
      <c r="B24" s="298" t="s">
        <v>122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605">
        <f t="shared" si="2"/>
        <v>0</v>
      </c>
      <c r="O24" s="312"/>
      <c r="P24" s="301">
        <v>142102</v>
      </c>
      <c r="Q24" s="606"/>
      <c r="R24" s="270">
        <f>+Q24-(N24+N36+N39)</f>
        <v>0</v>
      </c>
      <c r="S24" s="183"/>
      <c r="T24" s="271"/>
      <c r="U24" s="310"/>
      <c r="V24" s="630"/>
      <c r="W24" s="627"/>
      <c r="X24" s="628"/>
      <c r="Y24" s="628"/>
      <c r="Z24" s="628"/>
      <c r="AA24" s="628"/>
      <c r="AB24" s="629"/>
    </row>
    <row r="25" spans="1:28" s="279" customFormat="1" ht="18" customHeight="1">
      <c r="A25" s="789">
        <v>142813</v>
      </c>
      <c r="B25" s="298" t="s">
        <v>199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605">
        <f t="shared" si="2"/>
        <v>0</v>
      </c>
      <c r="O25" s="316"/>
      <c r="P25" s="311">
        <v>142813</v>
      </c>
      <c r="Q25" s="606"/>
      <c r="R25" s="270">
        <f>+Q25-(N25+N41)</f>
        <v>0</v>
      </c>
      <c r="S25" s="183"/>
      <c r="T25" s="271"/>
      <c r="U25" s="310"/>
      <c r="V25" s="630"/>
      <c r="W25" s="627"/>
      <c r="X25" s="628"/>
      <c r="Y25" s="628"/>
      <c r="Z25" s="628"/>
      <c r="AA25" s="628"/>
      <c r="AB25" s="629"/>
    </row>
    <row r="26" spans="1:28" s="279" customFormat="1" ht="18" customHeight="1">
      <c r="A26" s="789">
        <v>142802</v>
      </c>
      <c r="B26" s="298" t="s">
        <v>373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605">
        <f t="shared" si="2"/>
        <v>0</v>
      </c>
      <c r="O26" s="316"/>
      <c r="P26" s="311">
        <v>142802</v>
      </c>
      <c r="Q26" s="269"/>
      <c r="R26" s="270">
        <f>+Q26-(N26+N42)</f>
        <v>0</v>
      </c>
      <c r="S26" s="183"/>
      <c r="T26" s="271"/>
      <c r="U26" s="310"/>
      <c r="V26" s="630"/>
      <c r="W26" s="627"/>
      <c r="X26" s="628"/>
      <c r="Y26" s="628"/>
      <c r="Z26" s="628"/>
      <c r="AA26" s="628"/>
      <c r="AB26" s="629"/>
    </row>
    <row r="27" spans="1:28" s="151" customFormat="1" ht="16.5" customHeight="1">
      <c r="A27" s="322" t="s">
        <v>322</v>
      </c>
      <c r="B27" s="263" t="s">
        <v>78</v>
      </c>
      <c r="C27" s="622">
        <f>SUM(C28:C29)</f>
        <v>0</v>
      </c>
      <c r="D27" s="623">
        <f t="shared" ref="D27:M27" si="7">SUM(D28:D29)</f>
        <v>0</v>
      </c>
      <c r="E27" s="623">
        <f t="shared" si="7"/>
        <v>0</v>
      </c>
      <c r="F27" s="623">
        <f t="shared" si="7"/>
        <v>0</v>
      </c>
      <c r="G27" s="623">
        <f t="shared" si="7"/>
        <v>0</v>
      </c>
      <c r="H27" s="623">
        <f t="shared" si="7"/>
        <v>0</v>
      </c>
      <c r="I27" s="623">
        <f t="shared" si="7"/>
        <v>0</v>
      </c>
      <c r="J27" s="623">
        <f t="shared" si="7"/>
        <v>0</v>
      </c>
      <c r="K27" s="623">
        <f t="shared" si="7"/>
        <v>0</v>
      </c>
      <c r="L27" s="623">
        <f t="shared" si="7"/>
        <v>0</v>
      </c>
      <c r="M27" s="623">
        <f t="shared" si="7"/>
        <v>0</v>
      </c>
      <c r="N27" s="605">
        <f t="shared" si="2"/>
        <v>0</v>
      </c>
      <c r="O27" s="620"/>
      <c r="P27" s="284"/>
      <c r="Q27" s="606"/>
      <c r="R27" s="183"/>
      <c r="S27" s="183"/>
      <c r="T27" s="631"/>
      <c r="U27" s="620"/>
      <c r="V27" s="620"/>
      <c r="W27" s="619"/>
      <c r="X27" s="619"/>
      <c r="Y27" s="619"/>
      <c r="Z27" s="619"/>
      <c r="AA27" s="619"/>
      <c r="AB27" s="619"/>
    </row>
    <row r="28" spans="1:28" s="151" customFormat="1" ht="16.5" customHeight="1">
      <c r="A28" s="789">
        <v>142104</v>
      </c>
      <c r="B28" s="319" t="s">
        <v>123</v>
      </c>
      <c r="C28" s="614"/>
      <c r="D28" s="614"/>
      <c r="E28" s="614"/>
      <c r="F28" s="614"/>
      <c r="G28" s="614"/>
      <c r="H28" s="614"/>
      <c r="I28" s="614"/>
      <c r="J28" s="614"/>
      <c r="K28" s="614"/>
      <c r="L28" s="614"/>
      <c r="M28" s="614"/>
      <c r="N28" s="605">
        <f t="shared" si="2"/>
        <v>0</v>
      </c>
      <c r="P28" s="301">
        <v>142104</v>
      </c>
      <c r="Q28" s="606"/>
      <c r="R28" s="270">
        <f t="shared" ref="R28:R29" si="8">+Q28-N28</f>
        <v>0</v>
      </c>
      <c r="S28" s="183"/>
      <c r="U28" s="620"/>
      <c r="V28" s="620"/>
      <c r="W28" s="619"/>
      <c r="X28" s="619"/>
      <c r="Y28" s="619"/>
      <c r="Z28" s="619"/>
      <c r="AA28" s="619"/>
      <c r="AB28" s="619"/>
    </row>
    <row r="29" spans="1:28" s="151" customFormat="1" ht="16.5" customHeight="1">
      <c r="A29" s="789">
        <v>142804</v>
      </c>
      <c r="B29" s="321" t="s">
        <v>201</v>
      </c>
      <c r="C29" s="614"/>
      <c r="D29" s="614"/>
      <c r="E29" s="614"/>
      <c r="F29" s="614"/>
      <c r="G29" s="614"/>
      <c r="H29" s="614"/>
      <c r="I29" s="614"/>
      <c r="J29" s="614"/>
      <c r="K29" s="614"/>
      <c r="L29" s="614"/>
      <c r="M29" s="614"/>
      <c r="N29" s="605">
        <f t="shared" si="2"/>
        <v>0</v>
      </c>
      <c r="P29" s="301">
        <v>142804</v>
      </c>
      <c r="Q29" s="606"/>
      <c r="R29" s="270">
        <f t="shared" si="8"/>
        <v>0</v>
      </c>
      <c r="S29" s="183"/>
      <c r="U29" s="620"/>
      <c r="V29" s="620"/>
      <c r="W29" s="619"/>
      <c r="X29" s="619"/>
      <c r="Y29" s="619"/>
      <c r="Z29" s="619"/>
      <c r="AA29" s="619"/>
      <c r="AB29" s="619"/>
    </row>
    <row r="30" spans="1:28" s="586" customFormat="1" ht="16.5" customHeight="1">
      <c r="A30" s="322" t="s">
        <v>323</v>
      </c>
      <c r="B30" s="263" t="s">
        <v>79</v>
      </c>
      <c r="C30" s="605">
        <f>SUM(C31:C32)</f>
        <v>0</v>
      </c>
      <c r="D30" s="605">
        <f t="shared" ref="D30:L30" si="9">SUM(D31:D32)</f>
        <v>0</v>
      </c>
      <c r="E30" s="605">
        <f t="shared" si="9"/>
        <v>0</v>
      </c>
      <c r="F30" s="605">
        <f t="shared" si="9"/>
        <v>0</v>
      </c>
      <c r="G30" s="605">
        <f t="shared" si="9"/>
        <v>0</v>
      </c>
      <c r="H30" s="605">
        <f t="shared" si="9"/>
        <v>0</v>
      </c>
      <c r="I30" s="605">
        <f t="shared" si="9"/>
        <v>0</v>
      </c>
      <c r="J30" s="605">
        <f t="shared" si="9"/>
        <v>0</v>
      </c>
      <c r="K30" s="605">
        <f t="shared" si="9"/>
        <v>0</v>
      </c>
      <c r="L30" s="605">
        <f t="shared" si="9"/>
        <v>0</v>
      </c>
      <c r="M30" s="605">
        <f t="shared" ref="M30" si="10">SUM(M31:M33)</f>
        <v>0</v>
      </c>
      <c r="N30" s="605">
        <f t="shared" si="2"/>
        <v>0</v>
      </c>
      <c r="O30" s="620"/>
      <c r="P30" s="324"/>
      <c r="Q30" s="606"/>
      <c r="R30" s="183"/>
      <c r="S30" s="183"/>
      <c r="T30" s="153"/>
      <c r="U30" s="620"/>
      <c r="V30" s="620"/>
      <c r="W30" s="619"/>
      <c r="X30" s="619"/>
      <c r="Y30" s="619"/>
      <c r="Z30" s="619"/>
      <c r="AA30" s="632"/>
      <c r="AB30" s="632"/>
    </row>
    <row r="31" spans="1:28" s="279" customFormat="1" ht="17.25" customHeight="1">
      <c r="A31" s="789">
        <v>142103</v>
      </c>
      <c r="B31" s="319" t="s">
        <v>124</v>
      </c>
      <c r="C31" s="614"/>
      <c r="D31" s="614"/>
      <c r="E31" s="614"/>
      <c r="F31" s="614"/>
      <c r="G31" s="614"/>
      <c r="H31" s="614"/>
      <c r="I31" s="614"/>
      <c r="J31" s="614"/>
      <c r="K31" s="614"/>
      <c r="L31" s="614"/>
      <c r="M31" s="614"/>
      <c r="N31" s="605">
        <f t="shared" si="2"/>
        <v>0</v>
      </c>
      <c r="O31" s="300"/>
      <c r="P31" s="252">
        <v>142103</v>
      </c>
      <c r="Q31" s="269"/>
      <c r="R31" s="270">
        <f t="shared" ref="R31:R32" si="11">+Q31-N31</f>
        <v>0</v>
      </c>
      <c r="S31" s="270"/>
      <c r="T31" s="271"/>
      <c r="U31" s="323"/>
      <c r="V31" s="318"/>
      <c r="W31" s="627"/>
      <c r="Z31" s="628"/>
      <c r="AA31" s="628"/>
      <c r="AB31" s="629"/>
    </row>
    <row r="32" spans="1:28" s="279" customFormat="1" ht="17.25" customHeight="1">
      <c r="A32" s="789">
        <v>142803</v>
      </c>
      <c r="B32" s="321" t="s">
        <v>203</v>
      </c>
      <c r="C32" s="614"/>
      <c r="D32" s="614"/>
      <c r="E32" s="614"/>
      <c r="F32" s="614"/>
      <c r="G32" s="614"/>
      <c r="H32" s="614"/>
      <c r="I32" s="614"/>
      <c r="J32" s="614"/>
      <c r="K32" s="614"/>
      <c r="L32" s="614"/>
      <c r="M32" s="614"/>
      <c r="N32" s="605">
        <f t="shared" si="2"/>
        <v>0</v>
      </c>
      <c r="O32" s="300"/>
      <c r="P32" s="252">
        <v>142803</v>
      </c>
      <c r="Q32" s="269"/>
      <c r="R32" s="270">
        <f t="shared" si="11"/>
        <v>0</v>
      </c>
      <c r="T32" s="271"/>
      <c r="U32" s="625"/>
      <c r="V32" s="625"/>
      <c r="W32" s="627"/>
      <c r="Z32" s="628"/>
      <c r="AA32" s="628"/>
      <c r="AB32" s="629"/>
    </row>
    <row r="33" spans="1:28" s="151" customFormat="1" ht="16.5" customHeight="1">
      <c r="A33" s="358" t="s">
        <v>324</v>
      </c>
      <c r="B33" s="341" t="s">
        <v>80</v>
      </c>
      <c r="C33" s="623">
        <f>SUM(C34:C42)</f>
        <v>0</v>
      </c>
      <c r="D33" s="623">
        <f t="shared" ref="D33:M33" si="12">SUM(D34:D42)</f>
        <v>0</v>
      </c>
      <c r="E33" s="623">
        <f t="shared" si="12"/>
        <v>0</v>
      </c>
      <c r="F33" s="623">
        <f t="shared" si="12"/>
        <v>0</v>
      </c>
      <c r="G33" s="623">
        <f t="shared" si="12"/>
        <v>0</v>
      </c>
      <c r="H33" s="623">
        <f t="shared" si="12"/>
        <v>0</v>
      </c>
      <c r="I33" s="623">
        <f t="shared" si="12"/>
        <v>0</v>
      </c>
      <c r="J33" s="623">
        <f t="shared" si="12"/>
        <v>0</v>
      </c>
      <c r="K33" s="623">
        <f t="shared" si="12"/>
        <v>0</v>
      </c>
      <c r="L33" s="623">
        <f t="shared" si="12"/>
        <v>0</v>
      </c>
      <c r="M33" s="623">
        <f t="shared" si="12"/>
        <v>0</v>
      </c>
      <c r="N33" s="605">
        <f t="shared" si="2"/>
        <v>0</v>
      </c>
      <c r="O33" s="616"/>
      <c r="P33" s="328"/>
      <c r="Q33" s="611"/>
      <c r="R33" s="270"/>
      <c r="S33" s="270"/>
      <c r="X33" s="619"/>
      <c r="Y33" s="619"/>
      <c r="Z33" s="619"/>
      <c r="AA33" s="619"/>
      <c r="AB33" s="619"/>
    </row>
    <row r="34" spans="1:28" s="586" customFormat="1" ht="16.5" customHeight="1">
      <c r="A34" s="789">
        <v>8128011201</v>
      </c>
      <c r="B34" s="298" t="s">
        <v>206</v>
      </c>
      <c r="C34" s="614"/>
      <c r="D34" s="614"/>
      <c r="E34" s="614"/>
      <c r="F34" s="614"/>
      <c r="G34" s="614"/>
      <c r="H34" s="614"/>
      <c r="I34" s="614"/>
      <c r="J34" s="614"/>
      <c r="K34" s="614"/>
      <c r="L34" s="614"/>
      <c r="M34" s="614">
        <v>0</v>
      </c>
      <c r="N34" s="605">
        <f t="shared" si="2"/>
        <v>0</v>
      </c>
      <c r="O34" s="633"/>
      <c r="P34" s="252">
        <v>8128011201</v>
      </c>
      <c r="Q34" s="606"/>
      <c r="R34" s="270">
        <f t="shared" ref="R34:R42" si="13">+Q34-N34</f>
        <v>0</v>
      </c>
      <c r="S34" s="183"/>
      <c r="X34" s="619"/>
      <c r="Y34" s="619"/>
      <c r="Z34" s="619"/>
      <c r="AA34" s="632"/>
      <c r="AB34" s="632"/>
    </row>
    <row r="35" spans="1:28" s="151" customFormat="1" ht="16.5" customHeight="1">
      <c r="A35" s="789">
        <v>8128011301</v>
      </c>
      <c r="B35" s="298" t="s">
        <v>209</v>
      </c>
      <c r="C35" s="614"/>
      <c r="D35" s="614"/>
      <c r="E35" s="614"/>
      <c r="F35" s="614"/>
      <c r="G35" s="614"/>
      <c r="H35" s="614"/>
      <c r="I35" s="614"/>
      <c r="J35" s="614"/>
      <c r="K35" s="614"/>
      <c r="L35" s="614"/>
      <c r="M35" s="614">
        <v>0</v>
      </c>
      <c r="N35" s="605">
        <f t="shared" si="2"/>
        <v>0</v>
      </c>
      <c r="O35" s="636"/>
      <c r="P35" s="252">
        <v>8128011301</v>
      </c>
      <c r="Q35" s="611"/>
      <c r="R35" s="270">
        <f t="shared" si="13"/>
        <v>0</v>
      </c>
      <c r="S35" s="183"/>
      <c r="X35" s="619"/>
      <c r="Y35" s="619"/>
      <c r="Z35" s="619"/>
      <c r="AA35" s="619"/>
      <c r="AB35" s="619"/>
    </row>
    <row r="36" spans="1:28" s="151" customFormat="1" ht="16.5" customHeight="1">
      <c r="A36" s="789">
        <v>8128010201</v>
      </c>
      <c r="B36" s="298" t="s">
        <v>211</v>
      </c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>
        <v>0</v>
      </c>
      <c r="N36" s="605">
        <f t="shared" si="2"/>
        <v>0</v>
      </c>
      <c r="O36" s="636"/>
      <c r="P36" s="252">
        <v>8128010201</v>
      </c>
      <c r="Q36" s="606"/>
      <c r="R36" s="270">
        <f t="shared" si="13"/>
        <v>0</v>
      </c>
      <c r="S36" s="183"/>
      <c r="X36" s="619"/>
      <c r="Y36" s="619"/>
      <c r="Z36" s="619"/>
      <c r="AA36" s="619"/>
      <c r="AB36" s="619"/>
    </row>
    <row r="37" spans="1:28" s="151" customFormat="1" ht="16.5" customHeight="1">
      <c r="A37" s="789">
        <v>8128011202</v>
      </c>
      <c r="B37" s="298" t="s">
        <v>213</v>
      </c>
      <c r="C37" s="614"/>
      <c r="D37" s="614"/>
      <c r="E37" s="614"/>
      <c r="F37" s="614"/>
      <c r="G37" s="614"/>
      <c r="H37" s="614"/>
      <c r="I37" s="614"/>
      <c r="J37" s="614"/>
      <c r="K37" s="614"/>
      <c r="L37" s="614"/>
      <c r="M37" s="614">
        <v>0</v>
      </c>
      <c r="N37" s="605">
        <f t="shared" si="2"/>
        <v>0</v>
      </c>
      <c r="O37" s="636"/>
      <c r="P37" s="252">
        <v>8128011202</v>
      </c>
      <c r="Q37" s="606"/>
      <c r="R37" s="270">
        <f t="shared" si="13"/>
        <v>0</v>
      </c>
      <c r="S37" s="183"/>
      <c r="X37" s="619"/>
      <c r="Y37" s="619"/>
      <c r="Z37" s="619"/>
      <c r="AA37" s="619"/>
      <c r="AB37" s="619"/>
    </row>
    <row r="38" spans="1:28" s="151" customFormat="1" ht="16.5" customHeight="1">
      <c r="A38" s="789">
        <v>8128011302</v>
      </c>
      <c r="B38" s="298" t="s">
        <v>215</v>
      </c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>
        <v>0</v>
      </c>
      <c r="N38" s="605">
        <f t="shared" si="2"/>
        <v>0</v>
      </c>
      <c r="O38" s="636"/>
      <c r="P38" s="252">
        <v>8128011302</v>
      </c>
      <c r="Q38" s="606"/>
      <c r="R38" s="270">
        <f t="shared" si="13"/>
        <v>0</v>
      </c>
      <c r="S38" s="183"/>
      <c r="X38" s="619"/>
      <c r="Y38" s="619"/>
      <c r="Z38" s="619"/>
      <c r="AA38" s="619"/>
      <c r="AB38" s="619"/>
    </row>
    <row r="39" spans="1:28" s="151" customFormat="1" ht="16.5" customHeight="1">
      <c r="A39" s="789">
        <v>8128010202</v>
      </c>
      <c r="B39" s="298" t="s">
        <v>217</v>
      </c>
      <c r="C39" s="614"/>
      <c r="D39" s="614"/>
      <c r="E39" s="614"/>
      <c r="F39" s="614"/>
      <c r="G39" s="614"/>
      <c r="H39" s="614"/>
      <c r="I39" s="614"/>
      <c r="J39" s="614"/>
      <c r="K39" s="614"/>
      <c r="L39" s="614"/>
      <c r="M39" s="614">
        <v>0</v>
      </c>
      <c r="N39" s="605">
        <f t="shared" si="2"/>
        <v>0</v>
      </c>
      <c r="O39" s="636"/>
      <c r="P39" s="252">
        <v>8128010202</v>
      </c>
      <c r="Q39" s="606"/>
      <c r="R39" s="270">
        <f t="shared" si="13"/>
        <v>0</v>
      </c>
      <c r="S39" s="183"/>
      <c r="X39" s="619"/>
      <c r="Y39" s="619"/>
      <c r="Z39" s="619"/>
      <c r="AA39" s="619"/>
      <c r="AB39" s="619"/>
    </row>
    <row r="40" spans="1:28" s="151" customFormat="1" ht="16.5" customHeight="1">
      <c r="A40" s="789">
        <v>8128081201</v>
      </c>
      <c r="B40" s="298" t="s">
        <v>196</v>
      </c>
      <c r="C40" s="614"/>
      <c r="D40" s="614"/>
      <c r="E40" s="614"/>
      <c r="F40" s="614"/>
      <c r="G40" s="614"/>
      <c r="H40" s="614"/>
      <c r="I40" s="614"/>
      <c r="J40" s="614"/>
      <c r="K40" s="614"/>
      <c r="L40" s="614"/>
      <c r="M40" s="614">
        <v>0</v>
      </c>
      <c r="N40" s="605">
        <f t="shared" si="2"/>
        <v>0</v>
      </c>
      <c r="O40" s="636"/>
      <c r="P40" s="252">
        <v>8128081201</v>
      </c>
      <c r="Q40" s="606"/>
      <c r="R40" s="270">
        <f t="shared" si="13"/>
        <v>0</v>
      </c>
      <c r="S40" s="183"/>
      <c r="X40" s="619"/>
      <c r="Y40" s="619"/>
      <c r="Z40" s="619"/>
      <c r="AA40" s="619"/>
      <c r="AB40" s="619"/>
    </row>
    <row r="41" spans="1:28" s="151" customFormat="1" ht="16.5" customHeight="1">
      <c r="A41" s="789">
        <v>8128081301</v>
      </c>
      <c r="B41" s="298" t="s">
        <v>199</v>
      </c>
      <c r="C41" s="614"/>
      <c r="D41" s="614"/>
      <c r="E41" s="614"/>
      <c r="F41" s="614"/>
      <c r="G41" s="614"/>
      <c r="H41" s="614"/>
      <c r="I41" s="614"/>
      <c r="J41" s="614"/>
      <c r="K41" s="614"/>
      <c r="L41" s="614"/>
      <c r="M41" s="614">
        <v>0</v>
      </c>
      <c r="N41" s="605">
        <f t="shared" si="2"/>
        <v>0</v>
      </c>
      <c r="O41" s="636"/>
      <c r="P41" s="252">
        <v>8128081301</v>
      </c>
      <c r="Q41" s="606"/>
      <c r="R41" s="270">
        <f t="shared" si="13"/>
        <v>0</v>
      </c>
      <c r="S41" s="183"/>
      <c r="T41" s="1134" t="s">
        <v>97</v>
      </c>
      <c r="U41" s="1135"/>
      <c r="V41" s="1135"/>
      <c r="W41" s="1136"/>
      <c r="X41" s="619"/>
      <c r="Y41" s="619"/>
      <c r="Z41" s="619"/>
      <c r="AA41" s="619"/>
      <c r="AB41" s="619"/>
    </row>
    <row r="42" spans="1:28" s="151" customFormat="1" ht="16.5" customHeight="1">
      <c r="A42" s="789">
        <v>8128080201</v>
      </c>
      <c r="B42" s="298" t="s">
        <v>198</v>
      </c>
      <c r="C42" s="614"/>
      <c r="D42" s="614"/>
      <c r="E42" s="614"/>
      <c r="F42" s="614"/>
      <c r="G42" s="614"/>
      <c r="H42" s="614"/>
      <c r="I42" s="614"/>
      <c r="J42" s="614"/>
      <c r="K42" s="614"/>
      <c r="L42" s="614"/>
      <c r="M42" s="614">
        <v>0</v>
      </c>
      <c r="N42" s="605">
        <f t="shared" si="2"/>
        <v>0</v>
      </c>
      <c r="O42" s="636"/>
      <c r="P42" s="252">
        <v>8128080201</v>
      </c>
      <c r="Q42" s="606"/>
      <c r="R42" s="270">
        <f t="shared" si="13"/>
        <v>0</v>
      </c>
      <c r="S42" s="183"/>
      <c r="T42" s="634" t="s">
        <v>207</v>
      </c>
      <c r="U42" s="330">
        <v>2323</v>
      </c>
      <c r="V42" s="331"/>
      <c r="W42" s="635"/>
      <c r="X42" s="619"/>
      <c r="Y42" s="619"/>
      <c r="Z42" s="619"/>
      <c r="AA42" s="619"/>
      <c r="AB42" s="619"/>
    </row>
    <row r="43" spans="1:28" s="151" customFormat="1" ht="16.5" customHeight="1">
      <c r="A43" s="358" t="s">
        <v>324</v>
      </c>
      <c r="B43" s="341" t="s">
        <v>81</v>
      </c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>
        <f t="shared" ref="D43:M44" si="14">SUM(M44:M50)</f>
        <v>0</v>
      </c>
      <c r="N43" s="605">
        <f t="shared" si="2"/>
        <v>0</v>
      </c>
      <c r="O43" s="636"/>
      <c r="P43" s="328"/>
      <c r="Q43" s="611"/>
      <c r="R43" s="183"/>
      <c r="S43" s="183"/>
      <c r="T43" s="637" t="s">
        <v>207</v>
      </c>
      <c r="U43" s="334">
        <v>2328</v>
      </c>
      <c r="V43" s="335"/>
      <c r="W43" s="638"/>
      <c r="X43" s="619"/>
      <c r="Y43" s="619"/>
      <c r="Z43" s="619"/>
      <c r="AA43" s="619"/>
      <c r="AB43" s="619"/>
    </row>
    <row r="44" spans="1:28" s="151" customFormat="1" ht="16.5" customHeight="1">
      <c r="A44" s="340" t="s">
        <v>325</v>
      </c>
      <c r="B44" s="341" t="s">
        <v>222</v>
      </c>
      <c r="C44" s="623">
        <f>SUM(C45:C51)</f>
        <v>0</v>
      </c>
      <c r="D44" s="623">
        <f t="shared" si="14"/>
        <v>0</v>
      </c>
      <c r="E44" s="623">
        <f t="shared" si="14"/>
        <v>0</v>
      </c>
      <c r="F44" s="623">
        <f t="shared" si="14"/>
        <v>0</v>
      </c>
      <c r="G44" s="623">
        <f t="shared" si="14"/>
        <v>0</v>
      </c>
      <c r="H44" s="623">
        <f t="shared" si="14"/>
        <v>0</v>
      </c>
      <c r="I44" s="623">
        <f t="shared" si="14"/>
        <v>0</v>
      </c>
      <c r="J44" s="623">
        <f t="shared" si="14"/>
        <v>0</v>
      </c>
      <c r="K44" s="623">
        <f t="shared" si="14"/>
        <v>0</v>
      </c>
      <c r="L44" s="623">
        <f t="shared" si="14"/>
        <v>0</v>
      </c>
      <c r="M44" s="623">
        <f t="shared" si="14"/>
        <v>0</v>
      </c>
      <c r="N44" s="605">
        <f t="shared" si="2"/>
        <v>0</v>
      </c>
      <c r="O44" s="636"/>
      <c r="P44" s="324"/>
      <c r="Q44" s="269">
        <f t="shared" ref="Q44" si="15">SUM(Q45:Q51)</f>
        <v>0</v>
      </c>
      <c r="R44" s="270">
        <f t="shared" ref="R44:R51" si="16">+Q44-N44</f>
        <v>0</v>
      </c>
      <c r="S44" s="183"/>
      <c r="X44" s="619"/>
      <c r="Y44" s="619"/>
      <c r="Z44" s="619"/>
      <c r="AA44" s="619"/>
      <c r="AB44" s="619"/>
    </row>
    <row r="45" spans="1:28" s="151" customFormat="1" ht="16.5" customHeight="1">
      <c r="A45" s="789">
        <v>142410</v>
      </c>
      <c r="B45" s="321" t="s">
        <v>118</v>
      </c>
      <c r="C45" s="614"/>
      <c r="D45" s="614"/>
      <c r="E45" s="614"/>
      <c r="F45" s="614"/>
      <c r="G45" s="614"/>
      <c r="H45" s="614"/>
      <c r="I45" s="614"/>
      <c r="J45" s="614"/>
      <c r="K45" s="614"/>
      <c r="L45" s="614"/>
      <c r="M45" s="614"/>
      <c r="N45" s="605">
        <f t="shared" si="2"/>
        <v>0</v>
      </c>
      <c r="O45" s="636"/>
      <c r="P45" s="328">
        <v>142410</v>
      </c>
      <c r="Q45" s="611"/>
      <c r="R45" s="270">
        <f t="shared" si="16"/>
        <v>0</v>
      </c>
      <c r="S45" s="183"/>
      <c r="T45" s="1134" t="s">
        <v>154</v>
      </c>
      <c r="U45" s="1135"/>
      <c r="V45" s="1135"/>
      <c r="W45" s="1136"/>
      <c r="X45" s="619"/>
      <c r="Y45" s="619"/>
      <c r="Z45" s="619"/>
      <c r="AA45" s="619"/>
      <c r="AB45" s="619"/>
    </row>
    <row r="46" spans="1:28" s="151" customFormat="1" ht="16.5" customHeight="1">
      <c r="A46" s="789">
        <v>142411</v>
      </c>
      <c r="B46" s="321" t="s">
        <v>119</v>
      </c>
      <c r="C46" s="614"/>
      <c r="D46" s="614"/>
      <c r="E46" s="614"/>
      <c r="F46" s="614"/>
      <c r="G46" s="614"/>
      <c r="H46" s="614"/>
      <c r="I46" s="614"/>
      <c r="J46" s="614"/>
      <c r="K46" s="614"/>
      <c r="L46" s="614"/>
      <c r="M46" s="614"/>
      <c r="N46" s="605">
        <f t="shared" si="2"/>
        <v>0</v>
      </c>
      <c r="O46" s="636"/>
      <c r="P46" s="328">
        <v>142411</v>
      </c>
      <c r="Q46" s="611"/>
      <c r="R46" s="270">
        <f t="shared" si="16"/>
        <v>0</v>
      </c>
      <c r="S46" s="183"/>
      <c r="T46" s="237" t="s">
        <v>176</v>
      </c>
      <c r="U46" s="237" t="s">
        <v>177</v>
      </c>
      <c r="V46" s="237" t="s">
        <v>52</v>
      </c>
      <c r="W46" s="237" t="s">
        <v>223</v>
      </c>
      <c r="X46" s="619"/>
      <c r="Y46" s="619"/>
      <c r="Z46" s="619"/>
      <c r="AA46" s="619"/>
      <c r="AB46" s="619"/>
    </row>
    <row r="47" spans="1:28" s="151" customFormat="1" ht="16.5" customHeight="1">
      <c r="A47" s="789">
        <v>142412</v>
      </c>
      <c r="B47" s="321" t="s">
        <v>120</v>
      </c>
      <c r="C47" s="614"/>
      <c r="D47" s="614"/>
      <c r="E47" s="614"/>
      <c r="F47" s="614"/>
      <c r="G47" s="614"/>
      <c r="H47" s="614"/>
      <c r="I47" s="614"/>
      <c r="J47" s="614"/>
      <c r="K47" s="614"/>
      <c r="L47" s="614"/>
      <c r="M47" s="614"/>
      <c r="N47" s="605">
        <f t="shared" si="2"/>
        <v>0</v>
      </c>
      <c r="O47" s="636"/>
      <c r="P47" s="328">
        <v>142412</v>
      </c>
      <c r="Q47" s="611"/>
      <c r="R47" s="270">
        <f t="shared" si="16"/>
        <v>0</v>
      </c>
      <c r="S47" s="183"/>
      <c r="T47" s="244" t="s">
        <v>224</v>
      </c>
      <c r="U47" s="639">
        <v>1321</v>
      </c>
      <c r="V47" s="331"/>
      <c r="W47" s="348"/>
      <c r="X47" s="619"/>
      <c r="Y47" s="619"/>
      <c r="Z47" s="619"/>
      <c r="AA47" s="619"/>
      <c r="AB47" s="619"/>
    </row>
    <row r="48" spans="1:28" s="151" customFormat="1" ht="16.5" customHeight="1">
      <c r="A48" s="789">
        <v>142402</v>
      </c>
      <c r="B48" s="321" t="s">
        <v>122</v>
      </c>
      <c r="C48" s="614"/>
      <c r="D48" s="614"/>
      <c r="E48" s="614"/>
      <c r="F48" s="614"/>
      <c r="G48" s="614"/>
      <c r="H48" s="614"/>
      <c r="I48" s="614"/>
      <c r="J48" s="614"/>
      <c r="K48" s="614"/>
      <c r="L48" s="614"/>
      <c r="M48" s="614"/>
      <c r="N48" s="605">
        <f t="shared" si="2"/>
        <v>0</v>
      </c>
      <c r="O48" s="636"/>
      <c r="P48" s="328">
        <v>142402</v>
      </c>
      <c r="Q48" s="611"/>
      <c r="R48" s="270">
        <f t="shared" si="16"/>
        <v>0</v>
      </c>
      <c r="S48" s="183"/>
      <c r="T48" s="249" t="s">
        <v>225</v>
      </c>
      <c r="U48" s="640">
        <v>132201</v>
      </c>
      <c r="V48" s="738"/>
      <c r="W48" s="350"/>
      <c r="X48" s="619"/>
      <c r="Y48" s="619"/>
      <c r="Z48" s="619"/>
      <c r="AA48" s="619"/>
      <c r="AB48" s="619"/>
    </row>
    <row r="49" spans="1:29" s="151" customFormat="1" ht="16.5" customHeight="1">
      <c r="A49" s="789">
        <v>142413</v>
      </c>
      <c r="B49" s="321" t="s">
        <v>121</v>
      </c>
      <c r="C49" s="614"/>
      <c r="D49" s="614"/>
      <c r="E49" s="614"/>
      <c r="F49" s="614"/>
      <c r="G49" s="614"/>
      <c r="H49" s="614"/>
      <c r="I49" s="614"/>
      <c r="J49" s="614"/>
      <c r="K49" s="614"/>
      <c r="L49" s="614"/>
      <c r="M49" s="614"/>
      <c r="N49" s="605">
        <f t="shared" si="2"/>
        <v>0</v>
      </c>
      <c r="O49" s="636"/>
      <c r="P49" s="328">
        <v>142413</v>
      </c>
      <c r="Q49" s="611"/>
      <c r="R49" s="270">
        <f t="shared" si="16"/>
        <v>0</v>
      </c>
      <c r="S49" s="183"/>
      <c r="T49" s="351"/>
      <c r="U49" s="640">
        <v>132202</v>
      </c>
      <c r="V49" s="738"/>
      <c r="W49" s="350"/>
      <c r="X49" s="619"/>
      <c r="Y49" s="619"/>
      <c r="Z49" s="619"/>
      <c r="AA49" s="619"/>
      <c r="AB49" s="619"/>
    </row>
    <row r="50" spans="1:29" s="151" customFormat="1" ht="16.5" customHeight="1">
      <c r="A50" s="789">
        <v>142404</v>
      </c>
      <c r="B50" s="319" t="s">
        <v>226</v>
      </c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4"/>
      <c r="N50" s="605">
        <f t="shared" si="2"/>
        <v>0</v>
      </c>
      <c r="O50" s="636"/>
      <c r="P50" s="328">
        <v>142404</v>
      </c>
      <c r="Q50" s="611"/>
      <c r="R50" s="270">
        <f t="shared" si="16"/>
        <v>0</v>
      </c>
      <c r="S50" s="183"/>
      <c r="T50" s="352"/>
      <c r="U50" s="641">
        <v>132801</v>
      </c>
      <c r="V50" s="739"/>
      <c r="W50" s="354"/>
      <c r="X50" s="619"/>
      <c r="Y50" s="619"/>
      <c r="Z50" s="619"/>
      <c r="AA50" s="619"/>
      <c r="AB50" s="619"/>
    </row>
    <row r="51" spans="1:29" s="151" customFormat="1" ht="16.5" customHeight="1">
      <c r="A51" s="789">
        <v>142403</v>
      </c>
      <c r="B51" s="319" t="s">
        <v>227</v>
      </c>
      <c r="C51" s="614"/>
      <c r="D51" s="614"/>
      <c r="E51" s="614"/>
      <c r="F51" s="614"/>
      <c r="G51" s="614"/>
      <c r="H51" s="614"/>
      <c r="I51" s="614"/>
      <c r="J51" s="614"/>
      <c r="K51" s="614"/>
      <c r="L51" s="614"/>
      <c r="M51" s="614"/>
      <c r="N51" s="605">
        <f t="shared" si="2"/>
        <v>0</v>
      </c>
      <c r="O51" s="636"/>
      <c r="P51" s="328">
        <v>142403</v>
      </c>
      <c r="Q51" s="611"/>
      <c r="R51" s="270">
        <f t="shared" si="16"/>
        <v>0</v>
      </c>
      <c r="S51" s="183"/>
      <c r="T51" s="513"/>
      <c r="U51" s="620"/>
      <c r="V51" s="620"/>
      <c r="W51" s="619"/>
      <c r="X51" s="619"/>
      <c r="Y51" s="619"/>
      <c r="Z51" s="619"/>
      <c r="AA51" s="619"/>
      <c r="AB51" s="619"/>
    </row>
    <row r="52" spans="1:29" s="151" customFormat="1" ht="16.5" customHeight="1">
      <c r="A52" s="169" t="s">
        <v>326</v>
      </c>
      <c r="B52" s="263" t="s">
        <v>82</v>
      </c>
      <c r="C52" s="623"/>
      <c r="D52" s="623"/>
      <c r="E52" s="623"/>
      <c r="F52" s="623"/>
      <c r="G52" s="623"/>
      <c r="H52" s="623"/>
      <c r="I52" s="623"/>
      <c r="J52" s="623"/>
      <c r="K52" s="623"/>
      <c r="L52" s="623"/>
      <c r="M52" s="623"/>
      <c r="N52" s="605">
        <f t="shared" si="2"/>
        <v>0</v>
      </c>
      <c r="O52" s="636"/>
      <c r="P52" s="284" t="s">
        <v>113</v>
      </c>
      <c r="Q52" s="611"/>
      <c r="R52" s="183"/>
      <c r="S52" s="183"/>
      <c r="T52" s="1118" t="s">
        <v>133</v>
      </c>
      <c r="U52" s="1119"/>
      <c r="V52" s="1119"/>
      <c r="W52" s="1119"/>
      <c r="X52" s="1119"/>
      <c r="Y52" s="1120"/>
      <c r="Z52" s="303"/>
      <c r="AA52" s="1121" t="s">
        <v>126</v>
      </c>
      <c r="AB52" s="1122"/>
      <c r="AC52" s="1123"/>
    </row>
    <row r="53" spans="1:29" s="151" customFormat="1" ht="16.5" customHeight="1">
      <c r="A53" s="358" t="s">
        <v>327</v>
      </c>
      <c r="B53" s="263" t="s">
        <v>83</v>
      </c>
      <c r="C53" s="623"/>
      <c r="D53" s="623"/>
      <c r="E53" s="623"/>
      <c r="F53" s="623"/>
      <c r="G53" s="623"/>
      <c r="H53" s="623"/>
      <c r="I53" s="623"/>
      <c r="J53" s="623"/>
      <c r="K53" s="623"/>
      <c r="L53" s="623"/>
      <c r="M53" s="623"/>
      <c r="N53" s="605">
        <f t="shared" si="2"/>
        <v>0</v>
      </c>
      <c r="O53" s="636"/>
      <c r="P53" s="362" t="s">
        <v>328</v>
      </c>
      <c r="Q53" s="320">
        <f>+V76+V77-V81</f>
        <v>0</v>
      </c>
      <c r="R53" s="270">
        <f>+Q53-N53</f>
        <v>0</v>
      </c>
      <c r="S53" s="183"/>
      <c r="T53" s="237" t="s">
        <v>176</v>
      </c>
      <c r="U53" s="237" t="s">
        <v>177</v>
      </c>
      <c r="V53" s="237" t="s">
        <v>52</v>
      </c>
      <c r="W53" s="237" t="s">
        <v>223</v>
      </c>
      <c r="X53" s="237" t="s">
        <v>39</v>
      </c>
      <c r="Y53" s="237" t="s">
        <v>230</v>
      </c>
      <c r="Z53" s="303"/>
      <c r="AA53" s="237" t="s">
        <v>176</v>
      </c>
      <c r="AB53" s="237" t="s">
        <v>177</v>
      </c>
      <c r="AC53" s="237" t="s">
        <v>52</v>
      </c>
    </row>
    <row r="54" spans="1:29" s="151" customFormat="1" ht="16.5" customHeight="1">
      <c r="A54" s="252"/>
      <c r="B54" s="363" t="s">
        <v>84</v>
      </c>
      <c r="C54" s="623"/>
      <c r="D54" s="623"/>
      <c r="E54" s="623"/>
      <c r="F54" s="623"/>
      <c r="G54" s="623"/>
      <c r="H54" s="623"/>
      <c r="I54" s="623"/>
      <c r="J54" s="623"/>
      <c r="K54" s="623"/>
      <c r="L54" s="623"/>
      <c r="M54" s="623"/>
      <c r="N54" s="605">
        <f t="shared" si="2"/>
        <v>0</v>
      </c>
      <c r="O54" s="636"/>
      <c r="P54" s="284" t="s">
        <v>113</v>
      </c>
      <c r="Q54" s="611"/>
      <c r="R54" s="183"/>
      <c r="S54" s="183"/>
      <c r="T54" s="329" t="s">
        <v>231</v>
      </c>
      <c r="U54" s="366"/>
      <c r="V54" s="366"/>
      <c r="W54" s="366"/>
      <c r="X54" s="366"/>
      <c r="Y54" s="332"/>
      <c r="Z54" s="619"/>
      <c r="AA54" s="329" t="s">
        <v>207</v>
      </c>
      <c r="AB54" s="367">
        <v>2421</v>
      </c>
      <c r="AC54" s="368"/>
    </row>
    <row r="55" spans="1:29" s="586" customFormat="1" ht="16.5">
      <c r="A55" s="592"/>
      <c r="B55" s="84" t="s">
        <v>85</v>
      </c>
      <c r="C55" s="370">
        <f>+C9+SUM(C10:C12)+C13+C22+C27+C30+C33+C43+C44+C53</f>
        <v>0</v>
      </c>
      <c r="D55" s="370">
        <f t="shared" ref="D55:M55" si="17">+D9+SUM(D10:D12)+D13+D22+D27+D30+D33+D43+D44+D53</f>
        <v>0</v>
      </c>
      <c r="E55" s="370">
        <f t="shared" si="17"/>
        <v>0</v>
      </c>
      <c r="F55" s="370">
        <f t="shared" si="17"/>
        <v>0</v>
      </c>
      <c r="G55" s="370">
        <f t="shared" si="17"/>
        <v>0</v>
      </c>
      <c r="H55" s="370">
        <f t="shared" si="17"/>
        <v>0</v>
      </c>
      <c r="I55" s="370">
        <f t="shared" si="17"/>
        <v>0</v>
      </c>
      <c r="J55" s="370">
        <f t="shared" si="17"/>
        <v>0</v>
      </c>
      <c r="K55" s="370">
        <f t="shared" si="17"/>
        <v>0</v>
      </c>
      <c r="L55" s="370">
        <f t="shared" si="17"/>
        <v>0</v>
      </c>
      <c r="M55" s="370">
        <f t="shared" si="17"/>
        <v>0</v>
      </c>
      <c r="N55" s="180">
        <f t="shared" ref="N55" si="18">SUM(C55:M55)</f>
        <v>0</v>
      </c>
      <c r="O55" s="620"/>
      <c r="P55" s="188"/>
      <c r="Q55" s="642"/>
      <c r="R55" s="607"/>
      <c r="S55" s="607"/>
      <c r="T55" s="249" t="s">
        <v>232</v>
      </c>
      <c r="U55" s="643" t="s">
        <v>329</v>
      </c>
      <c r="V55" s="177"/>
      <c r="W55" s="277"/>
      <c r="X55" s="277"/>
      <c r="Y55" s="374"/>
      <c r="Z55" s="619"/>
      <c r="AA55" s="249" t="s">
        <v>233</v>
      </c>
      <c r="AB55" s="375">
        <v>2422</v>
      </c>
      <c r="AC55" s="376"/>
    </row>
    <row r="56" spans="1:29" s="586" customFormat="1" ht="16.5">
      <c r="A56" s="592"/>
      <c r="B56" s="644" t="s">
        <v>86</v>
      </c>
      <c r="C56" s="605"/>
      <c r="D56" s="605"/>
      <c r="E56" s="605"/>
      <c r="F56" s="605"/>
      <c r="G56" s="605"/>
      <c r="H56" s="605"/>
      <c r="I56" s="605"/>
      <c r="J56" s="605"/>
      <c r="K56" s="605"/>
      <c r="L56" s="605"/>
      <c r="M56" s="605"/>
      <c r="N56" s="605"/>
      <c r="O56" s="620"/>
      <c r="P56" s="162"/>
      <c r="Q56" s="642"/>
      <c r="R56" s="607"/>
      <c r="S56" s="607"/>
      <c r="T56" s="290" t="s">
        <v>234</v>
      </c>
      <c r="U56" s="645" t="s">
        <v>330</v>
      </c>
      <c r="V56" s="1108"/>
      <c r="W56" s="382"/>
      <c r="X56" s="383">
        <f>+V56+V55-N60</f>
        <v>0</v>
      </c>
      <c r="Y56" s="336"/>
      <c r="Z56" s="619"/>
      <c r="AA56" s="384" t="s">
        <v>207</v>
      </c>
      <c r="AB56" s="375">
        <v>2423</v>
      </c>
      <c r="AC56" s="376"/>
    </row>
    <row r="57" spans="1:29" s="586" customFormat="1" ht="16.5" customHeight="1">
      <c r="A57" s="169" t="s">
        <v>331</v>
      </c>
      <c r="B57" s="263" t="s">
        <v>93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605">
        <f>SUM(C57:M57)</f>
        <v>0</v>
      </c>
      <c r="O57" s="636"/>
      <c r="P57" s="301" t="s">
        <v>332</v>
      </c>
      <c r="Q57" s="611"/>
      <c r="R57" s="270">
        <f>+Q57-SUM(N57:N59)</f>
        <v>0</v>
      </c>
      <c r="S57" s="183"/>
      <c r="T57" s="384" t="s">
        <v>235</v>
      </c>
      <c r="U57" s="277"/>
      <c r="V57" s="277"/>
      <c r="W57" s="277"/>
      <c r="X57" s="277"/>
      <c r="Y57" s="374"/>
      <c r="Z57" s="619"/>
      <c r="AA57" s="737" t="s">
        <v>236</v>
      </c>
      <c r="AB57" s="375">
        <v>2426</v>
      </c>
      <c r="AC57" s="376"/>
    </row>
    <row r="58" spans="1:29" s="586" customFormat="1" ht="16.5" customHeight="1">
      <c r="A58" s="169" t="s">
        <v>331</v>
      </c>
      <c r="B58" s="263" t="s">
        <v>94</v>
      </c>
      <c r="C58" s="646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605">
        <f>SUM(C58:M58)</f>
        <v>0</v>
      </c>
      <c r="O58" s="620"/>
      <c r="P58" s="301">
        <v>212704</v>
      </c>
      <c r="Q58" s="611"/>
      <c r="R58" s="270"/>
      <c r="S58" s="607"/>
      <c r="T58" s="249" t="s">
        <v>237</v>
      </c>
      <c r="U58" s="640">
        <v>25270301</v>
      </c>
      <c r="V58" s="647">
        <f>IF(S58&lt;0,0,S58)</f>
        <v>0</v>
      </c>
      <c r="W58" s="224" t="s">
        <v>28</v>
      </c>
      <c r="X58" s="386"/>
      <c r="Y58" s="374"/>
      <c r="Z58" s="619"/>
      <c r="AA58" s="737" t="s">
        <v>238</v>
      </c>
      <c r="AB58" s="375" t="s">
        <v>333</v>
      </c>
      <c r="AC58" s="376"/>
    </row>
    <row r="59" spans="1:29" s="586" customFormat="1" ht="16.5" customHeight="1">
      <c r="A59" s="169" t="s">
        <v>331</v>
      </c>
      <c r="B59" s="263" t="s">
        <v>129</v>
      </c>
      <c r="C59" s="646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605">
        <f t="shared" ref="N59:N71" si="19">SUM(C59:M59)</f>
        <v>0</v>
      </c>
      <c r="O59" s="620"/>
      <c r="P59" s="301">
        <v>2128</v>
      </c>
      <c r="Q59" s="611"/>
      <c r="R59" s="270"/>
      <c r="S59" s="607"/>
      <c r="T59" s="249" t="s">
        <v>239</v>
      </c>
      <c r="U59" s="640">
        <v>25270302</v>
      </c>
      <c r="V59" s="647">
        <f>IF(S59&lt;0,0,S59)</f>
        <v>0</v>
      </c>
      <c r="W59" s="224" t="s">
        <v>28</v>
      </c>
      <c r="X59" s="386"/>
      <c r="Y59" s="374"/>
      <c r="Z59" s="619"/>
      <c r="AA59" s="384" t="s">
        <v>207</v>
      </c>
      <c r="AB59" s="375" t="s">
        <v>334</v>
      </c>
      <c r="AC59" s="376"/>
    </row>
    <row r="60" spans="1:29" s="586" customFormat="1" ht="16.5" customHeight="1">
      <c r="A60" s="169" t="s">
        <v>335</v>
      </c>
      <c r="B60" s="363" t="s">
        <v>96</v>
      </c>
      <c r="C60" s="648"/>
      <c r="D60" s="605"/>
      <c r="E60" s="605"/>
      <c r="F60" s="605"/>
      <c r="G60" s="605"/>
      <c r="H60" s="605"/>
      <c r="I60" s="605"/>
      <c r="J60" s="605"/>
      <c r="K60" s="605"/>
      <c r="L60" s="605"/>
      <c r="M60" s="605"/>
      <c r="N60" s="605">
        <f t="shared" si="19"/>
        <v>0</v>
      </c>
      <c r="O60" s="620"/>
      <c r="P60" s="301" t="s">
        <v>336</v>
      </c>
      <c r="Q60" s="611">
        <f>+Q58+Q59</f>
        <v>0</v>
      </c>
      <c r="R60" s="270">
        <f>+Q60-N60</f>
        <v>0</v>
      </c>
      <c r="S60" s="183"/>
      <c r="T60" s="249" t="s">
        <v>240</v>
      </c>
      <c r="U60" s="640">
        <v>25270303</v>
      </c>
      <c r="V60" s="647">
        <f>IF(S60&lt;0,0,S60)</f>
        <v>0</v>
      </c>
      <c r="W60" s="224" t="s">
        <v>28</v>
      </c>
      <c r="X60" s="390"/>
      <c r="Y60" s="374"/>
      <c r="Z60" s="619"/>
      <c r="AA60" s="249" t="s">
        <v>241</v>
      </c>
      <c r="AB60" s="375">
        <v>2622</v>
      </c>
      <c r="AC60" s="376"/>
    </row>
    <row r="61" spans="1:29" s="586" customFormat="1" ht="16.5" customHeight="1">
      <c r="A61" s="169">
        <v>2220</v>
      </c>
      <c r="B61" s="363" t="s">
        <v>135</v>
      </c>
      <c r="C61" s="648"/>
      <c r="D61" s="605"/>
      <c r="E61" s="605"/>
      <c r="F61" s="605"/>
      <c r="G61" s="605"/>
      <c r="H61" s="605"/>
      <c r="I61" s="605"/>
      <c r="J61" s="605"/>
      <c r="K61" s="605"/>
      <c r="L61" s="605"/>
      <c r="M61" s="605"/>
      <c r="N61" s="605">
        <f t="shared" si="19"/>
        <v>0</v>
      </c>
      <c r="O61" s="620"/>
      <c r="P61" s="301" t="s">
        <v>113</v>
      </c>
      <c r="Q61" s="642"/>
      <c r="R61" s="270"/>
      <c r="S61" s="607"/>
      <c r="T61" s="249" t="s">
        <v>242</v>
      </c>
      <c r="U61" s="640">
        <v>25270309</v>
      </c>
      <c r="V61" s="177"/>
      <c r="W61" s="224" t="s">
        <v>28</v>
      </c>
      <c r="X61" s="391"/>
      <c r="Y61" s="374"/>
      <c r="Z61" s="619"/>
      <c r="AA61" s="384" t="s">
        <v>207</v>
      </c>
      <c r="AB61" s="375">
        <v>2623</v>
      </c>
      <c r="AC61" s="376"/>
    </row>
    <row r="62" spans="1:29" s="586" customFormat="1" ht="16.5" customHeight="1">
      <c r="A62" s="169" t="s">
        <v>337</v>
      </c>
      <c r="B62" s="363" t="s">
        <v>243</v>
      </c>
      <c r="C62" s="648"/>
      <c r="D62" s="605"/>
      <c r="E62" s="605"/>
      <c r="F62" s="605"/>
      <c r="G62" s="605"/>
      <c r="H62" s="605"/>
      <c r="I62" s="605"/>
      <c r="J62" s="605"/>
      <c r="K62" s="605"/>
      <c r="L62" s="605"/>
      <c r="M62" s="605"/>
      <c r="N62" s="605">
        <f t="shared" si="19"/>
        <v>0</v>
      </c>
      <c r="O62" s="649"/>
      <c r="P62" s="301" t="s">
        <v>338</v>
      </c>
      <c r="Q62" s="611">
        <f>+V42+V43</f>
        <v>0</v>
      </c>
      <c r="R62" s="270">
        <f>+Q62-N62</f>
        <v>0</v>
      </c>
      <c r="S62" s="183"/>
      <c r="T62" s="249" t="s">
        <v>244</v>
      </c>
      <c r="U62" s="640" t="s">
        <v>339</v>
      </c>
      <c r="V62" s="177"/>
      <c r="W62" s="224" t="s">
        <v>28</v>
      </c>
      <c r="X62" s="391"/>
      <c r="Y62" s="374"/>
      <c r="Z62" s="619"/>
      <c r="AA62" s="737" t="s">
        <v>236</v>
      </c>
      <c r="AB62" s="375">
        <v>2626</v>
      </c>
      <c r="AC62" s="376"/>
    </row>
    <row r="63" spans="1:29" s="586" customFormat="1" ht="16.5" customHeight="1">
      <c r="A63" s="169" t="s">
        <v>340</v>
      </c>
      <c r="B63" s="393" t="s">
        <v>245</v>
      </c>
      <c r="C63" s="605"/>
      <c r="D63" s="605"/>
      <c r="E63" s="605"/>
      <c r="F63" s="605"/>
      <c r="G63" s="605"/>
      <c r="H63" s="605"/>
      <c r="I63" s="605"/>
      <c r="J63" s="605"/>
      <c r="K63" s="605"/>
      <c r="L63" s="605"/>
      <c r="M63" s="605"/>
      <c r="N63" s="605">
        <f t="shared" si="19"/>
        <v>0</v>
      </c>
      <c r="O63" s="649"/>
      <c r="P63" s="301" t="s">
        <v>340</v>
      </c>
      <c r="Q63" s="611">
        <f>SUM(AC54:AC64)</f>
        <v>0</v>
      </c>
      <c r="R63" s="270">
        <f>+Q63-N63</f>
        <v>0</v>
      </c>
      <c r="S63" s="183"/>
      <c r="T63" s="249" t="s">
        <v>237</v>
      </c>
      <c r="U63" s="396">
        <v>25270501</v>
      </c>
      <c r="V63" s="177"/>
      <c r="W63" s="224" t="s">
        <v>28</v>
      </c>
      <c r="X63" s="391"/>
      <c r="Y63" s="374"/>
      <c r="Z63" s="619"/>
      <c r="AA63" s="384" t="s">
        <v>207</v>
      </c>
      <c r="AB63" s="375" t="s">
        <v>341</v>
      </c>
      <c r="AC63" s="376"/>
    </row>
    <row r="64" spans="1:29" s="586" customFormat="1" ht="16.5" customHeight="1">
      <c r="A64" s="169" t="s">
        <v>342</v>
      </c>
      <c r="B64" s="393" t="s">
        <v>246</v>
      </c>
      <c r="C64" s="605"/>
      <c r="D64" s="605"/>
      <c r="E64" s="605"/>
      <c r="F64" s="605"/>
      <c r="G64" s="605"/>
      <c r="H64" s="605"/>
      <c r="I64" s="605"/>
      <c r="J64" s="605"/>
      <c r="K64" s="605"/>
      <c r="L64" s="605"/>
      <c r="M64" s="605"/>
      <c r="N64" s="605">
        <f t="shared" si="19"/>
        <v>0</v>
      </c>
      <c r="O64" s="650"/>
      <c r="P64" s="301" t="s">
        <v>342</v>
      </c>
      <c r="Q64" s="172">
        <f>SUM(AC69:AC78)</f>
        <v>0</v>
      </c>
      <c r="R64" s="270">
        <f>+Q64-N64</f>
        <v>0</v>
      </c>
      <c r="S64" s="183"/>
      <c r="T64" s="249" t="s">
        <v>247</v>
      </c>
      <c r="U64" s="396">
        <v>2527050201</v>
      </c>
      <c r="V64" s="177"/>
      <c r="W64" s="224" t="s">
        <v>28</v>
      </c>
      <c r="X64" s="391"/>
      <c r="Y64" s="374"/>
      <c r="Z64" s="603"/>
      <c r="AA64" s="333" t="s">
        <v>207</v>
      </c>
      <c r="AB64" s="398" t="s">
        <v>343</v>
      </c>
      <c r="AC64" s="399"/>
    </row>
    <row r="65" spans="1:29" s="586" customFormat="1" ht="16.5" customHeight="1">
      <c r="A65" s="169" t="s">
        <v>344</v>
      </c>
      <c r="B65" s="263" t="s">
        <v>249</v>
      </c>
      <c r="C65" s="605"/>
      <c r="D65" s="605"/>
      <c r="E65" s="605"/>
      <c r="F65" s="605"/>
      <c r="G65" s="605"/>
      <c r="H65" s="605"/>
      <c r="I65" s="605"/>
      <c r="J65" s="605"/>
      <c r="K65" s="605"/>
      <c r="L65" s="605"/>
      <c r="M65" s="605"/>
      <c r="N65" s="605">
        <f t="shared" si="19"/>
        <v>0</v>
      </c>
      <c r="O65" s="620"/>
      <c r="P65" s="301" t="s">
        <v>113</v>
      </c>
      <c r="Q65" s="651"/>
      <c r="R65" s="607"/>
      <c r="S65" s="607"/>
      <c r="T65" s="249" t="s">
        <v>207</v>
      </c>
      <c r="U65" s="640" t="s">
        <v>345</v>
      </c>
      <c r="V65" s="652"/>
      <c r="W65" s="224" t="s">
        <v>28</v>
      </c>
      <c r="X65" s="402"/>
      <c r="Y65" s="374"/>
      <c r="Z65" s="603"/>
      <c r="AA65" s="279"/>
      <c r="AB65" s="279"/>
      <c r="AC65" s="279"/>
    </row>
    <row r="66" spans="1:29" s="586" customFormat="1" ht="16.5" customHeight="1">
      <c r="A66" s="169" t="s">
        <v>346</v>
      </c>
      <c r="B66" s="363" t="s">
        <v>250</v>
      </c>
      <c r="C66" s="605"/>
      <c r="D66" s="605"/>
      <c r="E66" s="605"/>
      <c r="F66" s="605"/>
      <c r="G66" s="605"/>
      <c r="H66" s="605"/>
      <c r="I66" s="605"/>
      <c r="J66" s="605"/>
      <c r="K66" s="605"/>
      <c r="L66" s="605"/>
      <c r="M66" s="605"/>
      <c r="N66" s="605">
        <f t="shared" si="19"/>
        <v>0</v>
      </c>
      <c r="O66" s="620"/>
      <c r="P66" s="301" t="s">
        <v>113</v>
      </c>
      <c r="Q66" s="185"/>
      <c r="R66" s="607"/>
      <c r="S66" s="607"/>
      <c r="T66" s="249" t="s">
        <v>251</v>
      </c>
      <c r="U66" s="643" t="s">
        <v>347</v>
      </c>
      <c r="V66" s="401"/>
      <c r="W66" s="224" t="s">
        <v>28</v>
      </c>
      <c r="X66" s="277"/>
      <c r="Y66" s="374"/>
      <c r="Z66" s="603"/>
      <c r="AA66" s="279"/>
      <c r="AB66" s="279"/>
      <c r="AC66" s="279"/>
    </row>
    <row r="67" spans="1:29" s="586" customFormat="1" ht="16.5" customHeight="1">
      <c r="A67" s="358" t="s">
        <v>348</v>
      </c>
      <c r="B67" s="341" t="s">
        <v>253</v>
      </c>
      <c r="C67" s="605"/>
      <c r="D67" s="605"/>
      <c r="E67" s="605"/>
      <c r="F67" s="605"/>
      <c r="G67" s="605"/>
      <c r="H67" s="605"/>
      <c r="I67" s="605"/>
      <c r="J67" s="605"/>
      <c r="K67" s="605"/>
      <c r="L67" s="605"/>
      <c r="M67" s="605"/>
      <c r="N67" s="605">
        <f t="shared" si="19"/>
        <v>0</v>
      </c>
      <c r="O67" s="620"/>
      <c r="P67" s="162" t="s">
        <v>149</v>
      </c>
      <c r="Q67" s="185"/>
      <c r="R67" s="607"/>
      <c r="S67" s="607"/>
      <c r="T67" s="249" t="s">
        <v>254</v>
      </c>
      <c r="U67" s="206">
        <v>2527050205</v>
      </c>
      <c r="V67" s="226"/>
      <c r="W67" s="224" t="s">
        <v>28</v>
      </c>
      <c r="X67" s="401">
        <f>SUM(V58:V67)</f>
        <v>0</v>
      </c>
      <c r="Y67" s="374"/>
      <c r="Z67" s="603"/>
      <c r="AA67" s="1124" t="s">
        <v>148</v>
      </c>
      <c r="AB67" s="1125"/>
      <c r="AC67" s="1126"/>
    </row>
    <row r="68" spans="1:29" s="586" customFormat="1" ht="16.5" customHeight="1">
      <c r="A68" s="358" t="s">
        <v>349</v>
      </c>
      <c r="B68" s="341" t="s">
        <v>256</v>
      </c>
      <c r="C68" s="605"/>
      <c r="D68" s="605"/>
      <c r="E68" s="605"/>
      <c r="F68" s="605"/>
      <c r="G68" s="605"/>
      <c r="H68" s="605"/>
      <c r="I68" s="605"/>
      <c r="J68" s="605"/>
      <c r="K68" s="605"/>
      <c r="L68" s="605"/>
      <c r="M68" s="605"/>
      <c r="N68" s="605">
        <f t="shared" si="19"/>
        <v>0</v>
      </c>
      <c r="O68" s="620"/>
      <c r="P68" s="653" t="s">
        <v>350</v>
      </c>
      <c r="Q68" s="185"/>
      <c r="R68" s="270">
        <f>+Q68-N68</f>
        <v>0</v>
      </c>
      <c r="S68" s="607"/>
      <c r="T68" s="409" t="s">
        <v>207</v>
      </c>
      <c r="U68" s="410">
        <v>2527050202</v>
      </c>
      <c r="V68" s="411"/>
      <c r="W68" s="412" t="s">
        <v>33</v>
      </c>
      <c r="X68" s="413"/>
      <c r="Y68" s="332"/>
      <c r="Z68" s="603"/>
      <c r="AA68" s="237" t="s">
        <v>176</v>
      </c>
      <c r="AB68" s="237" t="s">
        <v>177</v>
      </c>
      <c r="AC68" s="237" t="s">
        <v>52</v>
      </c>
    </row>
    <row r="69" spans="1:29" s="586" customFormat="1" ht="16.5" customHeight="1">
      <c r="A69" s="358" t="s">
        <v>349</v>
      </c>
      <c r="B69" s="341" t="s">
        <v>257</v>
      </c>
      <c r="C69" s="605"/>
      <c r="D69" s="605"/>
      <c r="E69" s="605"/>
      <c r="F69" s="605"/>
      <c r="G69" s="605"/>
      <c r="H69" s="605"/>
      <c r="I69" s="605"/>
      <c r="J69" s="605"/>
      <c r="K69" s="605"/>
      <c r="L69" s="605"/>
      <c r="M69" s="605"/>
      <c r="N69" s="605">
        <f t="shared" si="19"/>
        <v>0</v>
      </c>
      <c r="O69" s="620"/>
      <c r="P69" s="414"/>
      <c r="Q69" s="185"/>
      <c r="R69" s="607"/>
      <c r="S69" s="607"/>
      <c r="T69" s="415" t="s">
        <v>207</v>
      </c>
      <c r="U69" s="416">
        <v>2527050203</v>
      </c>
      <c r="V69" s="417"/>
      <c r="W69" s="418" t="s">
        <v>33</v>
      </c>
      <c r="X69" s="419">
        <f>SUM(V68:V69)</f>
        <v>0</v>
      </c>
      <c r="Y69" s="336"/>
      <c r="Z69" s="603"/>
      <c r="AA69" s="329" t="s">
        <v>207</v>
      </c>
      <c r="AB69" s="367">
        <v>2424</v>
      </c>
      <c r="AC69" s="420"/>
    </row>
    <row r="70" spans="1:29" s="586" customFormat="1" ht="16.5" customHeight="1">
      <c r="A70" s="654" t="s">
        <v>351</v>
      </c>
      <c r="B70" s="363" t="s">
        <v>98</v>
      </c>
      <c r="C70" s="605"/>
      <c r="D70" s="605"/>
      <c r="E70" s="605"/>
      <c r="F70" s="605"/>
      <c r="G70" s="605"/>
      <c r="H70" s="605"/>
      <c r="I70" s="605"/>
      <c r="J70" s="605"/>
      <c r="K70" s="605"/>
      <c r="L70" s="605"/>
      <c r="M70" s="605"/>
      <c r="N70" s="605">
        <f t="shared" si="19"/>
        <v>0</v>
      </c>
      <c r="O70" s="655"/>
      <c r="P70" s="301" t="s">
        <v>113</v>
      </c>
      <c r="Q70" s="642"/>
      <c r="R70" s="186"/>
      <c r="S70" s="186"/>
      <c r="T70" s="422"/>
      <c r="U70" s="656" t="s">
        <v>352</v>
      </c>
      <c r="V70" s="177"/>
      <c r="W70" s="657" t="s">
        <v>353</v>
      </c>
      <c r="X70" s="419">
        <f>+V70</f>
        <v>0</v>
      </c>
      <c r="Y70" s="425"/>
      <c r="Z70" s="603"/>
      <c r="AA70" s="384" t="s">
        <v>207</v>
      </c>
      <c r="AB70" s="375">
        <v>2425</v>
      </c>
      <c r="AC70" s="426"/>
    </row>
    <row r="71" spans="1:29" s="586" customFormat="1" ht="16.5">
      <c r="A71" s="592"/>
      <c r="B71" s="84" t="s">
        <v>99</v>
      </c>
      <c r="C71" s="180">
        <f t="shared" ref="C71:M71" si="20">SUM(C57:C70)</f>
        <v>0</v>
      </c>
      <c r="D71" s="180">
        <f t="shared" si="20"/>
        <v>0</v>
      </c>
      <c r="E71" s="180">
        <f t="shared" si="20"/>
        <v>0</v>
      </c>
      <c r="F71" s="180">
        <f t="shared" si="20"/>
        <v>0</v>
      </c>
      <c r="G71" s="180">
        <f t="shared" si="20"/>
        <v>0</v>
      </c>
      <c r="H71" s="180">
        <f t="shared" si="20"/>
        <v>0</v>
      </c>
      <c r="I71" s="180">
        <f t="shared" si="20"/>
        <v>0</v>
      </c>
      <c r="J71" s="180">
        <f t="shared" si="20"/>
        <v>0</v>
      </c>
      <c r="K71" s="180">
        <f t="shared" si="20"/>
        <v>0</v>
      </c>
      <c r="L71" s="180">
        <f t="shared" si="20"/>
        <v>0</v>
      </c>
      <c r="M71" s="180">
        <f t="shared" si="20"/>
        <v>0</v>
      </c>
      <c r="N71" s="180">
        <f t="shared" si="19"/>
        <v>0</v>
      </c>
      <c r="O71" s="620"/>
      <c r="P71" s="188"/>
      <c r="Q71" s="172"/>
      <c r="R71" s="607"/>
      <c r="S71" s="607"/>
      <c r="T71" s="239" t="s">
        <v>44</v>
      </c>
      <c r="U71" s="658" t="s">
        <v>354</v>
      </c>
      <c r="V71" s="429"/>
      <c r="W71" s="430" t="s">
        <v>259</v>
      </c>
      <c r="X71" s="431">
        <f>+V71</f>
        <v>0</v>
      </c>
      <c r="Y71" s="425"/>
      <c r="Z71" s="603"/>
      <c r="AA71" s="384" t="s">
        <v>207</v>
      </c>
      <c r="AB71" s="178">
        <v>2427</v>
      </c>
      <c r="AC71" s="432"/>
    </row>
    <row r="72" spans="1:29" s="586" customFormat="1" ht="16.5">
      <c r="A72" s="59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620"/>
      <c r="P72" s="162"/>
      <c r="Q72" s="642"/>
      <c r="R72" s="186"/>
      <c r="S72" s="186"/>
      <c r="Y72" s="603"/>
      <c r="Z72" s="603"/>
      <c r="AA72" s="737" t="s">
        <v>238</v>
      </c>
      <c r="AB72" s="181" t="s">
        <v>355</v>
      </c>
      <c r="AC72" s="659"/>
    </row>
    <row r="73" spans="1:29" s="586" customFormat="1" ht="16.5">
      <c r="A73" s="592"/>
      <c r="B73" s="644" t="s">
        <v>109</v>
      </c>
      <c r="C73" s="605"/>
      <c r="D73" s="605"/>
      <c r="E73" s="605"/>
      <c r="F73" s="605"/>
      <c r="G73" s="605"/>
      <c r="H73" s="605"/>
      <c r="I73" s="605"/>
      <c r="J73" s="605"/>
      <c r="K73" s="605"/>
      <c r="L73" s="605"/>
      <c r="M73" s="605"/>
      <c r="N73" s="605"/>
      <c r="O73" s="636"/>
      <c r="P73" s="184"/>
      <c r="Q73" s="155"/>
      <c r="R73" s="186"/>
      <c r="S73" s="186"/>
      <c r="T73" s="1124" t="s">
        <v>260</v>
      </c>
      <c r="U73" s="1125"/>
      <c r="V73" s="1125"/>
      <c r="W73" s="1125"/>
      <c r="X73" s="1125"/>
      <c r="Y73" s="1126"/>
      <c r="Z73" s="603"/>
      <c r="AA73" s="384" t="s">
        <v>207</v>
      </c>
      <c r="AB73" s="178" t="s">
        <v>334</v>
      </c>
      <c r="AC73" s="432"/>
    </row>
    <row r="74" spans="1:29" s="586" customFormat="1" ht="16.5" customHeight="1">
      <c r="A74" s="660" t="s">
        <v>356</v>
      </c>
      <c r="B74" s="661" t="s">
        <v>111</v>
      </c>
      <c r="C74" s="662" t="e">
        <f>+DisponibleDolares!C30</f>
        <v>#DIV/0!</v>
      </c>
      <c r="D74" s="662" t="e">
        <f>+DisponibleDolares!D30</f>
        <v>#DIV/0!</v>
      </c>
      <c r="E74" s="662" t="e">
        <f>+DisponibleDolares!E30</f>
        <v>#DIV/0!</v>
      </c>
      <c r="F74" s="662" t="e">
        <f>+DisponibleDolares!F30</f>
        <v>#DIV/0!</v>
      </c>
      <c r="G74" s="662" t="e">
        <f>+DisponibleDolares!G30</f>
        <v>#DIV/0!</v>
      </c>
      <c r="H74" s="662" t="e">
        <f>+DisponibleDolares!H30</f>
        <v>#DIV/0!</v>
      </c>
      <c r="I74" s="662" t="e">
        <f>+DisponibleDolares!I30</f>
        <v>#DIV/0!</v>
      </c>
      <c r="J74" s="662" t="e">
        <f>+DisponibleDolares!J30</f>
        <v>#DIV/0!</v>
      </c>
      <c r="K74" s="662" t="e">
        <f>+DisponibleDolares!K30</f>
        <v>#DIV/0!</v>
      </c>
      <c r="L74" s="662" t="e">
        <f>+DisponibleDolares!L30</f>
        <v>#DIV/0!</v>
      </c>
      <c r="M74" s="662" t="e">
        <f>+DisponibleDolares!M30</f>
        <v>#DIV/0!</v>
      </c>
      <c r="N74" s="605" t="e">
        <f t="shared" ref="N74:N101" si="21">SUM(C74:M74)</f>
        <v>#DIV/0!</v>
      </c>
      <c r="O74" s="663"/>
      <c r="P74" s="162" t="s">
        <v>153</v>
      </c>
      <c r="Q74" s="437">
        <f>+T13</f>
        <v>0</v>
      </c>
      <c r="R74" s="736" t="e">
        <f>+Q74-N74</f>
        <v>#DIV/0!</v>
      </c>
      <c r="S74" s="664"/>
      <c r="T74" s="237" t="s">
        <v>176</v>
      </c>
      <c r="U74" s="237" t="s">
        <v>177</v>
      </c>
      <c r="V74" s="237" t="s">
        <v>52</v>
      </c>
      <c r="W74" s="237" t="s">
        <v>223</v>
      </c>
      <c r="X74" s="237" t="s">
        <v>39</v>
      </c>
      <c r="Y74" s="440" t="s">
        <v>230</v>
      </c>
      <c r="Z74" s="603"/>
      <c r="AA74" s="384" t="s">
        <v>207</v>
      </c>
      <c r="AB74" s="375">
        <v>2624</v>
      </c>
      <c r="AC74" s="426"/>
    </row>
    <row r="75" spans="1:29" s="586" customFormat="1" ht="16.5" customHeight="1">
      <c r="A75" s="660" t="s">
        <v>357</v>
      </c>
      <c r="B75" s="665" t="s">
        <v>154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605">
        <f t="shared" si="21"/>
        <v>0</v>
      </c>
      <c r="O75" s="620"/>
      <c r="P75" s="77" t="s">
        <v>358</v>
      </c>
      <c r="Q75" s="611">
        <v>0</v>
      </c>
      <c r="R75" s="270">
        <f>+Q75-N75</f>
        <v>0</v>
      </c>
      <c r="S75" s="666"/>
      <c r="T75" s="329" t="s">
        <v>262</v>
      </c>
      <c r="U75" s="366"/>
      <c r="V75" s="366"/>
      <c r="W75" s="366"/>
      <c r="X75" s="366"/>
      <c r="Y75" s="348"/>
      <c r="Z75" s="603"/>
      <c r="AA75" s="384" t="s">
        <v>207</v>
      </c>
      <c r="AB75" s="375">
        <v>2625</v>
      </c>
      <c r="AC75" s="426"/>
    </row>
    <row r="76" spans="1:29" s="586" customFormat="1" ht="16.5" customHeight="1">
      <c r="A76" s="667" t="s">
        <v>318</v>
      </c>
      <c r="B76" s="665" t="s">
        <v>74</v>
      </c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605">
        <f t="shared" si="21"/>
        <v>0</v>
      </c>
      <c r="O76" s="620"/>
      <c r="P76" s="162" t="s">
        <v>113</v>
      </c>
      <c r="Q76" s="172"/>
      <c r="R76" s="607"/>
      <c r="S76" s="607"/>
      <c r="T76" s="249" t="s">
        <v>263</v>
      </c>
      <c r="U76" s="447">
        <v>152711</v>
      </c>
      <c r="V76" s="668"/>
      <c r="W76" s="449"/>
      <c r="X76" s="450"/>
      <c r="Y76" s="451"/>
      <c r="Z76" s="603"/>
      <c r="AA76" s="384" t="s">
        <v>207</v>
      </c>
      <c r="AB76" s="375">
        <v>2627</v>
      </c>
      <c r="AC76" s="426"/>
    </row>
    <row r="77" spans="1:29" s="586" customFormat="1" ht="16.5" customHeight="1">
      <c r="A77" s="660" t="s">
        <v>359</v>
      </c>
      <c r="B77" s="661" t="s">
        <v>76</v>
      </c>
      <c r="C77" s="605"/>
      <c r="D77" s="605"/>
      <c r="E77" s="605"/>
      <c r="F77" s="605"/>
      <c r="G77" s="605"/>
      <c r="H77" s="605"/>
      <c r="I77" s="605"/>
      <c r="J77" s="605"/>
      <c r="K77" s="605"/>
      <c r="L77" s="605"/>
      <c r="M77" s="605"/>
      <c r="N77" s="605">
        <f t="shared" si="21"/>
        <v>0</v>
      </c>
      <c r="O77" s="663"/>
      <c r="P77" s="162" t="s">
        <v>103</v>
      </c>
      <c r="Q77" s="172"/>
      <c r="R77" s="607"/>
      <c r="S77" s="607"/>
      <c r="T77" s="384" t="s">
        <v>264</v>
      </c>
      <c r="U77" s="452">
        <v>1528071101</v>
      </c>
      <c r="V77" s="668"/>
      <c r="W77" s="449"/>
      <c r="X77" s="450"/>
      <c r="Y77" s="453"/>
      <c r="Z77" s="603"/>
      <c r="AA77" s="351"/>
      <c r="AB77" s="375" t="s">
        <v>341</v>
      </c>
      <c r="AC77" s="426"/>
    </row>
    <row r="78" spans="1:29" s="586" customFormat="1" ht="16.5" customHeight="1">
      <c r="A78" s="660" t="s">
        <v>360</v>
      </c>
      <c r="B78" s="665" t="s">
        <v>77</v>
      </c>
      <c r="C78" s="605"/>
      <c r="D78" s="605"/>
      <c r="E78" s="605"/>
      <c r="F78" s="605"/>
      <c r="G78" s="605"/>
      <c r="H78" s="605"/>
      <c r="I78" s="605"/>
      <c r="J78" s="605"/>
      <c r="K78" s="605"/>
      <c r="L78" s="605"/>
      <c r="M78" s="605"/>
      <c r="N78" s="605">
        <f t="shared" si="21"/>
        <v>0</v>
      </c>
      <c r="O78" s="663"/>
      <c r="P78" s="162" t="s">
        <v>103</v>
      </c>
      <c r="Q78" s="172"/>
      <c r="R78" s="607"/>
      <c r="S78" s="607"/>
      <c r="T78" s="329" t="s">
        <v>265</v>
      </c>
      <c r="U78" s="366"/>
      <c r="V78" s="366"/>
      <c r="W78" s="366"/>
      <c r="X78" s="366"/>
      <c r="Y78" s="348"/>
      <c r="Z78" s="603"/>
      <c r="AA78" s="637"/>
      <c r="AB78" s="398" t="s">
        <v>343</v>
      </c>
      <c r="AC78" s="454"/>
    </row>
    <row r="79" spans="1:29" s="586" customFormat="1" ht="16.5" customHeight="1">
      <c r="A79" s="660" t="s">
        <v>361</v>
      </c>
      <c r="B79" s="665" t="s">
        <v>78</v>
      </c>
      <c r="C79" s="605"/>
      <c r="D79" s="605"/>
      <c r="E79" s="605"/>
      <c r="F79" s="605"/>
      <c r="G79" s="605"/>
      <c r="H79" s="605"/>
      <c r="I79" s="605"/>
      <c r="J79" s="605"/>
      <c r="K79" s="605"/>
      <c r="L79" s="605"/>
      <c r="M79" s="605"/>
      <c r="N79" s="605">
        <f t="shared" si="21"/>
        <v>0</v>
      </c>
      <c r="O79" s="663"/>
      <c r="P79" s="162" t="s">
        <v>103</v>
      </c>
      <c r="Q79" s="172"/>
      <c r="R79" s="607"/>
      <c r="S79" s="607"/>
      <c r="T79" s="249" t="s">
        <v>207</v>
      </c>
      <c r="U79" s="189">
        <v>152401</v>
      </c>
      <c r="V79" s="669"/>
      <c r="W79" s="229" t="s">
        <v>28</v>
      </c>
      <c r="X79" s="219"/>
      <c r="Y79" s="455"/>
      <c r="Z79" s="603"/>
      <c r="AA79" s="604"/>
      <c r="AB79" s="604"/>
      <c r="AC79" s="597"/>
    </row>
    <row r="80" spans="1:29" s="586" customFormat="1" ht="16.5" customHeight="1">
      <c r="A80" s="660" t="s">
        <v>362</v>
      </c>
      <c r="B80" s="665" t="s">
        <v>79</v>
      </c>
      <c r="C80" s="605"/>
      <c r="D80" s="605"/>
      <c r="E80" s="605"/>
      <c r="F80" s="605"/>
      <c r="G80" s="605"/>
      <c r="H80" s="605"/>
      <c r="I80" s="605"/>
      <c r="J80" s="605"/>
      <c r="K80" s="605"/>
      <c r="L80" s="605"/>
      <c r="M80" s="605"/>
      <c r="N80" s="605">
        <f t="shared" si="21"/>
        <v>0</v>
      </c>
      <c r="O80" s="663"/>
      <c r="P80" s="162" t="s">
        <v>103</v>
      </c>
      <c r="Q80" s="172"/>
      <c r="R80" s="607"/>
      <c r="S80" s="607"/>
      <c r="T80" s="249" t="s">
        <v>207</v>
      </c>
      <c r="U80" s="189">
        <v>152402</v>
      </c>
      <c r="V80" s="669"/>
      <c r="W80" s="229" t="s">
        <v>28</v>
      </c>
      <c r="X80" s="219"/>
      <c r="Y80" s="455"/>
      <c r="Z80" s="603"/>
      <c r="AA80" s="670"/>
      <c r="AB80" s="647"/>
      <c r="AC80" s="191"/>
    </row>
    <row r="81" spans="1:29" s="586" customFormat="1" ht="16.5" customHeight="1">
      <c r="A81" s="660" t="s">
        <v>326</v>
      </c>
      <c r="B81" s="665" t="s">
        <v>82</v>
      </c>
      <c r="C81" s="605"/>
      <c r="D81" s="605"/>
      <c r="E81" s="605"/>
      <c r="F81" s="605"/>
      <c r="G81" s="605"/>
      <c r="H81" s="605"/>
      <c r="I81" s="605"/>
      <c r="J81" s="605"/>
      <c r="K81" s="605"/>
      <c r="L81" s="605"/>
      <c r="M81" s="605"/>
      <c r="N81" s="605">
        <f t="shared" si="21"/>
        <v>0</v>
      </c>
      <c r="O81" s="663"/>
      <c r="P81" s="162" t="s">
        <v>113</v>
      </c>
      <c r="Q81" s="642"/>
      <c r="R81" s="607"/>
      <c r="S81" s="607"/>
      <c r="T81" s="456"/>
      <c r="U81" s="189"/>
      <c r="V81" s="219"/>
      <c r="W81" s="458"/>
      <c r="X81" s="219"/>
      <c r="Y81" s="455"/>
      <c r="Z81" s="603"/>
      <c r="AA81" s="189"/>
      <c r="AC81" s="191"/>
    </row>
    <row r="82" spans="1:29" s="586" customFormat="1" ht="16.5" customHeight="1">
      <c r="A82" s="660" t="s">
        <v>363</v>
      </c>
      <c r="B82" s="665" t="s">
        <v>83</v>
      </c>
      <c r="C82" s="194">
        <f>+X89</f>
        <v>0</v>
      </c>
      <c r="D82" s="194"/>
      <c r="E82" s="194">
        <f>+X92</f>
        <v>0</v>
      </c>
      <c r="F82" s="194"/>
      <c r="G82" s="194"/>
      <c r="H82" s="194"/>
      <c r="I82" s="195"/>
      <c r="J82" s="194">
        <f>+X93</f>
        <v>0</v>
      </c>
      <c r="K82" s="194">
        <f>+X98</f>
        <v>0</v>
      </c>
      <c r="L82" s="195"/>
      <c r="M82" s="196"/>
      <c r="N82" s="605">
        <f t="shared" si="21"/>
        <v>0</v>
      </c>
      <c r="O82" s="671"/>
      <c r="P82" s="184">
        <v>15</v>
      </c>
      <c r="Q82" s="320">
        <f>SUM(V79:V98)-V88-V89</f>
        <v>0</v>
      </c>
      <c r="R82" s="270">
        <f>+Q82-N82</f>
        <v>0</v>
      </c>
      <c r="S82" s="183"/>
      <c r="T82" s="249" t="s">
        <v>207</v>
      </c>
      <c r="U82" s="189">
        <v>152509</v>
      </c>
      <c r="V82" s="669"/>
      <c r="W82" s="229" t="s">
        <v>28</v>
      </c>
      <c r="X82" s="277"/>
      <c r="Y82" s="350"/>
      <c r="Z82" s="603"/>
      <c r="AA82" s="189"/>
      <c r="AC82" s="191"/>
    </row>
    <row r="83" spans="1:29" s="586" customFormat="1" ht="16.5" customHeight="1">
      <c r="A83" s="592"/>
      <c r="B83" s="672" t="s">
        <v>84</v>
      </c>
      <c r="C83" s="605"/>
      <c r="D83" s="605"/>
      <c r="E83" s="605"/>
      <c r="F83" s="605"/>
      <c r="G83" s="605"/>
      <c r="H83" s="605"/>
      <c r="I83" s="605"/>
      <c r="J83" s="605"/>
      <c r="K83" s="605"/>
      <c r="L83" s="605"/>
      <c r="M83" s="605"/>
      <c r="N83" s="605">
        <f t="shared" si="21"/>
        <v>0</v>
      </c>
      <c r="O83" s="620"/>
      <c r="P83" s="162" t="s">
        <v>113</v>
      </c>
      <c r="Q83" s="642" t="s">
        <v>364</v>
      </c>
      <c r="R83" s="155"/>
      <c r="S83" s="155"/>
      <c r="T83" s="249" t="s">
        <v>207</v>
      </c>
      <c r="U83" s="464">
        <v>152701</v>
      </c>
      <c r="V83" s="669"/>
      <c r="W83" s="465" t="s">
        <v>28</v>
      </c>
      <c r="X83" s="277"/>
      <c r="Y83" s="350"/>
      <c r="Z83" s="603"/>
      <c r="AA83" s="189"/>
      <c r="AC83" s="191"/>
    </row>
    <row r="84" spans="1:29" s="586" customFormat="1" ht="16.5" customHeight="1">
      <c r="A84" s="592"/>
      <c r="B84" s="665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605">
        <f t="shared" si="21"/>
        <v>0</v>
      </c>
      <c r="O84" s="620"/>
      <c r="P84" s="162" t="s">
        <v>113</v>
      </c>
      <c r="Q84" s="467" t="s">
        <v>161</v>
      </c>
      <c r="R84" s="468">
        <f>+R83-Q53-Q82</f>
        <v>0</v>
      </c>
      <c r="S84" s="183"/>
      <c r="T84" s="249" t="s">
        <v>268</v>
      </c>
      <c r="U84" s="464">
        <v>152702</v>
      </c>
      <c r="V84" s="647"/>
      <c r="W84" s="465" t="s">
        <v>28</v>
      </c>
      <c r="X84" s="277"/>
      <c r="Y84" s="350"/>
      <c r="Z84" s="603"/>
      <c r="AA84" s="189"/>
      <c r="AC84" s="191"/>
    </row>
    <row r="85" spans="1:29" s="586" customFormat="1" ht="16.5">
      <c r="A85" s="592"/>
      <c r="B85" s="84" t="s">
        <v>162</v>
      </c>
      <c r="C85" s="200" t="e">
        <f>SUM(C74:C84)</f>
        <v>#DIV/0!</v>
      </c>
      <c r="D85" s="200" t="e">
        <f t="shared" ref="D85:M85" si="22">SUM(D74:D84)</f>
        <v>#DIV/0!</v>
      </c>
      <c r="E85" s="200" t="e">
        <f t="shared" si="22"/>
        <v>#DIV/0!</v>
      </c>
      <c r="F85" s="200" t="e">
        <f t="shared" si="22"/>
        <v>#DIV/0!</v>
      </c>
      <c r="G85" s="200" t="e">
        <f t="shared" si="22"/>
        <v>#DIV/0!</v>
      </c>
      <c r="H85" s="200" t="e">
        <f t="shared" si="22"/>
        <v>#DIV/0!</v>
      </c>
      <c r="I85" s="200" t="e">
        <f t="shared" si="22"/>
        <v>#DIV/0!</v>
      </c>
      <c r="J85" s="200" t="e">
        <f t="shared" si="22"/>
        <v>#DIV/0!</v>
      </c>
      <c r="K85" s="200" t="e">
        <f t="shared" si="22"/>
        <v>#DIV/0!</v>
      </c>
      <c r="L85" s="200" t="e">
        <f t="shared" si="22"/>
        <v>#DIV/0!</v>
      </c>
      <c r="M85" s="200" t="e">
        <f t="shared" si="22"/>
        <v>#DIV/0!</v>
      </c>
      <c r="N85" s="180" t="e">
        <f t="shared" si="21"/>
        <v>#DIV/0!</v>
      </c>
      <c r="O85" s="673"/>
      <c r="P85" s="674"/>
      <c r="Q85" s="185"/>
      <c r="R85" s="607"/>
      <c r="S85" s="607"/>
      <c r="T85" s="249" t="s">
        <v>207</v>
      </c>
      <c r="U85" s="464">
        <v>15271905</v>
      </c>
      <c r="V85" s="647"/>
      <c r="W85" s="465" t="s">
        <v>28</v>
      </c>
      <c r="X85" s="277"/>
      <c r="Y85" s="350"/>
      <c r="Z85" s="603"/>
      <c r="AA85" s="189"/>
      <c r="AC85" s="191"/>
    </row>
    <row r="86" spans="1:29" s="586" customFormat="1" ht="16.5">
      <c r="A86" s="592"/>
      <c r="B86" s="675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673"/>
      <c r="P86" s="674"/>
      <c r="Q86" s="185"/>
      <c r="R86" s="607"/>
      <c r="S86" s="607"/>
      <c r="T86" s="249" t="s">
        <v>269</v>
      </c>
      <c r="U86" s="464">
        <v>15271909</v>
      </c>
      <c r="V86" s="669"/>
      <c r="W86" s="465" t="s">
        <v>28</v>
      </c>
      <c r="X86" s="277"/>
      <c r="Y86" s="350"/>
      <c r="Z86" s="603"/>
      <c r="AA86" s="189"/>
      <c r="AC86" s="191"/>
    </row>
    <row r="87" spans="1:29" s="586" customFormat="1" ht="16.5" customHeight="1">
      <c r="A87" s="654" t="s">
        <v>365</v>
      </c>
      <c r="B87" s="263" t="s">
        <v>87</v>
      </c>
      <c r="C87" s="662">
        <f>ROUND(DisponibleDolares!C68,2)+(IF(Q88&gt;0,-Q88,0))</f>
        <v>0</v>
      </c>
      <c r="D87" s="662">
        <f>ROUND(DisponibleDolares!D68,2)</f>
        <v>0</v>
      </c>
      <c r="E87" s="662">
        <f>ROUND(DisponibleDolares!E68,2)</f>
        <v>0</v>
      </c>
      <c r="F87" s="662"/>
      <c r="G87" s="662"/>
      <c r="H87" s="662"/>
      <c r="I87" s="662"/>
      <c r="J87" s="662"/>
      <c r="K87" s="662">
        <f>ROUND(DisponibleDolares!K68,2)</f>
        <v>0</v>
      </c>
      <c r="L87" s="662"/>
      <c r="M87" s="662"/>
      <c r="N87" s="605">
        <f t="shared" si="21"/>
        <v>0</v>
      </c>
      <c r="O87" s="676"/>
      <c r="P87" s="328">
        <v>2121</v>
      </c>
      <c r="Q87" s="302"/>
      <c r="R87" s="270">
        <f>+Q87-SUM(N87:N89)+(IF(Q88&gt;0,-Q88,0))</f>
        <v>0</v>
      </c>
      <c r="S87" s="607"/>
      <c r="T87" s="249" t="s">
        <v>270</v>
      </c>
      <c r="U87" s="464">
        <v>15271910</v>
      </c>
      <c r="V87" s="647"/>
      <c r="W87" s="465" t="s">
        <v>28</v>
      </c>
      <c r="X87" s="277"/>
      <c r="Y87" s="350"/>
      <c r="Z87" s="603"/>
      <c r="AA87" s="189"/>
      <c r="AC87" s="191"/>
    </row>
    <row r="88" spans="1:29" s="586" customFormat="1" ht="16.5" customHeight="1">
      <c r="A88" s="654" t="s">
        <v>365</v>
      </c>
      <c r="B88" s="263" t="s">
        <v>88</v>
      </c>
      <c r="C88" s="662">
        <f>ROUND(DisponibleDolares!C69,2)</f>
        <v>0</v>
      </c>
      <c r="D88" s="662">
        <f>ROUND(DisponibleDolares!D69,2)</f>
        <v>0</v>
      </c>
      <c r="E88" s="662">
        <f>ROUND(DisponibleDolares!E69,2)</f>
        <v>0</v>
      </c>
      <c r="F88" s="662"/>
      <c r="G88" s="662"/>
      <c r="H88" s="662"/>
      <c r="I88" s="662"/>
      <c r="J88" s="662"/>
      <c r="K88" s="662">
        <f>ROUND(DisponibleDolares!K69,2)</f>
        <v>0</v>
      </c>
      <c r="L88" s="662"/>
      <c r="M88" s="662"/>
      <c r="N88" s="605">
        <f t="shared" si="21"/>
        <v>0</v>
      </c>
      <c r="O88" s="677"/>
      <c r="P88" s="328" t="s">
        <v>366</v>
      </c>
      <c r="Q88" s="302"/>
      <c r="R88" s="302"/>
      <c r="S88" s="183"/>
      <c r="T88" s="249" t="s">
        <v>207</v>
      </c>
      <c r="U88" s="471" t="s">
        <v>367</v>
      </c>
      <c r="V88" s="647"/>
      <c r="W88" s="465" t="s">
        <v>28</v>
      </c>
      <c r="X88" s="277"/>
      <c r="Y88" s="350"/>
      <c r="Z88" s="603"/>
      <c r="AA88" s="189"/>
      <c r="AC88" s="191"/>
    </row>
    <row r="89" spans="1:29" s="586" customFormat="1" ht="16.5" customHeight="1">
      <c r="A89" s="654" t="s">
        <v>365</v>
      </c>
      <c r="B89" s="263" t="s">
        <v>89</v>
      </c>
      <c r="C89" s="662">
        <f>ROUND(DisponibleDolares!C70,2)</f>
        <v>0</v>
      </c>
      <c r="D89" s="662">
        <f>ROUND(DisponibleDolares!D70,2)</f>
        <v>0</v>
      </c>
      <c r="E89" s="662">
        <f>ROUND(DisponibleDolares!E70,2)</f>
        <v>0</v>
      </c>
      <c r="F89" s="662"/>
      <c r="G89" s="662"/>
      <c r="H89" s="662"/>
      <c r="I89" s="662"/>
      <c r="J89" s="662"/>
      <c r="K89" s="662">
        <f>ROUND(DisponibleDolares!K70,2)</f>
        <v>0</v>
      </c>
      <c r="L89" s="662"/>
      <c r="M89" s="662"/>
      <c r="N89" s="605">
        <f t="shared" si="21"/>
        <v>0</v>
      </c>
      <c r="O89" s="676"/>
      <c r="P89" s="678" t="s">
        <v>114</v>
      </c>
      <c r="Q89" s="185"/>
      <c r="R89" s="607"/>
      <c r="S89" s="607"/>
      <c r="T89" s="290" t="s">
        <v>272</v>
      </c>
      <c r="U89" s="475" t="s">
        <v>368</v>
      </c>
      <c r="V89" s="679"/>
      <c r="W89" s="477" t="s">
        <v>28</v>
      </c>
      <c r="X89" s="478">
        <f>SUM(V79:V89)-V88-V89</f>
        <v>0</v>
      </c>
      <c r="Y89" s="479">
        <f>+X89-C82</f>
        <v>0</v>
      </c>
      <c r="Z89" s="603"/>
      <c r="AA89" s="680"/>
      <c r="AC89" s="191"/>
    </row>
    <row r="90" spans="1:29" s="586" customFormat="1" ht="16.5" customHeight="1">
      <c r="A90" s="654" t="s">
        <v>369</v>
      </c>
      <c r="B90" s="263" t="s">
        <v>90</v>
      </c>
      <c r="C90" s="662" t="e">
        <f>ROUND(DisponibleDolares!C41,2)</f>
        <v>#DIV/0!</v>
      </c>
      <c r="D90" s="662" t="e">
        <f>ROUND(DisponibleDolares!D41,2)</f>
        <v>#DIV/0!</v>
      </c>
      <c r="E90" s="662" t="e">
        <f>ROUND(DisponibleDolares!E41,2)</f>
        <v>#DIV/0!</v>
      </c>
      <c r="F90" s="662"/>
      <c r="G90" s="662"/>
      <c r="H90" s="662"/>
      <c r="I90" s="662"/>
      <c r="J90" s="662"/>
      <c r="K90" s="662" t="e">
        <f>ROUND(DisponibleDolares!K41,2)</f>
        <v>#DIV/0!</v>
      </c>
      <c r="L90" s="662"/>
      <c r="M90" s="662"/>
      <c r="N90" s="605" t="e">
        <f t="shared" si="21"/>
        <v>#DIV/0!</v>
      </c>
      <c r="O90" s="677"/>
      <c r="P90" s="328">
        <v>2122</v>
      </c>
      <c r="Q90" s="611"/>
      <c r="R90" s="439" t="e">
        <f>+Q90-SUM(N90:N92)</f>
        <v>#DIV/0!</v>
      </c>
      <c r="S90" s="183"/>
      <c r="T90" s="249" t="s">
        <v>207</v>
      </c>
      <c r="U90" s="464">
        <v>15250101</v>
      </c>
      <c r="V90" s="669"/>
      <c r="W90" s="465" t="s">
        <v>30</v>
      </c>
      <c r="X90" s="277"/>
      <c r="Y90" s="485"/>
      <c r="Z90" s="603"/>
      <c r="AA90" s="682"/>
      <c r="AC90" s="191"/>
    </row>
    <row r="91" spans="1:29" s="586" customFormat="1" ht="16.5" customHeight="1">
      <c r="A91" s="654" t="s">
        <v>369</v>
      </c>
      <c r="B91" s="263" t="s">
        <v>91</v>
      </c>
      <c r="C91" s="662" t="e">
        <f>ROUND(DisponibleDolares!C42,2)</f>
        <v>#DIV/0!</v>
      </c>
      <c r="D91" s="662" t="e">
        <f>ROUND(DisponibleDolares!D42,2)</f>
        <v>#DIV/0!</v>
      </c>
      <c r="E91" s="662" t="e">
        <f>ROUND(DisponibleDolares!E42,2)</f>
        <v>#DIV/0!</v>
      </c>
      <c r="F91" s="662"/>
      <c r="G91" s="662"/>
      <c r="H91" s="662"/>
      <c r="I91" s="662"/>
      <c r="J91" s="662"/>
      <c r="K91" s="662" t="e">
        <f>ROUND(DisponibleDolares!K42,2)</f>
        <v>#DIV/0!</v>
      </c>
      <c r="L91" s="662"/>
      <c r="M91" s="662"/>
      <c r="N91" s="605" t="e">
        <f>SUM(C91:M91)</f>
        <v>#DIV/0!</v>
      </c>
      <c r="O91" s="673"/>
      <c r="P91" s="674"/>
      <c r="Q91" s="185"/>
      <c r="R91" s="607"/>
      <c r="S91" s="607"/>
      <c r="T91" s="249" t="s">
        <v>273</v>
      </c>
      <c r="U91" s="464">
        <v>15250102</v>
      </c>
      <c r="V91" s="669"/>
      <c r="W91" s="465" t="s">
        <v>30</v>
      </c>
      <c r="X91" s="277"/>
      <c r="Y91" s="485"/>
      <c r="Z91" s="603"/>
      <c r="AA91" s="682"/>
      <c r="AB91" s="683"/>
      <c r="AC91" s="191"/>
    </row>
    <row r="92" spans="1:29" s="586" customFormat="1" ht="16.5" customHeight="1">
      <c r="A92" s="654" t="s">
        <v>369</v>
      </c>
      <c r="B92" s="263" t="s">
        <v>92</v>
      </c>
      <c r="C92" s="662" t="e">
        <f>ROUND(DisponibleDolares!C43,2)</f>
        <v>#DIV/0!</v>
      </c>
      <c r="D92" s="662" t="e">
        <f>ROUND(DisponibleDolares!D43,2)</f>
        <v>#DIV/0!</v>
      </c>
      <c r="E92" s="662" t="e">
        <f>ROUND(DisponibleDolares!E43,2)</f>
        <v>#DIV/0!</v>
      </c>
      <c r="F92" s="662"/>
      <c r="G92" s="662"/>
      <c r="H92" s="662"/>
      <c r="I92" s="662"/>
      <c r="J92" s="662"/>
      <c r="K92" s="662" t="e">
        <f>ROUND(DisponibleDolares!K43,2)</f>
        <v>#DIV/0!</v>
      </c>
      <c r="L92" s="662"/>
      <c r="M92" s="662"/>
      <c r="N92" s="605" t="e">
        <f>SUM(C92:M92)</f>
        <v>#DIV/0!</v>
      </c>
      <c r="O92" s="673"/>
      <c r="P92" s="674"/>
      <c r="Q92" s="185"/>
      <c r="R92" s="607"/>
      <c r="S92" s="607"/>
      <c r="T92" s="290" t="s">
        <v>207</v>
      </c>
      <c r="U92" s="486">
        <v>15250103</v>
      </c>
      <c r="V92" s="684"/>
      <c r="W92" s="477" t="s">
        <v>30</v>
      </c>
      <c r="X92" s="478">
        <f>SUM(V90:V92)</f>
        <v>0</v>
      </c>
      <c r="Y92" s="479">
        <f>+X92-E82</f>
        <v>0</v>
      </c>
      <c r="Z92" s="603"/>
      <c r="AA92" s="189"/>
      <c r="AC92" s="191"/>
    </row>
    <row r="93" spans="1:29" s="586" customFormat="1" ht="16.5" customHeight="1">
      <c r="A93" s="654" t="s">
        <v>331</v>
      </c>
      <c r="B93" s="263" t="s">
        <v>93</v>
      </c>
      <c r="C93" s="662" t="e">
        <f>ROUND(DisponibleDolares!C52,2)</f>
        <v>#DIV/0!</v>
      </c>
      <c r="D93" s="662" t="e">
        <f>ROUND(DisponibleDolares!D52,2)</f>
        <v>#DIV/0!</v>
      </c>
      <c r="E93" s="662" t="e">
        <f>ROUND(DisponibleDolares!E52,2)</f>
        <v>#DIV/0!</v>
      </c>
      <c r="F93" s="662"/>
      <c r="G93" s="662"/>
      <c r="H93" s="662"/>
      <c r="I93" s="662"/>
      <c r="J93" s="662"/>
      <c r="K93" s="662" t="e">
        <f>ROUND(DisponibleDolares!K52,2)</f>
        <v>#DIV/0!</v>
      </c>
      <c r="L93" s="662"/>
      <c r="M93" s="662"/>
      <c r="N93" s="605" t="e">
        <f>SUM(C93:M93)</f>
        <v>#DIV/0!</v>
      </c>
      <c r="O93" s="649"/>
      <c r="P93" s="184">
        <v>212305</v>
      </c>
      <c r="Q93" s="611"/>
      <c r="R93" s="439" t="e">
        <f>+Q93-SUM(N93:N95)</f>
        <v>#DIV/0!</v>
      </c>
      <c r="S93" s="183"/>
      <c r="T93" s="290" t="s">
        <v>274</v>
      </c>
      <c r="U93" s="685">
        <v>15271903</v>
      </c>
      <c r="V93" s="684"/>
      <c r="W93" s="686" t="s">
        <v>73</v>
      </c>
      <c r="X93" s="687">
        <f>+V93</f>
        <v>0</v>
      </c>
      <c r="Y93" s="479">
        <f>+X93-J82</f>
        <v>0</v>
      </c>
      <c r="Z93" s="603"/>
      <c r="AA93" s="189"/>
      <c r="AC93" s="191"/>
    </row>
    <row r="94" spans="1:29" s="586" customFormat="1" ht="16.5" customHeight="1">
      <c r="A94" s="654" t="s">
        <v>331</v>
      </c>
      <c r="B94" s="263" t="s">
        <v>94</v>
      </c>
      <c r="C94" s="662" t="e">
        <f>ROUND(DisponibleDolares!C53,2)</f>
        <v>#DIV/0!</v>
      </c>
      <c r="D94" s="662" t="e">
        <f>ROUND(DisponibleDolares!D53,2)</f>
        <v>#DIV/0!</v>
      </c>
      <c r="E94" s="662" t="e">
        <f>ROUND(DisponibleDolares!E53,2)</f>
        <v>#DIV/0!</v>
      </c>
      <c r="F94" s="662"/>
      <c r="G94" s="662"/>
      <c r="H94" s="662"/>
      <c r="I94" s="662"/>
      <c r="J94" s="662"/>
      <c r="K94" s="662" t="e">
        <f>ROUND(DisponibleDolares!K53,2)</f>
        <v>#DIV/0!</v>
      </c>
      <c r="L94" s="662"/>
      <c r="M94" s="662"/>
      <c r="N94" s="605" t="e">
        <f t="shared" si="21"/>
        <v>#DIV/0!</v>
      </c>
      <c r="O94" s="663"/>
      <c r="P94" s="162"/>
      <c r="Q94" s="185"/>
      <c r="R94" s="607"/>
      <c r="S94" s="607"/>
      <c r="T94" s="249" t="s">
        <v>275</v>
      </c>
      <c r="U94" s="189">
        <v>152703</v>
      </c>
      <c r="V94" s="669"/>
      <c r="W94" s="229" t="s">
        <v>163</v>
      </c>
      <c r="X94" s="450"/>
      <c r="Y94" s="494"/>
      <c r="Z94" s="603"/>
      <c r="AA94" s="189"/>
      <c r="AC94" s="191"/>
    </row>
    <row r="95" spans="1:29" s="586" customFormat="1" ht="16.5" customHeight="1">
      <c r="A95" s="654" t="s">
        <v>331</v>
      </c>
      <c r="B95" s="263" t="s">
        <v>95</v>
      </c>
      <c r="C95" s="662" t="e">
        <f>ROUND(DisponibleDolares!C54,2)</f>
        <v>#DIV/0!</v>
      </c>
      <c r="D95" s="662" t="e">
        <f>ROUND(DisponibleDolares!D54,2)</f>
        <v>#DIV/0!</v>
      </c>
      <c r="E95" s="662" t="e">
        <f>ROUND(DisponibleDolares!E54,2)</f>
        <v>#DIV/0!</v>
      </c>
      <c r="F95" s="662"/>
      <c r="G95" s="662"/>
      <c r="H95" s="662"/>
      <c r="I95" s="662"/>
      <c r="J95" s="662"/>
      <c r="K95" s="662" t="e">
        <f>ROUND(DisponibleDolares!K54,2)</f>
        <v>#DIV/0!</v>
      </c>
      <c r="L95" s="662"/>
      <c r="M95" s="662"/>
      <c r="N95" s="605" t="e">
        <f>SUM(C95:M95)</f>
        <v>#DIV/0!</v>
      </c>
      <c r="O95" s="663"/>
      <c r="P95" s="688" t="s">
        <v>276</v>
      </c>
      <c r="Q95" s="474">
        <f>+Q96+Q60</f>
        <v>0</v>
      </c>
      <c r="R95" s="405"/>
      <c r="S95" s="197"/>
      <c r="T95" s="249" t="s">
        <v>277</v>
      </c>
      <c r="U95" s="464">
        <v>15271904</v>
      </c>
      <c r="V95" s="669"/>
      <c r="W95" s="465" t="s">
        <v>163</v>
      </c>
      <c r="X95" s="450"/>
      <c r="Y95" s="494"/>
      <c r="Z95" s="603"/>
      <c r="AA95" s="189"/>
      <c r="AC95" s="191"/>
    </row>
    <row r="96" spans="1:29" s="586" customFormat="1" ht="16.5" customHeight="1">
      <c r="A96" s="654" t="s">
        <v>335</v>
      </c>
      <c r="B96" s="363" t="s">
        <v>96</v>
      </c>
      <c r="C96" s="605" t="e">
        <f>IF(IF(CreditosVIg_SinReactiva!A54=1,CreditosVIg_SinReactiva!E54,0)&gt;0,IF(CreditosVIg_SinReactiva!A54=1,CreditosVIg_SinReactivaE54,0),0)+DepInmov210701!M280</f>
        <v>#DIV/0!</v>
      </c>
      <c r="D96" s="175" t="e">
        <f>IF(IF(CreditosVIg_SinReactiva!A54=2,CreditosVIg_SinReactiva!E54,0)&gt;0,IF(CreditosVIg_SinReactiva!A54=2,CreditosVIg_SinReactiva!E54,0),0)+DepInmov210701!M281</f>
        <v>#DIV/0!</v>
      </c>
      <c r="E96" s="175" t="e">
        <f>IF(IF(CreditosVIg_SinReactiva!A54=3,CreditosVIg_SinReactiva!E54,0)&gt;0,IF(CreditosVIg_SinReactiva!A54=3,CreditosVIg_SinReactiva!E54,0),0)+DepInmov210701!M282</f>
        <v>#DIV/0!</v>
      </c>
      <c r="F96" s="175">
        <f>IF(IF(CreditosVIg_SinReactiva!A54=4,CreditosVIg_SinReactiva!E54,0)&gt;0,IF(CreditosVIg_SinReactiva!A54=4,CreditosVIg_SinReactiva!E54,0),0)</f>
        <v>0</v>
      </c>
      <c r="G96" s="175">
        <f>IF(IF(CreditosVIg_SinReactiva!A54=5,CreditosVIg_SinReactiva!E54,0)&gt;0,IF(CreditosVIg_SinReactiva!A54=5,CreditosVIg_SinReactiva!E54,0),0)</f>
        <v>0</v>
      </c>
      <c r="H96" s="175">
        <f>IF(IF(CreditosVIg_SinReactiva!A54=6,CreditosVIg_SinReactiva!E54,0)&gt;0,IF(CreditosVIg_SinReactiva!A54=6,CreditosVIg_SinReactiva!E54,0),0)</f>
        <v>0</v>
      </c>
      <c r="I96" s="175"/>
      <c r="J96" s="175"/>
      <c r="K96" s="175" t="e">
        <f>+DepInmov210701!M283</f>
        <v>#DIV/0!</v>
      </c>
      <c r="L96" s="175"/>
      <c r="M96" s="175"/>
      <c r="N96" s="605" t="e">
        <f>SUM(C96:M96)</f>
        <v>#DIV/0!</v>
      </c>
      <c r="O96" s="620"/>
      <c r="P96" s="235" t="s">
        <v>168</v>
      </c>
      <c r="Q96" s="400">
        <f>X67+X69+X70+X71</f>
        <v>0</v>
      </c>
      <c r="R96" s="270" t="e">
        <f>+Q96-N96</f>
        <v>#DIV/0!</v>
      </c>
      <c r="S96" s="183"/>
      <c r="T96" s="249" t="s">
        <v>278</v>
      </c>
      <c r="U96" s="447">
        <v>15271902</v>
      </c>
      <c r="V96" s="689"/>
      <c r="W96" s="465" t="s">
        <v>163</v>
      </c>
      <c r="X96" s="450"/>
      <c r="Y96" s="494"/>
      <c r="Z96" s="603"/>
      <c r="AA96" s="189"/>
      <c r="AC96" s="191"/>
    </row>
    <row r="97" spans="1:32" s="586" customFormat="1" ht="16.5" customHeight="1">
      <c r="A97" s="654" t="s">
        <v>337</v>
      </c>
      <c r="B97" s="263" t="s">
        <v>243</v>
      </c>
      <c r="C97" s="605"/>
      <c r="D97" s="605"/>
      <c r="E97" s="605"/>
      <c r="F97" s="605"/>
      <c r="G97" s="605"/>
      <c r="H97" s="605"/>
      <c r="I97" s="605"/>
      <c r="J97" s="605"/>
      <c r="K97" s="605"/>
      <c r="L97" s="605"/>
      <c r="M97" s="605"/>
      <c r="N97" s="605">
        <f t="shared" si="21"/>
        <v>0</v>
      </c>
      <c r="O97" s="677"/>
      <c r="P97" s="681">
        <v>2322</v>
      </c>
      <c r="Q97" s="611"/>
      <c r="R97" s="270">
        <f>+Q97-N97</f>
        <v>0</v>
      </c>
      <c r="S97" s="183"/>
      <c r="T97" s="249" t="s">
        <v>279</v>
      </c>
      <c r="U97" s="465">
        <v>1529071901</v>
      </c>
      <c r="V97" s="689"/>
      <c r="W97" s="465" t="s">
        <v>163</v>
      </c>
      <c r="X97" s="450"/>
      <c r="Y97" s="494"/>
      <c r="Z97" s="603"/>
      <c r="AA97" s="189"/>
      <c r="AC97" s="191"/>
    </row>
    <row r="98" spans="1:32" s="586" customFormat="1" ht="16.5" customHeight="1">
      <c r="A98" s="654" t="s">
        <v>346</v>
      </c>
      <c r="B98" s="363" t="s">
        <v>250</v>
      </c>
      <c r="C98" s="605"/>
      <c r="D98" s="605"/>
      <c r="E98" s="605"/>
      <c r="F98" s="605"/>
      <c r="G98" s="605"/>
      <c r="H98" s="605"/>
      <c r="I98" s="605"/>
      <c r="J98" s="605"/>
      <c r="K98" s="605"/>
      <c r="L98" s="605"/>
      <c r="M98" s="605"/>
      <c r="N98" s="605">
        <f t="shared" si="21"/>
        <v>0</v>
      </c>
      <c r="O98" s="620"/>
      <c r="P98" s="162" t="s">
        <v>113</v>
      </c>
      <c r="Q98" s="185"/>
      <c r="R98" s="270"/>
      <c r="S98" s="607"/>
      <c r="T98" s="290" t="s">
        <v>280</v>
      </c>
      <c r="U98" s="477">
        <v>1529071902</v>
      </c>
      <c r="V98" s="534"/>
      <c r="W98" s="477" t="s">
        <v>163</v>
      </c>
      <c r="X98" s="495">
        <f>SUM(V94:V98)</f>
        <v>0</v>
      </c>
      <c r="Y98" s="479">
        <f>+X98-K82</f>
        <v>0</v>
      </c>
      <c r="Z98" s="603"/>
      <c r="AA98" s="191"/>
      <c r="AC98" s="191"/>
      <c r="AD98" s="581"/>
      <c r="AE98" s="581"/>
    </row>
    <row r="99" spans="1:32" s="586" customFormat="1" ht="16.5" customHeight="1">
      <c r="A99" s="654" t="s">
        <v>351</v>
      </c>
      <c r="B99" s="363" t="s">
        <v>253</v>
      </c>
      <c r="C99" s="208">
        <f>+X124</f>
        <v>0</v>
      </c>
      <c r="D99" s="208"/>
      <c r="E99" s="208">
        <f>+X126</f>
        <v>0</v>
      </c>
      <c r="F99" s="208"/>
      <c r="G99" s="208"/>
      <c r="H99" s="208">
        <f>+X127</f>
        <v>0</v>
      </c>
      <c r="I99" s="208"/>
      <c r="J99" s="208"/>
      <c r="K99" s="208">
        <f>+X128</f>
        <v>0</v>
      </c>
      <c r="L99" s="208"/>
      <c r="M99" s="209"/>
      <c r="N99" s="605">
        <f t="shared" si="21"/>
        <v>0</v>
      </c>
      <c r="O99" s="677"/>
      <c r="P99" s="681">
        <v>25</v>
      </c>
      <c r="Q99" s="400">
        <f>+V130</f>
        <v>0</v>
      </c>
      <c r="R99" s="270">
        <f>+Q99-N99</f>
        <v>0</v>
      </c>
      <c r="S99" s="183"/>
      <c r="Z99" s="603"/>
      <c r="AA99" s="690"/>
      <c r="AC99" s="191"/>
      <c r="AD99" s="581"/>
      <c r="AE99" s="581"/>
    </row>
    <row r="100" spans="1:32" s="586" customFormat="1" ht="16.5" customHeight="1">
      <c r="A100" s="654"/>
      <c r="B100" s="363" t="s">
        <v>98</v>
      </c>
      <c r="C100" s="605"/>
      <c r="D100" s="605"/>
      <c r="E100" s="605"/>
      <c r="F100" s="605"/>
      <c r="G100" s="605"/>
      <c r="H100" s="605"/>
      <c r="I100" s="605"/>
      <c r="J100" s="605"/>
      <c r="K100" s="605"/>
      <c r="L100" s="605"/>
      <c r="M100" s="605"/>
      <c r="N100" s="605">
        <f t="shared" si="21"/>
        <v>0</v>
      </c>
      <c r="O100" s="620"/>
      <c r="P100" s="162" t="s">
        <v>113</v>
      </c>
      <c r="Q100" s="185"/>
      <c r="R100" s="607"/>
      <c r="S100" s="607"/>
      <c r="T100" s="278"/>
      <c r="U100" s="278"/>
      <c r="V100" s="448"/>
      <c r="W100" s="278"/>
      <c r="X100" s="278"/>
      <c r="Y100" s="278"/>
      <c r="Z100" s="603"/>
      <c r="AA100" s="690"/>
      <c r="AC100" s="191"/>
      <c r="AD100" s="581"/>
      <c r="AE100" s="581"/>
    </row>
    <row r="101" spans="1:32" s="586" customFormat="1" ht="16.5" customHeight="1">
      <c r="A101" s="654"/>
      <c r="B101" s="691" t="s">
        <v>170</v>
      </c>
      <c r="C101" s="605"/>
      <c r="D101" s="605"/>
      <c r="E101" s="605"/>
      <c r="F101" s="605"/>
      <c r="G101" s="605"/>
      <c r="H101" s="605"/>
      <c r="I101" s="605"/>
      <c r="J101" s="605"/>
      <c r="K101" s="605"/>
      <c r="L101" s="605"/>
      <c r="M101" s="605"/>
      <c r="N101" s="605">
        <f t="shared" si="21"/>
        <v>0</v>
      </c>
      <c r="O101" s="620"/>
      <c r="P101" s="162" t="s">
        <v>113</v>
      </c>
      <c r="Q101" s="185"/>
      <c r="R101" s="607"/>
      <c r="S101" s="607"/>
      <c r="T101" s="278"/>
      <c r="U101" s="278"/>
      <c r="V101" s="498"/>
      <c r="W101" s="278"/>
      <c r="X101" s="278"/>
      <c r="Y101" s="278"/>
      <c r="Z101" s="603"/>
      <c r="AA101" s="191"/>
      <c r="AB101" s="668"/>
      <c r="AC101" s="168"/>
      <c r="AD101" s="581"/>
      <c r="AE101" s="124"/>
    </row>
    <row r="102" spans="1:32" s="586" customFormat="1" ht="16.5">
      <c r="A102" s="592"/>
      <c r="B102" s="692" t="s">
        <v>100</v>
      </c>
      <c r="C102" s="180" t="e">
        <f t="shared" ref="C102:M102" si="23">SUM(C87:C101)</f>
        <v>#DIV/0!</v>
      </c>
      <c r="D102" s="180" t="e">
        <f t="shared" si="23"/>
        <v>#DIV/0!</v>
      </c>
      <c r="E102" s="180" t="e">
        <f t="shared" si="23"/>
        <v>#DIV/0!</v>
      </c>
      <c r="F102" s="180">
        <f t="shared" si="23"/>
        <v>0</v>
      </c>
      <c r="G102" s="180">
        <f t="shared" si="23"/>
        <v>0</v>
      </c>
      <c r="H102" s="180">
        <f t="shared" si="23"/>
        <v>0</v>
      </c>
      <c r="I102" s="180">
        <f t="shared" si="23"/>
        <v>0</v>
      </c>
      <c r="J102" s="180">
        <f t="shared" si="23"/>
        <v>0</v>
      </c>
      <c r="K102" s="180" t="e">
        <f t="shared" si="23"/>
        <v>#DIV/0!</v>
      </c>
      <c r="L102" s="180">
        <f t="shared" si="23"/>
        <v>0</v>
      </c>
      <c r="M102" s="180">
        <f t="shared" si="23"/>
        <v>0</v>
      </c>
      <c r="N102" s="180" t="e">
        <f>SUM(C102:M102)</f>
        <v>#DIV/0!</v>
      </c>
      <c r="O102" s="673"/>
      <c r="P102" s="674"/>
      <c r="Q102" s="693"/>
      <c r="R102" s="693"/>
      <c r="S102" s="693"/>
      <c r="T102" s="1124" t="s">
        <v>281</v>
      </c>
      <c r="U102" s="1125"/>
      <c r="V102" s="1125"/>
      <c r="W102" s="1125"/>
      <c r="X102" s="1125"/>
      <c r="Y102" s="1126"/>
      <c r="Z102" s="603"/>
      <c r="AE102" s="581"/>
    </row>
    <row r="103" spans="1:32" s="586" customFormat="1" ht="16.5">
      <c r="A103" s="592"/>
      <c r="B103" s="694" t="s">
        <v>171</v>
      </c>
      <c r="C103" s="180" t="e">
        <f t="shared" ref="C103:M103" si="24">+C55-C71+C85-C102</f>
        <v>#DIV/0!</v>
      </c>
      <c r="D103" s="180" t="e">
        <f t="shared" si="24"/>
        <v>#DIV/0!</v>
      </c>
      <c r="E103" s="180" t="e">
        <f t="shared" si="24"/>
        <v>#DIV/0!</v>
      </c>
      <c r="F103" s="180" t="e">
        <f t="shared" si="24"/>
        <v>#DIV/0!</v>
      </c>
      <c r="G103" s="180" t="e">
        <f t="shared" si="24"/>
        <v>#DIV/0!</v>
      </c>
      <c r="H103" s="180" t="e">
        <f t="shared" si="24"/>
        <v>#DIV/0!</v>
      </c>
      <c r="I103" s="180" t="e">
        <f t="shared" si="24"/>
        <v>#DIV/0!</v>
      </c>
      <c r="J103" s="180" t="e">
        <f t="shared" si="24"/>
        <v>#DIV/0!</v>
      </c>
      <c r="K103" s="180" t="e">
        <f t="shared" si="24"/>
        <v>#DIV/0!</v>
      </c>
      <c r="L103" s="180" t="e">
        <f t="shared" si="24"/>
        <v>#DIV/0!</v>
      </c>
      <c r="M103" s="180" t="e">
        <f t="shared" si="24"/>
        <v>#DIV/0!</v>
      </c>
      <c r="N103" s="180" t="e">
        <f>SUM(C103:M103)</f>
        <v>#DIV/0!</v>
      </c>
      <c r="O103" s="673"/>
      <c r="P103" s="674"/>
      <c r="Q103" s="90"/>
      <c r="R103" s="695"/>
      <c r="S103" s="695"/>
      <c r="T103" s="237" t="s">
        <v>176</v>
      </c>
      <c r="U103" s="237" t="s">
        <v>177</v>
      </c>
      <c r="V103" s="237" t="s">
        <v>52</v>
      </c>
      <c r="W103" s="237" t="s">
        <v>223</v>
      </c>
      <c r="X103" s="237" t="s">
        <v>39</v>
      </c>
      <c r="Y103" s="440" t="s">
        <v>230</v>
      </c>
      <c r="Z103" s="603"/>
      <c r="AE103" s="124"/>
    </row>
    <row r="104" spans="1:32" s="586" customFormat="1" ht="16.5">
      <c r="A104" s="592"/>
      <c r="B104" s="694" t="s">
        <v>172</v>
      </c>
      <c r="C104" s="180" t="e">
        <f>+C103</f>
        <v>#DIV/0!</v>
      </c>
      <c r="D104" s="180" t="e">
        <f>+C104+D103</f>
        <v>#DIV/0!</v>
      </c>
      <c r="E104" s="180" t="e">
        <f>+D104+E103</f>
        <v>#DIV/0!</v>
      </c>
      <c r="F104" s="180" t="e">
        <f t="shared" ref="F104:M104" si="25">+E104+F103</f>
        <v>#DIV/0!</v>
      </c>
      <c r="G104" s="180" t="e">
        <f t="shared" si="25"/>
        <v>#DIV/0!</v>
      </c>
      <c r="H104" s="180" t="e">
        <f t="shared" si="25"/>
        <v>#DIV/0!</v>
      </c>
      <c r="I104" s="180" t="e">
        <f t="shared" si="25"/>
        <v>#DIV/0!</v>
      </c>
      <c r="J104" s="180" t="e">
        <f>+I104+J103</f>
        <v>#DIV/0!</v>
      </c>
      <c r="K104" s="180" t="e">
        <f>+J104+K103</f>
        <v>#DIV/0!</v>
      </c>
      <c r="L104" s="180" t="e">
        <f t="shared" si="25"/>
        <v>#DIV/0!</v>
      </c>
      <c r="M104" s="180" t="e">
        <f t="shared" si="25"/>
        <v>#DIV/0!</v>
      </c>
      <c r="N104" s="180"/>
      <c r="O104" s="673"/>
      <c r="P104" s="696"/>
      <c r="Q104" s="697"/>
      <c r="R104" s="695"/>
      <c r="S104" s="695"/>
      <c r="T104" s="244" t="s">
        <v>282</v>
      </c>
      <c r="U104" s="500">
        <v>2524190201</v>
      </c>
      <c r="V104" s="501"/>
      <c r="W104" s="502" t="s">
        <v>28</v>
      </c>
      <c r="X104" s="493"/>
      <c r="Y104" s="503"/>
      <c r="Z104" s="603"/>
      <c r="AE104" s="124"/>
    </row>
    <row r="105" spans="1:32" ht="16.5">
      <c r="A105" s="592"/>
      <c r="B105" s="694" t="s">
        <v>173</v>
      </c>
      <c r="C105" s="180" t="e">
        <f>+C104/$R$4</f>
        <v>#DIV/0!</v>
      </c>
      <c r="D105" s="180" t="e">
        <f t="shared" ref="D105:M105" si="26">+D104/$R$4</f>
        <v>#DIV/0!</v>
      </c>
      <c r="E105" s="180" t="e">
        <f t="shared" si="26"/>
        <v>#DIV/0!</v>
      </c>
      <c r="F105" s="180" t="e">
        <f t="shared" si="26"/>
        <v>#DIV/0!</v>
      </c>
      <c r="G105" s="180" t="e">
        <f t="shared" si="26"/>
        <v>#DIV/0!</v>
      </c>
      <c r="H105" s="180" t="e">
        <f t="shared" si="26"/>
        <v>#DIV/0!</v>
      </c>
      <c r="I105" s="180" t="e">
        <f t="shared" si="26"/>
        <v>#DIV/0!</v>
      </c>
      <c r="J105" s="180" t="e">
        <f t="shared" si="26"/>
        <v>#DIV/0!</v>
      </c>
      <c r="K105" s="180" t="e">
        <f t="shared" si="26"/>
        <v>#DIV/0!</v>
      </c>
      <c r="L105" s="180" t="e">
        <f t="shared" si="26"/>
        <v>#DIV/0!</v>
      </c>
      <c r="M105" s="180" t="e">
        <f t="shared" si="26"/>
        <v>#DIV/0!</v>
      </c>
      <c r="N105" s="180"/>
      <c r="O105" s="673"/>
      <c r="Q105" s="697"/>
      <c r="R105" s="695"/>
      <c r="S105" s="695"/>
      <c r="T105" s="249" t="s">
        <v>283</v>
      </c>
      <c r="U105" s="505">
        <v>25241903</v>
      </c>
      <c r="V105" s="506"/>
      <c r="W105" s="449" t="s">
        <v>28</v>
      </c>
      <c r="X105" s="450"/>
      <c r="Y105" s="451"/>
      <c r="Z105" s="603"/>
      <c r="AA105" s="586"/>
      <c r="AB105" s="586"/>
      <c r="AC105" s="586"/>
      <c r="AD105" s="586"/>
      <c r="AE105" s="581"/>
    </row>
    <row r="106" spans="1:32" ht="16.5">
      <c r="L106" s="702"/>
      <c r="O106" s="673"/>
      <c r="P106" s="222" t="s">
        <v>284</v>
      </c>
      <c r="Q106" s="185"/>
      <c r="R106" s="695"/>
      <c r="S106" s="695"/>
      <c r="T106" s="249" t="s">
        <v>285</v>
      </c>
      <c r="U106" s="505">
        <v>25241904</v>
      </c>
      <c r="V106" s="506"/>
      <c r="W106" s="449" t="s">
        <v>28</v>
      </c>
      <c r="X106" s="450"/>
      <c r="Y106" s="453"/>
      <c r="Z106" s="603"/>
      <c r="AA106" s="586"/>
      <c r="AB106" s="586"/>
      <c r="AC106" s="586"/>
      <c r="AD106" s="586"/>
      <c r="AE106" s="124"/>
    </row>
    <row r="107" spans="1:32" ht="16.5">
      <c r="L107" s="702"/>
      <c r="O107" s="673"/>
      <c r="P107" s="234" t="s">
        <v>286</v>
      </c>
      <c r="Q107" s="185">
        <f>+Q99</f>
        <v>0</v>
      </c>
      <c r="R107" s="204"/>
      <c r="S107" s="204"/>
      <c r="T107" s="249" t="s">
        <v>287</v>
      </c>
      <c r="U107" s="505">
        <v>25241905</v>
      </c>
      <c r="V107" s="506"/>
      <c r="W107" s="449" t="s">
        <v>28</v>
      </c>
      <c r="X107" s="450"/>
      <c r="Y107" s="453"/>
      <c r="Z107" s="603"/>
      <c r="AA107" s="586"/>
      <c r="AB107" s="586"/>
      <c r="AC107" s="586"/>
      <c r="AD107" s="586"/>
      <c r="AE107" s="124"/>
    </row>
    <row r="108" spans="1:32" ht="16.5">
      <c r="B108" s="603"/>
      <c r="C108" s="568"/>
      <c r="D108" s="569"/>
      <c r="E108" s="568"/>
      <c r="F108" s="568"/>
      <c r="G108" s="568"/>
      <c r="H108" s="568"/>
      <c r="I108" s="568"/>
      <c r="J108" s="568"/>
      <c r="K108" s="563"/>
      <c r="L108" s="721"/>
      <c r="M108" s="542"/>
      <c r="N108" s="566"/>
      <c r="O108" s="544"/>
      <c r="P108" s="234" t="s">
        <v>288</v>
      </c>
      <c r="Q108" s="185">
        <f>SUM(V58:V65)+V66+V67+V68+V69</f>
        <v>0</v>
      </c>
      <c r="R108" s="704"/>
      <c r="S108" s="704"/>
      <c r="T108" s="249" t="s">
        <v>289</v>
      </c>
      <c r="U108" s="505">
        <v>25241906</v>
      </c>
      <c r="V108" s="506"/>
      <c r="W108" s="449" t="s">
        <v>28</v>
      </c>
      <c r="X108" s="450"/>
      <c r="Y108" s="511"/>
      <c r="Z108" s="603"/>
      <c r="AA108" s="586"/>
      <c r="AB108" s="586"/>
      <c r="AC108" s="586"/>
      <c r="AD108" s="586"/>
      <c r="AE108" s="17"/>
      <c r="AF108" s="705"/>
    </row>
    <row r="109" spans="1:32" ht="16.5">
      <c r="B109" s="603"/>
      <c r="C109" s="571"/>
      <c r="D109" s="571"/>
      <c r="E109" s="571"/>
      <c r="F109" s="571"/>
      <c r="G109" s="572"/>
      <c r="H109" s="572"/>
      <c r="I109" s="572"/>
      <c r="J109" s="572"/>
      <c r="K109" s="572"/>
      <c r="L109" s="572"/>
      <c r="M109" s="573"/>
      <c r="N109" s="566"/>
      <c r="O109" s="544"/>
      <c r="P109" s="162" t="s">
        <v>290</v>
      </c>
      <c r="Q109" s="512"/>
      <c r="R109" s="704"/>
      <c r="S109" s="704"/>
      <c r="T109" s="249" t="s">
        <v>291</v>
      </c>
      <c r="U109" s="505">
        <v>25241907</v>
      </c>
      <c r="V109" s="506"/>
      <c r="W109" s="449" t="s">
        <v>28</v>
      </c>
      <c r="X109" s="450"/>
      <c r="Y109" s="511"/>
      <c r="Z109" s="603"/>
      <c r="AA109" s="586"/>
      <c r="AB109" s="586"/>
      <c r="AC109" s="586"/>
      <c r="AD109" s="586"/>
      <c r="AE109" s="17"/>
      <c r="AF109" s="705"/>
    </row>
    <row r="110" spans="1:32" ht="16.5">
      <c r="B110" s="600"/>
      <c r="C110" s="571"/>
      <c r="D110" s="571"/>
      <c r="E110" s="571"/>
      <c r="F110" s="571"/>
      <c r="G110" s="572"/>
      <c r="H110" s="572"/>
      <c r="I110" s="572"/>
      <c r="J110" s="722"/>
      <c r="K110" s="572"/>
      <c r="L110" s="572"/>
      <c r="M110" s="603"/>
      <c r="N110" s="570"/>
      <c r="O110" s="544"/>
      <c r="P110" s="162" t="s">
        <v>292</v>
      </c>
      <c r="Q110" s="183">
        <f>+Q106-Q107-Q108-Q109</f>
        <v>0</v>
      </c>
      <c r="R110" s="513"/>
      <c r="S110" s="704"/>
      <c r="T110" s="249" t="s">
        <v>293</v>
      </c>
      <c r="U110" s="505">
        <v>25241910</v>
      </c>
      <c r="V110" s="506"/>
      <c r="W110" s="449" t="s">
        <v>28</v>
      </c>
      <c r="X110" s="450"/>
      <c r="Y110" s="511"/>
      <c r="Z110" s="603"/>
      <c r="AA110" s="586"/>
      <c r="AB110" s="586"/>
      <c r="AC110" s="586"/>
      <c r="AD110" s="586"/>
      <c r="AE110" s="17"/>
      <c r="AF110" s="705"/>
    </row>
    <row r="111" spans="1:32" ht="16.5">
      <c r="B111" s="600"/>
      <c r="C111" s="578"/>
      <c r="D111" s="578"/>
      <c r="E111" s="578"/>
      <c r="F111" s="578"/>
      <c r="G111" s="578"/>
      <c r="H111" s="578"/>
      <c r="I111" s="578"/>
      <c r="J111" s="573"/>
      <c r="K111" s="573"/>
      <c r="L111" s="573"/>
      <c r="M111" s="573"/>
      <c r="N111" s="578"/>
      <c r="O111" s="544"/>
      <c r="P111" s="156" t="s">
        <v>294</v>
      </c>
      <c r="Q111" s="185">
        <f>+X58</f>
        <v>0</v>
      </c>
      <c r="R111" s="513"/>
      <c r="S111" s="706"/>
      <c r="T111" s="249" t="s">
        <v>295</v>
      </c>
      <c r="U111" s="505">
        <v>25241912</v>
      </c>
      <c r="V111" s="506"/>
      <c r="W111" s="449" t="s">
        <v>28</v>
      </c>
      <c r="X111" s="450"/>
      <c r="Y111" s="511"/>
      <c r="Z111" s="603"/>
      <c r="AA111" s="586"/>
      <c r="AB111" s="586"/>
      <c r="AC111" s="586"/>
      <c r="AD111" s="586"/>
      <c r="AE111" s="17"/>
      <c r="AF111" s="705"/>
    </row>
    <row r="112" spans="1:32" ht="16.5">
      <c r="B112" s="723"/>
      <c r="C112" s="724"/>
      <c r="D112" s="725"/>
      <c r="E112" s="725"/>
      <c r="F112" s="725"/>
      <c r="G112" s="725"/>
      <c r="H112" s="725"/>
      <c r="I112" s="725"/>
      <c r="J112" s="725"/>
      <c r="K112" s="725"/>
      <c r="L112" s="725"/>
      <c r="M112" s="725"/>
      <c r="N112" s="725"/>
      <c r="O112" s="544"/>
      <c r="P112" s="515" t="s">
        <v>296</v>
      </c>
      <c r="Q112" s="188">
        <f>+X58</f>
        <v>0</v>
      </c>
      <c r="R112" s="251"/>
      <c r="S112" s="704"/>
      <c r="T112" s="516" t="s">
        <v>207</v>
      </c>
      <c r="U112" s="505">
        <v>25241913</v>
      </c>
      <c r="V112" s="506"/>
      <c r="W112" s="449" t="s">
        <v>28</v>
      </c>
      <c r="X112" s="223"/>
      <c r="Y112" s="250"/>
      <c r="Z112" s="603"/>
      <c r="AA112" s="586"/>
      <c r="AB112" s="586"/>
      <c r="AC112" s="586"/>
      <c r="AD112" s="586"/>
      <c r="AE112" s="17"/>
      <c r="AF112" s="705"/>
    </row>
    <row r="113" spans="2:32" ht="16.5">
      <c r="B113" s="723"/>
      <c r="C113" s="724"/>
      <c r="D113" s="725"/>
      <c r="E113" s="725"/>
      <c r="F113" s="725"/>
      <c r="G113" s="725"/>
      <c r="H113" s="725"/>
      <c r="I113" s="725"/>
      <c r="J113" s="725"/>
      <c r="K113" s="725"/>
      <c r="L113" s="725"/>
      <c r="M113" s="725"/>
      <c r="N113" s="725"/>
      <c r="O113" s="544"/>
      <c r="P113" s="515" t="s">
        <v>297</v>
      </c>
      <c r="Q113" s="707">
        <f>+X59</f>
        <v>0</v>
      </c>
      <c r="R113" s="251"/>
      <c r="S113" s="704"/>
      <c r="T113" s="249" t="s">
        <v>298</v>
      </c>
      <c r="U113" s="206">
        <v>25241914</v>
      </c>
      <c r="V113" s="207"/>
      <c r="W113" s="224" t="s">
        <v>28</v>
      </c>
      <c r="X113" s="223"/>
      <c r="Y113" s="250"/>
      <c r="Z113" s="603"/>
      <c r="AA113" s="586"/>
      <c r="AB113" s="586"/>
      <c r="AC113" s="586"/>
      <c r="AD113" s="586"/>
      <c r="AE113" s="17"/>
      <c r="AF113" s="705"/>
    </row>
    <row r="114" spans="2:32" ht="16.5">
      <c r="B114" s="726"/>
      <c r="C114" s="570"/>
      <c r="D114" s="570"/>
      <c r="E114" s="570"/>
      <c r="F114" s="570"/>
      <c r="G114" s="570"/>
      <c r="H114" s="570"/>
      <c r="I114" s="570"/>
      <c r="J114" s="570"/>
      <c r="K114" s="570"/>
      <c r="L114" s="570"/>
      <c r="M114" s="570"/>
      <c r="N114" s="570"/>
      <c r="O114" s="544"/>
      <c r="P114" s="703"/>
      <c r="Q114" s="185">
        <f>+Q110-Q111</f>
        <v>0</v>
      </c>
      <c r="R114" s="251"/>
      <c r="S114" s="704"/>
      <c r="T114" s="516" t="s">
        <v>207</v>
      </c>
      <c r="U114" s="206">
        <v>252501</v>
      </c>
      <c r="V114" s="207"/>
      <c r="W114" s="224" t="s">
        <v>28</v>
      </c>
      <c r="X114" s="223"/>
      <c r="Y114" s="250"/>
      <c r="Z114" s="544"/>
      <c r="AA114" s="586"/>
      <c r="AB114" s="586"/>
      <c r="AC114" s="586"/>
      <c r="AD114" s="586"/>
      <c r="AE114" s="17"/>
      <c r="AF114" s="705"/>
    </row>
    <row r="115" spans="2:32" ht="16.5">
      <c r="B115" s="726"/>
      <c r="C115" s="570"/>
      <c r="D115" s="570"/>
      <c r="E115" s="570"/>
      <c r="F115" s="570"/>
      <c r="G115" s="570"/>
      <c r="H115" s="570"/>
      <c r="I115" s="570"/>
      <c r="J115" s="570"/>
      <c r="K115" s="570"/>
      <c r="L115" s="570"/>
      <c r="M115" s="570"/>
      <c r="N115" s="570"/>
      <c r="O115" s="544"/>
      <c r="Q115" s="202"/>
      <c r="R115" s="704"/>
      <c r="S115" s="704"/>
      <c r="T115" s="249" t="s">
        <v>299</v>
      </c>
      <c r="U115" s="206">
        <v>252502</v>
      </c>
      <c r="V115" s="207"/>
      <c r="W115" s="224" t="s">
        <v>28</v>
      </c>
      <c r="X115" s="223"/>
      <c r="Y115" s="518"/>
      <c r="Z115" s="544"/>
      <c r="AA115" s="586"/>
      <c r="AB115" s="586"/>
      <c r="AC115" s="586"/>
      <c r="AD115" s="586"/>
      <c r="AE115" s="708"/>
      <c r="AF115" s="705"/>
    </row>
    <row r="116" spans="2:32" ht="16.5">
      <c r="B116" s="542"/>
      <c r="C116" s="542"/>
      <c r="D116" s="542"/>
      <c r="E116" s="542"/>
      <c r="F116" s="542"/>
      <c r="G116" s="542"/>
      <c r="H116" s="542"/>
      <c r="I116" s="542"/>
      <c r="J116" s="542"/>
      <c r="K116" s="542"/>
      <c r="L116" s="604"/>
      <c r="M116" s="604"/>
      <c r="N116" s="727"/>
      <c r="O116" s="711"/>
      <c r="Q116" s="202"/>
      <c r="R116" s="704"/>
      <c r="S116" s="704"/>
      <c r="T116" s="249" t="s">
        <v>300</v>
      </c>
      <c r="U116" s="206">
        <v>25250301</v>
      </c>
      <c r="V116" s="207"/>
      <c r="W116" s="224" t="s">
        <v>28</v>
      </c>
      <c r="X116" s="223"/>
      <c r="Y116" s="250"/>
      <c r="Z116" s="711"/>
      <c r="AA116" s="586"/>
      <c r="AB116" s="586"/>
      <c r="AC116" s="586"/>
      <c r="AD116" s="586"/>
      <c r="AE116" s="17"/>
      <c r="AF116" s="705"/>
    </row>
    <row r="117" spans="2:32" ht="16.5">
      <c r="B117" s="542"/>
      <c r="C117" s="542"/>
      <c r="D117" s="542"/>
      <c r="E117" s="542"/>
      <c r="F117" s="542"/>
      <c r="G117" s="542"/>
      <c r="H117" s="542"/>
      <c r="I117" s="542"/>
      <c r="J117" s="542"/>
      <c r="K117" s="542"/>
      <c r="L117" s="604"/>
      <c r="M117" s="604"/>
      <c r="N117" s="727"/>
      <c r="O117" s="711"/>
      <c r="Q117" s="202"/>
      <c r="R117" s="704"/>
      <c r="S117" s="704"/>
      <c r="T117" s="249" t="s">
        <v>301</v>
      </c>
      <c r="U117" s="206">
        <v>25250401</v>
      </c>
      <c r="V117" s="207"/>
      <c r="W117" s="224" t="s">
        <v>28</v>
      </c>
      <c r="X117" s="231"/>
      <c r="Y117" s="250"/>
      <c r="Z117" s="711"/>
      <c r="AA117" s="586"/>
      <c r="AB117" s="586"/>
      <c r="AC117" s="586"/>
      <c r="AD117" s="586"/>
      <c r="AE117" s="90"/>
      <c r="AF117" s="705"/>
    </row>
    <row r="118" spans="2:32" ht="16.5">
      <c r="B118" s="709"/>
      <c r="C118" s="709"/>
      <c r="D118" s="709"/>
      <c r="E118" s="709"/>
      <c r="F118" s="709"/>
      <c r="G118" s="709"/>
      <c r="H118" s="709"/>
      <c r="I118" s="709"/>
      <c r="J118" s="710"/>
      <c r="K118" s="709"/>
      <c r="L118" s="709"/>
      <c r="M118" s="709"/>
      <c r="N118" s="710"/>
      <c r="O118" s="711"/>
      <c r="Q118" s="202"/>
      <c r="R118" s="704"/>
      <c r="S118" s="704"/>
      <c r="T118" s="516" t="s">
        <v>207</v>
      </c>
      <c r="U118" s="206">
        <v>252505</v>
      </c>
      <c r="V118" s="207"/>
      <c r="W118" s="224" t="s">
        <v>28</v>
      </c>
      <c r="X118" s="231"/>
      <c r="Y118" s="518"/>
      <c r="AA118" s="586"/>
      <c r="AB118" s="586"/>
      <c r="AC118" s="586"/>
      <c r="AD118" s="586"/>
      <c r="AE118" s="708"/>
    </row>
    <row r="119" spans="2:32" ht="16.5">
      <c r="K119" s="709"/>
      <c r="L119" s="709"/>
      <c r="M119" s="709"/>
      <c r="N119" s="709"/>
      <c r="O119" s="711"/>
      <c r="Q119" s="202"/>
      <c r="R119" s="704"/>
      <c r="S119" s="704"/>
      <c r="T119" s="516" t="s">
        <v>207</v>
      </c>
      <c r="U119" s="206">
        <v>252506</v>
      </c>
      <c r="V119" s="207"/>
      <c r="W119" s="224" t="s">
        <v>28</v>
      </c>
      <c r="X119" s="230"/>
      <c r="Y119" s="518"/>
      <c r="AA119" s="586"/>
      <c r="AB119" s="586"/>
      <c r="AC119" s="586"/>
      <c r="AD119" s="586"/>
      <c r="AE119" s="708"/>
    </row>
    <row r="120" spans="2:32" ht="16.5">
      <c r="K120" s="709"/>
      <c r="L120" s="709"/>
      <c r="M120" s="709"/>
      <c r="N120" s="709"/>
      <c r="T120" s="249" t="s">
        <v>302</v>
      </c>
      <c r="U120" s="206">
        <v>252509</v>
      </c>
      <c r="V120" s="207"/>
      <c r="W120" s="224" t="s">
        <v>28</v>
      </c>
      <c r="X120" s="231"/>
      <c r="Y120" s="250"/>
      <c r="AA120" s="586"/>
      <c r="AB120" s="586"/>
      <c r="AC120" s="586"/>
      <c r="AD120" s="586"/>
      <c r="AE120" s="90"/>
    </row>
    <row r="121" spans="2:32" ht="16.5">
      <c r="K121" s="709"/>
      <c r="L121" s="709"/>
      <c r="M121" s="709"/>
      <c r="N121" s="709"/>
      <c r="T121" s="249" t="s">
        <v>303</v>
      </c>
      <c r="U121" s="206">
        <v>252601</v>
      </c>
      <c r="V121" s="207"/>
      <c r="W121" s="224" t="s">
        <v>28</v>
      </c>
      <c r="X121" s="225"/>
      <c r="Y121" s="520"/>
      <c r="AA121" s="586"/>
      <c r="AB121" s="586"/>
      <c r="AC121" s="586"/>
      <c r="AD121" s="586"/>
      <c r="AE121" s="202"/>
    </row>
    <row r="122" spans="2:32" ht="16.5">
      <c r="K122" s="709"/>
      <c r="L122" s="709"/>
      <c r="M122" s="709"/>
      <c r="N122" s="709"/>
      <c r="T122" s="249" t="s">
        <v>304</v>
      </c>
      <c r="U122" s="206">
        <v>252602</v>
      </c>
      <c r="V122" s="177"/>
      <c r="W122" s="224" t="s">
        <v>28</v>
      </c>
      <c r="X122" s="225"/>
      <c r="Y122" s="520"/>
      <c r="AA122" s="586"/>
      <c r="AB122" s="586"/>
      <c r="AC122" s="586"/>
      <c r="AD122" s="586"/>
      <c r="AE122" s="202"/>
    </row>
    <row r="123" spans="2:32" ht="16.5">
      <c r="K123" s="709"/>
      <c r="L123" s="709"/>
      <c r="M123" s="709"/>
      <c r="N123" s="709"/>
      <c r="T123" s="249" t="s">
        <v>305</v>
      </c>
      <c r="U123" s="206">
        <v>252702</v>
      </c>
      <c r="V123" s="177"/>
      <c r="W123" s="224" t="s">
        <v>28</v>
      </c>
      <c r="X123" s="227"/>
      <c r="Y123" s="521"/>
      <c r="AA123" s="586"/>
      <c r="AB123" s="586"/>
      <c r="AC123" s="586"/>
      <c r="AD123" s="586"/>
      <c r="AE123" s="202"/>
    </row>
    <row r="124" spans="2:32" ht="16.5">
      <c r="K124" s="709"/>
      <c r="S124" s="191"/>
      <c r="T124" s="415" t="s">
        <v>207</v>
      </c>
      <c r="U124" s="416" t="s">
        <v>370</v>
      </c>
      <c r="V124" s="522"/>
      <c r="W124" s="418" t="s">
        <v>28</v>
      </c>
      <c r="X124" s="230">
        <f>SUM(V104:V124)</f>
        <v>0</v>
      </c>
      <c r="Y124" s="523">
        <f>+X124-C99</f>
        <v>0</v>
      </c>
      <c r="AA124" s="586"/>
      <c r="AB124" s="586"/>
      <c r="AC124" s="586"/>
      <c r="AD124" s="586"/>
      <c r="AE124" s="712"/>
    </row>
    <row r="125" spans="2:32" ht="16.5">
      <c r="K125" s="709"/>
      <c r="S125" s="191"/>
      <c r="T125" s="244" t="s">
        <v>306</v>
      </c>
      <c r="U125" s="525">
        <v>252402</v>
      </c>
      <c r="V125" s="713"/>
      <c r="W125" s="412" t="s">
        <v>30</v>
      </c>
      <c r="X125" s="491"/>
      <c r="Y125" s="526"/>
      <c r="AA125" s="586"/>
      <c r="AB125" s="586"/>
      <c r="AC125" s="586"/>
      <c r="AD125" s="586"/>
      <c r="AE125" s="712"/>
    </row>
    <row r="126" spans="2:32" ht="16.5">
      <c r="K126" s="709"/>
      <c r="S126" s="191"/>
      <c r="T126" s="290" t="s">
        <v>307</v>
      </c>
      <c r="U126" s="527">
        <v>252701</v>
      </c>
      <c r="V126" s="713"/>
      <c r="W126" s="418" t="s">
        <v>30</v>
      </c>
      <c r="X126" s="728">
        <f>SUM(V125:V126)</f>
        <v>0</v>
      </c>
      <c r="Y126" s="528">
        <f>+X126-E99</f>
        <v>0</v>
      </c>
      <c r="AA126" s="586"/>
      <c r="AB126" s="586"/>
      <c r="AC126" s="586"/>
      <c r="AD126" s="586"/>
      <c r="AE126" s="182"/>
    </row>
    <row r="127" spans="2:32" ht="16.5">
      <c r="B127" s="540"/>
      <c r="C127" s="541"/>
      <c r="D127" s="541"/>
      <c r="E127" s="541"/>
      <c r="F127" s="542"/>
      <c r="G127" s="540"/>
      <c r="H127" s="541"/>
      <c r="I127" s="542"/>
      <c r="J127" s="543"/>
      <c r="K127" s="714"/>
      <c r="L127" s="715"/>
      <c r="M127" s="232"/>
      <c r="N127" s="716"/>
      <c r="O127" s="717"/>
      <c r="P127" s="548"/>
      <c r="Q127" s="548"/>
      <c r="R127" s="191"/>
      <c r="S127" s="191"/>
      <c r="T127" s="244" t="s">
        <v>308</v>
      </c>
      <c r="U127" s="410">
        <v>25250402</v>
      </c>
      <c r="V127" s="411"/>
      <c r="W127" s="412" t="s">
        <v>33</v>
      </c>
      <c r="X127" s="729">
        <f>+V127</f>
        <v>0</v>
      </c>
      <c r="Y127" s="526">
        <f>+X127-H99</f>
        <v>0</v>
      </c>
      <c r="AA127" s="586"/>
      <c r="AB127" s="586"/>
      <c r="AC127" s="586"/>
      <c r="AD127" s="586"/>
      <c r="AE127" s="712"/>
    </row>
    <row r="128" spans="2:32" ht="16.5">
      <c r="B128" s="542"/>
      <c r="C128" s="549"/>
      <c r="D128" s="550"/>
      <c r="E128" s="551"/>
      <c r="F128" s="544"/>
      <c r="G128" s="544"/>
      <c r="H128" s="551"/>
      <c r="I128" s="544"/>
      <c r="J128" s="541"/>
      <c r="K128" s="714"/>
      <c r="L128" s="552"/>
      <c r="M128" s="232"/>
      <c r="N128" s="233"/>
      <c r="O128" s="232"/>
      <c r="P128" s="553"/>
      <c r="Q128" s="556"/>
      <c r="R128" s="191"/>
      <c r="S128" s="191"/>
      <c r="T128" s="239" t="s">
        <v>309</v>
      </c>
      <c r="U128" s="529">
        <v>25241915</v>
      </c>
      <c r="V128" s="530"/>
      <c r="W128" s="531" t="s">
        <v>163</v>
      </c>
      <c r="X128" s="729">
        <f>+V128</f>
        <v>0</v>
      </c>
      <c r="Y128" s="532">
        <f>+X128-K99</f>
        <v>0</v>
      </c>
      <c r="AA128" s="586"/>
      <c r="AB128" s="586"/>
      <c r="AC128" s="586"/>
      <c r="AD128" s="586"/>
      <c r="AE128" s="182"/>
    </row>
    <row r="129" spans="2:31" ht="16.5">
      <c r="B129" s="718"/>
      <c r="C129" s="714"/>
      <c r="D129" s="714"/>
      <c r="E129" s="714"/>
      <c r="F129" s="714"/>
      <c r="G129" s="714"/>
      <c r="H129" s="714"/>
      <c r="I129" s="714"/>
      <c r="J129" s="714"/>
      <c r="K129" s="714"/>
      <c r="L129" s="552"/>
      <c r="M129" s="232"/>
      <c r="N129" s="719"/>
      <c r="O129" s="232"/>
      <c r="P129" s="553"/>
      <c r="Q129" s="556"/>
      <c r="R129" s="191"/>
      <c r="S129" s="191"/>
      <c r="T129" s="290" t="s">
        <v>310</v>
      </c>
      <c r="U129" s="533" t="s">
        <v>371</v>
      </c>
      <c r="V129" s="534"/>
      <c r="W129" s="535" t="s">
        <v>311</v>
      </c>
      <c r="X129" s="536"/>
      <c r="Y129" s="537"/>
      <c r="AA129" s="586"/>
      <c r="AB129" s="586"/>
      <c r="AC129" s="586"/>
      <c r="AD129" s="586"/>
      <c r="AE129" s="182"/>
    </row>
    <row r="130" spans="2:31" ht="16.5">
      <c r="B130" s="718"/>
      <c r="C130" s="714"/>
      <c r="D130" s="714"/>
      <c r="E130" s="714"/>
      <c r="F130" s="714"/>
      <c r="G130" s="714"/>
      <c r="H130" s="714"/>
      <c r="I130" s="714"/>
      <c r="J130" s="714"/>
      <c r="K130" s="714"/>
      <c r="L130" s="552"/>
      <c r="M130" s="232"/>
      <c r="N130" s="233"/>
      <c r="O130" s="232"/>
      <c r="P130" s="553"/>
      <c r="Q130" s="556"/>
      <c r="R130" s="191"/>
      <c r="S130" s="185"/>
      <c r="T130" s="191"/>
      <c r="U130" s="191"/>
      <c r="V130" s="538">
        <f>SUM(V104:V129)</f>
        <v>0</v>
      </c>
      <c r="W130" s="191"/>
      <c r="X130" s="191"/>
      <c r="Y130" s="191"/>
      <c r="AA130" s="586"/>
      <c r="AB130" s="586"/>
      <c r="AC130" s="586"/>
      <c r="AD130" s="586"/>
      <c r="AE130" s="712"/>
    </row>
    <row r="131" spans="2:31" ht="16.5">
      <c r="B131" s="718"/>
      <c r="C131" s="714"/>
      <c r="D131" s="714"/>
      <c r="E131" s="714"/>
      <c r="F131" s="714"/>
      <c r="G131" s="714"/>
      <c r="H131" s="714"/>
      <c r="I131" s="714"/>
      <c r="J131" s="714"/>
      <c r="K131" s="714"/>
      <c r="L131" s="552"/>
      <c r="M131" s="232"/>
      <c r="N131" s="233"/>
      <c r="O131" s="232"/>
      <c r="P131" s="553"/>
      <c r="Q131" s="556"/>
      <c r="R131" s="191"/>
      <c r="S131" s="191"/>
      <c r="AA131" s="586"/>
      <c r="AB131" s="586"/>
      <c r="AC131" s="586"/>
      <c r="AD131" s="586"/>
      <c r="AE131" s="202"/>
    </row>
    <row r="132" spans="2:31">
      <c r="B132" s="718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544"/>
      <c r="P132" s="703"/>
      <c r="Q132" s="720"/>
    </row>
  </sheetData>
  <mergeCells count="11">
    <mergeCell ref="T45:W45"/>
    <mergeCell ref="A1:N1"/>
    <mergeCell ref="A2:N2"/>
    <mergeCell ref="A3:N3"/>
    <mergeCell ref="A4:N4"/>
    <mergeCell ref="T41:W41"/>
    <mergeCell ref="T52:Y52"/>
    <mergeCell ref="AA52:AC52"/>
    <mergeCell ref="AA67:AC67"/>
    <mergeCell ref="T73:Y73"/>
    <mergeCell ref="T102:Y1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7"/>
  <sheetViews>
    <sheetView showGridLines="0" zoomScale="85" zoomScaleNormal="85" workbookViewId="0">
      <selection activeCell="B7" sqref="B7"/>
    </sheetView>
  </sheetViews>
  <sheetFormatPr baseColWidth="10" defaultRowHeight="15"/>
  <cols>
    <col min="1" max="1" width="25.7109375" style="699" customWidth="1"/>
    <col min="2" max="2" width="68.7109375" style="700" customWidth="1"/>
    <col min="3" max="14" width="17.140625" style="701" customWidth="1"/>
    <col min="15" max="15" width="5" style="215" customWidth="1"/>
    <col min="16" max="16" width="19.28515625" style="674" customWidth="1"/>
    <col min="17" max="17" width="26.140625" style="704" customWidth="1"/>
    <col min="18" max="18" width="15.7109375" style="698" customWidth="1"/>
    <col min="19" max="16384" width="11.42578125" style="698"/>
  </cols>
  <sheetData>
    <row r="1" spans="1:18" s="586" customFormat="1" ht="16.5">
      <c r="A1" s="1137" t="s">
        <v>374</v>
      </c>
      <c r="B1" s="1137"/>
      <c r="C1" s="1137"/>
      <c r="D1" s="1137"/>
      <c r="E1" s="1137"/>
      <c r="F1" s="1137"/>
      <c r="G1" s="1137"/>
      <c r="H1" s="1137"/>
      <c r="I1" s="1137"/>
      <c r="J1" s="1137"/>
      <c r="K1" s="1137"/>
      <c r="L1" s="1137"/>
      <c r="M1" s="1137"/>
      <c r="N1" s="1137"/>
      <c r="O1" s="581"/>
      <c r="P1" s="582"/>
      <c r="Q1" s="745" t="s">
        <v>68</v>
      </c>
      <c r="R1" s="746">
        <f>+Anx16AMN!R1</f>
        <v>0</v>
      </c>
    </row>
    <row r="2" spans="1:18" s="586" customFormat="1" ht="16.5">
      <c r="A2" s="1137" t="s">
        <v>102</v>
      </c>
      <c r="B2" s="1137"/>
      <c r="C2" s="1137"/>
      <c r="D2" s="1137"/>
      <c r="E2" s="1137"/>
      <c r="F2" s="1137"/>
      <c r="G2" s="1137"/>
      <c r="H2" s="1137"/>
      <c r="I2" s="1137"/>
      <c r="J2" s="1137"/>
      <c r="K2" s="1137"/>
      <c r="L2" s="1137"/>
      <c r="M2" s="1137"/>
      <c r="N2" s="1137"/>
      <c r="O2" s="581"/>
      <c r="P2" s="582"/>
      <c r="Q2" s="745" t="s">
        <v>69</v>
      </c>
      <c r="R2" s="747">
        <f>+Anx16AMN!R2</f>
        <v>0</v>
      </c>
    </row>
    <row r="3" spans="1:18" s="586" customFormat="1" ht="16.5">
      <c r="A3" s="1137">
        <f>+Anx16AMN!A3</f>
        <v>0</v>
      </c>
      <c r="B3" s="1137"/>
      <c r="C3" s="1137"/>
      <c r="D3" s="1137"/>
      <c r="E3" s="1137"/>
      <c r="F3" s="1137"/>
      <c r="G3" s="1137"/>
      <c r="H3" s="1137"/>
      <c r="I3" s="1137"/>
      <c r="J3" s="1137"/>
      <c r="K3" s="1137"/>
      <c r="L3" s="1137"/>
      <c r="M3" s="1137"/>
      <c r="N3" s="1137"/>
      <c r="O3" s="581"/>
      <c r="P3" s="582"/>
      <c r="Q3" s="748" t="s">
        <v>70</v>
      </c>
      <c r="R3" s="749">
        <f>+Anx16AMN!R3</f>
        <v>0</v>
      </c>
    </row>
    <row r="4" spans="1:18" s="586" customFormat="1" ht="16.5">
      <c r="A4" s="1129" t="s">
        <v>105</v>
      </c>
      <c r="B4" s="1129"/>
      <c r="C4" s="1129"/>
      <c r="D4" s="1129"/>
      <c r="E4" s="1129"/>
      <c r="F4" s="1129"/>
      <c r="G4" s="1129"/>
      <c r="H4" s="1129"/>
      <c r="I4" s="1129"/>
      <c r="J4" s="1129"/>
      <c r="K4" s="1129"/>
      <c r="L4" s="1129"/>
      <c r="M4" s="1129"/>
      <c r="N4" s="1129"/>
      <c r="O4" s="581"/>
      <c r="P4" s="582"/>
      <c r="Q4" s="745" t="s">
        <v>71</v>
      </c>
      <c r="R4" s="747">
        <f>+Anx16AMN!R4</f>
        <v>0</v>
      </c>
    </row>
    <row r="5" spans="1:18" s="586" customFormat="1" ht="16.5">
      <c r="A5" s="592"/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4"/>
      <c r="P5" s="221"/>
      <c r="Q5" s="595"/>
    </row>
    <row r="6" spans="1:18" s="586" customFormat="1" ht="16.5">
      <c r="A6" s="592"/>
      <c r="B6" s="593"/>
      <c r="C6" s="593"/>
      <c r="D6" s="593"/>
      <c r="E6" s="593"/>
      <c r="F6" s="593"/>
      <c r="G6" s="593"/>
      <c r="H6" s="593"/>
      <c r="I6" s="593"/>
      <c r="J6" s="593"/>
      <c r="K6" s="593"/>
      <c r="L6" s="593"/>
      <c r="M6" s="593"/>
      <c r="N6" s="593"/>
      <c r="O6" s="594"/>
      <c r="P6" s="221"/>
      <c r="Q6" s="595"/>
    </row>
    <row r="7" spans="1:18" s="586" customFormat="1" ht="16.5">
      <c r="A7" s="599" t="s">
        <v>72</v>
      </c>
      <c r="B7" s="160" t="s">
        <v>106</v>
      </c>
      <c r="C7" s="160" t="s">
        <v>28</v>
      </c>
      <c r="D7" s="160" t="s">
        <v>29</v>
      </c>
      <c r="E7" s="160" t="s">
        <v>30</v>
      </c>
      <c r="F7" s="160" t="s">
        <v>31</v>
      </c>
      <c r="G7" s="160" t="s">
        <v>32</v>
      </c>
      <c r="H7" s="160" t="s">
        <v>33</v>
      </c>
      <c r="I7" s="160" t="s">
        <v>34</v>
      </c>
      <c r="J7" s="160" t="s">
        <v>35</v>
      </c>
      <c r="K7" s="160" t="s">
        <v>36</v>
      </c>
      <c r="L7" s="160" t="s">
        <v>37</v>
      </c>
      <c r="M7" s="160" t="s">
        <v>38</v>
      </c>
      <c r="N7" s="160" t="s">
        <v>39</v>
      </c>
      <c r="O7" s="594"/>
      <c r="P7" s="235"/>
      <c r="Q7" s="762"/>
    </row>
    <row r="8" spans="1:18" s="586" customFormat="1" ht="16.5">
      <c r="A8" s="252"/>
      <c r="B8" s="163" t="s">
        <v>109</v>
      </c>
      <c r="C8" s="605"/>
      <c r="D8" s="605"/>
      <c r="E8" s="605"/>
      <c r="F8" s="605"/>
      <c r="G8" s="605"/>
      <c r="H8" s="605"/>
      <c r="I8" s="605"/>
      <c r="J8" s="605"/>
      <c r="K8" s="605"/>
      <c r="L8" s="605"/>
      <c r="M8" s="605"/>
      <c r="N8" s="605"/>
      <c r="O8" s="594"/>
      <c r="P8" s="362"/>
      <c r="Q8" s="763"/>
    </row>
    <row r="9" spans="1:18" s="586" customFormat="1" ht="16.5" customHeight="1">
      <c r="A9" s="169" t="s">
        <v>396</v>
      </c>
      <c r="B9" s="263" t="s">
        <v>111</v>
      </c>
      <c r="C9" s="608">
        <f>+Anx16AMN!C9+Anx16AME!C9*Disponible!$B$75</f>
        <v>0</v>
      </c>
      <c r="D9" s="608">
        <f>+Anx16AMN!D9+Anx16AME!D9*Disponible!$B$75</f>
        <v>0</v>
      </c>
      <c r="E9" s="608">
        <f>+Anx16AMN!E9+Anx16AME!E9*Disponible!$B$75</f>
        <v>0</v>
      </c>
      <c r="F9" s="608">
        <f>+Anx16AMN!F9+Anx16AME!F9*Disponible!$B$75</f>
        <v>0</v>
      </c>
      <c r="G9" s="608">
        <f>+Anx16AMN!G9+Anx16AME!G9*Disponible!$B$75</f>
        <v>0</v>
      </c>
      <c r="H9" s="608">
        <f>+Anx16AMN!H9+Anx16AME!H9*Disponible!$B$75</f>
        <v>0</v>
      </c>
      <c r="I9" s="608">
        <f>+Anx16AMN!I9+Anx16AME!I9*Disponible!$B$75</f>
        <v>0</v>
      </c>
      <c r="J9" s="608">
        <f>+Anx16AMN!J9+Anx16AME!J9*Disponible!$B$75</f>
        <v>0</v>
      </c>
      <c r="K9" s="608">
        <f>+Anx16AMN!K9+Anx16AME!K9*Disponible!$B$75</f>
        <v>0</v>
      </c>
      <c r="L9" s="608">
        <f>+Anx16AMN!L9+Anx16AME!L9*Disponible!$B$75</f>
        <v>0</v>
      </c>
      <c r="M9" s="608">
        <f>+Anx16AMN!M9+Anx16AME!M9*Disponible!$B$75</f>
        <v>0</v>
      </c>
      <c r="N9" s="605">
        <f>SUM(C9:M9)</f>
        <v>0</v>
      </c>
      <c r="O9" s="764"/>
      <c r="P9" s="765">
        <f>+Anx16AMN!N9+Anx16AME!N9*Disponible!$B$75-N9</f>
        <v>0</v>
      </c>
      <c r="Q9" s="763"/>
    </row>
    <row r="10" spans="1:18" s="586" customFormat="1" ht="16.5" customHeight="1">
      <c r="A10" s="660">
        <v>1200</v>
      </c>
      <c r="B10" s="263" t="s">
        <v>112</v>
      </c>
      <c r="C10" s="608">
        <f>+Anx16AMN!C10+Anx16AME!C10*Disponible!$B$75</f>
        <v>0</v>
      </c>
      <c r="D10" s="608">
        <f>+Anx16AMN!D10+Anx16AME!D10*Disponible!$B$75</f>
        <v>0</v>
      </c>
      <c r="E10" s="608">
        <f>+Anx16AMN!E10+Anx16AME!E10*Disponible!$B$75</f>
        <v>0</v>
      </c>
      <c r="F10" s="608">
        <f>+Anx16AMN!F10+Anx16AME!F10*Disponible!$B$75</f>
        <v>0</v>
      </c>
      <c r="G10" s="608">
        <f>+Anx16AMN!G10+Anx16AME!G10*Disponible!$B$75</f>
        <v>0</v>
      </c>
      <c r="H10" s="608">
        <f>+Anx16AMN!H10+Anx16AME!H10*Disponible!$B$75</f>
        <v>0</v>
      </c>
      <c r="I10" s="608">
        <f>+Anx16AMN!I10+Anx16AME!I10*Disponible!$B$75</f>
        <v>0</v>
      </c>
      <c r="J10" s="608">
        <f>+Anx16AMN!J10+Anx16AME!J10*Disponible!$B$75</f>
        <v>0</v>
      </c>
      <c r="K10" s="608">
        <f>+Anx16AMN!K10+Anx16AME!K10*Disponible!$B$75</f>
        <v>0</v>
      </c>
      <c r="L10" s="608">
        <f>+Anx16AMN!L10+Anx16AME!L10*Disponible!$B$75</f>
        <v>0</v>
      </c>
      <c r="M10" s="608">
        <f>+Anx16AMN!M10+Anx16AME!M10*Disponible!$B$75</f>
        <v>0</v>
      </c>
      <c r="N10" s="605">
        <f t="shared" ref="N10:N54" si="0">SUM(C10:M10)</f>
        <v>0</v>
      </c>
      <c r="O10" s="594"/>
      <c r="P10" s="765">
        <f>+Anx16AMN!N10+Anx16AME!N10*Disponible!$B$75-N10</f>
        <v>0</v>
      </c>
      <c r="Q10" s="763"/>
    </row>
    <row r="11" spans="1:18" s="586" customFormat="1" ht="16.5" customHeight="1">
      <c r="A11" s="660" t="s">
        <v>375</v>
      </c>
      <c r="B11" s="263" t="s">
        <v>74</v>
      </c>
      <c r="C11" s="608">
        <f>+Anx16AMN!C11+Anx16AME!C11*Disponible!$B$75</f>
        <v>0</v>
      </c>
      <c r="D11" s="608">
        <f>+Anx16AMN!D11+Anx16AME!D11*Disponible!$B$75</f>
        <v>0</v>
      </c>
      <c r="E11" s="608">
        <f>+Anx16AMN!E11+Anx16AME!E11*Disponible!$B$75</f>
        <v>0</v>
      </c>
      <c r="F11" s="608">
        <f>+Anx16AMN!F11+Anx16AME!F11*Disponible!$B$75</f>
        <v>0</v>
      </c>
      <c r="G11" s="608">
        <f>+Anx16AMN!G11+Anx16AME!G11*Disponible!$B$75</f>
        <v>0</v>
      </c>
      <c r="H11" s="608">
        <f>+Anx16AMN!H11+Anx16AME!H11*Disponible!$B$75</f>
        <v>0</v>
      </c>
      <c r="I11" s="608">
        <f>+Anx16AMN!I11+Anx16AME!I11*Disponible!$B$75</f>
        <v>0</v>
      </c>
      <c r="J11" s="608">
        <f>+Anx16AMN!J11+Anx16AME!J11*Disponible!$B$75</f>
        <v>0</v>
      </c>
      <c r="K11" s="608">
        <f>+Anx16AMN!K11+Anx16AME!K11*Disponible!$B$75</f>
        <v>0</v>
      </c>
      <c r="L11" s="608">
        <f>+Anx16AMN!L11+Anx16AME!L11*Disponible!$B$75</f>
        <v>0</v>
      </c>
      <c r="M11" s="608">
        <f>+Anx16AMN!M11+Anx16AME!M11*Disponible!$B$75</f>
        <v>0</v>
      </c>
      <c r="N11" s="605">
        <f t="shared" si="0"/>
        <v>0</v>
      </c>
      <c r="O11" s="594"/>
      <c r="P11" s="765">
        <f>+Anx16AMN!N11+Anx16AME!N11*Disponible!$B$75-N11</f>
        <v>0</v>
      </c>
      <c r="Q11" s="766"/>
    </row>
    <row r="12" spans="1:18" s="586" customFormat="1" ht="16.5" customHeight="1">
      <c r="A12" s="753" t="s">
        <v>376</v>
      </c>
      <c r="B12" s="263" t="s">
        <v>75</v>
      </c>
      <c r="C12" s="608">
        <f>+Anx16AMN!C12+Anx16AME!C12*Disponible!$B$75</f>
        <v>0</v>
      </c>
      <c r="D12" s="608">
        <f>+Anx16AMN!D12+Anx16AME!D12*Disponible!$B$75</f>
        <v>0</v>
      </c>
      <c r="E12" s="608">
        <f>+Anx16AMN!E12+Anx16AME!E12*Disponible!$B$75</f>
        <v>0</v>
      </c>
      <c r="F12" s="608">
        <f>+Anx16AMN!F12+Anx16AME!F12*Disponible!$B$75</f>
        <v>0</v>
      </c>
      <c r="G12" s="608">
        <f>+Anx16AMN!G12+Anx16AME!G12*Disponible!$B$75</f>
        <v>0</v>
      </c>
      <c r="H12" s="608">
        <f>+Anx16AMN!H12+Anx16AME!H12*Disponible!$B$75</f>
        <v>0</v>
      </c>
      <c r="I12" s="608">
        <f>+Anx16AMN!I12+Anx16AME!I12*Disponible!$B$75</f>
        <v>0</v>
      </c>
      <c r="J12" s="608">
        <f>+Anx16AMN!J12+Anx16AME!J12*Disponible!$B$75</f>
        <v>0</v>
      </c>
      <c r="K12" s="608">
        <f>+Anx16AMN!K12+Anx16AME!K12*Disponible!$B$75</f>
        <v>0</v>
      </c>
      <c r="L12" s="608">
        <f>+Anx16AMN!L12+Anx16AME!L12*Disponible!$B$75</f>
        <v>0</v>
      </c>
      <c r="M12" s="608">
        <f>+Anx16AMN!M12+Anx16AME!M12*Disponible!$B$75</f>
        <v>0</v>
      </c>
      <c r="N12" s="605">
        <f t="shared" si="0"/>
        <v>0</v>
      </c>
      <c r="O12" s="764"/>
      <c r="P12" s="765">
        <f>+Anx16AMN!N12+Anx16AME!N12*Disponible!$B$75-N12</f>
        <v>0</v>
      </c>
      <c r="Q12" s="766"/>
    </row>
    <row r="13" spans="1:18" s="586" customFormat="1" ht="16.5" customHeight="1">
      <c r="A13" s="169" t="s">
        <v>397</v>
      </c>
      <c r="B13" s="263" t="s">
        <v>76</v>
      </c>
      <c r="C13" s="608">
        <f>+Anx16AMN!C13+Anx16AME!C13*Disponible!$B$75</f>
        <v>0</v>
      </c>
      <c r="D13" s="608">
        <f>+Anx16AMN!D13+Anx16AME!D13*Disponible!$B$75</f>
        <v>0</v>
      </c>
      <c r="E13" s="608">
        <f>+Anx16AMN!E13+Anx16AME!E13*Disponible!$B$75</f>
        <v>0</v>
      </c>
      <c r="F13" s="608">
        <f>+Anx16AMN!F13+Anx16AME!F13*Disponible!$B$75</f>
        <v>0</v>
      </c>
      <c r="G13" s="608">
        <f>+Anx16AMN!G13+Anx16AME!G13*Disponible!$B$75</f>
        <v>0</v>
      </c>
      <c r="H13" s="608">
        <f>+Anx16AMN!H13+Anx16AME!H13*Disponible!$B$75</f>
        <v>0</v>
      </c>
      <c r="I13" s="608">
        <f>+Anx16AMN!I13+Anx16AME!I13*Disponible!$B$75</f>
        <v>0</v>
      </c>
      <c r="J13" s="608">
        <f>+Anx16AMN!J13+Anx16AME!J13*Disponible!$B$75</f>
        <v>0</v>
      </c>
      <c r="K13" s="608">
        <f>+Anx16AMN!K13+Anx16AME!K13*Disponible!$B$75</f>
        <v>0</v>
      </c>
      <c r="L13" s="608">
        <f>+Anx16AMN!L13+Anx16AME!L13*Disponible!$B$75</f>
        <v>0</v>
      </c>
      <c r="M13" s="608">
        <f>+Anx16AMN!M13+Anx16AME!M13*Disponible!$B$75</f>
        <v>0</v>
      </c>
      <c r="N13" s="605">
        <f t="shared" si="0"/>
        <v>0</v>
      </c>
      <c r="O13" s="594"/>
      <c r="P13" s="765">
        <f>+Anx16AMN!N13+Anx16AME!N13*Disponible!$B$75-N13</f>
        <v>0</v>
      </c>
      <c r="Q13" s="766"/>
    </row>
    <row r="14" spans="1:18" s="151" customFormat="1" ht="16.5" customHeight="1">
      <c r="A14" s="789">
        <v>140109</v>
      </c>
      <c r="B14" s="298" t="s">
        <v>117</v>
      </c>
      <c r="C14" s="608">
        <f>+Anx16AMN!C14+Anx16AME!C14*Disponible!$B$75</f>
        <v>0</v>
      </c>
      <c r="D14" s="608">
        <f>+Anx16AMN!D14+Anx16AME!D14*Disponible!$B$75</f>
        <v>0</v>
      </c>
      <c r="E14" s="608">
        <f>+Anx16AMN!E14+Anx16AME!E14*Disponible!$B$75</f>
        <v>0</v>
      </c>
      <c r="F14" s="608">
        <f>+Anx16AMN!F14+Anx16AME!F14*Disponible!$B$75</f>
        <v>0</v>
      </c>
      <c r="G14" s="608">
        <f>+Anx16AMN!G14+Anx16AME!G14*Disponible!$B$75</f>
        <v>0</v>
      </c>
      <c r="H14" s="608">
        <f>+Anx16AMN!H14+Anx16AME!H14*Disponible!$B$75</f>
        <v>0</v>
      </c>
      <c r="I14" s="608">
        <f>+Anx16AMN!I14+Anx16AME!I14*Disponible!$B$75</f>
        <v>0</v>
      </c>
      <c r="J14" s="608">
        <f>+Anx16AMN!J14+Anx16AME!J14*Disponible!$B$75</f>
        <v>0</v>
      </c>
      <c r="K14" s="608">
        <f>+Anx16AMN!K14+Anx16AME!K14*Disponible!$B$75</f>
        <v>0</v>
      </c>
      <c r="L14" s="608">
        <f>+Anx16AMN!L14+Anx16AME!L14*Disponible!$B$75</f>
        <v>0</v>
      </c>
      <c r="M14" s="608">
        <f>+Anx16AMN!M14+Anx16AME!M14*Disponible!$B$75</f>
        <v>0</v>
      </c>
      <c r="N14" s="605">
        <f t="shared" si="0"/>
        <v>0</v>
      </c>
      <c r="O14" s="596"/>
      <c r="P14" s="765">
        <f>+Anx16AMN!N14+Anx16AME!N14*Disponible!$B$75-N14</f>
        <v>0</v>
      </c>
      <c r="Q14" s="766"/>
    </row>
    <row r="15" spans="1:18" s="151" customFormat="1" ht="16.5" customHeight="1">
      <c r="A15" s="789">
        <v>140110</v>
      </c>
      <c r="B15" s="298" t="s">
        <v>118</v>
      </c>
      <c r="C15" s="608">
        <f>+Anx16AMN!C15+Anx16AME!C15*Disponible!$B$75</f>
        <v>0</v>
      </c>
      <c r="D15" s="608">
        <f>+Anx16AMN!D15+Anx16AME!D15*Disponible!$B$75</f>
        <v>0</v>
      </c>
      <c r="E15" s="608">
        <f>+Anx16AMN!E15+Anx16AME!E15*Disponible!$B$75</f>
        <v>0</v>
      </c>
      <c r="F15" s="608">
        <f>+Anx16AMN!F15+Anx16AME!F15*Disponible!$B$75</f>
        <v>0</v>
      </c>
      <c r="G15" s="608">
        <f>+Anx16AMN!G15+Anx16AME!G15*Disponible!$B$75</f>
        <v>0</v>
      </c>
      <c r="H15" s="608">
        <f>+Anx16AMN!H15+Anx16AME!H15*Disponible!$B$75</f>
        <v>0</v>
      </c>
      <c r="I15" s="608">
        <f>+Anx16AMN!I15+Anx16AME!I15*Disponible!$B$75</f>
        <v>0</v>
      </c>
      <c r="J15" s="608">
        <f>+Anx16AMN!J15+Anx16AME!J15*Disponible!$B$75</f>
        <v>0</v>
      </c>
      <c r="K15" s="608">
        <f>+Anx16AMN!K15+Anx16AME!K15*Disponible!$B$75</f>
        <v>0</v>
      </c>
      <c r="L15" s="608">
        <f>+Anx16AMN!L15+Anx16AME!L15*Disponible!$B$75</f>
        <v>0</v>
      </c>
      <c r="M15" s="608">
        <f>+Anx16AMN!M15+Anx16AME!M15*Disponible!$B$75</f>
        <v>0</v>
      </c>
      <c r="N15" s="605">
        <f t="shared" si="0"/>
        <v>0</v>
      </c>
      <c r="O15" s="767"/>
      <c r="P15" s="765">
        <f>+Anx16AMN!N15+Anx16AME!N15*Disponible!$B$75-N15</f>
        <v>0</v>
      </c>
      <c r="Q15" s="766"/>
    </row>
    <row r="16" spans="1:18" s="151" customFormat="1" ht="16.5" customHeight="1">
      <c r="A16" s="789">
        <v>140111</v>
      </c>
      <c r="B16" s="298" t="s">
        <v>119</v>
      </c>
      <c r="C16" s="608">
        <f>+Anx16AMN!C16+Anx16AME!C16*Disponible!$B$75</f>
        <v>0</v>
      </c>
      <c r="D16" s="608">
        <f>+Anx16AMN!D16+Anx16AME!D16*Disponible!$B$75</f>
        <v>0</v>
      </c>
      <c r="E16" s="608">
        <f>+Anx16AMN!E16+Anx16AME!E16*Disponible!$B$75</f>
        <v>0</v>
      </c>
      <c r="F16" s="608">
        <f>+Anx16AMN!F16+Anx16AME!F16*Disponible!$B$75</f>
        <v>0</v>
      </c>
      <c r="G16" s="608">
        <f>+Anx16AMN!G16+Anx16AME!G16*Disponible!$B$75</f>
        <v>0</v>
      </c>
      <c r="H16" s="608">
        <f>+Anx16AMN!H16+Anx16AME!H16*Disponible!$B$75</f>
        <v>0</v>
      </c>
      <c r="I16" s="608">
        <f>+Anx16AMN!I16+Anx16AME!I16*Disponible!$B$75</f>
        <v>0</v>
      </c>
      <c r="J16" s="608">
        <f>+Anx16AMN!J16+Anx16AME!J16*Disponible!$B$75</f>
        <v>0</v>
      </c>
      <c r="K16" s="608">
        <f>+Anx16AMN!K16+Anx16AME!K16*Disponible!$B$75</f>
        <v>0</v>
      </c>
      <c r="L16" s="608">
        <f>+Anx16AMN!L16+Anx16AME!L16*Disponible!$B$75</f>
        <v>0</v>
      </c>
      <c r="M16" s="608">
        <f>+Anx16AMN!M16+Anx16AME!M16*Disponible!$B$75</f>
        <v>0</v>
      </c>
      <c r="N16" s="605">
        <f t="shared" si="0"/>
        <v>0</v>
      </c>
      <c r="O16" s="768"/>
      <c r="P16" s="765">
        <f>+Anx16AMN!N16+Anx16AME!N16*Disponible!$B$75-N16</f>
        <v>0</v>
      </c>
      <c r="Q16" s="763"/>
    </row>
    <row r="17" spans="1:17" s="151" customFormat="1" ht="16.5" customHeight="1">
      <c r="A17" s="789">
        <v>140112</v>
      </c>
      <c r="B17" s="298" t="s">
        <v>120</v>
      </c>
      <c r="C17" s="608">
        <f>+Anx16AMN!C17+Anx16AME!C17*Disponible!$B$75</f>
        <v>0</v>
      </c>
      <c r="D17" s="608">
        <f>+Anx16AMN!D17+Anx16AME!D17*Disponible!$B$75</f>
        <v>0</v>
      </c>
      <c r="E17" s="608">
        <f>+Anx16AMN!E17+Anx16AME!E17*Disponible!$B$75</f>
        <v>0</v>
      </c>
      <c r="F17" s="608">
        <f>+Anx16AMN!F17+Anx16AME!F17*Disponible!$B$75</f>
        <v>0</v>
      </c>
      <c r="G17" s="608">
        <f>+Anx16AMN!G17+Anx16AME!G17*Disponible!$B$75</f>
        <v>0</v>
      </c>
      <c r="H17" s="608">
        <f>+Anx16AMN!H17+Anx16AME!H17*Disponible!$B$75</f>
        <v>0</v>
      </c>
      <c r="I17" s="608">
        <f>+Anx16AMN!I17+Anx16AME!I17*Disponible!$B$75</f>
        <v>0</v>
      </c>
      <c r="J17" s="608">
        <f>+Anx16AMN!J17+Anx16AME!J17*Disponible!$B$75</f>
        <v>0</v>
      </c>
      <c r="K17" s="608">
        <f>+Anx16AMN!K17+Anx16AME!K17*Disponible!$B$75</f>
        <v>0</v>
      </c>
      <c r="L17" s="608">
        <f>+Anx16AMN!L17+Anx16AME!L17*Disponible!$B$75</f>
        <v>0</v>
      </c>
      <c r="M17" s="608">
        <f>+Anx16AMN!M17+Anx16AME!M17*Disponible!$B$75</f>
        <v>0</v>
      </c>
      <c r="N17" s="605">
        <f t="shared" si="0"/>
        <v>0</v>
      </c>
      <c r="O17" s="768"/>
      <c r="P17" s="765">
        <f>+Anx16AMN!N17+Anx16AME!N17*Disponible!$B$75-N17</f>
        <v>0</v>
      </c>
      <c r="Q17" s="763"/>
    </row>
    <row r="18" spans="1:17" s="151" customFormat="1" ht="16.5" customHeight="1">
      <c r="A18" s="789">
        <v>140809</v>
      </c>
      <c r="B18" s="298" t="s">
        <v>193</v>
      </c>
      <c r="C18" s="608">
        <f>+Anx16AMN!C18+Anx16AME!C18*Disponible!$B$75</f>
        <v>0</v>
      </c>
      <c r="D18" s="608">
        <f>+Anx16AMN!D18+Anx16AME!D18*Disponible!$B$75</f>
        <v>0</v>
      </c>
      <c r="E18" s="608">
        <f>+Anx16AMN!E18+Anx16AME!E18*Disponible!$B$75</f>
        <v>0</v>
      </c>
      <c r="F18" s="608">
        <f>+Anx16AMN!F18+Anx16AME!F18*Disponible!$B$75</f>
        <v>0</v>
      </c>
      <c r="G18" s="608">
        <f>+Anx16AMN!G18+Anx16AME!G18*Disponible!$B$75</f>
        <v>0</v>
      </c>
      <c r="H18" s="608">
        <f>+Anx16AMN!H18+Anx16AME!H18*Disponible!$B$75</f>
        <v>0</v>
      </c>
      <c r="I18" s="608">
        <f>+Anx16AMN!I18+Anx16AME!I18*Disponible!$B$75</f>
        <v>0</v>
      </c>
      <c r="J18" s="608">
        <f>+Anx16AMN!J18+Anx16AME!J18*Disponible!$B$75</f>
        <v>0</v>
      </c>
      <c r="K18" s="608">
        <f>+Anx16AMN!K18+Anx16AME!K18*Disponible!$B$75</f>
        <v>0</v>
      </c>
      <c r="L18" s="608">
        <f>+Anx16AMN!L18+Anx16AME!L18*Disponible!$B$75</f>
        <v>0</v>
      </c>
      <c r="M18" s="608">
        <f>+Anx16AMN!M18+Anx16AME!M18*Disponible!$B$75</f>
        <v>0</v>
      </c>
      <c r="N18" s="605">
        <f t="shared" si="0"/>
        <v>0</v>
      </c>
      <c r="O18" s="768"/>
      <c r="P18" s="765">
        <f>+Anx16AMN!N18+Anx16AME!N18*Disponible!$B$75-N18</f>
        <v>0</v>
      </c>
      <c r="Q18" s="763"/>
    </row>
    <row r="19" spans="1:17" s="151" customFormat="1" ht="16.5" customHeight="1">
      <c r="A19" s="789">
        <v>140810</v>
      </c>
      <c r="B19" s="298" t="s">
        <v>194</v>
      </c>
      <c r="C19" s="608">
        <f>+Anx16AMN!C19+Anx16AME!C19*Disponible!$B$75</f>
        <v>0</v>
      </c>
      <c r="D19" s="608">
        <f>+Anx16AMN!D19+Anx16AME!D19*Disponible!$B$75</f>
        <v>0</v>
      </c>
      <c r="E19" s="608">
        <f>+Anx16AMN!E19+Anx16AME!E19*Disponible!$B$75</f>
        <v>0</v>
      </c>
      <c r="F19" s="608">
        <f>+Anx16AMN!F19+Anx16AME!F19*Disponible!$B$75</f>
        <v>0</v>
      </c>
      <c r="G19" s="608">
        <f>+Anx16AMN!G19+Anx16AME!G19*Disponible!$B$75</f>
        <v>0</v>
      </c>
      <c r="H19" s="608">
        <f>+Anx16AMN!H19+Anx16AME!H19*Disponible!$B$75</f>
        <v>0</v>
      </c>
      <c r="I19" s="608">
        <f>+Anx16AMN!I19+Anx16AME!I19*Disponible!$B$75</f>
        <v>0</v>
      </c>
      <c r="J19" s="608">
        <f>+Anx16AMN!J19+Anx16AME!J19*Disponible!$B$75</f>
        <v>0</v>
      </c>
      <c r="K19" s="608">
        <f>+Anx16AMN!K19+Anx16AME!K19*Disponible!$B$75</f>
        <v>0</v>
      </c>
      <c r="L19" s="608">
        <f>+Anx16AMN!L19+Anx16AME!L19*Disponible!$B$75</f>
        <v>0</v>
      </c>
      <c r="M19" s="608">
        <f>+Anx16AMN!M19+Anx16AME!M19*Disponible!$B$75</f>
        <v>0</v>
      </c>
      <c r="N19" s="605">
        <f t="shared" si="0"/>
        <v>0</v>
      </c>
      <c r="O19" s="769"/>
      <c r="P19" s="765">
        <f>+Anx16AMN!N19+Anx16AME!N19*Disponible!$B$75-N19</f>
        <v>0</v>
      </c>
      <c r="Q19" s="763"/>
    </row>
    <row r="20" spans="1:17" s="151" customFormat="1" ht="16.5" customHeight="1">
      <c r="A20" s="789">
        <v>140811</v>
      </c>
      <c r="B20" s="298" t="s">
        <v>195</v>
      </c>
      <c r="C20" s="608">
        <f>+Anx16AMN!C20+Anx16AME!C20*Disponible!$B$75</f>
        <v>0</v>
      </c>
      <c r="D20" s="608">
        <f>+Anx16AMN!D20+Anx16AME!D20*Disponible!$B$75</f>
        <v>0</v>
      </c>
      <c r="E20" s="608">
        <f>+Anx16AMN!E20+Anx16AME!E20*Disponible!$B$75</f>
        <v>0</v>
      </c>
      <c r="F20" s="608">
        <f>+Anx16AMN!F20+Anx16AME!F20*Disponible!$B$75</f>
        <v>0</v>
      </c>
      <c r="G20" s="608">
        <f>+Anx16AMN!G20+Anx16AME!G20*Disponible!$B$75</f>
        <v>0</v>
      </c>
      <c r="H20" s="608">
        <f>+Anx16AMN!H20+Anx16AME!H20*Disponible!$B$75</f>
        <v>0</v>
      </c>
      <c r="I20" s="608">
        <f>+Anx16AMN!I20+Anx16AME!I20*Disponible!$B$75</f>
        <v>0</v>
      </c>
      <c r="J20" s="608">
        <f>+Anx16AMN!J20+Anx16AME!J20*Disponible!$B$75</f>
        <v>0</v>
      </c>
      <c r="K20" s="608">
        <f>+Anx16AMN!K20+Anx16AME!K20*Disponible!$B$75</f>
        <v>0</v>
      </c>
      <c r="L20" s="608">
        <f>+Anx16AMN!L20+Anx16AME!L20*Disponible!$B$75</f>
        <v>0</v>
      </c>
      <c r="M20" s="608">
        <f>+Anx16AMN!M20+Anx16AME!M20*Disponible!$B$75</f>
        <v>0</v>
      </c>
      <c r="N20" s="605">
        <f t="shared" si="0"/>
        <v>0</v>
      </c>
      <c r="O20" s="769"/>
      <c r="P20" s="765">
        <f>+Anx16AMN!N20+Anx16AME!N20*Disponible!$B$75-N20</f>
        <v>0</v>
      </c>
      <c r="Q20" s="763"/>
    </row>
    <row r="21" spans="1:17" s="151" customFormat="1" ht="16.5" customHeight="1">
      <c r="A21" s="789">
        <v>140812</v>
      </c>
      <c r="B21" s="298" t="s">
        <v>196</v>
      </c>
      <c r="C21" s="608">
        <f>+Anx16AMN!C21+Anx16AME!C21*Disponible!$B$75</f>
        <v>0</v>
      </c>
      <c r="D21" s="608">
        <f>+Anx16AMN!D21+Anx16AME!D21*Disponible!$B$75</f>
        <v>0</v>
      </c>
      <c r="E21" s="608">
        <f>+Anx16AMN!E21+Anx16AME!E21*Disponible!$B$75</f>
        <v>0</v>
      </c>
      <c r="F21" s="608">
        <f>+Anx16AMN!F21+Anx16AME!F21*Disponible!$B$75</f>
        <v>0</v>
      </c>
      <c r="G21" s="608">
        <f>+Anx16AMN!G21+Anx16AME!G21*Disponible!$B$75</f>
        <v>0</v>
      </c>
      <c r="H21" s="608">
        <f>+Anx16AMN!H21+Anx16AME!H21*Disponible!$B$75</f>
        <v>0</v>
      </c>
      <c r="I21" s="608">
        <f>+Anx16AMN!I21+Anx16AME!I21*Disponible!$B$75</f>
        <v>0</v>
      </c>
      <c r="J21" s="608">
        <f>+Anx16AMN!J21+Anx16AME!J21*Disponible!$B$75</f>
        <v>0</v>
      </c>
      <c r="K21" s="608">
        <f>+Anx16AMN!K21+Anx16AME!K21*Disponible!$B$75</f>
        <v>0</v>
      </c>
      <c r="L21" s="608">
        <f>+Anx16AMN!L21+Anx16AME!L21*Disponible!$B$75</f>
        <v>0</v>
      </c>
      <c r="M21" s="608">
        <f>+Anx16AMN!M21+Anx16AME!M21*Disponible!$B$75</f>
        <v>0</v>
      </c>
      <c r="N21" s="605">
        <f t="shared" si="0"/>
        <v>0</v>
      </c>
      <c r="O21" s="769"/>
      <c r="P21" s="765">
        <f>+Anx16AMN!N21+Anx16AME!N21*Disponible!$B$75-N21</f>
        <v>0</v>
      </c>
      <c r="Q21" s="763"/>
    </row>
    <row r="22" spans="1:17" s="151" customFormat="1" ht="16.5" customHeight="1">
      <c r="A22" s="169" t="s">
        <v>399</v>
      </c>
      <c r="B22" s="263" t="s">
        <v>77</v>
      </c>
      <c r="C22" s="608">
        <f>+Anx16AMN!C22+Anx16AME!C22*Disponible!$B$75</f>
        <v>0</v>
      </c>
      <c r="D22" s="608">
        <f>+Anx16AMN!D22+Anx16AME!D22*Disponible!$B$75</f>
        <v>0</v>
      </c>
      <c r="E22" s="608">
        <f>+Anx16AMN!E22+Anx16AME!E22*Disponible!$B$75</f>
        <v>0</v>
      </c>
      <c r="F22" s="608">
        <f>+Anx16AMN!F22+Anx16AME!F22*Disponible!$B$75</f>
        <v>0</v>
      </c>
      <c r="G22" s="608">
        <f>+Anx16AMN!G22+Anx16AME!G22*Disponible!$B$75</f>
        <v>0</v>
      </c>
      <c r="H22" s="608">
        <f>+Anx16AMN!H22+Anx16AME!H22*Disponible!$B$75</f>
        <v>0</v>
      </c>
      <c r="I22" s="608">
        <f>+Anx16AMN!I22+Anx16AME!I22*Disponible!$B$75</f>
        <v>0</v>
      </c>
      <c r="J22" s="608">
        <f>+Anx16AMN!J22+Anx16AME!J22*Disponible!$B$75</f>
        <v>0</v>
      </c>
      <c r="K22" s="608">
        <f>+Anx16AMN!K22+Anx16AME!K22*Disponible!$B$75</f>
        <v>0</v>
      </c>
      <c r="L22" s="608">
        <f>+Anx16AMN!L22+Anx16AME!L22*Disponible!$B$75</f>
        <v>0</v>
      </c>
      <c r="M22" s="608">
        <f>+Anx16AMN!M22+Anx16AME!M22*Disponible!$B$75</f>
        <v>0</v>
      </c>
      <c r="N22" s="605">
        <f t="shared" si="0"/>
        <v>0</v>
      </c>
      <c r="O22" s="581"/>
      <c r="P22" s="765">
        <f>+Anx16AMN!N22+Anx16AME!N22*Disponible!$B$75-N22</f>
        <v>0</v>
      </c>
      <c r="Q22" s="766"/>
    </row>
    <row r="23" spans="1:17" s="279" customFormat="1" ht="17.25" customHeight="1">
      <c r="A23" s="789">
        <v>140113</v>
      </c>
      <c r="B23" s="298" t="s">
        <v>121</v>
      </c>
      <c r="C23" s="608">
        <f>+Anx16AMN!C23+Anx16AME!C23*Disponible!$B$75</f>
        <v>0</v>
      </c>
      <c r="D23" s="608">
        <f>+Anx16AMN!D23+Anx16AME!D23*Disponible!$B$75</f>
        <v>0</v>
      </c>
      <c r="E23" s="608">
        <f>+Anx16AMN!E23+Anx16AME!E23*Disponible!$B$75</f>
        <v>0</v>
      </c>
      <c r="F23" s="608">
        <f>+Anx16AMN!F23+Anx16AME!F23*Disponible!$B$75</f>
        <v>0</v>
      </c>
      <c r="G23" s="608">
        <f>+Anx16AMN!G23+Anx16AME!G23*Disponible!$B$75</f>
        <v>0</v>
      </c>
      <c r="H23" s="608">
        <f>+Anx16AMN!H23+Anx16AME!H23*Disponible!$B$75</f>
        <v>0</v>
      </c>
      <c r="I23" s="608">
        <f>+Anx16AMN!I23+Anx16AME!I23*Disponible!$B$75</f>
        <v>0</v>
      </c>
      <c r="J23" s="608">
        <f>+Anx16AMN!J23+Anx16AME!J23*Disponible!$B$75</f>
        <v>0</v>
      </c>
      <c r="K23" s="608">
        <f>+Anx16AMN!K23+Anx16AME!K23*Disponible!$B$75</f>
        <v>0</v>
      </c>
      <c r="L23" s="608">
        <f>+Anx16AMN!L23+Anx16AME!L23*Disponible!$B$75</f>
        <v>0</v>
      </c>
      <c r="M23" s="608">
        <f>+Anx16AMN!M23+Anx16AME!M23*Disponible!$B$75</f>
        <v>0</v>
      </c>
      <c r="N23" s="605">
        <f t="shared" si="0"/>
        <v>0</v>
      </c>
      <c r="O23" s="770"/>
      <c r="P23" s="765">
        <f>+Anx16AMN!N23+Anx16AME!N23*Disponible!$B$75-N23</f>
        <v>0</v>
      </c>
      <c r="Q23" s="269"/>
    </row>
    <row r="24" spans="1:17" s="279" customFormat="1" ht="18" customHeight="1">
      <c r="A24" s="789">
        <v>140102</v>
      </c>
      <c r="B24" s="298" t="s">
        <v>122</v>
      </c>
      <c r="C24" s="608">
        <f>+Anx16AMN!C24+Anx16AME!C24*Disponible!$B$75</f>
        <v>0</v>
      </c>
      <c r="D24" s="608">
        <f>+Anx16AMN!D24+Anx16AME!D24*Disponible!$B$75</f>
        <v>0</v>
      </c>
      <c r="E24" s="608">
        <f>+Anx16AMN!E24+Anx16AME!E24*Disponible!$B$75</f>
        <v>0</v>
      </c>
      <c r="F24" s="608">
        <f>+Anx16AMN!F24+Anx16AME!F24*Disponible!$B$75</f>
        <v>0</v>
      </c>
      <c r="G24" s="608">
        <f>+Anx16AMN!G24+Anx16AME!G24*Disponible!$B$75</f>
        <v>0</v>
      </c>
      <c r="H24" s="608">
        <f>+Anx16AMN!H24+Anx16AME!H24*Disponible!$B$75</f>
        <v>0</v>
      </c>
      <c r="I24" s="608">
        <f>+Anx16AMN!I24+Anx16AME!I24*Disponible!$B$75</f>
        <v>0</v>
      </c>
      <c r="J24" s="608">
        <f>+Anx16AMN!J24+Anx16AME!J24*Disponible!$B$75</f>
        <v>0</v>
      </c>
      <c r="K24" s="608">
        <f>+Anx16AMN!K24+Anx16AME!K24*Disponible!$B$75</f>
        <v>0</v>
      </c>
      <c r="L24" s="608">
        <f>+Anx16AMN!L24+Anx16AME!L24*Disponible!$B$75</f>
        <v>0</v>
      </c>
      <c r="M24" s="608">
        <f>+Anx16AMN!M24+Anx16AME!M24*Disponible!$B$75</f>
        <v>0</v>
      </c>
      <c r="N24" s="605">
        <f t="shared" si="0"/>
        <v>0</v>
      </c>
      <c r="O24" s="770"/>
      <c r="P24" s="765">
        <f>+Anx16AMN!N24+Anx16AME!N24*Disponible!$B$75-N24</f>
        <v>0</v>
      </c>
      <c r="Q24" s="763"/>
    </row>
    <row r="25" spans="1:17" s="279" customFormat="1" ht="18" customHeight="1">
      <c r="A25" s="789">
        <v>140813</v>
      </c>
      <c r="B25" s="298" t="s">
        <v>199</v>
      </c>
      <c r="C25" s="608">
        <f>+Anx16AMN!C25+Anx16AME!C25*Disponible!$B$75</f>
        <v>0</v>
      </c>
      <c r="D25" s="608">
        <f>+Anx16AMN!D25+Anx16AME!D25*Disponible!$B$75</f>
        <v>0</v>
      </c>
      <c r="E25" s="608">
        <f>+Anx16AMN!E25+Anx16AME!E25*Disponible!$B$75</f>
        <v>0</v>
      </c>
      <c r="F25" s="608">
        <f>+Anx16AMN!F25+Anx16AME!F25*Disponible!$B$75</f>
        <v>0</v>
      </c>
      <c r="G25" s="608">
        <f>+Anx16AMN!G25+Anx16AME!G25*Disponible!$B$75</f>
        <v>0</v>
      </c>
      <c r="H25" s="608">
        <f>+Anx16AMN!H25+Anx16AME!H25*Disponible!$B$75</f>
        <v>0</v>
      </c>
      <c r="I25" s="608">
        <f>+Anx16AMN!I25+Anx16AME!I25*Disponible!$B$75</f>
        <v>0</v>
      </c>
      <c r="J25" s="608">
        <f>+Anx16AMN!J25+Anx16AME!J25*Disponible!$B$75</f>
        <v>0</v>
      </c>
      <c r="K25" s="608">
        <f>+Anx16AMN!K25+Anx16AME!K25*Disponible!$B$75</f>
        <v>0</v>
      </c>
      <c r="L25" s="608">
        <f>+Anx16AMN!L25+Anx16AME!L25*Disponible!$B$75</f>
        <v>0</v>
      </c>
      <c r="M25" s="608">
        <f>+Anx16AMN!M25+Anx16AME!M25*Disponible!$B$75</f>
        <v>0</v>
      </c>
      <c r="N25" s="605">
        <f t="shared" si="0"/>
        <v>0</v>
      </c>
      <c r="O25" s="327"/>
      <c r="P25" s="765">
        <f>+Anx16AMN!N25+Anx16AME!N25*Disponible!$B$75-N25</f>
        <v>0</v>
      </c>
      <c r="Q25" s="763"/>
    </row>
    <row r="26" spans="1:17" s="279" customFormat="1" ht="18" customHeight="1">
      <c r="A26" s="789">
        <v>140802</v>
      </c>
      <c r="B26" s="298" t="s">
        <v>198</v>
      </c>
      <c r="C26" s="608">
        <f>+Anx16AMN!C26+Anx16AME!C26*Disponible!$B$75</f>
        <v>0</v>
      </c>
      <c r="D26" s="608">
        <f>+Anx16AMN!D26+Anx16AME!D26*Disponible!$B$75</f>
        <v>0</v>
      </c>
      <c r="E26" s="608">
        <f>+Anx16AMN!E26+Anx16AME!E26*Disponible!$B$75</f>
        <v>0</v>
      </c>
      <c r="F26" s="608">
        <f>+Anx16AMN!F26+Anx16AME!F26*Disponible!$B$75</f>
        <v>0</v>
      </c>
      <c r="G26" s="608">
        <f>+Anx16AMN!G26+Anx16AME!G26*Disponible!$B$75</f>
        <v>0</v>
      </c>
      <c r="H26" s="608">
        <f>+Anx16AMN!H26+Anx16AME!H26*Disponible!$B$75</f>
        <v>0</v>
      </c>
      <c r="I26" s="608">
        <f>+Anx16AMN!I26+Anx16AME!I26*Disponible!$B$75</f>
        <v>0</v>
      </c>
      <c r="J26" s="608">
        <f>+Anx16AMN!J26+Anx16AME!J26*Disponible!$B$75</f>
        <v>0</v>
      </c>
      <c r="K26" s="608">
        <f>+Anx16AMN!K26+Anx16AME!K26*Disponible!$B$75</f>
        <v>0</v>
      </c>
      <c r="L26" s="608">
        <f>+Anx16AMN!L26+Anx16AME!L26*Disponible!$B$75</f>
        <v>0</v>
      </c>
      <c r="M26" s="608">
        <f>+Anx16AMN!M26+Anx16AME!M26*Disponible!$B$75</f>
        <v>0</v>
      </c>
      <c r="N26" s="605">
        <f t="shared" si="0"/>
        <v>0</v>
      </c>
      <c r="O26" s="327"/>
      <c r="P26" s="765">
        <f>+Anx16AMN!N26+Anx16AME!N26*Disponible!$B$75-N26</f>
        <v>0</v>
      </c>
      <c r="Q26" s="269"/>
    </row>
    <row r="27" spans="1:17" s="151" customFormat="1" ht="16.5" customHeight="1">
      <c r="A27" s="322" t="s">
        <v>400</v>
      </c>
      <c r="B27" s="263" t="s">
        <v>78</v>
      </c>
      <c r="C27" s="608">
        <f>+Anx16AMN!C27+Anx16AME!C27*Disponible!$B$75</f>
        <v>0</v>
      </c>
      <c r="D27" s="608">
        <f>+Anx16AMN!D27+Anx16AME!D27*Disponible!$B$75</f>
        <v>0</v>
      </c>
      <c r="E27" s="608">
        <f>+Anx16AMN!E27+Anx16AME!E27*Disponible!$B$75</f>
        <v>0</v>
      </c>
      <c r="F27" s="608">
        <f>+Anx16AMN!F27+Anx16AME!F27*Disponible!$B$75</f>
        <v>0</v>
      </c>
      <c r="G27" s="608">
        <f>+Anx16AMN!G27+Anx16AME!G27*Disponible!$B$75</f>
        <v>0</v>
      </c>
      <c r="H27" s="608">
        <f>+Anx16AMN!H27+Anx16AME!H27*Disponible!$B$75</f>
        <v>0</v>
      </c>
      <c r="I27" s="608">
        <f>+Anx16AMN!I27+Anx16AME!I27*Disponible!$B$75</f>
        <v>0</v>
      </c>
      <c r="J27" s="608">
        <f>+Anx16AMN!J27+Anx16AME!J27*Disponible!$B$75</f>
        <v>0</v>
      </c>
      <c r="K27" s="608">
        <f>+Anx16AMN!K27+Anx16AME!K27*Disponible!$B$75</f>
        <v>0</v>
      </c>
      <c r="L27" s="608">
        <f>+Anx16AMN!L27+Anx16AME!L27*Disponible!$B$75</f>
        <v>0</v>
      </c>
      <c r="M27" s="608">
        <f>+Anx16AMN!M27+Anx16AME!M27*Disponible!$B$75</f>
        <v>0</v>
      </c>
      <c r="N27" s="605">
        <f t="shared" si="0"/>
        <v>0</v>
      </c>
      <c r="O27" s="581"/>
      <c r="P27" s="765">
        <f>+Anx16AMN!N27+Anx16AME!N27*Disponible!$B$75-N27</f>
        <v>0</v>
      </c>
      <c r="Q27" s="763"/>
    </row>
    <row r="28" spans="1:17" s="151" customFormat="1" ht="16.5" customHeight="1">
      <c r="A28" s="789">
        <v>140104</v>
      </c>
      <c r="B28" s="319" t="s">
        <v>123</v>
      </c>
      <c r="C28" s="608">
        <f>+Anx16AMN!C28+Anx16AME!C28*Disponible!$B$75</f>
        <v>0</v>
      </c>
      <c r="D28" s="608">
        <f>+Anx16AMN!D28+Anx16AME!D28*Disponible!$B$75</f>
        <v>0</v>
      </c>
      <c r="E28" s="608">
        <f>+Anx16AMN!E28+Anx16AME!E28*Disponible!$B$75</f>
        <v>0</v>
      </c>
      <c r="F28" s="608">
        <f>+Anx16AMN!F28+Anx16AME!F28*Disponible!$B$75</f>
        <v>0</v>
      </c>
      <c r="G28" s="608">
        <f>+Anx16AMN!G28+Anx16AME!G28*Disponible!$B$75</f>
        <v>0</v>
      </c>
      <c r="H28" s="608">
        <f>+Anx16AMN!H28+Anx16AME!H28*Disponible!$B$75</f>
        <v>0</v>
      </c>
      <c r="I28" s="608">
        <f>+Anx16AMN!I28+Anx16AME!I28*Disponible!$B$75</f>
        <v>0</v>
      </c>
      <c r="J28" s="608">
        <f>+Anx16AMN!J28+Anx16AME!J28*Disponible!$B$75</f>
        <v>0</v>
      </c>
      <c r="K28" s="608">
        <f>+Anx16AMN!K28+Anx16AME!K28*Disponible!$B$75</f>
        <v>0</v>
      </c>
      <c r="L28" s="608">
        <f>+Anx16AMN!L28+Anx16AME!L28*Disponible!$B$75</f>
        <v>0</v>
      </c>
      <c r="M28" s="608">
        <f>+Anx16AMN!M28+Anx16AME!M28*Disponible!$B$75</f>
        <v>0</v>
      </c>
      <c r="N28" s="605">
        <f t="shared" si="0"/>
        <v>0</v>
      </c>
      <c r="P28" s="765">
        <f>+Anx16AMN!N28+Anx16AME!N28*Disponible!$B$75-N28</f>
        <v>0</v>
      </c>
      <c r="Q28" s="763"/>
    </row>
    <row r="29" spans="1:17" s="151" customFormat="1" ht="16.5" customHeight="1">
      <c r="A29" s="789">
        <v>1420804</v>
      </c>
      <c r="B29" s="321" t="s">
        <v>201</v>
      </c>
      <c r="C29" s="608">
        <f>+Anx16AMN!C29+Anx16AME!C29*Disponible!$B$75</f>
        <v>0</v>
      </c>
      <c r="D29" s="608">
        <f>+Anx16AMN!D29+Anx16AME!D29*Disponible!$B$75</f>
        <v>0</v>
      </c>
      <c r="E29" s="608">
        <f>+Anx16AMN!E29+Anx16AME!E29*Disponible!$B$75</f>
        <v>0</v>
      </c>
      <c r="F29" s="608">
        <f>+Anx16AMN!F29+Anx16AME!F29*Disponible!$B$75</f>
        <v>0</v>
      </c>
      <c r="G29" s="608">
        <f>+Anx16AMN!G29+Anx16AME!G29*Disponible!$B$75</f>
        <v>0</v>
      </c>
      <c r="H29" s="608">
        <f>+Anx16AMN!H29+Anx16AME!H29*Disponible!$B$75</f>
        <v>0</v>
      </c>
      <c r="I29" s="608">
        <f>+Anx16AMN!I29+Anx16AME!I29*Disponible!$B$75</f>
        <v>0</v>
      </c>
      <c r="J29" s="608">
        <f>+Anx16AMN!J29+Anx16AME!J29*Disponible!$B$75</f>
        <v>0</v>
      </c>
      <c r="K29" s="608">
        <f>+Anx16AMN!K29+Anx16AME!K29*Disponible!$B$75</f>
        <v>0</v>
      </c>
      <c r="L29" s="608">
        <f>+Anx16AMN!L29+Anx16AME!L29*Disponible!$B$75</f>
        <v>0</v>
      </c>
      <c r="M29" s="608">
        <f>+Anx16AMN!M29+Anx16AME!M29*Disponible!$B$75</f>
        <v>0</v>
      </c>
      <c r="N29" s="605">
        <f t="shared" si="0"/>
        <v>0</v>
      </c>
      <c r="P29" s="765">
        <f>+Anx16AMN!N29+Anx16AME!N29*Disponible!$B$75-N29</f>
        <v>0</v>
      </c>
      <c r="Q29" s="763"/>
    </row>
    <row r="30" spans="1:17" s="586" customFormat="1" ht="16.5" customHeight="1">
      <c r="A30" s="322" t="s">
        <v>398</v>
      </c>
      <c r="B30" s="263" t="s">
        <v>79</v>
      </c>
      <c r="C30" s="608">
        <f>+Anx16AMN!C30+Anx16AME!C30*Disponible!$B$75</f>
        <v>0</v>
      </c>
      <c r="D30" s="608">
        <f>+Anx16AMN!D30+Anx16AME!D30*Disponible!$B$75</f>
        <v>0</v>
      </c>
      <c r="E30" s="608">
        <f>+Anx16AMN!E30+Anx16AME!E30*Disponible!$B$75</f>
        <v>0</v>
      </c>
      <c r="F30" s="608">
        <f>+Anx16AMN!F30+Anx16AME!F30*Disponible!$B$75</f>
        <v>0</v>
      </c>
      <c r="G30" s="608">
        <f>+Anx16AMN!G30+Anx16AME!G30*Disponible!$B$75</f>
        <v>0</v>
      </c>
      <c r="H30" s="608">
        <f>+Anx16AMN!H30+Anx16AME!H30*Disponible!$B$75</f>
        <v>0</v>
      </c>
      <c r="I30" s="608">
        <f>+Anx16AMN!I30+Anx16AME!I30*Disponible!$B$75</f>
        <v>0</v>
      </c>
      <c r="J30" s="608">
        <f>+Anx16AMN!J30+Anx16AME!J30*Disponible!$B$75</f>
        <v>0</v>
      </c>
      <c r="K30" s="608">
        <f>+Anx16AMN!K30+Anx16AME!K30*Disponible!$B$75</f>
        <v>0</v>
      </c>
      <c r="L30" s="608">
        <f>+Anx16AMN!L30+Anx16AME!L30*Disponible!$B$75</f>
        <v>0</v>
      </c>
      <c r="M30" s="608">
        <f>+Anx16AMN!M30+Anx16AME!M30*Disponible!$B$75</f>
        <v>0</v>
      </c>
      <c r="N30" s="605">
        <f t="shared" si="0"/>
        <v>0</v>
      </c>
      <c r="O30" s="581"/>
      <c r="P30" s="765">
        <f>+Anx16AMN!N30+Anx16AME!N30*Disponible!$B$75-N30</f>
        <v>0</v>
      </c>
      <c r="Q30" s="763"/>
    </row>
    <row r="31" spans="1:17" s="279" customFormat="1" ht="17.25" customHeight="1">
      <c r="A31" s="789">
        <v>142103</v>
      </c>
      <c r="B31" s="319" t="s">
        <v>124</v>
      </c>
      <c r="C31" s="608">
        <f>+Anx16AMN!C31+Anx16AME!C31*Disponible!$B$75</f>
        <v>0</v>
      </c>
      <c r="D31" s="608">
        <f>+Anx16AMN!D31+Anx16AME!D31*Disponible!$B$75</f>
        <v>0</v>
      </c>
      <c r="E31" s="608">
        <f>+Anx16AMN!E31+Anx16AME!E31*Disponible!$B$75</f>
        <v>0</v>
      </c>
      <c r="F31" s="608">
        <f>+Anx16AMN!F31+Anx16AME!F31*Disponible!$B$75</f>
        <v>0</v>
      </c>
      <c r="G31" s="608">
        <f>+Anx16AMN!G31+Anx16AME!G31*Disponible!$B$75</f>
        <v>0</v>
      </c>
      <c r="H31" s="608">
        <f>+Anx16AMN!H31+Anx16AME!H31*Disponible!$B$75</f>
        <v>0</v>
      </c>
      <c r="I31" s="608">
        <f>+Anx16AMN!I31+Anx16AME!I31*Disponible!$B$75</f>
        <v>0</v>
      </c>
      <c r="J31" s="608">
        <f>+Anx16AMN!J31+Anx16AME!J31*Disponible!$B$75</f>
        <v>0</v>
      </c>
      <c r="K31" s="608">
        <f>+Anx16AMN!K31+Anx16AME!K31*Disponible!$B$75</f>
        <v>0</v>
      </c>
      <c r="L31" s="608">
        <f>+Anx16AMN!L31+Anx16AME!L31*Disponible!$B$75</f>
        <v>0</v>
      </c>
      <c r="M31" s="608">
        <f>+Anx16AMN!M31+Anx16AME!M31*Disponible!$B$75</f>
        <v>0</v>
      </c>
      <c r="N31" s="605">
        <f t="shared" si="0"/>
        <v>0</v>
      </c>
      <c r="O31" s="771"/>
      <c r="P31" s="765">
        <f>+Anx16AMN!N31+Anx16AME!N31*Disponible!$B$75-N31</f>
        <v>0</v>
      </c>
      <c r="Q31" s="269"/>
    </row>
    <row r="32" spans="1:17" s="279" customFormat="1" ht="17.25" customHeight="1">
      <c r="A32" s="789">
        <v>142803</v>
      </c>
      <c r="B32" s="321" t="s">
        <v>203</v>
      </c>
      <c r="C32" s="608">
        <f>+Anx16AMN!C32+Anx16AME!C32*Disponible!$B$75</f>
        <v>0</v>
      </c>
      <c r="D32" s="608">
        <f>+Anx16AMN!D32+Anx16AME!D32*Disponible!$B$75</f>
        <v>0</v>
      </c>
      <c r="E32" s="608">
        <f>+Anx16AMN!E32+Anx16AME!E32*Disponible!$B$75</f>
        <v>0</v>
      </c>
      <c r="F32" s="608">
        <f>+Anx16AMN!F32+Anx16AME!F32*Disponible!$B$75</f>
        <v>0</v>
      </c>
      <c r="G32" s="608">
        <f>+Anx16AMN!G32+Anx16AME!G32*Disponible!$B$75</f>
        <v>0</v>
      </c>
      <c r="H32" s="608">
        <f>+Anx16AMN!H32+Anx16AME!H32*Disponible!$B$75</f>
        <v>0</v>
      </c>
      <c r="I32" s="608">
        <f>+Anx16AMN!I32+Anx16AME!I32*Disponible!$B$75</f>
        <v>0</v>
      </c>
      <c r="J32" s="608">
        <f>+Anx16AMN!J32+Anx16AME!J32*Disponible!$B$75</f>
        <v>0</v>
      </c>
      <c r="K32" s="608">
        <f>+Anx16AMN!K32+Anx16AME!K32*Disponible!$B$75</f>
        <v>0</v>
      </c>
      <c r="L32" s="608">
        <f>+Anx16AMN!L32+Anx16AME!L32*Disponible!$B$75</f>
        <v>0</v>
      </c>
      <c r="M32" s="608">
        <f>+Anx16AMN!M32+Anx16AME!M32*Disponible!$B$75</f>
        <v>0</v>
      </c>
      <c r="N32" s="605">
        <f t="shared" si="0"/>
        <v>0</v>
      </c>
      <c r="O32" s="771"/>
      <c r="P32" s="765">
        <f>+Anx16AMN!N32+Anx16AME!N32*Disponible!$B$75-N32</f>
        <v>0</v>
      </c>
      <c r="Q32" s="269"/>
    </row>
    <row r="33" spans="1:17" s="151" customFormat="1" ht="16.5" customHeight="1">
      <c r="A33" s="358" t="s">
        <v>401</v>
      </c>
      <c r="B33" s="263" t="s">
        <v>80</v>
      </c>
      <c r="C33" s="608">
        <f>+Anx16AMN!C33+Anx16AME!C33*Disponible!$B$75</f>
        <v>0</v>
      </c>
      <c r="D33" s="608">
        <f>+Anx16AMN!D33+Anx16AME!D33*Disponible!$B$75</f>
        <v>0</v>
      </c>
      <c r="E33" s="608">
        <f>+Anx16AMN!E33+Anx16AME!E33*Disponible!$B$75</f>
        <v>0</v>
      </c>
      <c r="F33" s="608">
        <f>+Anx16AMN!F33+Anx16AME!F33*Disponible!$B$75</f>
        <v>0</v>
      </c>
      <c r="G33" s="608">
        <f>+Anx16AMN!G33+Anx16AME!G33*Disponible!$B$75</f>
        <v>0</v>
      </c>
      <c r="H33" s="608">
        <f>+Anx16AMN!H33+Anx16AME!H33*Disponible!$B$75</f>
        <v>0</v>
      </c>
      <c r="I33" s="608">
        <f>+Anx16AMN!I33+Anx16AME!I33*Disponible!$B$75</f>
        <v>0</v>
      </c>
      <c r="J33" s="608">
        <f>+Anx16AMN!J33+Anx16AME!J33*Disponible!$B$75</f>
        <v>0</v>
      </c>
      <c r="K33" s="608">
        <f>+Anx16AMN!K33+Anx16AME!K33*Disponible!$B$75</f>
        <v>0</v>
      </c>
      <c r="L33" s="608">
        <f>+Anx16AMN!L33+Anx16AME!L33*Disponible!$B$75</f>
        <v>0</v>
      </c>
      <c r="M33" s="608">
        <f>+Anx16AMN!M33+Anx16AME!M33*Disponible!$B$75</f>
        <v>0</v>
      </c>
      <c r="N33" s="605">
        <f t="shared" si="0"/>
        <v>0</v>
      </c>
      <c r="O33" s="768"/>
      <c r="P33" s="765">
        <f>+Anx16AMN!N33+Anx16AME!N33*Disponible!$B$75-N33</f>
        <v>0</v>
      </c>
      <c r="Q33" s="766"/>
    </row>
    <row r="34" spans="1:17" s="586" customFormat="1" ht="16.5" customHeight="1">
      <c r="A34" s="789">
        <v>8108011201</v>
      </c>
      <c r="B34" s="298" t="s">
        <v>206</v>
      </c>
      <c r="C34" s="608">
        <f>+Anx16AMN!C34+Anx16AME!C34*Disponible!$B$75</f>
        <v>0</v>
      </c>
      <c r="D34" s="608">
        <f>+Anx16AMN!D34+Anx16AME!D34*Disponible!$B$75</f>
        <v>0</v>
      </c>
      <c r="E34" s="608">
        <f>+Anx16AMN!E34+Anx16AME!E34*Disponible!$B$75</f>
        <v>0</v>
      </c>
      <c r="F34" s="608">
        <f>+Anx16AMN!F34+Anx16AME!F34*Disponible!$B$75</f>
        <v>0</v>
      </c>
      <c r="G34" s="608">
        <f>+Anx16AMN!G34+Anx16AME!G34*Disponible!$B$75</f>
        <v>0</v>
      </c>
      <c r="H34" s="608">
        <f>+Anx16AMN!H34+Anx16AME!H34*Disponible!$B$75</f>
        <v>0</v>
      </c>
      <c r="I34" s="608">
        <f>+Anx16AMN!I34+Anx16AME!I34*Disponible!$B$75</f>
        <v>0</v>
      </c>
      <c r="J34" s="608">
        <f>+Anx16AMN!J34+Anx16AME!J34*Disponible!$B$75</f>
        <v>0</v>
      </c>
      <c r="K34" s="608">
        <f>+Anx16AMN!K34+Anx16AME!K34*Disponible!$B$75</f>
        <v>0</v>
      </c>
      <c r="L34" s="608">
        <f>+Anx16AMN!L34+Anx16AME!L34*Disponible!$B$75</f>
        <v>0</v>
      </c>
      <c r="M34" s="608">
        <f>+Anx16AMN!M34+Anx16AME!M34*Disponible!$B$75</f>
        <v>0</v>
      </c>
      <c r="N34" s="605">
        <f t="shared" si="0"/>
        <v>0</v>
      </c>
      <c r="O34" s="772"/>
      <c r="P34" s="765">
        <f>+Anx16AMN!N34+Anx16AME!N34*Disponible!$B$75-N34</f>
        <v>0</v>
      </c>
      <c r="Q34" s="763"/>
    </row>
    <row r="35" spans="1:17" s="151" customFormat="1" ht="16.5" customHeight="1">
      <c r="A35" s="789">
        <v>8108011301</v>
      </c>
      <c r="B35" s="298" t="s">
        <v>209</v>
      </c>
      <c r="C35" s="608">
        <f>+Anx16AMN!C35+Anx16AME!C35*Disponible!$B$75</f>
        <v>0</v>
      </c>
      <c r="D35" s="608">
        <f>+Anx16AMN!D35+Anx16AME!D35*Disponible!$B$75</f>
        <v>0</v>
      </c>
      <c r="E35" s="608">
        <f>+Anx16AMN!E35+Anx16AME!E35*Disponible!$B$75</f>
        <v>0</v>
      </c>
      <c r="F35" s="608">
        <f>+Anx16AMN!F35+Anx16AME!F35*Disponible!$B$75</f>
        <v>0</v>
      </c>
      <c r="G35" s="608">
        <f>+Anx16AMN!G35+Anx16AME!G35*Disponible!$B$75</f>
        <v>0</v>
      </c>
      <c r="H35" s="608">
        <f>+Anx16AMN!H35+Anx16AME!H35*Disponible!$B$75</f>
        <v>0</v>
      </c>
      <c r="I35" s="608">
        <f>+Anx16AMN!I35+Anx16AME!I35*Disponible!$B$75</f>
        <v>0</v>
      </c>
      <c r="J35" s="608">
        <f>+Anx16AMN!J35+Anx16AME!J35*Disponible!$B$75</f>
        <v>0</v>
      </c>
      <c r="K35" s="608">
        <f>+Anx16AMN!K35+Anx16AME!K35*Disponible!$B$75</f>
        <v>0</v>
      </c>
      <c r="L35" s="608">
        <f>+Anx16AMN!L35+Anx16AME!L35*Disponible!$B$75</f>
        <v>0</v>
      </c>
      <c r="M35" s="608">
        <f>+Anx16AMN!M35+Anx16AME!M35*Disponible!$B$75</f>
        <v>0</v>
      </c>
      <c r="N35" s="605">
        <f t="shared" si="0"/>
        <v>0</v>
      </c>
      <c r="O35" s="773"/>
      <c r="P35" s="765">
        <f>+Anx16AMN!N35+Anx16AME!N35*Disponible!$B$75-N35</f>
        <v>0</v>
      </c>
      <c r="Q35" s="766"/>
    </row>
    <row r="36" spans="1:17" s="151" customFormat="1" ht="16.5" customHeight="1">
      <c r="A36" s="789">
        <v>8108010201</v>
      </c>
      <c r="B36" s="298" t="s">
        <v>211</v>
      </c>
      <c r="C36" s="608">
        <f>+Anx16AMN!C36+Anx16AME!C36*Disponible!$B$75</f>
        <v>0</v>
      </c>
      <c r="D36" s="608">
        <f>+Anx16AMN!D36+Anx16AME!D36*Disponible!$B$75</f>
        <v>0</v>
      </c>
      <c r="E36" s="608">
        <f>+Anx16AMN!E36+Anx16AME!E36*Disponible!$B$75</f>
        <v>0</v>
      </c>
      <c r="F36" s="608">
        <f>+Anx16AMN!F36+Anx16AME!F36*Disponible!$B$75</f>
        <v>0</v>
      </c>
      <c r="G36" s="608">
        <f>+Anx16AMN!G36+Anx16AME!G36*Disponible!$B$75</f>
        <v>0</v>
      </c>
      <c r="H36" s="608">
        <f>+Anx16AMN!H36+Anx16AME!H36*Disponible!$B$75</f>
        <v>0</v>
      </c>
      <c r="I36" s="608">
        <f>+Anx16AMN!I36+Anx16AME!I36*Disponible!$B$75</f>
        <v>0</v>
      </c>
      <c r="J36" s="608">
        <f>+Anx16AMN!J36+Anx16AME!J36*Disponible!$B$75</f>
        <v>0</v>
      </c>
      <c r="K36" s="608">
        <f>+Anx16AMN!K36+Anx16AME!K36*Disponible!$B$75</f>
        <v>0</v>
      </c>
      <c r="L36" s="608">
        <f>+Anx16AMN!L36+Anx16AME!L36*Disponible!$B$75</f>
        <v>0</v>
      </c>
      <c r="M36" s="608">
        <f>+Anx16AMN!M36+Anx16AME!M36*Disponible!$B$75</f>
        <v>0</v>
      </c>
      <c r="N36" s="605">
        <f t="shared" si="0"/>
        <v>0</v>
      </c>
      <c r="O36" s="773"/>
      <c r="P36" s="765">
        <f>+Anx16AMN!N36+Anx16AME!N36*Disponible!$B$75-N36</f>
        <v>0</v>
      </c>
      <c r="Q36" s="763"/>
    </row>
    <row r="37" spans="1:17" s="151" customFormat="1" ht="16.5" customHeight="1">
      <c r="A37" s="789">
        <v>8108011202</v>
      </c>
      <c r="B37" s="298" t="s">
        <v>213</v>
      </c>
      <c r="C37" s="608">
        <f>+Anx16AMN!C37+Anx16AME!C37*Disponible!$B$75</f>
        <v>0</v>
      </c>
      <c r="D37" s="608">
        <f>+Anx16AMN!D37+Anx16AME!D37*Disponible!$B$75</f>
        <v>0</v>
      </c>
      <c r="E37" s="608">
        <f>+Anx16AMN!E37+Anx16AME!E37*Disponible!$B$75</f>
        <v>0</v>
      </c>
      <c r="F37" s="608">
        <f>+Anx16AMN!F37+Anx16AME!F37*Disponible!$B$75</f>
        <v>0</v>
      </c>
      <c r="G37" s="608">
        <f>+Anx16AMN!G37+Anx16AME!G37*Disponible!$B$75</f>
        <v>0</v>
      </c>
      <c r="H37" s="608">
        <f>+Anx16AMN!H37+Anx16AME!H37*Disponible!$B$75</f>
        <v>0</v>
      </c>
      <c r="I37" s="608">
        <f>+Anx16AMN!I37+Anx16AME!I37*Disponible!$B$75</f>
        <v>0</v>
      </c>
      <c r="J37" s="608">
        <f>+Anx16AMN!J37+Anx16AME!J37*Disponible!$B$75</f>
        <v>0</v>
      </c>
      <c r="K37" s="608">
        <f>+Anx16AMN!K37+Anx16AME!K37*Disponible!$B$75</f>
        <v>0</v>
      </c>
      <c r="L37" s="608">
        <f>+Anx16AMN!L37+Anx16AME!L37*Disponible!$B$75</f>
        <v>0</v>
      </c>
      <c r="M37" s="608">
        <f>+Anx16AMN!M37+Anx16AME!M37*Disponible!$B$75</f>
        <v>0</v>
      </c>
      <c r="N37" s="605">
        <f t="shared" si="0"/>
        <v>0</v>
      </c>
      <c r="O37" s="773"/>
      <c r="P37" s="765">
        <f>+Anx16AMN!N37+Anx16AME!N37*Disponible!$B$75-N37</f>
        <v>0</v>
      </c>
      <c r="Q37" s="763"/>
    </row>
    <row r="38" spans="1:17" s="151" customFormat="1" ht="16.5" customHeight="1">
      <c r="A38" s="789">
        <v>8108011302</v>
      </c>
      <c r="B38" s="298" t="s">
        <v>215</v>
      </c>
      <c r="C38" s="608">
        <f>+Anx16AMN!C38+Anx16AME!C38*Disponible!$B$75</f>
        <v>0</v>
      </c>
      <c r="D38" s="608">
        <f>+Anx16AMN!D38+Anx16AME!D38*Disponible!$B$75</f>
        <v>0</v>
      </c>
      <c r="E38" s="608">
        <f>+Anx16AMN!E38+Anx16AME!E38*Disponible!$B$75</f>
        <v>0</v>
      </c>
      <c r="F38" s="608">
        <f>+Anx16AMN!F38+Anx16AME!F38*Disponible!$B$75</f>
        <v>0</v>
      </c>
      <c r="G38" s="608">
        <f>+Anx16AMN!G38+Anx16AME!G38*Disponible!$B$75</f>
        <v>0</v>
      </c>
      <c r="H38" s="608">
        <f>+Anx16AMN!H38+Anx16AME!H38*Disponible!$B$75</f>
        <v>0</v>
      </c>
      <c r="I38" s="608">
        <f>+Anx16AMN!I38+Anx16AME!I38*Disponible!$B$75</f>
        <v>0</v>
      </c>
      <c r="J38" s="608">
        <f>+Anx16AMN!J38+Anx16AME!J38*Disponible!$B$75</f>
        <v>0</v>
      </c>
      <c r="K38" s="608">
        <f>+Anx16AMN!K38+Anx16AME!K38*Disponible!$B$75</f>
        <v>0</v>
      </c>
      <c r="L38" s="608">
        <f>+Anx16AMN!L38+Anx16AME!L38*Disponible!$B$75</f>
        <v>0</v>
      </c>
      <c r="M38" s="608">
        <f>+Anx16AMN!M38+Anx16AME!M38*Disponible!$B$75</f>
        <v>0</v>
      </c>
      <c r="N38" s="605">
        <f t="shared" si="0"/>
        <v>0</v>
      </c>
      <c r="O38" s="773"/>
      <c r="P38" s="765">
        <f>+Anx16AMN!N38+Anx16AME!N38*Disponible!$B$75-N38</f>
        <v>0</v>
      </c>
      <c r="Q38" s="763"/>
    </row>
    <row r="39" spans="1:17" s="151" customFormat="1" ht="16.5" customHeight="1">
      <c r="A39" s="789">
        <v>8108010202</v>
      </c>
      <c r="B39" s="298" t="s">
        <v>217</v>
      </c>
      <c r="C39" s="608">
        <f>+Anx16AMN!C39+Anx16AME!C39*Disponible!$B$75</f>
        <v>0</v>
      </c>
      <c r="D39" s="608">
        <f>+Anx16AMN!D39+Anx16AME!D39*Disponible!$B$75</f>
        <v>0</v>
      </c>
      <c r="E39" s="608">
        <f>+Anx16AMN!E39+Anx16AME!E39*Disponible!$B$75</f>
        <v>0</v>
      </c>
      <c r="F39" s="608">
        <f>+Anx16AMN!F39+Anx16AME!F39*Disponible!$B$75</f>
        <v>0</v>
      </c>
      <c r="G39" s="608">
        <f>+Anx16AMN!G39+Anx16AME!G39*Disponible!$B$75</f>
        <v>0</v>
      </c>
      <c r="H39" s="608">
        <f>+Anx16AMN!H39+Anx16AME!H39*Disponible!$B$75</f>
        <v>0</v>
      </c>
      <c r="I39" s="608">
        <f>+Anx16AMN!I39+Anx16AME!I39*Disponible!$B$75</f>
        <v>0</v>
      </c>
      <c r="J39" s="608">
        <f>+Anx16AMN!J39+Anx16AME!J39*Disponible!$B$75</f>
        <v>0</v>
      </c>
      <c r="K39" s="608">
        <f>+Anx16AMN!K39+Anx16AME!K39*Disponible!$B$75</f>
        <v>0</v>
      </c>
      <c r="L39" s="608">
        <f>+Anx16AMN!L39+Anx16AME!L39*Disponible!$B$75</f>
        <v>0</v>
      </c>
      <c r="M39" s="608">
        <f>+Anx16AMN!M39+Anx16AME!M39*Disponible!$B$75</f>
        <v>0</v>
      </c>
      <c r="N39" s="605">
        <f t="shared" si="0"/>
        <v>0</v>
      </c>
      <c r="O39" s="773"/>
      <c r="P39" s="765">
        <f>+Anx16AMN!N39+Anx16AME!N39*Disponible!$B$75-N39</f>
        <v>0</v>
      </c>
      <c r="Q39" s="763"/>
    </row>
    <row r="40" spans="1:17" s="151" customFormat="1" ht="16.5" customHeight="1">
      <c r="A40" s="789">
        <v>8108081201</v>
      </c>
      <c r="B40" s="298" t="s">
        <v>196</v>
      </c>
      <c r="C40" s="608">
        <f>+Anx16AMN!C40+Anx16AME!C40*Disponible!$B$75</f>
        <v>0</v>
      </c>
      <c r="D40" s="608">
        <f>+Anx16AMN!D40+Anx16AME!D40*Disponible!$B$75</f>
        <v>0</v>
      </c>
      <c r="E40" s="608">
        <f>+Anx16AMN!E40+Anx16AME!E40*Disponible!$B$75</f>
        <v>0</v>
      </c>
      <c r="F40" s="608">
        <f>+Anx16AMN!F40+Anx16AME!F40*Disponible!$B$75</f>
        <v>0</v>
      </c>
      <c r="G40" s="608">
        <f>+Anx16AMN!G40+Anx16AME!G40*Disponible!$B$75</f>
        <v>0</v>
      </c>
      <c r="H40" s="608">
        <f>+Anx16AMN!H40+Anx16AME!H40*Disponible!$B$75</f>
        <v>0</v>
      </c>
      <c r="I40" s="608">
        <f>+Anx16AMN!I40+Anx16AME!I40*Disponible!$B$75</f>
        <v>0</v>
      </c>
      <c r="J40" s="608">
        <f>+Anx16AMN!J40+Anx16AME!J40*Disponible!$B$75</f>
        <v>0</v>
      </c>
      <c r="K40" s="608">
        <f>+Anx16AMN!K40+Anx16AME!K40*Disponible!$B$75</f>
        <v>0</v>
      </c>
      <c r="L40" s="608">
        <f>+Anx16AMN!L40+Anx16AME!L40*Disponible!$B$75</f>
        <v>0</v>
      </c>
      <c r="M40" s="608">
        <f>+Anx16AMN!M40+Anx16AME!M40*Disponible!$B$75</f>
        <v>0</v>
      </c>
      <c r="N40" s="605">
        <f t="shared" si="0"/>
        <v>0</v>
      </c>
      <c r="O40" s="773"/>
      <c r="P40" s="765">
        <f>+Anx16AMN!N40+Anx16AME!N40*Disponible!$B$75-N40</f>
        <v>0</v>
      </c>
      <c r="Q40" s="763"/>
    </row>
    <row r="41" spans="1:17" s="151" customFormat="1" ht="16.5" customHeight="1">
      <c r="A41" s="789">
        <v>8108081301</v>
      </c>
      <c r="B41" s="298" t="s">
        <v>199</v>
      </c>
      <c r="C41" s="608">
        <f>+Anx16AMN!C41+Anx16AME!C41*Disponible!$B$75</f>
        <v>0</v>
      </c>
      <c r="D41" s="608">
        <f>+Anx16AMN!D41+Anx16AME!D41*Disponible!$B$75</f>
        <v>0</v>
      </c>
      <c r="E41" s="608">
        <f>+Anx16AMN!E41+Anx16AME!E41*Disponible!$B$75</f>
        <v>0</v>
      </c>
      <c r="F41" s="608">
        <f>+Anx16AMN!F41+Anx16AME!F41*Disponible!$B$75</f>
        <v>0</v>
      </c>
      <c r="G41" s="608">
        <f>+Anx16AMN!G41+Anx16AME!G41*Disponible!$B$75</f>
        <v>0</v>
      </c>
      <c r="H41" s="608">
        <f>+Anx16AMN!H41+Anx16AME!H41*Disponible!$B$75</f>
        <v>0</v>
      </c>
      <c r="I41" s="608">
        <f>+Anx16AMN!I41+Anx16AME!I41*Disponible!$B$75</f>
        <v>0</v>
      </c>
      <c r="J41" s="608">
        <f>+Anx16AMN!J41+Anx16AME!J41*Disponible!$B$75</f>
        <v>0</v>
      </c>
      <c r="K41" s="608">
        <f>+Anx16AMN!K41+Anx16AME!K41*Disponible!$B$75</f>
        <v>0</v>
      </c>
      <c r="L41" s="608">
        <f>+Anx16AMN!L41+Anx16AME!L41*Disponible!$B$75</f>
        <v>0</v>
      </c>
      <c r="M41" s="608">
        <f>+Anx16AMN!M41+Anx16AME!M41*Disponible!$B$75</f>
        <v>0</v>
      </c>
      <c r="N41" s="605">
        <f t="shared" si="0"/>
        <v>0</v>
      </c>
      <c r="O41" s="773"/>
      <c r="P41" s="765">
        <f>+Anx16AMN!N41+Anx16AME!N41*Disponible!$B$75-N41</f>
        <v>0</v>
      </c>
      <c r="Q41" s="763"/>
    </row>
    <row r="42" spans="1:17" s="151" customFormat="1" ht="16.5" customHeight="1">
      <c r="A42" s="789">
        <v>8108080201</v>
      </c>
      <c r="B42" s="298" t="s">
        <v>198</v>
      </c>
      <c r="C42" s="608">
        <f>+Anx16AMN!C42+Anx16AME!C42*Disponible!$B$75</f>
        <v>0</v>
      </c>
      <c r="D42" s="608">
        <f>+Anx16AMN!D42+Anx16AME!D42*Disponible!$B$75</f>
        <v>0</v>
      </c>
      <c r="E42" s="608">
        <f>+Anx16AMN!E42+Anx16AME!E42*Disponible!$B$75</f>
        <v>0</v>
      </c>
      <c r="F42" s="608">
        <f>+Anx16AMN!F42+Anx16AME!F42*Disponible!$B$75</f>
        <v>0</v>
      </c>
      <c r="G42" s="608">
        <f>+Anx16AMN!G42+Anx16AME!G42*Disponible!$B$75</f>
        <v>0</v>
      </c>
      <c r="H42" s="608">
        <f>+Anx16AMN!H42+Anx16AME!H42*Disponible!$B$75</f>
        <v>0</v>
      </c>
      <c r="I42" s="608">
        <f>+Anx16AMN!I42+Anx16AME!I42*Disponible!$B$75</f>
        <v>0</v>
      </c>
      <c r="J42" s="608">
        <f>+Anx16AMN!J42+Anx16AME!J42*Disponible!$B$75</f>
        <v>0</v>
      </c>
      <c r="K42" s="608">
        <f>+Anx16AMN!K42+Anx16AME!K42*Disponible!$B$75</f>
        <v>0</v>
      </c>
      <c r="L42" s="608">
        <f>+Anx16AMN!L42+Anx16AME!L42*Disponible!$B$75</f>
        <v>0</v>
      </c>
      <c r="M42" s="608">
        <f>+Anx16AMN!M42+Anx16AME!M42*Disponible!$B$75</f>
        <v>0</v>
      </c>
      <c r="N42" s="605">
        <f t="shared" si="0"/>
        <v>0</v>
      </c>
      <c r="O42" s="773"/>
      <c r="P42" s="765">
        <f>+Anx16AMN!N42+Anx16AME!N42*Disponible!$B$75-N42</f>
        <v>0</v>
      </c>
      <c r="Q42" s="763"/>
    </row>
    <row r="43" spans="1:17" s="151" customFormat="1" ht="16.5" customHeight="1">
      <c r="A43" s="358" t="s">
        <v>401</v>
      </c>
      <c r="B43" s="263" t="s">
        <v>81</v>
      </c>
      <c r="C43" s="608">
        <f>+Anx16AMN!C43+Anx16AME!C43*Disponible!$B$75</f>
        <v>0</v>
      </c>
      <c r="D43" s="608">
        <f>+Anx16AMN!D43+Anx16AME!D43*Disponible!$B$75</f>
        <v>0</v>
      </c>
      <c r="E43" s="608">
        <f>+Anx16AMN!E43+Anx16AME!E43*Disponible!$B$75</f>
        <v>0</v>
      </c>
      <c r="F43" s="608">
        <f>+Anx16AMN!F43+Anx16AME!F43*Disponible!$B$75</f>
        <v>0</v>
      </c>
      <c r="G43" s="608">
        <f>+Anx16AMN!G43+Anx16AME!G43*Disponible!$B$75</f>
        <v>0</v>
      </c>
      <c r="H43" s="608">
        <f>+Anx16AMN!H43+Anx16AME!H43*Disponible!$B$75</f>
        <v>0</v>
      </c>
      <c r="I43" s="608">
        <f>+Anx16AMN!I43+Anx16AME!I43*Disponible!$B$75</f>
        <v>0</v>
      </c>
      <c r="J43" s="608">
        <f>+Anx16AMN!J43+Anx16AME!J43*Disponible!$B$75</f>
        <v>0</v>
      </c>
      <c r="K43" s="608">
        <f>+Anx16AMN!K43+Anx16AME!K43*Disponible!$B$75</f>
        <v>0</v>
      </c>
      <c r="L43" s="608">
        <f>+Anx16AMN!L43+Anx16AME!L43*Disponible!$B$75</f>
        <v>0</v>
      </c>
      <c r="M43" s="608">
        <f>+Anx16AMN!M43+Anx16AME!M43*Disponible!$B$75</f>
        <v>0</v>
      </c>
      <c r="N43" s="605">
        <f t="shared" si="0"/>
        <v>0</v>
      </c>
      <c r="O43" s="773"/>
      <c r="P43" s="765">
        <f>+Anx16AMN!N43+Anx16AME!N43*Disponible!$B$75-N43</f>
        <v>0</v>
      </c>
      <c r="Q43" s="766"/>
    </row>
    <row r="44" spans="1:17" s="151" customFormat="1" ht="16.5" customHeight="1">
      <c r="A44" s="340" t="s">
        <v>402</v>
      </c>
      <c r="B44" s="341" t="s">
        <v>222</v>
      </c>
      <c r="C44" s="608">
        <f>+Anx16AMN!C44+Anx16AME!C44*Disponible!$B$75</f>
        <v>0</v>
      </c>
      <c r="D44" s="608">
        <f>+Anx16AMN!D44+Anx16AME!D44*Disponible!$B$75</f>
        <v>0</v>
      </c>
      <c r="E44" s="608">
        <f>+Anx16AMN!E44+Anx16AME!E44*Disponible!$B$75</f>
        <v>0</v>
      </c>
      <c r="F44" s="608">
        <f>+Anx16AMN!F44+Anx16AME!F44*Disponible!$B$75</f>
        <v>0</v>
      </c>
      <c r="G44" s="608">
        <f>+Anx16AMN!G44+Anx16AME!G44*Disponible!$B$75</f>
        <v>0</v>
      </c>
      <c r="H44" s="608">
        <f>+Anx16AMN!H44+Anx16AME!H44*Disponible!$B$75</f>
        <v>0</v>
      </c>
      <c r="I44" s="608">
        <f>+Anx16AMN!I44+Anx16AME!I44*Disponible!$B$75</f>
        <v>0</v>
      </c>
      <c r="J44" s="608">
        <f>+Anx16AMN!J44+Anx16AME!J44*Disponible!$B$75</f>
        <v>0</v>
      </c>
      <c r="K44" s="608">
        <f>+Anx16AMN!K44+Anx16AME!K44*Disponible!$B$75</f>
        <v>0</v>
      </c>
      <c r="L44" s="608">
        <f>+Anx16AMN!L44+Anx16AME!L44*Disponible!$B$75</f>
        <v>0</v>
      </c>
      <c r="M44" s="608">
        <f>+Anx16AMN!M44+Anx16AME!M44*Disponible!$B$75</f>
        <v>0</v>
      </c>
      <c r="N44" s="605">
        <f t="shared" si="0"/>
        <v>0</v>
      </c>
      <c r="O44" s="773"/>
      <c r="P44" s="765">
        <f>+Anx16AMN!N44+Anx16AME!N44*Disponible!$B$75-N44</f>
        <v>0</v>
      </c>
      <c r="Q44" s="766"/>
    </row>
    <row r="45" spans="1:17" s="151" customFormat="1" ht="16.5" customHeight="1">
      <c r="A45" s="789">
        <v>140410</v>
      </c>
      <c r="B45" s="321" t="s">
        <v>118</v>
      </c>
      <c r="C45" s="608">
        <f>+Anx16AMN!C45+Anx16AME!C45*Disponible!$B$75</f>
        <v>0</v>
      </c>
      <c r="D45" s="608">
        <f>+Anx16AMN!D45+Anx16AME!D45*Disponible!$B$75</f>
        <v>0</v>
      </c>
      <c r="E45" s="608">
        <f>+Anx16AMN!E45+Anx16AME!E45*Disponible!$B$75</f>
        <v>0</v>
      </c>
      <c r="F45" s="608">
        <f>+Anx16AMN!F45+Anx16AME!F45*Disponible!$B$75</f>
        <v>0</v>
      </c>
      <c r="G45" s="608">
        <f>+Anx16AMN!G45+Anx16AME!G45*Disponible!$B$75</f>
        <v>0</v>
      </c>
      <c r="H45" s="608">
        <f>+Anx16AMN!H45+Anx16AME!H45*Disponible!$B$75</f>
        <v>0</v>
      </c>
      <c r="I45" s="608">
        <f>+Anx16AMN!I45+Anx16AME!I45*Disponible!$B$75</f>
        <v>0</v>
      </c>
      <c r="J45" s="608">
        <f>+Anx16AMN!J45+Anx16AME!J45*Disponible!$B$75</f>
        <v>0</v>
      </c>
      <c r="K45" s="608">
        <f>+Anx16AMN!K45+Anx16AME!K45*Disponible!$B$75</f>
        <v>0</v>
      </c>
      <c r="L45" s="608">
        <f>+Anx16AMN!L45+Anx16AME!L45*Disponible!$B$75</f>
        <v>0</v>
      </c>
      <c r="M45" s="608">
        <f>+Anx16AMN!M45+Anx16AME!M45*Disponible!$B$75</f>
        <v>0</v>
      </c>
      <c r="N45" s="605">
        <f t="shared" si="0"/>
        <v>0</v>
      </c>
      <c r="O45" s="773"/>
      <c r="P45" s="765">
        <f>+Anx16AMN!N45+Anx16AME!N45*Disponible!$B$75-N45</f>
        <v>0</v>
      </c>
      <c r="Q45" s="766"/>
    </row>
    <row r="46" spans="1:17" s="151" customFormat="1" ht="16.5" customHeight="1">
      <c r="A46" s="789">
        <v>140411</v>
      </c>
      <c r="B46" s="321" t="s">
        <v>119</v>
      </c>
      <c r="C46" s="608">
        <f>+Anx16AMN!C46+Anx16AME!C46*Disponible!$B$75</f>
        <v>0</v>
      </c>
      <c r="D46" s="608">
        <f>+Anx16AMN!D46+Anx16AME!D46*Disponible!$B$75</f>
        <v>0</v>
      </c>
      <c r="E46" s="608">
        <f>+Anx16AMN!E46+Anx16AME!E46*Disponible!$B$75</f>
        <v>0</v>
      </c>
      <c r="F46" s="608">
        <f>+Anx16AMN!F46+Anx16AME!F46*Disponible!$B$75</f>
        <v>0</v>
      </c>
      <c r="G46" s="608">
        <f>+Anx16AMN!G46+Anx16AME!G46*Disponible!$B$75</f>
        <v>0</v>
      </c>
      <c r="H46" s="608">
        <f>+Anx16AMN!H46+Anx16AME!H46*Disponible!$B$75</f>
        <v>0</v>
      </c>
      <c r="I46" s="608">
        <f>+Anx16AMN!I46+Anx16AME!I46*Disponible!$B$75</f>
        <v>0</v>
      </c>
      <c r="J46" s="608">
        <f>+Anx16AMN!J46+Anx16AME!J46*Disponible!$B$75</f>
        <v>0</v>
      </c>
      <c r="K46" s="608">
        <f>+Anx16AMN!K46+Anx16AME!K46*Disponible!$B$75</f>
        <v>0</v>
      </c>
      <c r="L46" s="608">
        <f>+Anx16AMN!L46+Anx16AME!L46*Disponible!$B$75</f>
        <v>0</v>
      </c>
      <c r="M46" s="608">
        <f>+Anx16AMN!M46+Anx16AME!M46*Disponible!$B$75</f>
        <v>0</v>
      </c>
      <c r="N46" s="605">
        <f t="shared" si="0"/>
        <v>0</v>
      </c>
      <c r="O46" s="773"/>
      <c r="P46" s="765">
        <f>+Anx16AMN!N46+Anx16AME!N46*Disponible!$B$75-N46</f>
        <v>0</v>
      </c>
      <c r="Q46" s="766"/>
    </row>
    <row r="47" spans="1:17" s="151" customFormat="1" ht="16.5" customHeight="1">
      <c r="A47" s="789">
        <v>140412</v>
      </c>
      <c r="B47" s="321" t="s">
        <v>120</v>
      </c>
      <c r="C47" s="608">
        <f>+Anx16AMN!C47+Anx16AME!C47*Disponible!$B$75</f>
        <v>0</v>
      </c>
      <c r="D47" s="608">
        <f>+Anx16AMN!D47+Anx16AME!D47*Disponible!$B$75</f>
        <v>0</v>
      </c>
      <c r="E47" s="608">
        <f>+Anx16AMN!E47+Anx16AME!E47*Disponible!$B$75</f>
        <v>0</v>
      </c>
      <c r="F47" s="608">
        <f>+Anx16AMN!F47+Anx16AME!F47*Disponible!$B$75</f>
        <v>0</v>
      </c>
      <c r="G47" s="608">
        <f>+Anx16AMN!G47+Anx16AME!G47*Disponible!$B$75</f>
        <v>0</v>
      </c>
      <c r="H47" s="608">
        <f>+Anx16AMN!H47+Anx16AME!H47*Disponible!$B$75</f>
        <v>0</v>
      </c>
      <c r="I47" s="608">
        <f>+Anx16AMN!I47+Anx16AME!I47*Disponible!$B$75</f>
        <v>0</v>
      </c>
      <c r="J47" s="608">
        <f>+Anx16AMN!J47+Anx16AME!J47*Disponible!$B$75</f>
        <v>0</v>
      </c>
      <c r="K47" s="608">
        <f>+Anx16AMN!K47+Anx16AME!K47*Disponible!$B$75</f>
        <v>0</v>
      </c>
      <c r="L47" s="608">
        <f>+Anx16AMN!L47+Anx16AME!L47*Disponible!$B$75</f>
        <v>0</v>
      </c>
      <c r="M47" s="608">
        <f>+Anx16AMN!M47+Anx16AME!M47*Disponible!$B$75</f>
        <v>0</v>
      </c>
      <c r="N47" s="605">
        <f t="shared" si="0"/>
        <v>0</v>
      </c>
      <c r="O47" s="773"/>
      <c r="P47" s="765">
        <f>+Anx16AMN!N47+Anx16AME!N47*Disponible!$B$75-N47</f>
        <v>0</v>
      </c>
      <c r="Q47" s="766"/>
    </row>
    <row r="48" spans="1:17" s="151" customFormat="1" ht="16.5" customHeight="1">
      <c r="A48" s="789">
        <v>140402</v>
      </c>
      <c r="B48" s="321" t="s">
        <v>122</v>
      </c>
      <c r="C48" s="608">
        <f>+Anx16AMN!C48+Anx16AME!C48*Disponible!$B$75</f>
        <v>0</v>
      </c>
      <c r="D48" s="608">
        <f>+Anx16AMN!D48+Anx16AME!D48*Disponible!$B$75</f>
        <v>0</v>
      </c>
      <c r="E48" s="608">
        <f>+Anx16AMN!E48+Anx16AME!E48*Disponible!$B$75</f>
        <v>0</v>
      </c>
      <c r="F48" s="608">
        <f>+Anx16AMN!F48+Anx16AME!F48*Disponible!$B$75</f>
        <v>0</v>
      </c>
      <c r="G48" s="608">
        <f>+Anx16AMN!G48+Anx16AME!G48*Disponible!$B$75</f>
        <v>0</v>
      </c>
      <c r="H48" s="608">
        <f>+Anx16AMN!H48+Anx16AME!H48*Disponible!$B$75</f>
        <v>0</v>
      </c>
      <c r="I48" s="608">
        <f>+Anx16AMN!I48+Anx16AME!I48*Disponible!$B$75</f>
        <v>0</v>
      </c>
      <c r="J48" s="608">
        <f>+Anx16AMN!J48+Anx16AME!J48*Disponible!$B$75</f>
        <v>0</v>
      </c>
      <c r="K48" s="608">
        <f>+Anx16AMN!K48+Anx16AME!K48*Disponible!$B$75</f>
        <v>0</v>
      </c>
      <c r="L48" s="608">
        <f>+Anx16AMN!L48+Anx16AME!L48*Disponible!$B$75</f>
        <v>0</v>
      </c>
      <c r="M48" s="608">
        <f>+Anx16AMN!M48+Anx16AME!M48*Disponible!$B$75</f>
        <v>0</v>
      </c>
      <c r="N48" s="605">
        <f t="shared" si="0"/>
        <v>0</v>
      </c>
      <c r="O48" s="773"/>
      <c r="P48" s="765">
        <f>+Anx16AMN!N48+Anx16AME!N48*Disponible!$B$75-N48</f>
        <v>0</v>
      </c>
      <c r="Q48" s="766"/>
    </row>
    <row r="49" spans="1:17" s="151" customFormat="1" ht="16.5" customHeight="1">
      <c r="A49" s="789">
        <v>140413</v>
      </c>
      <c r="B49" s="321" t="s">
        <v>121</v>
      </c>
      <c r="C49" s="608">
        <f>+Anx16AMN!C49+Anx16AME!C49*Disponible!$B$75</f>
        <v>0</v>
      </c>
      <c r="D49" s="608">
        <f>+Anx16AMN!D49+Anx16AME!D49*Disponible!$B$75</f>
        <v>0</v>
      </c>
      <c r="E49" s="608">
        <f>+Anx16AMN!E49+Anx16AME!E49*Disponible!$B$75</f>
        <v>0</v>
      </c>
      <c r="F49" s="608">
        <f>+Anx16AMN!F49+Anx16AME!F49*Disponible!$B$75</f>
        <v>0</v>
      </c>
      <c r="G49" s="608">
        <f>+Anx16AMN!G49+Anx16AME!G49*Disponible!$B$75</f>
        <v>0</v>
      </c>
      <c r="H49" s="608">
        <f>+Anx16AMN!H49+Anx16AME!H49*Disponible!$B$75</f>
        <v>0</v>
      </c>
      <c r="I49" s="608">
        <f>+Anx16AMN!I49+Anx16AME!I49*Disponible!$B$75</f>
        <v>0</v>
      </c>
      <c r="J49" s="608">
        <f>+Anx16AMN!J49+Anx16AME!J49*Disponible!$B$75</f>
        <v>0</v>
      </c>
      <c r="K49" s="608">
        <f>+Anx16AMN!K49+Anx16AME!K49*Disponible!$B$75</f>
        <v>0</v>
      </c>
      <c r="L49" s="608">
        <f>+Anx16AMN!L49+Anx16AME!L49*Disponible!$B$75</f>
        <v>0</v>
      </c>
      <c r="M49" s="608">
        <f>+Anx16AMN!M49+Anx16AME!M49*Disponible!$B$75</f>
        <v>0</v>
      </c>
      <c r="N49" s="605">
        <f t="shared" si="0"/>
        <v>0</v>
      </c>
      <c r="O49" s="773"/>
      <c r="P49" s="765">
        <f>+Anx16AMN!N49+Anx16AME!N49*Disponible!$B$75-N49</f>
        <v>0</v>
      </c>
      <c r="Q49" s="766"/>
    </row>
    <row r="50" spans="1:17" s="151" customFormat="1" ht="16.5" customHeight="1">
      <c r="A50" s="789">
        <v>140404</v>
      </c>
      <c r="B50" s="319" t="s">
        <v>226</v>
      </c>
      <c r="C50" s="608">
        <f>+Anx16AMN!C50+Anx16AME!C50*Disponible!$B$75</f>
        <v>0</v>
      </c>
      <c r="D50" s="608">
        <f>+Anx16AMN!D50+Anx16AME!D50*Disponible!$B$75</f>
        <v>0</v>
      </c>
      <c r="E50" s="608">
        <f>+Anx16AMN!E50+Anx16AME!E50*Disponible!$B$75</f>
        <v>0</v>
      </c>
      <c r="F50" s="608">
        <f>+Anx16AMN!F50+Anx16AME!F50*Disponible!$B$75</f>
        <v>0</v>
      </c>
      <c r="G50" s="608">
        <f>+Anx16AMN!G50+Anx16AME!G50*Disponible!$B$75</f>
        <v>0</v>
      </c>
      <c r="H50" s="608">
        <f>+Anx16AMN!H50+Anx16AME!H50*Disponible!$B$75</f>
        <v>0</v>
      </c>
      <c r="I50" s="608">
        <f>+Anx16AMN!I50+Anx16AME!I50*Disponible!$B$75</f>
        <v>0</v>
      </c>
      <c r="J50" s="608">
        <f>+Anx16AMN!J50+Anx16AME!J50*Disponible!$B$75</f>
        <v>0</v>
      </c>
      <c r="K50" s="608">
        <f>+Anx16AMN!K50+Anx16AME!K50*Disponible!$B$75</f>
        <v>0</v>
      </c>
      <c r="L50" s="608">
        <f>+Anx16AMN!L50+Anx16AME!L50*Disponible!$B$75</f>
        <v>0</v>
      </c>
      <c r="M50" s="608">
        <f>+Anx16AMN!M50+Anx16AME!M50*Disponible!$B$75</f>
        <v>0</v>
      </c>
      <c r="N50" s="605">
        <f t="shared" si="0"/>
        <v>0</v>
      </c>
      <c r="O50" s="773"/>
      <c r="P50" s="765">
        <f>+Anx16AMN!N50+Anx16AME!N50*Disponible!$B$75-N50</f>
        <v>0</v>
      </c>
      <c r="Q50" s="766"/>
    </row>
    <row r="51" spans="1:17" s="151" customFormat="1" ht="16.5" customHeight="1">
      <c r="A51" s="789">
        <v>140403</v>
      </c>
      <c r="B51" s="319" t="s">
        <v>227</v>
      </c>
      <c r="C51" s="608">
        <f>+Anx16AMN!C51+Anx16AME!C51*Disponible!$B$75</f>
        <v>0</v>
      </c>
      <c r="D51" s="608">
        <f>+Anx16AMN!D51+Anx16AME!D51*Disponible!$B$75</f>
        <v>0</v>
      </c>
      <c r="E51" s="608">
        <f>+Anx16AMN!E51+Anx16AME!E51*Disponible!$B$75</f>
        <v>0</v>
      </c>
      <c r="F51" s="608">
        <f>+Anx16AMN!F51+Anx16AME!F51*Disponible!$B$75</f>
        <v>0</v>
      </c>
      <c r="G51" s="608">
        <f>+Anx16AMN!G51+Anx16AME!G51*Disponible!$B$75</f>
        <v>0</v>
      </c>
      <c r="H51" s="608">
        <f>+Anx16AMN!H51+Anx16AME!H51*Disponible!$B$75</f>
        <v>0</v>
      </c>
      <c r="I51" s="608">
        <f>+Anx16AMN!I51+Anx16AME!I51*Disponible!$B$75</f>
        <v>0</v>
      </c>
      <c r="J51" s="608">
        <f>+Anx16AMN!J51+Anx16AME!J51*Disponible!$B$75</f>
        <v>0</v>
      </c>
      <c r="K51" s="608">
        <f>+Anx16AMN!K51+Anx16AME!K51*Disponible!$B$75</f>
        <v>0</v>
      </c>
      <c r="L51" s="608">
        <f>+Anx16AMN!L51+Anx16AME!L51*Disponible!$B$75</f>
        <v>0</v>
      </c>
      <c r="M51" s="608">
        <f>+Anx16AMN!M51+Anx16AME!M51*Disponible!$B$75</f>
        <v>0</v>
      </c>
      <c r="N51" s="605">
        <f t="shared" si="0"/>
        <v>0</v>
      </c>
      <c r="O51" s="773"/>
      <c r="P51" s="765">
        <f>+Anx16AMN!N51+Anx16AME!N51*Disponible!$B$75-N51</f>
        <v>0</v>
      </c>
      <c r="Q51" s="766"/>
    </row>
    <row r="52" spans="1:17" s="151" customFormat="1" ht="16.5" customHeight="1">
      <c r="A52" s="169" t="s">
        <v>381</v>
      </c>
      <c r="B52" s="263" t="s">
        <v>82</v>
      </c>
      <c r="C52" s="608">
        <f>+Anx16AMN!C52+Anx16AME!C52*Disponible!$B$75</f>
        <v>0</v>
      </c>
      <c r="D52" s="608">
        <f>+Anx16AMN!D52+Anx16AME!D52*Disponible!$B$75</f>
        <v>0</v>
      </c>
      <c r="E52" s="608">
        <f>+Anx16AMN!E52+Anx16AME!E52*Disponible!$B$75</f>
        <v>0</v>
      </c>
      <c r="F52" s="608">
        <f>+Anx16AMN!F52+Anx16AME!F52*Disponible!$B$75</f>
        <v>0</v>
      </c>
      <c r="G52" s="608">
        <f>+Anx16AMN!G52+Anx16AME!G52*Disponible!$B$75</f>
        <v>0</v>
      </c>
      <c r="H52" s="608">
        <f>+Anx16AMN!H52+Anx16AME!H52*Disponible!$B$75</f>
        <v>0</v>
      </c>
      <c r="I52" s="608">
        <f>+Anx16AMN!I52+Anx16AME!I52*Disponible!$B$75</f>
        <v>0</v>
      </c>
      <c r="J52" s="608">
        <f>+Anx16AMN!J52+Anx16AME!J52*Disponible!$B$75</f>
        <v>0</v>
      </c>
      <c r="K52" s="608">
        <f>+Anx16AMN!K52+Anx16AME!K52*Disponible!$B$75</f>
        <v>0</v>
      </c>
      <c r="L52" s="608">
        <f>+Anx16AMN!L52+Anx16AME!L52*Disponible!$B$75</f>
        <v>0</v>
      </c>
      <c r="M52" s="608">
        <f>+Anx16AMN!M52+Anx16AME!M52*Disponible!$B$75</f>
        <v>0</v>
      </c>
      <c r="N52" s="605">
        <f t="shared" si="0"/>
        <v>0</v>
      </c>
      <c r="O52" s="773"/>
      <c r="P52" s="765">
        <f>+Anx16AMN!N52+Anx16AME!N52*Disponible!$B$75-N52</f>
        <v>0</v>
      </c>
      <c r="Q52" s="766"/>
    </row>
    <row r="53" spans="1:17" s="151" customFormat="1" ht="16.5" customHeight="1">
      <c r="A53" s="358" t="s">
        <v>409</v>
      </c>
      <c r="B53" s="263" t="s">
        <v>83</v>
      </c>
      <c r="C53" s="608">
        <f>+Anx16AMN!C53+Anx16AME!C53*Disponible!$B$75</f>
        <v>0</v>
      </c>
      <c r="D53" s="608">
        <f>+Anx16AMN!D53+Anx16AME!D53*Disponible!$B$75</f>
        <v>0</v>
      </c>
      <c r="E53" s="608">
        <f>+Anx16AMN!E53+Anx16AME!E53*Disponible!$B$75</f>
        <v>0</v>
      </c>
      <c r="F53" s="608">
        <f>+Anx16AMN!F53+Anx16AME!F53*Disponible!$B$75</f>
        <v>0</v>
      </c>
      <c r="G53" s="608">
        <f>+Anx16AMN!G53+Anx16AME!G53*Disponible!$B$75</f>
        <v>0</v>
      </c>
      <c r="H53" s="608">
        <f>+Anx16AMN!H53+Anx16AME!H53*Disponible!$B$75</f>
        <v>0</v>
      </c>
      <c r="I53" s="608">
        <f>+Anx16AMN!I53+Anx16AME!I53*Disponible!$B$75</f>
        <v>0</v>
      </c>
      <c r="J53" s="608">
        <f>+Anx16AMN!J53+Anx16AME!J53*Disponible!$B$75</f>
        <v>0</v>
      </c>
      <c r="K53" s="608">
        <f>+Anx16AMN!K53+Anx16AME!K53*Disponible!$B$75</f>
        <v>0</v>
      </c>
      <c r="L53" s="608">
        <f>+Anx16AMN!L53+Anx16AME!L53*Disponible!$B$75</f>
        <v>0</v>
      </c>
      <c r="M53" s="608">
        <f>+Anx16AMN!M53+Anx16AME!M53*Disponible!$B$75</f>
        <v>0</v>
      </c>
      <c r="N53" s="605">
        <f t="shared" si="0"/>
        <v>0</v>
      </c>
      <c r="O53" s="773"/>
      <c r="P53" s="765">
        <f>+Anx16AMN!N53+Anx16AME!N53*Disponible!$B$75-N53</f>
        <v>0</v>
      </c>
      <c r="Q53" s="400"/>
    </row>
    <row r="54" spans="1:17" s="151" customFormat="1" ht="16.5" customHeight="1">
      <c r="A54" s="252"/>
      <c r="B54" s="363" t="s">
        <v>84</v>
      </c>
      <c r="C54" s="623"/>
      <c r="D54" s="623"/>
      <c r="E54" s="623"/>
      <c r="F54" s="623"/>
      <c r="G54" s="623"/>
      <c r="H54" s="623"/>
      <c r="I54" s="623"/>
      <c r="J54" s="623"/>
      <c r="K54" s="623"/>
      <c r="L54" s="623"/>
      <c r="M54" s="623"/>
      <c r="N54" s="605">
        <f t="shared" si="0"/>
        <v>0</v>
      </c>
      <c r="O54" s="773"/>
      <c r="P54" s="765">
        <f>+Anx16AMN!N54+Anx16AME!N54*Disponible!$B$75-N54</f>
        <v>0</v>
      </c>
      <c r="Q54" s="766"/>
    </row>
    <row r="55" spans="1:17" s="586" customFormat="1" ht="16.5">
      <c r="A55" s="592"/>
      <c r="B55" s="84" t="s">
        <v>85</v>
      </c>
      <c r="C55" s="370">
        <f>+C9+SUM(C10:C12)+C13+C22+C27+C30+C33+C43+C44+C53</f>
        <v>0</v>
      </c>
      <c r="D55" s="370">
        <f t="shared" ref="D55:M55" si="1">+D9+SUM(D10:D12)+D13+D22+D27+D30+D33+D43+D44+D53</f>
        <v>0</v>
      </c>
      <c r="E55" s="370">
        <f t="shared" si="1"/>
        <v>0</v>
      </c>
      <c r="F55" s="370">
        <f t="shared" si="1"/>
        <v>0</v>
      </c>
      <c r="G55" s="370">
        <f t="shared" si="1"/>
        <v>0</v>
      </c>
      <c r="H55" s="370">
        <f t="shared" si="1"/>
        <v>0</v>
      </c>
      <c r="I55" s="370">
        <f t="shared" si="1"/>
        <v>0</v>
      </c>
      <c r="J55" s="370">
        <f t="shared" si="1"/>
        <v>0</v>
      </c>
      <c r="K55" s="370">
        <f t="shared" si="1"/>
        <v>0</v>
      </c>
      <c r="L55" s="370">
        <f t="shared" si="1"/>
        <v>0</v>
      </c>
      <c r="M55" s="370">
        <f t="shared" si="1"/>
        <v>0</v>
      </c>
      <c r="N55" s="180">
        <f t="shared" ref="N55" si="2">SUM(C55:M55)</f>
        <v>0</v>
      </c>
      <c r="O55" s="581"/>
      <c r="P55" s="765"/>
      <c r="Q55" s="774"/>
    </row>
    <row r="56" spans="1:17" s="586" customFormat="1" ht="16.5">
      <c r="A56" s="592"/>
      <c r="B56" s="644" t="s">
        <v>86</v>
      </c>
      <c r="C56" s="605"/>
      <c r="D56" s="605"/>
      <c r="E56" s="605"/>
      <c r="F56" s="605"/>
      <c r="G56" s="605"/>
      <c r="H56" s="605"/>
      <c r="I56" s="605"/>
      <c r="J56" s="605"/>
      <c r="K56" s="605"/>
      <c r="L56" s="605"/>
      <c r="M56" s="605"/>
      <c r="N56" s="605"/>
      <c r="O56" s="581"/>
      <c r="P56" s="765"/>
      <c r="Q56" s="774"/>
    </row>
    <row r="57" spans="1:17" s="586" customFormat="1" ht="16.5" customHeight="1">
      <c r="A57" s="169" t="s">
        <v>394</v>
      </c>
      <c r="B57" s="263" t="s">
        <v>93</v>
      </c>
      <c r="C57" s="608">
        <f>+Anx16AMN!C57+Anx16AME!C57*Disponible!$B$75</f>
        <v>0</v>
      </c>
      <c r="D57" s="608">
        <f>+Anx16AMN!D57+Anx16AME!D57*Disponible!$B$75</f>
        <v>0</v>
      </c>
      <c r="E57" s="608">
        <f>+Anx16AMN!E57+Anx16AME!E57*Disponible!$B$75</f>
        <v>0</v>
      </c>
      <c r="F57" s="608">
        <f>+Anx16AMN!F57+Anx16AME!F57*Disponible!$B$75</f>
        <v>0</v>
      </c>
      <c r="G57" s="608">
        <f>+Anx16AMN!G57+Anx16AME!G57*Disponible!$B$75</f>
        <v>0</v>
      </c>
      <c r="H57" s="608">
        <f>+Anx16AMN!H57+Anx16AME!H57*Disponible!$B$75</f>
        <v>0</v>
      </c>
      <c r="I57" s="608">
        <f>+Anx16AMN!I57+Anx16AME!I57*Disponible!$B$75</f>
        <v>0</v>
      </c>
      <c r="J57" s="608">
        <f>+Anx16AMN!J57+Anx16AME!J57*Disponible!$B$75</f>
        <v>0</v>
      </c>
      <c r="K57" s="608">
        <f>+Anx16AMN!K57+Anx16AME!K57*Disponible!$B$75</f>
        <v>0</v>
      </c>
      <c r="L57" s="608">
        <f>+Anx16AMN!L57+Anx16AME!L57*Disponible!$B$75</f>
        <v>0</v>
      </c>
      <c r="M57" s="608">
        <f>+Anx16AMN!M57+Anx16AME!M57*Disponible!$B$75</f>
        <v>0</v>
      </c>
      <c r="N57" s="605">
        <f>SUM(C57:M57)</f>
        <v>0</v>
      </c>
      <c r="O57" s="773"/>
      <c r="P57" s="765">
        <f>+Anx16AMN!N57+Anx16AME!N57*Disponible!$B$75-N57</f>
        <v>0</v>
      </c>
      <c r="Q57" s="766"/>
    </row>
    <row r="58" spans="1:17" s="586" customFormat="1" ht="16.5" customHeight="1">
      <c r="A58" s="169" t="s">
        <v>394</v>
      </c>
      <c r="B58" s="263" t="s">
        <v>94</v>
      </c>
      <c r="C58" s="608">
        <f>+Anx16AMN!C58+Anx16AME!C58*Disponible!$B$75</f>
        <v>0</v>
      </c>
      <c r="D58" s="608">
        <f>+Anx16AMN!D58+Anx16AME!D58*Disponible!$B$75</f>
        <v>0</v>
      </c>
      <c r="E58" s="608">
        <f>+Anx16AMN!E58+Anx16AME!E58*Disponible!$B$75</f>
        <v>0</v>
      </c>
      <c r="F58" s="608">
        <f>+Anx16AMN!F58+Anx16AME!F58*Disponible!$B$75</f>
        <v>0</v>
      </c>
      <c r="G58" s="608">
        <f>+Anx16AMN!G58+Anx16AME!G58*Disponible!$B$75</f>
        <v>0</v>
      </c>
      <c r="H58" s="608">
        <f>+Anx16AMN!H58+Anx16AME!H58*Disponible!$B$75</f>
        <v>0</v>
      </c>
      <c r="I58" s="608">
        <f>+Anx16AMN!I58+Anx16AME!I58*Disponible!$B$75</f>
        <v>0</v>
      </c>
      <c r="J58" s="608">
        <f>+Anx16AMN!J58+Anx16AME!J58*Disponible!$B$75</f>
        <v>0</v>
      </c>
      <c r="K58" s="608">
        <f>+Anx16AMN!K58+Anx16AME!K58*Disponible!$B$75</f>
        <v>0</v>
      </c>
      <c r="L58" s="608">
        <f>+Anx16AMN!L58+Anx16AME!L58*Disponible!$B$75</f>
        <v>0</v>
      </c>
      <c r="M58" s="608">
        <f>+Anx16AMN!M58+Anx16AME!M58*Disponible!$B$75</f>
        <v>0</v>
      </c>
      <c r="N58" s="605">
        <f>SUM(C58:M58)</f>
        <v>0</v>
      </c>
      <c r="O58" s="581"/>
      <c r="P58" s="765">
        <f>+Anx16AMN!N58+Anx16AME!N58*Disponible!$B$75-N58</f>
        <v>0</v>
      </c>
      <c r="Q58" s="766"/>
    </row>
    <row r="59" spans="1:17" s="586" customFormat="1" ht="16.5" customHeight="1">
      <c r="A59" s="169" t="s">
        <v>394</v>
      </c>
      <c r="B59" s="263" t="s">
        <v>129</v>
      </c>
      <c r="C59" s="608">
        <f>+Anx16AMN!C59+Anx16AME!C59*Disponible!$B$75</f>
        <v>0</v>
      </c>
      <c r="D59" s="608">
        <f>+Anx16AMN!D59+Anx16AME!D59*Disponible!$B$75</f>
        <v>0</v>
      </c>
      <c r="E59" s="608">
        <f>+Anx16AMN!E59+Anx16AME!E59*Disponible!$B$75</f>
        <v>0</v>
      </c>
      <c r="F59" s="608">
        <f>+Anx16AMN!F59+Anx16AME!F59*Disponible!$B$75</f>
        <v>0</v>
      </c>
      <c r="G59" s="608">
        <f>+Anx16AMN!G59+Anx16AME!G59*Disponible!$B$75</f>
        <v>0</v>
      </c>
      <c r="H59" s="608">
        <f>+Anx16AMN!H59+Anx16AME!H59*Disponible!$B$75</f>
        <v>0</v>
      </c>
      <c r="I59" s="608">
        <f>+Anx16AMN!I59+Anx16AME!I59*Disponible!$B$75</f>
        <v>0</v>
      </c>
      <c r="J59" s="608">
        <f>+Anx16AMN!J59+Anx16AME!J59*Disponible!$B$75</f>
        <v>0</v>
      </c>
      <c r="K59" s="608">
        <f>+Anx16AMN!K59+Anx16AME!K59*Disponible!$B$75</f>
        <v>0</v>
      </c>
      <c r="L59" s="608">
        <f>+Anx16AMN!L59+Anx16AME!L59*Disponible!$B$75</f>
        <v>0</v>
      </c>
      <c r="M59" s="608">
        <f>+Anx16AMN!M59+Anx16AME!M59*Disponible!$B$75</f>
        <v>0</v>
      </c>
      <c r="N59" s="605">
        <f t="shared" ref="N59:N71" si="3">SUM(C59:M59)</f>
        <v>0</v>
      </c>
      <c r="O59" s="581"/>
      <c r="P59" s="765">
        <f>+Anx16AMN!N59+Anx16AME!N59*Disponible!$B$75-N59</f>
        <v>0</v>
      </c>
      <c r="Q59" s="766"/>
    </row>
    <row r="60" spans="1:17" s="586" customFormat="1" ht="16.5" customHeight="1">
      <c r="A60" s="169" t="s">
        <v>395</v>
      </c>
      <c r="B60" s="363" t="s">
        <v>96</v>
      </c>
      <c r="C60" s="608">
        <f>+Anx16AMN!C60+Anx16AME!C60*Disponible!$B$75</f>
        <v>0</v>
      </c>
      <c r="D60" s="608">
        <f>+Anx16AMN!D60+Anx16AME!D60*Disponible!$B$75</f>
        <v>0</v>
      </c>
      <c r="E60" s="608">
        <f>+Anx16AMN!E60+Anx16AME!E60*Disponible!$B$75</f>
        <v>0</v>
      </c>
      <c r="F60" s="608">
        <f>+Anx16AMN!F60+Anx16AME!F60*Disponible!$B$75</f>
        <v>0</v>
      </c>
      <c r="G60" s="608">
        <f>+Anx16AMN!G60+Anx16AME!G60*Disponible!$B$75</f>
        <v>0</v>
      </c>
      <c r="H60" s="608">
        <f>+Anx16AMN!H60+Anx16AME!H60*Disponible!$B$75</f>
        <v>0</v>
      </c>
      <c r="I60" s="608">
        <f>+Anx16AMN!I60+Anx16AME!I60*Disponible!$B$75</f>
        <v>0</v>
      </c>
      <c r="J60" s="608">
        <f>+Anx16AMN!J60+Anx16AME!J60*Disponible!$B$75</f>
        <v>0</v>
      </c>
      <c r="K60" s="608">
        <f>+Anx16AMN!K60+Anx16AME!K60*Disponible!$B$75</f>
        <v>0</v>
      </c>
      <c r="L60" s="608">
        <f>+Anx16AMN!L60+Anx16AME!L60*Disponible!$B$75</f>
        <v>0</v>
      </c>
      <c r="M60" s="608">
        <f>+Anx16AMN!M60+Anx16AME!M60*Disponible!$B$75</f>
        <v>0</v>
      </c>
      <c r="N60" s="605">
        <f t="shared" si="3"/>
        <v>0</v>
      </c>
      <c r="O60" s="581"/>
      <c r="P60" s="765">
        <f>+Anx16AMN!N60+Anx16AME!N60*Disponible!$B$75-N60</f>
        <v>0</v>
      </c>
      <c r="Q60" s="766"/>
    </row>
    <row r="61" spans="1:17" s="586" customFormat="1" ht="16.5" customHeight="1">
      <c r="A61" s="757">
        <v>2200</v>
      </c>
      <c r="B61" s="363" t="s">
        <v>135</v>
      </c>
      <c r="C61" s="608">
        <f>+Anx16AMN!C61+Anx16AME!C61*Disponible!$B$75</f>
        <v>0</v>
      </c>
      <c r="D61" s="608">
        <f>+Anx16AMN!D61+Anx16AME!D61*Disponible!$B$75</f>
        <v>0</v>
      </c>
      <c r="E61" s="608">
        <f>+Anx16AMN!E61+Anx16AME!E61*Disponible!$B$75</f>
        <v>0</v>
      </c>
      <c r="F61" s="608">
        <f>+Anx16AMN!F61+Anx16AME!F61*Disponible!$B$75</f>
        <v>0</v>
      </c>
      <c r="G61" s="608">
        <f>+Anx16AMN!G61+Anx16AME!G61*Disponible!$B$75</f>
        <v>0</v>
      </c>
      <c r="H61" s="608">
        <f>+Anx16AMN!H61+Anx16AME!H61*Disponible!$B$75</f>
        <v>0</v>
      </c>
      <c r="I61" s="608">
        <f>+Anx16AMN!I61+Anx16AME!I61*Disponible!$B$75</f>
        <v>0</v>
      </c>
      <c r="J61" s="608">
        <f>+Anx16AMN!J61+Anx16AME!J61*Disponible!$B$75</f>
        <v>0</v>
      </c>
      <c r="K61" s="608">
        <f>+Anx16AMN!K61+Anx16AME!K61*Disponible!$B$75</f>
        <v>0</v>
      </c>
      <c r="L61" s="608">
        <f>+Anx16AMN!L61+Anx16AME!L61*Disponible!$B$75</f>
        <v>0</v>
      </c>
      <c r="M61" s="608">
        <f>+Anx16AMN!M61+Anx16AME!M61*Disponible!$B$75</f>
        <v>0</v>
      </c>
      <c r="N61" s="605">
        <f t="shared" si="3"/>
        <v>0</v>
      </c>
      <c r="O61" s="581"/>
      <c r="P61" s="765">
        <f>+Anx16AMN!N61+Anx16AME!N61*Disponible!$B$75-N61</f>
        <v>0</v>
      </c>
      <c r="Q61" s="774"/>
    </row>
    <row r="62" spans="1:17" s="586" customFormat="1" ht="16.5" customHeight="1">
      <c r="A62" s="757" t="s">
        <v>382</v>
      </c>
      <c r="B62" s="363" t="s">
        <v>243</v>
      </c>
      <c r="C62" s="608">
        <f>+Anx16AMN!C62+Anx16AME!C62*Disponible!$B$75</f>
        <v>0</v>
      </c>
      <c r="D62" s="608">
        <f>+Anx16AMN!D62+Anx16AME!D62*Disponible!$B$75</f>
        <v>0</v>
      </c>
      <c r="E62" s="608">
        <f>+Anx16AMN!E62+Anx16AME!E62*Disponible!$B$75</f>
        <v>0</v>
      </c>
      <c r="F62" s="608">
        <f>+Anx16AMN!F62+Anx16AME!F62*Disponible!$B$75</f>
        <v>0</v>
      </c>
      <c r="G62" s="608">
        <f>+Anx16AMN!G62+Anx16AME!G62*Disponible!$B$75</f>
        <v>0</v>
      </c>
      <c r="H62" s="608">
        <f>+Anx16AMN!H62+Anx16AME!H62*Disponible!$B$75</f>
        <v>0</v>
      </c>
      <c r="I62" s="608">
        <f>+Anx16AMN!I62+Anx16AME!I62*Disponible!$B$75</f>
        <v>0</v>
      </c>
      <c r="J62" s="608">
        <f>+Anx16AMN!J62+Anx16AME!J62*Disponible!$B$75</f>
        <v>0</v>
      </c>
      <c r="K62" s="608">
        <f>+Anx16AMN!K62+Anx16AME!K62*Disponible!$B$75</f>
        <v>0</v>
      </c>
      <c r="L62" s="608">
        <f>+Anx16AMN!L62+Anx16AME!L62*Disponible!$B$75</f>
        <v>0</v>
      </c>
      <c r="M62" s="608">
        <f>+Anx16AMN!M62+Anx16AME!M62*Disponible!$B$75</f>
        <v>0</v>
      </c>
      <c r="N62" s="605">
        <f t="shared" si="3"/>
        <v>0</v>
      </c>
      <c r="O62" s="775"/>
      <c r="P62" s="765">
        <f>+Anx16AMN!N62+Anx16AME!N62*Disponible!$B$75-N62</f>
        <v>0</v>
      </c>
      <c r="Q62" s="766"/>
    </row>
    <row r="63" spans="1:17" s="586" customFormat="1" ht="16.5" customHeight="1">
      <c r="A63" s="169" t="s">
        <v>403</v>
      </c>
      <c r="B63" s="393" t="s">
        <v>245</v>
      </c>
      <c r="C63" s="608">
        <f>+Anx16AMN!C63+Anx16AME!C63*Disponible!$B$75</f>
        <v>0</v>
      </c>
      <c r="D63" s="608">
        <f>+Anx16AMN!D63+Anx16AME!D63*Disponible!$B$75</f>
        <v>0</v>
      </c>
      <c r="E63" s="608">
        <f>+Anx16AMN!E63+Anx16AME!E63*Disponible!$B$75</f>
        <v>0</v>
      </c>
      <c r="F63" s="608">
        <f>+Anx16AMN!F63+Anx16AME!F63*Disponible!$B$75</f>
        <v>0</v>
      </c>
      <c r="G63" s="608">
        <f>+Anx16AMN!G63+Anx16AME!G63*Disponible!$B$75</f>
        <v>0</v>
      </c>
      <c r="H63" s="608">
        <f>+Anx16AMN!H63+Anx16AME!H63*Disponible!$B$75</f>
        <v>0</v>
      </c>
      <c r="I63" s="608">
        <f>+Anx16AMN!I63+Anx16AME!I63*Disponible!$B$75</f>
        <v>0</v>
      </c>
      <c r="J63" s="608">
        <f>+Anx16AMN!J63+Anx16AME!J63*Disponible!$B$75</f>
        <v>0</v>
      </c>
      <c r="K63" s="608">
        <f>+Anx16AMN!K63+Anx16AME!K63*Disponible!$B$75</f>
        <v>0</v>
      </c>
      <c r="L63" s="608">
        <f>+Anx16AMN!L63+Anx16AME!L63*Disponible!$B$75</f>
        <v>0</v>
      </c>
      <c r="M63" s="608">
        <f>+Anx16AMN!M63+Anx16AME!M63*Disponible!$B$75</f>
        <v>0</v>
      </c>
      <c r="N63" s="605">
        <f t="shared" si="3"/>
        <v>0</v>
      </c>
      <c r="O63" s="775"/>
      <c r="P63" s="765">
        <f>+Anx16AMN!N63+Anx16AME!N63*Disponible!$B$75-N63</f>
        <v>0</v>
      </c>
      <c r="Q63" s="766"/>
    </row>
    <row r="64" spans="1:17" s="586" customFormat="1" ht="16.5" customHeight="1">
      <c r="A64" s="169" t="s">
        <v>384</v>
      </c>
      <c r="B64" s="393" t="s">
        <v>246</v>
      </c>
      <c r="C64" s="608">
        <f>+Anx16AMN!C64+Anx16AME!C64*Disponible!$B$75</f>
        <v>0</v>
      </c>
      <c r="D64" s="608">
        <f>+Anx16AMN!D64+Anx16AME!D64*Disponible!$B$75</f>
        <v>0</v>
      </c>
      <c r="E64" s="608">
        <f>+Anx16AMN!E64+Anx16AME!E64*Disponible!$B$75</f>
        <v>0</v>
      </c>
      <c r="F64" s="608">
        <f>+Anx16AMN!F64+Anx16AME!F64*Disponible!$B$75</f>
        <v>0</v>
      </c>
      <c r="G64" s="608">
        <f>+Anx16AMN!G64+Anx16AME!G64*Disponible!$B$75</f>
        <v>0</v>
      </c>
      <c r="H64" s="608">
        <f>+Anx16AMN!H64+Anx16AME!H64*Disponible!$B$75</f>
        <v>0</v>
      </c>
      <c r="I64" s="608">
        <f>+Anx16AMN!I64+Anx16AME!I64*Disponible!$B$75</f>
        <v>0</v>
      </c>
      <c r="J64" s="608">
        <f>+Anx16AMN!J64+Anx16AME!J64*Disponible!$B$75</f>
        <v>0</v>
      </c>
      <c r="K64" s="608">
        <f>+Anx16AMN!K64+Anx16AME!K64*Disponible!$B$75</f>
        <v>0</v>
      </c>
      <c r="L64" s="608">
        <f>+Anx16AMN!L64+Anx16AME!L64*Disponible!$B$75</f>
        <v>0</v>
      </c>
      <c r="M64" s="608">
        <f>+Anx16AMN!M64+Anx16AME!M64*Disponible!$B$75</f>
        <v>0</v>
      </c>
      <c r="N64" s="605">
        <f t="shared" si="3"/>
        <v>0</v>
      </c>
      <c r="O64" s="776"/>
      <c r="P64" s="765">
        <f>+Anx16AMN!N64+Anx16AME!N64*Disponible!$B$75-N64</f>
        <v>0</v>
      </c>
      <c r="Q64" s="651"/>
    </row>
    <row r="65" spans="1:17" s="586" customFormat="1" ht="16.5" customHeight="1">
      <c r="A65" s="169" t="s">
        <v>404</v>
      </c>
      <c r="B65" s="263" t="s">
        <v>249</v>
      </c>
      <c r="C65" s="608">
        <f>+Anx16AMN!C65+Anx16AME!C65*Disponible!$B$75</f>
        <v>0</v>
      </c>
      <c r="D65" s="608">
        <f>+Anx16AMN!D65+Anx16AME!D65*Disponible!$B$75</f>
        <v>0</v>
      </c>
      <c r="E65" s="608">
        <f>+Anx16AMN!E65+Anx16AME!E65*Disponible!$B$75</f>
        <v>0</v>
      </c>
      <c r="F65" s="608">
        <f>+Anx16AMN!F65+Anx16AME!F65*Disponible!$B$75</f>
        <v>0</v>
      </c>
      <c r="G65" s="608">
        <f>+Anx16AMN!G65+Anx16AME!G65*Disponible!$B$75</f>
        <v>0</v>
      </c>
      <c r="H65" s="608">
        <f>+Anx16AMN!H65+Anx16AME!H65*Disponible!$B$75</f>
        <v>0</v>
      </c>
      <c r="I65" s="608">
        <f>+Anx16AMN!I65+Anx16AME!I65*Disponible!$B$75</f>
        <v>0</v>
      </c>
      <c r="J65" s="608">
        <f>+Anx16AMN!J65+Anx16AME!J65*Disponible!$B$75</f>
        <v>0</v>
      </c>
      <c r="K65" s="608">
        <f>+Anx16AMN!K65+Anx16AME!K65*Disponible!$B$75</f>
        <v>0</v>
      </c>
      <c r="L65" s="608">
        <f>+Anx16AMN!L65+Anx16AME!L65*Disponible!$B$75</f>
        <v>0</v>
      </c>
      <c r="M65" s="608">
        <f>+Anx16AMN!M65+Anx16AME!M65*Disponible!$B$75</f>
        <v>0</v>
      </c>
      <c r="N65" s="605">
        <f t="shared" si="3"/>
        <v>0</v>
      </c>
      <c r="O65" s="581"/>
      <c r="P65" s="765">
        <f>+Anx16AMN!N65+Anx16AME!N65*Disponible!$B$75-N65</f>
        <v>0</v>
      </c>
      <c r="Q65" s="651"/>
    </row>
    <row r="66" spans="1:17" s="586" customFormat="1" ht="16.5" customHeight="1">
      <c r="A66" s="169" t="s">
        <v>387</v>
      </c>
      <c r="B66" s="363" t="s">
        <v>250</v>
      </c>
      <c r="C66" s="608">
        <f>+Anx16AMN!C66+Anx16AME!C66*Disponible!$B$75</f>
        <v>0</v>
      </c>
      <c r="D66" s="608">
        <f>+Anx16AMN!D66+Anx16AME!D66*Disponible!$B$75</f>
        <v>0</v>
      </c>
      <c r="E66" s="608">
        <f>+Anx16AMN!E66+Anx16AME!E66*Disponible!$B$75</f>
        <v>0</v>
      </c>
      <c r="F66" s="608">
        <f>+Anx16AMN!F66+Anx16AME!F66*Disponible!$B$75</f>
        <v>0</v>
      </c>
      <c r="G66" s="608">
        <f>+Anx16AMN!G66+Anx16AME!G66*Disponible!$B$75</f>
        <v>0</v>
      </c>
      <c r="H66" s="608">
        <f>+Anx16AMN!H66+Anx16AME!H66*Disponible!$B$75</f>
        <v>0</v>
      </c>
      <c r="I66" s="608">
        <f>+Anx16AMN!I66+Anx16AME!I66*Disponible!$B$75</f>
        <v>0</v>
      </c>
      <c r="J66" s="608">
        <f>+Anx16AMN!J66+Anx16AME!J66*Disponible!$B$75</f>
        <v>0</v>
      </c>
      <c r="K66" s="608">
        <f>+Anx16AMN!K66+Anx16AME!K66*Disponible!$B$75</f>
        <v>0</v>
      </c>
      <c r="L66" s="608">
        <f>+Anx16AMN!L66+Anx16AME!L66*Disponible!$B$75</f>
        <v>0</v>
      </c>
      <c r="M66" s="608">
        <f>+Anx16AMN!M66+Anx16AME!M66*Disponible!$B$75</f>
        <v>0</v>
      </c>
      <c r="N66" s="605">
        <f t="shared" si="3"/>
        <v>0</v>
      </c>
      <c r="O66" s="581"/>
      <c r="P66" s="765">
        <f>+Anx16AMN!N66+Anx16AME!N66*Disponible!$B$75-N66</f>
        <v>0</v>
      </c>
      <c r="Q66" s="197"/>
    </row>
    <row r="67" spans="1:17" s="586" customFormat="1" ht="16.5" customHeight="1">
      <c r="A67" s="358" t="s">
        <v>405</v>
      </c>
      <c r="B67" s="341" t="s">
        <v>253</v>
      </c>
      <c r="C67" s="608">
        <f>+Anx16AMN!C67+Anx16AME!C67*Disponible!$B$75</f>
        <v>0</v>
      </c>
      <c r="D67" s="608">
        <f>+Anx16AMN!D67+Anx16AME!D67*Disponible!$B$75</f>
        <v>0</v>
      </c>
      <c r="E67" s="608">
        <f>+Anx16AMN!E67+Anx16AME!E67*Disponible!$B$75</f>
        <v>0</v>
      </c>
      <c r="F67" s="608">
        <f>+Anx16AMN!F67+Anx16AME!F67*Disponible!$B$75</f>
        <v>0</v>
      </c>
      <c r="G67" s="608">
        <f>+Anx16AMN!G67+Anx16AME!G67*Disponible!$B$75</f>
        <v>0</v>
      </c>
      <c r="H67" s="608">
        <f>+Anx16AMN!H67+Anx16AME!H67*Disponible!$B$75</f>
        <v>0</v>
      </c>
      <c r="I67" s="608">
        <f>+Anx16AMN!I67+Anx16AME!I67*Disponible!$B$75</f>
        <v>0</v>
      </c>
      <c r="J67" s="608">
        <f>+Anx16AMN!J67+Anx16AME!J67*Disponible!$B$75</f>
        <v>0</v>
      </c>
      <c r="K67" s="608">
        <f>+Anx16AMN!K67+Anx16AME!K67*Disponible!$B$75</f>
        <v>0</v>
      </c>
      <c r="L67" s="608">
        <f>+Anx16AMN!L67+Anx16AME!L67*Disponible!$B$75</f>
        <v>0</v>
      </c>
      <c r="M67" s="608">
        <f>+Anx16AMN!M67+Anx16AME!M67*Disponible!$B$75</f>
        <v>0</v>
      </c>
      <c r="N67" s="605">
        <f t="shared" si="3"/>
        <v>0</v>
      </c>
      <c r="O67" s="581"/>
      <c r="P67" s="765">
        <f>+Anx16AMN!N67+Anx16AME!N67*Disponible!$B$75-N67</f>
        <v>0</v>
      </c>
      <c r="Q67" s="197"/>
    </row>
    <row r="68" spans="1:17" s="586" customFormat="1" ht="16.5" customHeight="1">
      <c r="A68" s="358" t="s">
        <v>406</v>
      </c>
      <c r="B68" s="341" t="s">
        <v>256</v>
      </c>
      <c r="C68" s="608">
        <f>+Anx16AMN!C68+Anx16AME!C68*Disponible!$B$75</f>
        <v>0</v>
      </c>
      <c r="D68" s="608">
        <f>+Anx16AMN!D68+Anx16AME!D68*Disponible!$B$75</f>
        <v>0</v>
      </c>
      <c r="E68" s="608">
        <f>+Anx16AMN!E68+Anx16AME!E68*Disponible!$B$75</f>
        <v>0</v>
      </c>
      <c r="F68" s="608">
        <f>+Anx16AMN!F68+Anx16AME!F68*Disponible!$B$75</f>
        <v>0</v>
      </c>
      <c r="G68" s="608">
        <f>+Anx16AMN!G68+Anx16AME!G68*Disponible!$B$75</f>
        <v>0</v>
      </c>
      <c r="H68" s="608">
        <f>+Anx16AMN!H68+Anx16AME!H68*Disponible!$B$75</f>
        <v>0</v>
      </c>
      <c r="I68" s="608">
        <f>+Anx16AMN!I68+Anx16AME!I68*Disponible!$B$75</f>
        <v>0</v>
      </c>
      <c r="J68" s="608">
        <f>+Anx16AMN!J68+Anx16AME!J68*Disponible!$B$75</f>
        <v>0</v>
      </c>
      <c r="K68" s="608">
        <f>+Anx16AMN!K68+Anx16AME!K68*Disponible!$B$75</f>
        <v>0</v>
      </c>
      <c r="L68" s="608">
        <f>+Anx16AMN!L68+Anx16AME!L68*Disponible!$B$75</f>
        <v>0</v>
      </c>
      <c r="M68" s="608">
        <f>+Anx16AMN!M68+Anx16AME!M68*Disponible!$B$75</f>
        <v>0</v>
      </c>
      <c r="N68" s="605">
        <f t="shared" si="3"/>
        <v>0</v>
      </c>
      <c r="O68" s="581"/>
      <c r="P68" s="765">
        <f>+Anx16AMN!N68+Anx16AME!N68*Disponible!$B$75-N68</f>
        <v>0</v>
      </c>
      <c r="Q68" s="197"/>
    </row>
    <row r="69" spans="1:17" s="586" customFormat="1" ht="16.5" customHeight="1">
      <c r="A69" s="358" t="s">
        <v>406</v>
      </c>
      <c r="B69" s="341" t="s">
        <v>257</v>
      </c>
      <c r="C69" s="608">
        <f>+Anx16AMN!C69+Anx16AME!C69*Disponible!$B$75</f>
        <v>0</v>
      </c>
      <c r="D69" s="608">
        <f>+Anx16AMN!D69+Anx16AME!D69*Disponible!$B$75</f>
        <v>0</v>
      </c>
      <c r="E69" s="608">
        <f>+Anx16AMN!E69+Anx16AME!E69*Disponible!$B$75</f>
        <v>0</v>
      </c>
      <c r="F69" s="608">
        <f>+Anx16AMN!F69+Anx16AME!F69*Disponible!$B$75</f>
        <v>0</v>
      </c>
      <c r="G69" s="608">
        <f>+Anx16AMN!G69+Anx16AME!G69*Disponible!$B$75</f>
        <v>0</v>
      </c>
      <c r="H69" s="608">
        <f>+Anx16AMN!H69+Anx16AME!H69*Disponible!$B$75</f>
        <v>0</v>
      </c>
      <c r="I69" s="608">
        <f>+Anx16AMN!I69+Anx16AME!I69*Disponible!$B$75</f>
        <v>0</v>
      </c>
      <c r="J69" s="608">
        <f>+Anx16AMN!J69+Anx16AME!J69*Disponible!$B$75</f>
        <v>0</v>
      </c>
      <c r="K69" s="608">
        <f>+Anx16AMN!K69+Anx16AME!K69*Disponible!$B$75</f>
        <v>0</v>
      </c>
      <c r="L69" s="608">
        <f>+Anx16AMN!L69+Anx16AME!L69*Disponible!$B$75</f>
        <v>0</v>
      </c>
      <c r="M69" s="608">
        <f>+Anx16AMN!M69+Anx16AME!M69*Disponible!$B$75</f>
        <v>0</v>
      </c>
      <c r="N69" s="605">
        <f t="shared" si="3"/>
        <v>0</v>
      </c>
      <c r="O69" s="581"/>
      <c r="P69" s="765">
        <f>+Anx16AMN!N69+Anx16AME!N69*Disponible!$B$75-N69</f>
        <v>0</v>
      </c>
      <c r="Q69" s="197"/>
    </row>
    <row r="70" spans="1:17" s="586" customFormat="1" ht="16.5" customHeight="1">
      <c r="A70" s="654" t="s">
        <v>389</v>
      </c>
      <c r="B70" s="363" t="s">
        <v>98</v>
      </c>
      <c r="C70" s="605"/>
      <c r="D70" s="605"/>
      <c r="E70" s="605"/>
      <c r="F70" s="605"/>
      <c r="G70" s="605"/>
      <c r="H70" s="605"/>
      <c r="I70" s="605"/>
      <c r="J70" s="605"/>
      <c r="K70" s="605"/>
      <c r="L70" s="605"/>
      <c r="M70" s="605"/>
      <c r="N70" s="605">
        <f t="shared" si="3"/>
        <v>0</v>
      </c>
      <c r="O70" s="777"/>
      <c r="P70" s="765">
        <f>+Anx16AMN!N70+Anx16AME!N70*Disponible!$B$75-N70</f>
        <v>0</v>
      </c>
      <c r="Q70" s="774"/>
    </row>
    <row r="71" spans="1:17" s="586" customFormat="1" ht="16.5">
      <c r="A71" s="592"/>
      <c r="B71" s="84" t="s">
        <v>99</v>
      </c>
      <c r="C71" s="180">
        <f t="shared" ref="C71:M71" si="4">SUM(C57:C70)</f>
        <v>0</v>
      </c>
      <c r="D71" s="180">
        <f t="shared" si="4"/>
        <v>0</v>
      </c>
      <c r="E71" s="180">
        <f t="shared" si="4"/>
        <v>0</v>
      </c>
      <c r="F71" s="180">
        <f t="shared" si="4"/>
        <v>0</v>
      </c>
      <c r="G71" s="180">
        <f t="shared" si="4"/>
        <v>0</v>
      </c>
      <c r="H71" s="180">
        <f t="shared" si="4"/>
        <v>0</v>
      </c>
      <c r="I71" s="180">
        <f t="shared" si="4"/>
        <v>0</v>
      </c>
      <c r="J71" s="180">
        <f t="shared" si="4"/>
        <v>0</v>
      </c>
      <c r="K71" s="180">
        <f t="shared" si="4"/>
        <v>0</v>
      </c>
      <c r="L71" s="180">
        <f t="shared" si="4"/>
        <v>0</v>
      </c>
      <c r="M71" s="180">
        <f t="shared" si="4"/>
        <v>0</v>
      </c>
      <c r="N71" s="180">
        <f t="shared" si="3"/>
        <v>0</v>
      </c>
      <c r="O71" s="581"/>
      <c r="P71" s="765"/>
      <c r="Q71" s="651"/>
    </row>
    <row r="72" spans="1:17" s="586" customFormat="1" ht="16.5">
      <c r="A72" s="599" t="s">
        <v>72</v>
      </c>
      <c r="B72" s="160" t="s">
        <v>151</v>
      </c>
      <c r="C72" s="160" t="s">
        <v>28</v>
      </c>
      <c r="D72" s="160" t="s">
        <v>29</v>
      </c>
      <c r="E72" s="160" t="s">
        <v>30</v>
      </c>
      <c r="F72" s="160" t="s">
        <v>31</v>
      </c>
      <c r="G72" s="160" t="s">
        <v>32</v>
      </c>
      <c r="H72" s="160" t="s">
        <v>33</v>
      </c>
      <c r="I72" s="160" t="s">
        <v>34</v>
      </c>
      <c r="J72" s="160" t="s">
        <v>35</v>
      </c>
      <c r="K72" s="160" t="s">
        <v>36</v>
      </c>
      <c r="L72" s="160" t="s">
        <v>37</v>
      </c>
      <c r="M72" s="160" t="s">
        <v>38</v>
      </c>
      <c r="N72" s="160" t="s">
        <v>39</v>
      </c>
      <c r="O72" s="581"/>
      <c r="P72" s="765"/>
      <c r="Q72" s="774"/>
    </row>
    <row r="73" spans="1:17" s="586" customFormat="1" ht="16.5">
      <c r="A73" s="592"/>
      <c r="B73" s="644" t="s">
        <v>109</v>
      </c>
      <c r="C73" s="605"/>
      <c r="D73" s="605"/>
      <c r="E73" s="605"/>
      <c r="F73" s="605"/>
      <c r="G73" s="605"/>
      <c r="H73" s="605"/>
      <c r="I73" s="605"/>
      <c r="J73" s="605"/>
      <c r="K73" s="605"/>
      <c r="L73" s="605"/>
      <c r="M73" s="605"/>
      <c r="N73" s="605"/>
      <c r="O73" s="773"/>
      <c r="P73" s="765"/>
      <c r="Q73" s="167"/>
    </row>
    <row r="74" spans="1:17" s="586" customFormat="1" ht="16.5" customHeight="1">
      <c r="A74" s="660" t="s">
        <v>407</v>
      </c>
      <c r="B74" s="661" t="s">
        <v>111</v>
      </c>
      <c r="C74" s="608" t="e">
        <f>+Anx16AMN!C74+Anx16AME!C74*Disponible!$B$75</f>
        <v>#DIV/0!</v>
      </c>
      <c r="D74" s="608" t="e">
        <f>+Anx16AMN!D74+Anx16AME!D74*Disponible!$B$75</f>
        <v>#DIV/0!</v>
      </c>
      <c r="E74" s="608" t="e">
        <f>+Anx16AMN!E74+Anx16AME!E74*Disponible!$B$75</f>
        <v>#DIV/0!</v>
      </c>
      <c r="F74" s="608" t="e">
        <f>+Anx16AMN!F74+Anx16AME!F74*Disponible!$B$75</f>
        <v>#DIV/0!</v>
      </c>
      <c r="G74" s="608" t="e">
        <f>+Anx16AMN!G74+Anx16AME!G74*Disponible!$B$75</f>
        <v>#DIV/0!</v>
      </c>
      <c r="H74" s="608" t="e">
        <f>+Anx16AMN!H74+Anx16AME!H74*Disponible!$B$75</f>
        <v>#DIV/0!</v>
      </c>
      <c r="I74" s="608" t="e">
        <f>+Anx16AMN!I74+Anx16AME!I74*Disponible!$B$75</f>
        <v>#DIV/0!</v>
      </c>
      <c r="J74" s="608" t="e">
        <f>+Anx16AMN!J74+Anx16AME!J74*Disponible!$B$75</f>
        <v>#DIV/0!</v>
      </c>
      <c r="K74" s="608" t="e">
        <f>+Anx16AMN!K74+Anx16AME!K74*Disponible!$B$75</f>
        <v>#DIV/0!</v>
      </c>
      <c r="L74" s="608" t="e">
        <f>+Anx16AMN!L74+Anx16AME!L74*Disponible!$B$75</f>
        <v>#DIV/0!</v>
      </c>
      <c r="M74" s="608" t="e">
        <f>+Anx16AMN!M74+Anx16AME!M74*Disponible!$B$75</f>
        <v>#DIV/0!</v>
      </c>
      <c r="N74" s="605" t="e">
        <f t="shared" ref="N74:N101" si="5">SUM(C74:M74)</f>
        <v>#DIV/0!</v>
      </c>
      <c r="O74" s="778"/>
      <c r="P74" s="765" t="e">
        <f>+Anx16AMN!N74+Anx16AME!N74*Disponible!$B$75-N74</f>
        <v>#DIV/0!</v>
      </c>
      <c r="Q74" s="446"/>
    </row>
    <row r="75" spans="1:17" s="586" customFormat="1" ht="16.5" customHeight="1">
      <c r="A75" s="660" t="s">
        <v>391</v>
      </c>
      <c r="B75" s="665" t="s">
        <v>154</v>
      </c>
      <c r="C75" s="608">
        <f>+Anx16AMN!C75+Anx16AME!C75*Disponible!$B$75</f>
        <v>0</v>
      </c>
      <c r="D75" s="608">
        <f>+Anx16AMN!D75+Anx16AME!D75*Disponible!$B$75</f>
        <v>0</v>
      </c>
      <c r="E75" s="608">
        <f>+Anx16AMN!E75+Anx16AME!E75*Disponible!$B$75</f>
        <v>0</v>
      </c>
      <c r="F75" s="608">
        <f>+Anx16AMN!F75+Anx16AME!F75*Disponible!$B$75</f>
        <v>0</v>
      </c>
      <c r="G75" s="608">
        <f>+Anx16AMN!G75+Anx16AME!G75*Disponible!$B$75</f>
        <v>0</v>
      </c>
      <c r="H75" s="608">
        <f>+Anx16AMN!H75+Anx16AME!H75*Disponible!$B$75</f>
        <v>0</v>
      </c>
      <c r="I75" s="608">
        <f>+Anx16AMN!I75+Anx16AME!I75*Disponible!$B$75</f>
        <v>0</v>
      </c>
      <c r="J75" s="608">
        <f>+Anx16AMN!J75+Anx16AME!J75*Disponible!$B$75</f>
        <v>0</v>
      </c>
      <c r="K75" s="608">
        <f>+Anx16AMN!K75+Anx16AME!K75*Disponible!$B$75</f>
        <v>0</v>
      </c>
      <c r="L75" s="608">
        <f>+Anx16AMN!L75+Anx16AME!L75*Disponible!$B$75</f>
        <v>0</v>
      </c>
      <c r="M75" s="608">
        <f>+Anx16AMN!M75+Anx16AME!M75*Disponible!$B$75</f>
        <v>0</v>
      </c>
      <c r="N75" s="605">
        <f t="shared" si="5"/>
        <v>0</v>
      </c>
      <c r="O75" s="581"/>
      <c r="P75" s="765">
        <f>+Anx16AMN!N75+Anx16AME!N75*Disponible!$B$75-N75</f>
        <v>0</v>
      </c>
      <c r="Q75" s="766"/>
    </row>
    <row r="76" spans="1:17" s="586" customFormat="1" ht="16.5" customHeight="1">
      <c r="A76" s="753" t="s">
        <v>375</v>
      </c>
      <c r="B76" s="665" t="s">
        <v>74</v>
      </c>
      <c r="C76" s="608">
        <f>+Anx16AMN!C76+Anx16AME!C76*Disponible!$B$75</f>
        <v>0</v>
      </c>
      <c r="D76" s="608">
        <f>+Anx16AMN!D76+Anx16AME!D76*Disponible!$B$75</f>
        <v>0</v>
      </c>
      <c r="E76" s="608">
        <f>+Anx16AMN!E76+Anx16AME!E76*Disponible!$B$75</f>
        <v>0</v>
      </c>
      <c r="F76" s="608">
        <f>+Anx16AMN!F76+Anx16AME!F76*Disponible!$B$75</f>
        <v>0</v>
      </c>
      <c r="G76" s="608">
        <f>+Anx16AMN!G76+Anx16AME!G76*Disponible!$B$75</f>
        <v>0</v>
      </c>
      <c r="H76" s="608">
        <f>+Anx16AMN!H76+Anx16AME!H76*Disponible!$B$75</f>
        <v>0</v>
      </c>
      <c r="I76" s="608">
        <f>+Anx16AMN!I76+Anx16AME!I76*Disponible!$B$75</f>
        <v>0</v>
      </c>
      <c r="J76" s="608">
        <f>+Anx16AMN!J76+Anx16AME!J76*Disponible!$B$75</f>
        <v>0</v>
      </c>
      <c r="K76" s="608">
        <f>+Anx16AMN!K76+Anx16AME!K76*Disponible!$B$75</f>
        <v>0</v>
      </c>
      <c r="L76" s="608">
        <f>+Anx16AMN!L76+Anx16AME!L76*Disponible!$B$75</f>
        <v>0</v>
      </c>
      <c r="M76" s="608">
        <f>+Anx16AMN!M76+Anx16AME!M76*Disponible!$B$75</f>
        <v>0</v>
      </c>
      <c r="N76" s="605">
        <f t="shared" si="5"/>
        <v>0</v>
      </c>
      <c r="O76" s="581"/>
      <c r="P76" s="765">
        <f>+Anx16AMN!N76+Anx16AME!N76*Disponible!$B$75-N76</f>
        <v>0</v>
      </c>
      <c r="Q76" s="651"/>
    </row>
    <row r="77" spans="1:17" s="586" customFormat="1" ht="16.5" customHeight="1">
      <c r="A77" s="660" t="s">
        <v>377</v>
      </c>
      <c r="B77" s="661" t="s">
        <v>76</v>
      </c>
      <c r="C77" s="608">
        <f>+Anx16AMN!C77+Anx16AME!C77*Disponible!$B$75</f>
        <v>0</v>
      </c>
      <c r="D77" s="608">
        <f>+Anx16AMN!D77+Anx16AME!D77*Disponible!$B$75</f>
        <v>0</v>
      </c>
      <c r="E77" s="608">
        <f>+Anx16AMN!E77+Anx16AME!E77*Disponible!$B$75</f>
        <v>0</v>
      </c>
      <c r="F77" s="608">
        <f>+Anx16AMN!F77+Anx16AME!F77*Disponible!$B$75</f>
        <v>0</v>
      </c>
      <c r="G77" s="608">
        <f>+Anx16AMN!G77+Anx16AME!G77*Disponible!$B$75</f>
        <v>0</v>
      </c>
      <c r="H77" s="608">
        <f>+Anx16AMN!H77+Anx16AME!H77*Disponible!$B$75</f>
        <v>0</v>
      </c>
      <c r="I77" s="608">
        <f>+Anx16AMN!I77+Anx16AME!I77*Disponible!$B$75</f>
        <v>0</v>
      </c>
      <c r="J77" s="608">
        <f>+Anx16AMN!J77+Anx16AME!J77*Disponible!$B$75</f>
        <v>0</v>
      </c>
      <c r="K77" s="608">
        <f>+Anx16AMN!K77+Anx16AME!K77*Disponible!$B$75</f>
        <v>0</v>
      </c>
      <c r="L77" s="608">
        <f>+Anx16AMN!L77+Anx16AME!L77*Disponible!$B$75</f>
        <v>0</v>
      </c>
      <c r="M77" s="608">
        <f>+Anx16AMN!M77+Anx16AME!M77*Disponible!$B$75</f>
        <v>0</v>
      </c>
      <c r="N77" s="605">
        <f t="shared" si="5"/>
        <v>0</v>
      </c>
      <c r="O77" s="778"/>
      <c r="P77" s="765">
        <f>+Anx16AMN!N77+Anx16AME!N77*Disponible!$B$75-N77</f>
        <v>0</v>
      </c>
      <c r="Q77" s="651"/>
    </row>
    <row r="78" spans="1:17" s="586" customFormat="1" ht="16.5" customHeight="1">
      <c r="A78" s="660" t="s">
        <v>378</v>
      </c>
      <c r="B78" s="665" t="s">
        <v>77</v>
      </c>
      <c r="C78" s="608">
        <f>+Anx16AMN!C78+Anx16AME!C78*Disponible!$B$75</f>
        <v>0</v>
      </c>
      <c r="D78" s="608">
        <f>+Anx16AMN!D78+Anx16AME!D78*Disponible!$B$75</f>
        <v>0</v>
      </c>
      <c r="E78" s="608">
        <f>+Anx16AMN!E78+Anx16AME!E78*Disponible!$B$75</f>
        <v>0</v>
      </c>
      <c r="F78" s="608">
        <f>+Anx16AMN!F78+Anx16AME!F78*Disponible!$B$75</f>
        <v>0</v>
      </c>
      <c r="G78" s="608">
        <f>+Anx16AMN!G78+Anx16AME!G78*Disponible!$B$75</f>
        <v>0</v>
      </c>
      <c r="H78" s="608">
        <f>+Anx16AMN!H78+Anx16AME!H78*Disponible!$B$75</f>
        <v>0</v>
      </c>
      <c r="I78" s="608">
        <f>+Anx16AMN!I78+Anx16AME!I78*Disponible!$B$75</f>
        <v>0</v>
      </c>
      <c r="J78" s="608">
        <f>+Anx16AMN!J78+Anx16AME!J78*Disponible!$B$75</f>
        <v>0</v>
      </c>
      <c r="K78" s="608">
        <f>+Anx16AMN!K78+Anx16AME!K78*Disponible!$B$75</f>
        <v>0</v>
      </c>
      <c r="L78" s="608">
        <f>+Anx16AMN!L78+Anx16AME!L78*Disponible!$B$75</f>
        <v>0</v>
      </c>
      <c r="M78" s="608">
        <f>+Anx16AMN!M78+Anx16AME!M78*Disponible!$B$75</f>
        <v>0</v>
      </c>
      <c r="N78" s="605">
        <f t="shared" si="5"/>
        <v>0</v>
      </c>
      <c r="O78" s="778"/>
      <c r="P78" s="765">
        <f>+Anx16AMN!N78+Anx16AME!N78*Disponible!$B$75-N78</f>
        <v>0</v>
      </c>
      <c r="Q78" s="651"/>
    </row>
    <row r="79" spans="1:17" s="586" customFormat="1" ht="16.5" customHeight="1">
      <c r="A79" s="660" t="s">
        <v>379</v>
      </c>
      <c r="B79" s="665" t="s">
        <v>78</v>
      </c>
      <c r="C79" s="608">
        <f>+Anx16AMN!C79+Anx16AME!C79*Disponible!$B$75</f>
        <v>0</v>
      </c>
      <c r="D79" s="608">
        <f>+Anx16AMN!D79+Anx16AME!D79*Disponible!$B$75</f>
        <v>0</v>
      </c>
      <c r="E79" s="608">
        <f>+Anx16AMN!E79+Anx16AME!E79*Disponible!$B$75</f>
        <v>0</v>
      </c>
      <c r="F79" s="608">
        <f>+Anx16AMN!F79+Anx16AME!F79*Disponible!$B$75</f>
        <v>0</v>
      </c>
      <c r="G79" s="608">
        <f>+Anx16AMN!G79+Anx16AME!G79*Disponible!$B$75</f>
        <v>0</v>
      </c>
      <c r="H79" s="608">
        <f>+Anx16AMN!H79+Anx16AME!H79*Disponible!$B$75</f>
        <v>0</v>
      </c>
      <c r="I79" s="608">
        <f>+Anx16AMN!I79+Anx16AME!I79*Disponible!$B$75</f>
        <v>0</v>
      </c>
      <c r="J79" s="608">
        <f>+Anx16AMN!J79+Anx16AME!J79*Disponible!$B$75</f>
        <v>0</v>
      </c>
      <c r="K79" s="608">
        <f>+Anx16AMN!K79+Anx16AME!K79*Disponible!$B$75</f>
        <v>0</v>
      </c>
      <c r="L79" s="608">
        <f>+Anx16AMN!L79+Anx16AME!L79*Disponible!$B$75</f>
        <v>0</v>
      </c>
      <c r="M79" s="608">
        <f>+Anx16AMN!M79+Anx16AME!M79*Disponible!$B$75</f>
        <v>0</v>
      </c>
      <c r="N79" s="605">
        <f t="shared" si="5"/>
        <v>0</v>
      </c>
      <c r="O79" s="778"/>
      <c r="P79" s="765">
        <f>+Anx16AMN!N79+Anx16AME!N79*Disponible!$B$75-N79</f>
        <v>0</v>
      </c>
      <c r="Q79" s="651"/>
    </row>
    <row r="80" spans="1:17" s="586" customFormat="1" ht="16.5" customHeight="1">
      <c r="A80" s="660" t="s">
        <v>380</v>
      </c>
      <c r="B80" s="665" t="s">
        <v>79</v>
      </c>
      <c r="C80" s="608">
        <f>+Anx16AMN!C80+Anx16AME!C80*Disponible!$B$75</f>
        <v>0</v>
      </c>
      <c r="D80" s="608">
        <f>+Anx16AMN!D80+Anx16AME!D80*Disponible!$B$75</f>
        <v>0</v>
      </c>
      <c r="E80" s="608">
        <f>+Anx16AMN!E80+Anx16AME!E80*Disponible!$B$75</f>
        <v>0</v>
      </c>
      <c r="F80" s="608">
        <f>+Anx16AMN!F80+Anx16AME!F80*Disponible!$B$75</f>
        <v>0</v>
      </c>
      <c r="G80" s="608">
        <f>+Anx16AMN!G80+Anx16AME!G80*Disponible!$B$75</f>
        <v>0</v>
      </c>
      <c r="H80" s="608">
        <f>+Anx16AMN!H80+Anx16AME!H80*Disponible!$B$75</f>
        <v>0</v>
      </c>
      <c r="I80" s="608">
        <f>+Anx16AMN!I80+Anx16AME!I80*Disponible!$B$75</f>
        <v>0</v>
      </c>
      <c r="J80" s="608">
        <f>+Anx16AMN!J80+Anx16AME!J80*Disponible!$B$75</f>
        <v>0</v>
      </c>
      <c r="K80" s="608">
        <f>+Anx16AMN!K80+Anx16AME!K80*Disponible!$B$75</f>
        <v>0</v>
      </c>
      <c r="L80" s="608">
        <f>+Anx16AMN!L80+Anx16AME!L80*Disponible!$B$75</f>
        <v>0</v>
      </c>
      <c r="M80" s="608">
        <f>+Anx16AMN!M80+Anx16AME!M80*Disponible!$B$75</f>
        <v>0</v>
      </c>
      <c r="N80" s="605">
        <f t="shared" si="5"/>
        <v>0</v>
      </c>
      <c r="O80" s="778"/>
      <c r="P80" s="765">
        <f>+Anx16AMN!N80+Anx16AME!N80*Disponible!$B$75-N80</f>
        <v>0</v>
      </c>
      <c r="Q80" s="651"/>
    </row>
    <row r="81" spans="1:17" s="586" customFormat="1" ht="16.5" customHeight="1">
      <c r="A81" s="660" t="s">
        <v>381</v>
      </c>
      <c r="B81" s="665" t="s">
        <v>82</v>
      </c>
      <c r="C81" s="608">
        <f>+Anx16AMN!C81+Anx16AME!C81*Disponible!$B$75</f>
        <v>0</v>
      </c>
      <c r="D81" s="608">
        <f>+Anx16AMN!D81+Anx16AME!D81*Disponible!$B$75</f>
        <v>0</v>
      </c>
      <c r="E81" s="608">
        <f>+Anx16AMN!E81+Anx16AME!E81*Disponible!$B$75</f>
        <v>0</v>
      </c>
      <c r="F81" s="608">
        <f>+Anx16AMN!F81+Anx16AME!F81*Disponible!$B$75</f>
        <v>0</v>
      </c>
      <c r="G81" s="608">
        <f>+Anx16AMN!G81+Anx16AME!G81*Disponible!$B$75</f>
        <v>0</v>
      </c>
      <c r="H81" s="608">
        <f>+Anx16AMN!H81+Anx16AME!H81*Disponible!$B$75</f>
        <v>0</v>
      </c>
      <c r="I81" s="608">
        <f>+Anx16AMN!I81+Anx16AME!I81*Disponible!$B$75</f>
        <v>0</v>
      </c>
      <c r="J81" s="608">
        <f>+Anx16AMN!J81+Anx16AME!J81*Disponible!$B$75</f>
        <v>0</v>
      </c>
      <c r="K81" s="608">
        <f>+Anx16AMN!K81+Anx16AME!K81*Disponible!$B$75</f>
        <v>0</v>
      </c>
      <c r="L81" s="608">
        <f>+Anx16AMN!L81+Anx16AME!L81*Disponible!$B$75</f>
        <v>0</v>
      </c>
      <c r="M81" s="608">
        <f>+Anx16AMN!M81+Anx16AME!M81*Disponible!$B$75</f>
        <v>0</v>
      </c>
      <c r="N81" s="605">
        <f t="shared" si="5"/>
        <v>0</v>
      </c>
      <c r="O81" s="778"/>
      <c r="P81" s="765">
        <f>+Anx16AMN!N81+Anx16AME!N81*Disponible!$B$75-N81</f>
        <v>0</v>
      </c>
      <c r="Q81" s="774"/>
    </row>
    <row r="82" spans="1:17" s="586" customFormat="1" ht="16.5" customHeight="1">
      <c r="A82" s="660" t="s">
        <v>408</v>
      </c>
      <c r="B82" s="665" t="s">
        <v>83</v>
      </c>
      <c r="C82" s="608">
        <f>+Anx16AMN!C82+Anx16AME!C82*Disponible!$B$75</f>
        <v>0</v>
      </c>
      <c r="D82" s="608">
        <f>+Anx16AMN!D82+Anx16AME!D82*Disponible!$B$75</f>
        <v>0</v>
      </c>
      <c r="E82" s="608">
        <f>+Anx16AMN!E82+Anx16AME!E82*Disponible!$B$75</f>
        <v>0</v>
      </c>
      <c r="F82" s="608">
        <f>+Anx16AMN!F82+Anx16AME!F82*Disponible!$B$75</f>
        <v>0</v>
      </c>
      <c r="G82" s="608">
        <f>+Anx16AMN!G82+Anx16AME!G82*Disponible!$B$75</f>
        <v>0</v>
      </c>
      <c r="H82" s="608">
        <f>+Anx16AMN!H82+Anx16AME!H82*Disponible!$B$75</f>
        <v>0</v>
      </c>
      <c r="I82" s="608">
        <f>+Anx16AMN!I82+Anx16AME!I82*Disponible!$B$75</f>
        <v>0</v>
      </c>
      <c r="J82" s="608">
        <f>+Anx16AMN!J82+Anx16AME!J82*Disponible!$B$75</f>
        <v>0</v>
      </c>
      <c r="K82" s="608">
        <f>+Anx16AMN!K82+Anx16AME!K82*Disponible!$B$75</f>
        <v>0</v>
      </c>
      <c r="L82" s="608">
        <f>+Anx16AMN!L82+Anx16AME!L82*Disponible!$B$75</f>
        <v>0</v>
      </c>
      <c r="M82" s="608">
        <f>+Anx16AMN!M82+Anx16AME!M82*Disponible!$B$75</f>
        <v>0</v>
      </c>
      <c r="N82" s="605">
        <f t="shared" si="5"/>
        <v>0</v>
      </c>
      <c r="O82" s="779"/>
      <c r="P82" s="765">
        <f>+Anx16AMN!N82+Anx16AME!N82*Disponible!$B$75-N82</f>
        <v>0</v>
      </c>
      <c r="Q82" s="400"/>
    </row>
    <row r="83" spans="1:17" s="586" customFormat="1" ht="16.5" customHeight="1">
      <c r="A83" s="592"/>
      <c r="B83" s="672" t="s">
        <v>84</v>
      </c>
      <c r="C83" s="608">
        <f>+Anx16AMN!C83+Anx16AME!C83*Disponible!$B$75</f>
        <v>0</v>
      </c>
      <c r="D83" s="608">
        <f>+Anx16AMN!D83+Anx16AME!D83*Disponible!$B$75</f>
        <v>0</v>
      </c>
      <c r="E83" s="608">
        <f>+Anx16AMN!E83+Anx16AME!E83*Disponible!$B$75</f>
        <v>0</v>
      </c>
      <c r="F83" s="608">
        <f>+Anx16AMN!F83+Anx16AME!F83*Disponible!$B$75</f>
        <v>0</v>
      </c>
      <c r="G83" s="608">
        <f>+Anx16AMN!G83+Anx16AME!G83*Disponible!$B$75</f>
        <v>0</v>
      </c>
      <c r="H83" s="608">
        <f>+Anx16AMN!H83+Anx16AME!H83*Disponible!$B$75</f>
        <v>0</v>
      </c>
      <c r="I83" s="608">
        <f>+Anx16AMN!I83+Anx16AME!I83*Disponible!$B$75</f>
        <v>0</v>
      </c>
      <c r="J83" s="608">
        <f>+Anx16AMN!J83+Anx16AME!J83*Disponible!$B$75</f>
        <v>0</v>
      </c>
      <c r="K83" s="608">
        <f>+Anx16AMN!K83+Anx16AME!K83*Disponible!$B$75</f>
        <v>0</v>
      </c>
      <c r="L83" s="608">
        <f>+Anx16AMN!L83+Anx16AME!L83*Disponible!$B$75</f>
        <v>0</v>
      </c>
      <c r="M83" s="608">
        <f>+Anx16AMN!M83+Anx16AME!M83*Disponible!$B$75</f>
        <v>0</v>
      </c>
      <c r="N83" s="605">
        <f t="shared" si="5"/>
        <v>0</v>
      </c>
      <c r="O83" s="581"/>
      <c r="P83" s="765">
        <f>+Anx16AMN!N83+Anx16AME!N83*Disponible!$B$75-N83</f>
        <v>0</v>
      </c>
      <c r="Q83" s="774"/>
    </row>
    <row r="84" spans="1:17" s="586" customFormat="1" ht="16.5" customHeight="1">
      <c r="A84" s="592"/>
      <c r="B84" s="665" t="s">
        <v>160</v>
      </c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605">
        <f t="shared" si="5"/>
        <v>0</v>
      </c>
      <c r="O84" s="581"/>
      <c r="P84" s="765">
        <f>+Anx16AMN!N84+Anx16AME!N84*Disponible!$B$75-N84</f>
        <v>0</v>
      </c>
      <c r="Q84" s="780"/>
    </row>
    <row r="85" spans="1:17" s="586" customFormat="1" ht="16.5">
      <c r="A85" s="592"/>
      <c r="B85" s="84" t="s">
        <v>162</v>
      </c>
      <c r="C85" s="200" t="e">
        <f>SUM(C74:C84)</f>
        <v>#DIV/0!</v>
      </c>
      <c r="D85" s="200" t="e">
        <f t="shared" ref="D85:M85" si="6">SUM(D74:D84)</f>
        <v>#DIV/0!</v>
      </c>
      <c r="E85" s="200" t="e">
        <f t="shared" si="6"/>
        <v>#DIV/0!</v>
      </c>
      <c r="F85" s="200" t="e">
        <f t="shared" si="6"/>
        <v>#DIV/0!</v>
      </c>
      <c r="G85" s="200" t="e">
        <f t="shared" si="6"/>
        <v>#DIV/0!</v>
      </c>
      <c r="H85" s="200" t="e">
        <f t="shared" si="6"/>
        <v>#DIV/0!</v>
      </c>
      <c r="I85" s="200" t="e">
        <f t="shared" si="6"/>
        <v>#DIV/0!</v>
      </c>
      <c r="J85" s="200" t="e">
        <f t="shared" si="6"/>
        <v>#DIV/0!</v>
      </c>
      <c r="K85" s="200" t="e">
        <f t="shared" si="6"/>
        <v>#DIV/0!</v>
      </c>
      <c r="L85" s="200" t="e">
        <f t="shared" si="6"/>
        <v>#DIV/0!</v>
      </c>
      <c r="M85" s="200" t="e">
        <f t="shared" si="6"/>
        <v>#DIV/0!</v>
      </c>
      <c r="N85" s="180" t="e">
        <f t="shared" si="5"/>
        <v>#DIV/0!</v>
      </c>
      <c r="O85" s="215"/>
      <c r="P85" s="765"/>
      <c r="Q85" s="197"/>
    </row>
    <row r="86" spans="1:17" s="586" customFormat="1" ht="16.5">
      <c r="A86" s="592"/>
      <c r="B86" s="675" t="s">
        <v>86</v>
      </c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215"/>
      <c r="P86" s="765"/>
      <c r="Q86" s="197"/>
    </row>
    <row r="87" spans="1:17" s="586" customFormat="1" ht="16.5" customHeight="1">
      <c r="A87" s="654" t="s">
        <v>392</v>
      </c>
      <c r="B87" s="263" t="s">
        <v>87</v>
      </c>
      <c r="C87" s="608">
        <f>+Anx16AMN!C87+Anx16AME!C87*Disponible!$B$75</f>
        <v>0</v>
      </c>
      <c r="D87" s="608">
        <f>+Anx16AMN!D87+Anx16AME!D87*Disponible!$B$75</f>
        <v>0</v>
      </c>
      <c r="E87" s="608">
        <f>+Anx16AMN!E87+Anx16AME!E87*Disponible!$B$75</f>
        <v>0</v>
      </c>
      <c r="F87" s="608">
        <f>+Anx16AMN!F87+Anx16AME!F87*Disponible!$B$75</f>
        <v>0</v>
      </c>
      <c r="G87" s="608">
        <f>+Anx16AMN!G87+Anx16AME!G87*Disponible!$B$75</f>
        <v>0</v>
      </c>
      <c r="H87" s="608">
        <f>+Anx16AMN!H87+Anx16AME!H87*Disponible!$B$75</f>
        <v>0</v>
      </c>
      <c r="I87" s="608">
        <f>+Anx16AMN!I87+Anx16AME!I87*Disponible!$B$75</f>
        <v>0</v>
      </c>
      <c r="J87" s="608">
        <f>+Anx16AMN!J87+Anx16AME!J87*Disponible!$B$75</f>
        <v>0</v>
      </c>
      <c r="K87" s="608">
        <f>+Anx16AMN!K87+Anx16AME!K87*Disponible!$B$75</f>
        <v>0</v>
      </c>
      <c r="L87" s="608">
        <f>+Anx16AMN!L87+Anx16AME!L87*Disponible!$B$75</f>
        <v>0</v>
      </c>
      <c r="M87" s="608">
        <f>+Anx16AMN!M87+Anx16AME!M87*Disponible!$B$75</f>
        <v>0</v>
      </c>
      <c r="N87" s="605">
        <f t="shared" si="5"/>
        <v>0</v>
      </c>
      <c r="O87" s="781"/>
      <c r="P87" s="765">
        <f>+Anx16AMN!N87+Anx16AME!N87*Disponible!$B$75-N87</f>
        <v>0</v>
      </c>
      <c r="Q87" s="197"/>
    </row>
    <row r="88" spans="1:17" s="586" customFormat="1" ht="16.5" customHeight="1">
      <c r="A88" s="654" t="s">
        <v>392</v>
      </c>
      <c r="B88" s="263" t="s">
        <v>88</v>
      </c>
      <c r="C88" s="608">
        <f>+Anx16AMN!C88+Anx16AME!C88*Disponible!$B$75</f>
        <v>0</v>
      </c>
      <c r="D88" s="608">
        <f>+Anx16AMN!D88+Anx16AME!D88*Disponible!$B$75</f>
        <v>0</v>
      </c>
      <c r="E88" s="608">
        <f>+Anx16AMN!E88+Anx16AME!E88*Disponible!$B$75</f>
        <v>0</v>
      </c>
      <c r="F88" s="608">
        <f>+Anx16AMN!F88+Anx16AME!F88*Disponible!$B$75</f>
        <v>0</v>
      </c>
      <c r="G88" s="608">
        <f>+Anx16AMN!G88+Anx16AME!G88*Disponible!$B$75</f>
        <v>0</v>
      </c>
      <c r="H88" s="608">
        <f>+Anx16AMN!H88+Anx16AME!H88*Disponible!$B$75</f>
        <v>0</v>
      </c>
      <c r="I88" s="608">
        <f>+Anx16AMN!I88+Anx16AME!I88*Disponible!$B$75</f>
        <v>0</v>
      </c>
      <c r="J88" s="608">
        <f>+Anx16AMN!J88+Anx16AME!J88*Disponible!$B$75</f>
        <v>0</v>
      </c>
      <c r="K88" s="608">
        <f>+Anx16AMN!K88+Anx16AME!K88*Disponible!$B$75</f>
        <v>0</v>
      </c>
      <c r="L88" s="608">
        <f>+Anx16AMN!L88+Anx16AME!L88*Disponible!$B$75</f>
        <v>0</v>
      </c>
      <c r="M88" s="608">
        <f>+Anx16AMN!M88+Anx16AME!M88*Disponible!$B$75</f>
        <v>0</v>
      </c>
      <c r="N88" s="605">
        <f t="shared" si="5"/>
        <v>0</v>
      </c>
      <c r="O88" s="782"/>
      <c r="P88" s="765">
        <f>+Anx16AMN!N88+Anx16AME!N88*Disponible!$B$75-N88</f>
        <v>0</v>
      </c>
      <c r="Q88" s="651"/>
    </row>
    <row r="89" spans="1:17" s="586" customFormat="1" ht="16.5" customHeight="1">
      <c r="A89" s="654" t="s">
        <v>392</v>
      </c>
      <c r="B89" s="263" t="s">
        <v>89</v>
      </c>
      <c r="C89" s="608">
        <f>+Anx16AMN!C89+Anx16AME!C89*Disponible!$B$75</f>
        <v>0</v>
      </c>
      <c r="D89" s="608">
        <f>+Anx16AMN!D89+Anx16AME!D89*Disponible!$B$75</f>
        <v>0</v>
      </c>
      <c r="E89" s="608">
        <f>+Anx16AMN!E89+Anx16AME!E89*Disponible!$B$75</f>
        <v>0</v>
      </c>
      <c r="F89" s="608">
        <f>+Anx16AMN!F89+Anx16AME!F89*Disponible!$B$75</f>
        <v>0</v>
      </c>
      <c r="G89" s="608">
        <f>+Anx16AMN!G89+Anx16AME!G89*Disponible!$B$75</f>
        <v>0</v>
      </c>
      <c r="H89" s="608">
        <f>+Anx16AMN!H89+Anx16AME!H89*Disponible!$B$75</f>
        <v>0</v>
      </c>
      <c r="I89" s="608">
        <f>+Anx16AMN!I89+Anx16AME!I89*Disponible!$B$75</f>
        <v>0</v>
      </c>
      <c r="J89" s="608">
        <f>+Anx16AMN!J89+Anx16AME!J89*Disponible!$B$75</f>
        <v>0</v>
      </c>
      <c r="K89" s="608">
        <f>+Anx16AMN!K89+Anx16AME!K89*Disponible!$B$75</f>
        <v>0</v>
      </c>
      <c r="L89" s="608">
        <f>+Anx16AMN!L89+Anx16AME!L89*Disponible!$B$75</f>
        <v>0</v>
      </c>
      <c r="M89" s="608">
        <f>+Anx16AMN!M89+Anx16AME!M89*Disponible!$B$75</f>
        <v>0</v>
      </c>
      <c r="N89" s="605">
        <f t="shared" si="5"/>
        <v>0</v>
      </c>
      <c r="O89" s="781"/>
      <c r="P89" s="765">
        <f>+Anx16AMN!N89+Anx16AME!N89*Disponible!$B$75-N89</f>
        <v>0</v>
      </c>
      <c r="Q89" s="197"/>
    </row>
    <row r="90" spans="1:17" s="586" customFormat="1" ht="16.5" customHeight="1">
      <c r="A90" s="654" t="s">
        <v>393</v>
      </c>
      <c r="B90" s="263" t="s">
        <v>90</v>
      </c>
      <c r="C90" s="608" t="e">
        <f>+Anx16AMN!C90+Anx16AME!C90*Disponible!$B$75</f>
        <v>#DIV/0!</v>
      </c>
      <c r="D90" s="608" t="e">
        <f>+Anx16AMN!D90+Anx16AME!D90*Disponible!$B$75</f>
        <v>#DIV/0!</v>
      </c>
      <c r="E90" s="608" t="e">
        <f>+Anx16AMN!E90+Anx16AME!E90*Disponible!$B$75</f>
        <v>#DIV/0!</v>
      </c>
      <c r="F90" s="608">
        <f>+Anx16AMN!F90+Anx16AME!F90*Disponible!$B$75</f>
        <v>0</v>
      </c>
      <c r="G90" s="608">
        <f>+Anx16AMN!G90+Anx16AME!G90*Disponible!$B$75</f>
        <v>0</v>
      </c>
      <c r="H90" s="608">
        <f>+Anx16AMN!H90+Anx16AME!H90*Disponible!$B$75</f>
        <v>0</v>
      </c>
      <c r="I90" s="608">
        <f>+Anx16AMN!I90+Anx16AME!I90*Disponible!$B$75</f>
        <v>0</v>
      </c>
      <c r="J90" s="608">
        <f>+Anx16AMN!J90+Anx16AME!J90*Disponible!$B$75</f>
        <v>0</v>
      </c>
      <c r="K90" s="608" t="e">
        <f>+Anx16AMN!K90+Anx16AME!K90*Disponible!$B$75</f>
        <v>#DIV/0!</v>
      </c>
      <c r="L90" s="608">
        <f>+Anx16AMN!L90+Anx16AME!L90*Disponible!$B$75</f>
        <v>0</v>
      </c>
      <c r="M90" s="608">
        <f>+Anx16AMN!M90+Anx16AME!M90*Disponible!$B$75</f>
        <v>0</v>
      </c>
      <c r="N90" s="605" t="e">
        <f t="shared" si="5"/>
        <v>#DIV/0!</v>
      </c>
      <c r="O90" s="782"/>
      <c r="P90" s="765" t="e">
        <f>+Anx16AMN!N90+Anx16AME!N90*Disponible!$B$75-N90</f>
        <v>#DIV/0!</v>
      </c>
      <c r="Q90" s="766"/>
    </row>
    <row r="91" spans="1:17" s="586" customFormat="1" ht="16.5" customHeight="1">
      <c r="A91" s="654" t="s">
        <v>393</v>
      </c>
      <c r="B91" s="263" t="s">
        <v>91</v>
      </c>
      <c r="C91" s="608" t="e">
        <f>+Anx16AMN!C91+Anx16AME!C91*Disponible!$B$75</f>
        <v>#DIV/0!</v>
      </c>
      <c r="D91" s="608" t="e">
        <f>+Anx16AMN!D91+Anx16AME!D91*Disponible!$B$75</f>
        <v>#DIV/0!</v>
      </c>
      <c r="E91" s="608" t="e">
        <f>+Anx16AMN!E91+Anx16AME!E91*Disponible!$B$75</f>
        <v>#DIV/0!</v>
      </c>
      <c r="F91" s="608">
        <f>+Anx16AMN!F91+Anx16AME!F91*Disponible!$B$75</f>
        <v>0</v>
      </c>
      <c r="G91" s="608">
        <f>+Anx16AMN!G91+Anx16AME!G91*Disponible!$B$75</f>
        <v>0</v>
      </c>
      <c r="H91" s="608">
        <f>+Anx16AMN!H91+Anx16AME!H91*Disponible!$B$75</f>
        <v>0</v>
      </c>
      <c r="I91" s="608">
        <f>+Anx16AMN!I91+Anx16AME!I91*Disponible!$B$75</f>
        <v>0</v>
      </c>
      <c r="J91" s="608">
        <f>+Anx16AMN!J91+Anx16AME!J91*Disponible!$B$75</f>
        <v>0</v>
      </c>
      <c r="K91" s="608" t="e">
        <f>+Anx16AMN!K91+Anx16AME!K91*Disponible!$B$75</f>
        <v>#DIV/0!</v>
      </c>
      <c r="L91" s="608">
        <f>+Anx16AMN!L91+Anx16AME!L91*Disponible!$B$75</f>
        <v>0</v>
      </c>
      <c r="M91" s="608">
        <f>+Anx16AMN!M91+Anx16AME!M91*Disponible!$B$75</f>
        <v>0</v>
      </c>
      <c r="N91" s="605" t="e">
        <f>SUM(C91:M91)</f>
        <v>#DIV/0!</v>
      </c>
      <c r="O91" s="215"/>
      <c r="P91" s="765" t="e">
        <f>+Anx16AMN!N91+Anx16AME!N91*Disponible!$B$75-N91</f>
        <v>#DIV/0!</v>
      </c>
      <c r="Q91" s="197"/>
    </row>
    <row r="92" spans="1:17" s="586" customFormat="1" ht="16.5" customHeight="1">
      <c r="A92" s="654" t="s">
        <v>393</v>
      </c>
      <c r="B92" s="263" t="s">
        <v>92</v>
      </c>
      <c r="C92" s="608" t="e">
        <f>+Anx16AMN!C92+Anx16AME!C92*Disponible!$B$75</f>
        <v>#DIV/0!</v>
      </c>
      <c r="D92" s="608" t="e">
        <f>+Anx16AMN!D92+Anx16AME!D92*Disponible!$B$75</f>
        <v>#DIV/0!</v>
      </c>
      <c r="E92" s="608" t="e">
        <f>+Anx16AMN!E92+Anx16AME!E92*Disponible!$B$75</f>
        <v>#DIV/0!</v>
      </c>
      <c r="F92" s="608">
        <f>+Anx16AMN!F92+Anx16AME!F92*Disponible!$B$75</f>
        <v>0</v>
      </c>
      <c r="G92" s="608">
        <f>+Anx16AMN!G92+Anx16AME!G92*Disponible!$B$75</f>
        <v>0</v>
      </c>
      <c r="H92" s="608">
        <f>+Anx16AMN!H92+Anx16AME!H92*Disponible!$B$75</f>
        <v>0</v>
      </c>
      <c r="I92" s="608">
        <f>+Anx16AMN!I92+Anx16AME!I92*Disponible!$B$75</f>
        <v>0</v>
      </c>
      <c r="J92" s="608">
        <f>+Anx16AMN!J92+Anx16AME!J92*Disponible!$B$75</f>
        <v>0</v>
      </c>
      <c r="K92" s="608" t="e">
        <f>+Anx16AMN!K92+Anx16AME!K92*Disponible!$B$75</f>
        <v>#DIV/0!</v>
      </c>
      <c r="L92" s="608">
        <f>+Anx16AMN!L92+Anx16AME!L92*Disponible!$B$75</f>
        <v>0</v>
      </c>
      <c r="M92" s="608">
        <f>+Anx16AMN!M92+Anx16AME!M92*Disponible!$B$75</f>
        <v>0</v>
      </c>
      <c r="N92" s="605" t="e">
        <f>SUM(C92:M92)</f>
        <v>#DIV/0!</v>
      </c>
      <c r="O92" s="215"/>
      <c r="P92" s="765" t="e">
        <f>+Anx16AMN!N92+Anx16AME!N92*Disponible!$B$75-N92</f>
        <v>#DIV/0!</v>
      </c>
      <c r="Q92" s="197"/>
    </row>
    <row r="93" spans="1:17" s="586" customFormat="1" ht="16.5" customHeight="1">
      <c r="A93" s="654" t="s">
        <v>394</v>
      </c>
      <c r="B93" s="263" t="s">
        <v>93</v>
      </c>
      <c r="C93" s="608" t="e">
        <f>+Anx16AMN!C93+Anx16AME!C93*Disponible!$B$75</f>
        <v>#DIV/0!</v>
      </c>
      <c r="D93" s="608" t="e">
        <f>+Anx16AMN!D93+Anx16AME!D93*Disponible!$B$75</f>
        <v>#DIV/0!</v>
      </c>
      <c r="E93" s="608" t="e">
        <f>+Anx16AMN!E93+Anx16AME!E93*Disponible!$B$75</f>
        <v>#DIV/0!</v>
      </c>
      <c r="F93" s="608">
        <f>+Anx16AMN!F93+Anx16AME!F93*Disponible!$B$75</f>
        <v>0</v>
      </c>
      <c r="G93" s="608">
        <f>+Anx16AMN!G93+Anx16AME!G93*Disponible!$B$75</f>
        <v>0</v>
      </c>
      <c r="H93" s="608">
        <f>+Anx16AMN!H93+Anx16AME!H93*Disponible!$B$75</f>
        <v>0</v>
      </c>
      <c r="I93" s="608">
        <f>+Anx16AMN!I93+Anx16AME!I93*Disponible!$B$75</f>
        <v>0</v>
      </c>
      <c r="J93" s="608">
        <f>+Anx16AMN!J93+Anx16AME!J93*Disponible!$B$75</f>
        <v>0</v>
      </c>
      <c r="K93" s="608" t="e">
        <f>+Anx16AMN!K93+Anx16AME!K93*Disponible!$B$75</f>
        <v>#DIV/0!</v>
      </c>
      <c r="L93" s="608">
        <f>+Anx16AMN!L93+Anx16AME!L93*Disponible!$B$75</f>
        <v>0</v>
      </c>
      <c r="M93" s="608">
        <f>+Anx16AMN!M93+Anx16AME!M93*Disponible!$B$75</f>
        <v>0</v>
      </c>
      <c r="N93" s="605" t="e">
        <f>SUM(C93:M93)</f>
        <v>#DIV/0!</v>
      </c>
      <c r="O93" s="775"/>
      <c r="P93" s="765" t="e">
        <f>+Anx16AMN!N93+Anx16AME!N93*Disponible!$B$75-N93</f>
        <v>#DIV/0!</v>
      </c>
      <c r="Q93" s="766"/>
    </row>
    <row r="94" spans="1:17" s="586" customFormat="1" ht="16.5" customHeight="1">
      <c r="A94" s="654" t="s">
        <v>394</v>
      </c>
      <c r="B94" s="263" t="s">
        <v>94</v>
      </c>
      <c r="C94" s="608" t="e">
        <f>+Anx16AMN!C94+Anx16AME!C94*Disponible!$B$75</f>
        <v>#DIV/0!</v>
      </c>
      <c r="D94" s="608" t="e">
        <f>+Anx16AMN!D94+Anx16AME!D94*Disponible!$B$75</f>
        <v>#DIV/0!</v>
      </c>
      <c r="E94" s="608" t="e">
        <f>+Anx16AMN!E94+Anx16AME!E94*Disponible!$B$75</f>
        <v>#DIV/0!</v>
      </c>
      <c r="F94" s="608">
        <f>+Anx16AMN!F94+Anx16AME!F94*Disponible!$B$75</f>
        <v>0</v>
      </c>
      <c r="G94" s="608">
        <f>+Anx16AMN!G94+Anx16AME!G94*Disponible!$B$75</f>
        <v>0</v>
      </c>
      <c r="H94" s="608">
        <f>+Anx16AMN!H94+Anx16AME!H94*Disponible!$B$75</f>
        <v>0</v>
      </c>
      <c r="I94" s="608">
        <f>+Anx16AMN!I94+Anx16AME!I94*Disponible!$B$75</f>
        <v>0</v>
      </c>
      <c r="J94" s="608">
        <f>+Anx16AMN!J94+Anx16AME!J94*Disponible!$B$75</f>
        <v>0</v>
      </c>
      <c r="K94" s="608" t="e">
        <f>+Anx16AMN!K94+Anx16AME!K94*Disponible!$B$75</f>
        <v>#DIV/0!</v>
      </c>
      <c r="L94" s="608">
        <f>+Anx16AMN!L94+Anx16AME!L94*Disponible!$B$75</f>
        <v>0</v>
      </c>
      <c r="M94" s="608">
        <f>+Anx16AMN!M94+Anx16AME!M94*Disponible!$B$75</f>
        <v>0</v>
      </c>
      <c r="N94" s="605" t="e">
        <f t="shared" si="5"/>
        <v>#DIV/0!</v>
      </c>
      <c r="O94" s="778"/>
      <c r="P94" s="765" t="e">
        <f>+Anx16AMN!N94+Anx16AME!N94*Disponible!$B$75-N94</f>
        <v>#DIV/0!</v>
      </c>
      <c r="Q94" s="197"/>
    </row>
    <row r="95" spans="1:17" s="586" customFormat="1" ht="16.5" customHeight="1">
      <c r="A95" s="654" t="s">
        <v>394</v>
      </c>
      <c r="B95" s="263" t="s">
        <v>95</v>
      </c>
      <c r="C95" s="608" t="e">
        <f>+Anx16AMN!C95+Anx16AME!C95*Disponible!$B$75</f>
        <v>#DIV/0!</v>
      </c>
      <c r="D95" s="608" t="e">
        <f>+Anx16AMN!D95+Anx16AME!D95*Disponible!$B$75</f>
        <v>#DIV/0!</v>
      </c>
      <c r="E95" s="608" t="e">
        <f>+Anx16AMN!E95+Anx16AME!E95*Disponible!$B$75</f>
        <v>#DIV/0!</v>
      </c>
      <c r="F95" s="608">
        <f>+Anx16AMN!F95+Anx16AME!F95*Disponible!$B$75</f>
        <v>0</v>
      </c>
      <c r="G95" s="608">
        <f>+Anx16AMN!G95+Anx16AME!G95*Disponible!$B$75</f>
        <v>0</v>
      </c>
      <c r="H95" s="608">
        <f>+Anx16AMN!H95+Anx16AME!H95*Disponible!$B$75</f>
        <v>0</v>
      </c>
      <c r="I95" s="608">
        <f>+Anx16AMN!I95+Anx16AME!I95*Disponible!$B$75</f>
        <v>0</v>
      </c>
      <c r="J95" s="608">
        <f>+Anx16AMN!J95+Anx16AME!J95*Disponible!$B$75</f>
        <v>0</v>
      </c>
      <c r="K95" s="608" t="e">
        <f>+Anx16AMN!K95+Anx16AME!K95*Disponible!$B$75</f>
        <v>#DIV/0!</v>
      </c>
      <c r="L95" s="608">
        <f>+Anx16AMN!L95+Anx16AME!L95*Disponible!$B$75</f>
        <v>0</v>
      </c>
      <c r="M95" s="608">
        <f>+Anx16AMN!M95+Anx16AME!M95*Disponible!$B$75</f>
        <v>0</v>
      </c>
      <c r="N95" s="605" t="e">
        <f>SUM(C95:M95)</f>
        <v>#DIV/0!</v>
      </c>
      <c r="O95" s="778"/>
      <c r="P95" s="765" t="e">
        <f>+Anx16AMN!N95+Anx16AME!N95*Disponible!$B$75-N95</f>
        <v>#DIV/0!</v>
      </c>
      <c r="Q95" s="474"/>
    </row>
    <row r="96" spans="1:17" s="586" customFormat="1" ht="16.5" customHeight="1">
      <c r="A96" s="654" t="s">
        <v>395</v>
      </c>
      <c r="B96" s="363" t="s">
        <v>96</v>
      </c>
      <c r="C96" s="608" t="e">
        <f>+Anx16AMN!C96+Anx16AME!C96*Disponible!$B$75</f>
        <v>#DIV/0!</v>
      </c>
      <c r="D96" s="608" t="e">
        <f>+Anx16AMN!D96+Anx16AME!D96*Disponible!$B$75</f>
        <v>#DIV/0!</v>
      </c>
      <c r="E96" s="608" t="e">
        <f>+Anx16AMN!E96+Anx16AME!E96*Disponible!$B$75</f>
        <v>#DIV/0!</v>
      </c>
      <c r="F96" s="608">
        <f>+Anx16AMN!F96+Anx16AME!F96*Disponible!$B$75</f>
        <v>0</v>
      </c>
      <c r="G96" s="608">
        <f>+Anx16AMN!G96+Anx16AME!G96*Disponible!$B$75</f>
        <v>0</v>
      </c>
      <c r="H96" s="608">
        <f>+Anx16AMN!H96+Anx16AME!H96*Disponible!$B$75</f>
        <v>0</v>
      </c>
      <c r="I96" s="608">
        <f>+Anx16AMN!I96+Anx16AME!I96*Disponible!$B$75</f>
        <v>0</v>
      </c>
      <c r="J96" s="608">
        <f>+Anx16AMN!J96+Anx16AME!J96*Disponible!$B$75</f>
        <v>0</v>
      </c>
      <c r="K96" s="608" t="e">
        <f>+Anx16AMN!K96+Anx16AME!K96*Disponible!$B$75</f>
        <v>#DIV/0!</v>
      </c>
      <c r="L96" s="608">
        <f>+Anx16AMN!L96+Anx16AME!L96*Disponible!$B$75</f>
        <v>0</v>
      </c>
      <c r="M96" s="608">
        <f>+Anx16AMN!M96+Anx16AME!M96*Disponible!$B$75</f>
        <v>0</v>
      </c>
      <c r="N96" s="605" t="e">
        <f>SUM(C96:M96)</f>
        <v>#DIV/0!</v>
      </c>
      <c r="O96" s="581"/>
      <c r="P96" s="765" t="e">
        <f>+Anx16AMN!N96+Anx16AME!N96*Disponible!$B$75-N96</f>
        <v>#DIV/0!</v>
      </c>
      <c r="Q96" s="400"/>
    </row>
    <row r="97" spans="1:17" s="586" customFormat="1" ht="16.5" customHeight="1">
      <c r="A97" s="654" t="s">
        <v>382</v>
      </c>
      <c r="B97" s="263" t="s">
        <v>243</v>
      </c>
      <c r="C97" s="608">
        <f>+Anx16AMN!C97+Anx16AME!C97*Disponible!$B$75</f>
        <v>0</v>
      </c>
      <c r="D97" s="608">
        <f>+Anx16AMN!D97+Anx16AME!D97*Disponible!$B$75</f>
        <v>0</v>
      </c>
      <c r="E97" s="608">
        <f>+Anx16AMN!E97+Anx16AME!E97*Disponible!$B$75</f>
        <v>0</v>
      </c>
      <c r="F97" s="608">
        <f>+Anx16AMN!F97+Anx16AME!F97*Disponible!$B$75</f>
        <v>0</v>
      </c>
      <c r="G97" s="608">
        <f>+Anx16AMN!G97+Anx16AME!G97*Disponible!$B$75</f>
        <v>0</v>
      </c>
      <c r="H97" s="608">
        <f>+Anx16AMN!H97+Anx16AME!H97*Disponible!$B$75</f>
        <v>0</v>
      </c>
      <c r="I97" s="608">
        <f>+Anx16AMN!I97+Anx16AME!I97*Disponible!$B$75</f>
        <v>0</v>
      </c>
      <c r="J97" s="608">
        <f>+Anx16AMN!J97+Anx16AME!J97*Disponible!$B$75</f>
        <v>0</v>
      </c>
      <c r="K97" s="608">
        <f>+Anx16AMN!K97+Anx16AME!K97*Disponible!$B$75</f>
        <v>0</v>
      </c>
      <c r="L97" s="608">
        <f>+Anx16AMN!L97+Anx16AME!L97*Disponible!$B$75</f>
        <v>0</v>
      </c>
      <c r="M97" s="608">
        <f>+Anx16AMN!M97+Anx16AME!M97*Disponible!$B$75</f>
        <v>0</v>
      </c>
      <c r="N97" s="605">
        <f t="shared" si="5"/>
        <v>0</v>
      </c>
      <c r="O97" s="782"/>
      <c r="P97" s="765">
        <f>+Anx16AMN!N97+Anx16AME!N97*Disponible!$B$75-N97</f>
        <v>0</v>
      </c>
      <c r="Q97" s="766"/>
    </row>
    <row r="98" spans="1:17" s="586" customFormat="1" ht="16.5" customHeight="1">
      <c r="A98" s="654" t="s">
        <v>387</v>
      </c>
      <c r="B98" s="363" t="s">
        <v>250</v>
      </c>
      <c r="C98" s="608">
        <f>+Anx16AMN!C98+Anx16AME!C98*Disponible!$B$75</f>
        <v>0</v>
      </c>
      <c r="D98" s="608">
        <f>+Anx16AMN!D98+Anx16AME!D98*Disponible!$B$75</f>
        <v>0</v>
      </c>
      <c r="E98" s="608">
        <f>+Anx16AMN!E98+Anx16AME!E98*Disponible!$B$75</f>
        <v>0</v>
      </c>
      <c r="F98" s="608">
        <f>+Anx16AMN!F98+Anx16AME!F98*Disponible!$B$75</f>
        <v>0</v>
      </c>
      <c r="G98" s="608">
        <f>+Anx16AMN!G98+Anx16AME!G98*Disponible!$B$75</f>
        <v>0</v>
      </c>
      <c r="H98" s="608">
        <f>+Anx16AMN!H98+Anx16AME!H98*Disponible!$B$75</f>
        <v>0</v>
      </c>
      <c r="I98" s="608">
        <f>+Anx16AMN!I98+Anx16AME!I98*Disponible!$B$75</f>
        <v>0</v>
      </c>
      <c r="J98" s="608">
        <f>+Anx16AMN!J98+Anx16AME!J98*Disponible!$B$75</f>
        <v>0</v>
      </c>
      <c r="K98" s="608">
        <f>+Anx16AMN!K98+Anx16AME!K98*Disponible!$B$75</f>
        <v>0</v>
      </c>
      <c r="L98" s="608">
        <f>+Anx16AMN!L98+Anx16AME!L98*Disponible!$B$75</f>
        <v>0</v>
      </c>
      <c r="M98" s="608">
        <f>+Anx16AMN!M98+Anx16AME!M98*Disponible!$B$75</f>
        <v>0</v>
      </c>
      <c r="N98" s="605">
        <f t="shared" si="5"/>
        <v>0</v>
      </c>
      <c r="O98" s="581"/>
      <c r="P98" s="765">
        <f>+Anx16AMN!N98+Anx16AME!N98*Disponible!$B$75-N98</f>
        <v>0</v>
      </c>
      <c r="Q98" s="197"/>
    </row>
    <row r="99" spans="1:17" s="586" customFormat="1" ht="16.5" customHeight="1">
      <c r="A99" s="654" t="s">
        <v>389</v>
      </c>
      <c r="B99" s="363" t="s">
        <v>253</v>
      </c>
      <c r="C99" s="608">
        <f>+Anx16AMN!C99+Anx16AME!C99*Disponible!$B$75</f>
        <v>0</v>
      </c>
      <c r="D99" s="608">
        <f>+Anx16AMN!D99+Anx16AME!D99*Disponible!$B$75</f>
        <v>0</v>
      </c>
      <c r="E99" s="608">
        <f>+Anx16AMN!E99+Anx16AME!E99*Disponible!$B$75</f>
        <v>0</v>
      </c>
      <c r="F99" s="608">
        <f>+Anx16AMN!F99+Anx16AME!F99*Disponible!$B$75</f>
        <v>0</v>
      </c>
      <c r="G99" s="608">
        <f>+Anx16AMN!G99+Anx16AME!G99*Disponible!$B$75</f>
        <v>0</v>
      </c>
      <c r="H99" s="608">
        <f>+Anx16AMN!H99+Anx16AME!H99*Disponible!$B$75</f>
        <v>0</v>
      </c>
      <c r="I99" s="608">
        <f>+Anx16AMN!I99+Anx16AME!I99*Disponible!$B$75</f>
        <v>0</v>
      </c>
      <c r="J99" s="608">
        <f>+Anx16AMN!J99+Anx16AME!J99*Disponible!$B$75</f>
        <v>0</v>
      </c>
      <c r="K99" s="608">
        <f>+Anx16AMN!K99+Anx16AME!K99*Disponible!$B$75</f>
        <v>0</v>
      </c>
      <c r="L99" s="608">
        <f>+Anx16AMN!L99+Anx16AME!L99*Disponible!$B$75</f>
        <v>0</v>
      </c>
      <c r="M99" s="608">
        <f>+Anx16AMN!M99+Anx16AME!M99*Disponible!$B$75</f>
        <v>0</v>
      </c>
      <c r="N99" s="605">
        <f t="shared" si="5"/>
        <v>0</v>
      </c>
      <c r="O99" s="782"/>
      <c r="P99" s="765">
        <f>+Anx16AMN!N99+Anx16AME!N99*Disponible!$B$75-N99</f>
        <v>0</v>
      </c>
      <c r="Q99" s="400"/>
    </row>
    <row r="100" spans="1:17" s="586" customFormat="1" ht="16.5" customHeight="1">
      <c r="A100" s="654"/>
      <c r="B100" s="363" t="s">
        <v>98</v>
      </c>
      <c r="C100" s="605"/>
      <c r="D100" s="605"/>
      <c r="E100" s="605"/>
      <c r="F100" s="605"/>
      <c r="G100" s="605"/>
      <c r="H100" s="605"/>
      <c r="I100" s="605"/>
      <c r="J100" s="605"/>
      <c r="K100" s="605"/>
      <c r="L100" s="605"/>
      <c r="M100" s="605"/>
      <c r="N100" s="605">
        <f t="shared" si="5"/>
        <v>0</v>
      </c>
      <c r="O100" s="581"/>
      <c r="P100" s="765">
        <f>+Anx16AMN!N100+Anx16AME!N100*Disponible!$B$75-N100</f>
        <v>0</v>
      </c>
      <c r="Q100" s="197"/>
    </row>
    <row r="101" spans="1:17" s="586" customFormat="1" ht="16.5" customHeight="1">
      <c r="A101" s="654"/>
      <c r="B101" s="691" t="s">
        <v>170</v>
      </c>
      <c r="C101" s="605"/>
      <c r="D101" s="605"/>
      <c r="E101" s="605"/>
      <c r="F101" s="605"/>
      <c r="G101" s="605"/>
      <c r="H101" s="605"/>
      <c r="I101" s="605"/>
      <c r="J101" s="605"/>
      <c r="K101" s="605"/>
      <c r="L101" s="605"/>
      <c r="M101" s="605"/>
      <c r="N101" s="605">
        <f t="shared" si="5"/>
        <v>0</v>
      </c>
      <c r="O101" s="581"/>
      <c r="P101" s="765">
        <f>+Anx16AMN!N101+Anx16AME!N101*Disponible!$B$75-N101</f>
        <v>0</v>
      </c>
      <c r="Q101" s="197"/>
    </row>
    <row r="102" spans="1:17" s="586" customFormat="1" ht="16.5" customHeight="1">
      <c r="A102" s="592"/>
      <c r="B102" s="692" t="s">
        <v>100</v>
      </c>
      <c r="C102" s="180" t="e">
        <f t="shared" ref="C102:M102" si="7">SUM(C87:C101)</f>
        <v>#DIV/0!</v>
      </c>
      <c r="D102" s="180" t="e">
        <f t="shared" si="7"/>
        <v>#DIV/0!</v>
      </c>
      <c r="E102" s="180" t="e">
        <f t="shared" si="7"/>
        <v>#DIV/0!</v>
      </c>
      <c r="F102" s="180">
        <f t="shared" si="7"/>
        <v>0</v>
      </c>
      <c r="G102" s="180">
        <f t="shared" si="7"/>
        <v>0</v>
      </c>
      <c r="H102" s="180">
        <f t="shared" si="7"/>
        <v>0</v>
      </c>
      <c r="I102" s="180">
        <f t="shared" si="7"/>
        <v>0</v>
      </c>
      <c r="J102" s="180">
        <f t="shared" si="7"/>
        <v>0</v>
      </c>
      <c r="K102" s="180" t="e">
        <f t="shared" si="7"/>
        <v>#DIV/0!</v>
      </c>
      <c r="L102" s="180">
        <f t="shared" si="7"/>
        <v>0</v>
      </c>
      <c r="M102" s="180">
        <f t="shared" si="7"/>
        <v>0</v>
      </c>
      <c r="N102" s="180" t="e">
        <f>SUM(C102:M102)</f>
        <v>#DIV/0!</v>
      </c>
      <c r="O102" s="215"/>
      <c r="P102" s="765" t="e">
        <f>+Anx16AMN!N102+Anx16AME!N102*Disponible!$B$75-N102</f>
        <v>#DIV/0!</v>
      </c>
      <c r="Q102" s="783"/>
    </row>
    <row r="103" spans="1:17" s="586" customFormat="1" ht="16.5">
      <c r="A103" s="592"/>
      <c r="B103" s="694" t="s">
        <v>171</v>
      </c>
      <c r="C103" s="180" t="e">
        <f t="shared" ref="C103:M103" si="8">+C55-C71+C85-C102</f>
        <v>#DIV/0!</v>
      </c>
      <c r="D103" s="180" t="e">
        <f t="shared" si="8"/>
        <v>#DIV/0!</v>
      </c>
      <c r="E103" s="180" t="e">
        <f t="shared" si="8"/>
        <v>#DIV/0!</v>
      </c>
      <c r="F103" s="180" t="e">
        <f t="shared" si="8"/>
        <v>#DIV/0!</v>
      </c>
      <c r="G103" s="180" t="e">
        <f t="shared" si="8"/>
        <v>#DIV/0!</v>
      </c>
      <c r="H103" s="180" t="e">
        <f t="shared" si="8"/>
        <v>#DIV/0!</v>
      </c>
      <c r="I103" s="180" t="e">
        <f t="shared" si="8"/>
        <v>#DIV/0!</v>
      </c>
      <c r="J103" s="180" t="e">
        <f t="shared" si="8"/>
        <v>#DIV/0!</v>
      </c>
      <c r="K103" s="180" t="e">
        <f t="shared" si="8"/>
        <v>#DIV/0!</v>
      </c>
      <c r="L103" s="180" t="e">
        <f t="shared" si="8"/>
        <v>#DIV/0!</v>
      </c>
      <c r="M103" s="180" t="e">
        <f t="shared" si="8"/>
        <v>#DIV/0!</v>
      </c>
      <c r="N103" s="180" t="e">
        <f>SUM(C103:M103)</f>
        <v>#DIV/0!</v>
      </c>
      <c r="O103" s="215"/>
      <c r="P103" s="765" t="e">
        <f>+Anx16AMN!N103+Anx16AME!N103*Disponible!$B$75-N103</f>
        <v>#DIV/0!</v>
      </c>
      <c r="Q103" s="708"/>
    </row>
    <row r="104" spans="1:17" s="586" customFormat="1" ht="16.5">
      <c r="A104" s="592"/>
      <c r="B104" s="694" t="s">
        <v>172</v>
      </c>
      <c r="C104" s="180" t="e">
        <f>+C103</f>
        <v>#DIV/0!</v>
      </c>
      <c r="D104" s="180" t="e">
        <f>+C104+D103</f>
        <v>#DIV/0!</v>
      </c>
      <c r="E104" s="180" t="e">
        <f>+D104+E103</f>
        <v>#DIV/0!</v>
      </c>
      <c r="F104" s="180" t="e">
        <f t="shared" ref="F104:M104" si="9">+E104+F103</f>
        <v>#DIV/0!</v>
      </c>
      <c r="G104" s="180" t="e">
        <f t="shared" si="9"/>
        <v>#DIV/0!</v>
      </c>
      <c r="H104" s="180" t="e">
        <f t="shared" si="9"/>
        <v>#DIV/0!</v>
      </c>
      <c r="I104" s="180" t="e">
        <f t="shared" si="9"/>
        <v>#DIV/0!</v>
      </c>
      <c r="J104" s="180" t="e">
        <f>+I104+J103</f>
        <v>#DIV/0!</v>
      </c>
      <c r="K104" s="180" t="e">
        <f>+J104+K103</f>
        <v>#DIV/0!</v>
      </c>
      <c r="L104" s="180" t="e">
        <f t="shared" si="9"/>
        <v>#DIV/0!</v>
      </c>
      <c r="M104" s="180" t="e">
        <f t="shared" si="9"/>
        <v>#DIV/0!</v>
      </c>
      <c r="N104" s="180"/>
      <c r="O104" s="215"/>
      <c r="P104" s="784"/>
      <c r="Q104" s="785"/>
    </row>
    <row r="105" spans="1:17" ht="16.5">
      <c r="A105" s="592"/>
      <c r="B105" s="694" t="s">
        <v>173</v>
      </c>
      <c r="C105" s="180" t="e">
        <f>+C104/$R$2</f>
        <v>#DIV/0!</v>
      </c>
      <c r="D105" s="180" t="e">
        <f t="shared" ref="D105:M105" si="10">+D104/$R$2</f>
        <v>#DIV/0!</v>
      </c>
      <c r="E105" s="180" t="e">
        <f t="shared" si="10"/>
        <v>#DIV/0!</v>
      </c>
      <c r="F105" s="180" t="e">
        <f t="shared" si="10"/>
        <v>#DIV/0!</v>
      </c>
      <c r="G105" s="180" t="e">
        <f t="shared" si="10"/>
        <v>#DIV/0!</v>
      </c>
      <c r="H105" s="180" t="e">
        <f t="shared" si="10"/>
        <v>#DIV/0!</v>
      </c>
      <c r="I105" s="180" t="e">
        <f t="shared" si="10"/>
        <v>#DIV/0!</v>
      </c>
      <c r="J105" s="180" t="e">
        <f t="shared" si="10"/>
        <v>#DIV/0!</v>
      </c>
      <c r="K105" s="180" t="e">
        <f t="shared" si="10"/>
        <v>#DIV/0!</v>
      </c>
      <c r="L105" s="180" t="e">
        <f t="shared" si="10"/>
        <v>#DIV/0!</v>
      </c>
      <c r="M105" s="180" t="e">
        <f t="shared" si="10"/>
        <v>#DIV/0!</v>
      </c>
      <c r="N105" s="180"/>
      <c r="P105" s="786"/>
      <c r="Q105" s="785"/>
    </row>
    <row r="106" spans="1:17">
      <c r="L106" s="702"/>
      <c r="P106" s="787"/>
      <c r="Q106" s="197"/>
    </row>
    <row r="107" spans="1:17">
      <c r="L107" s="702"/>
      <c r="P107" s="788"/>
      <c r="Q107" s="197"/>
    </row>
  </sheetData>
  <mergeCells count="4">
    <mergeCell ref="A4:N4"/>
    <mergeCell ref="A2:N2"/>
    <mergeCell ref="A1:N1"/>
    <mergeCell ref="A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9"/>
  <sheetViews>
    <sheetView showGridLines="0" zoomScale="85" zoomScaleNormal="85" workbookViewId="0">
      <selection activeCell="A3" sqref="A3"/>
    </sheetView>
  </sheetViews>
  <sheetFormatPr baseColWidth="10" defaultRowHeight="16.5"/>
  <cols>
    <col min="1" max="1" width="57.85546875" style="709" customWidth="1"/>
    <col min="2" max="2" width="24.7109375" style="709" customWidth="1"/>
    <col min="3" max="3" width="22.28515625" style="709" customWidth="1"/>
    <col min="4" max="4" width="14.28515625" style="709" customWidth="1"/>
    <col min="5" max="5" width="15.5703125" style="709" customWidth="1"/>
    <col min="6" max="6" width="22.5703125" style="709" customWidth="1"/>
    <col min="7" max="7" width="5.42578125" style="709" customWidth="1"/>
    <col min="8" max="8" width="4" style="709" customWidth="1"/>
    <col min="9" max="9" width="4.28515625" style="709" customWidth="1"/>
    <col min="10" max="10" width="4.85546875" style="709" customWidth="1"/>
    <col min="11" max="11" width="5" style="709" customWidth="1"/>
    <col min="12" max="12" width="26.28515625" style="709" customWidth="1"/>
    <col min="13" max="13" width="23.85546875" style="709" customWidth="1"/>
    <col min="14" max="14" width="29.42578125" style="709" customWidth="1"/>
    <col min="15" max="16384" width="11.42578125" style="709"/>
  </cols>
  <sheetData>
    <row r="1" spans="1:16" ht="16.5" customHeight="1">
      <c r="A1" s="751" t="s">
        <v>410</v>
      </c>
      <c r="E1" s="791"/>
      <c r="F1" s="1138" t="s">
        <v>411</v>
      </c>
      <c r="G1" s="791"/>
    </row>
    <row r="2" spans="1:16">
      <c r="A2" s="761">
        <f>+Anx16AMN!A3</f>
        <v>0</v>
      </c>
      <c r="E2" s="791"/>
      <c r="F2" s="1138"/>
      <c r="G2" s="792"/>
      <c r="H2" s="1139"/>
      <c r="I2" s="1139"/>
      <c r="L2" s="793" t="s">
        <v>412</v>
      </c>
      <c r="M2" s="794"/>
      <c r="N2" s="795"/>
    </row>
    <row r="3" spans="1:16">
      <c r="A3" s="796" t="str">
        <f>+[1]Anx16AMN!A4:N4</f>
        <v>(Expresado en Soles)</v>
      </c>
      <c r="B3" s="796" t="s">
        <v>413</v>
      </c>
      <c r="C3" s="796" t="s">
        <v>39</v>
      </c>
      <c r="D3" s="791"/>
      <c r="E3" s="797"/>
      <c r="F3" s="1138"/>
      <c r="G3" s="798"/>
      <c r="H3" s="799"/>
      <c r="I3" s="799"/>
      <c r="J3" s="791"/>
      <c r="K3" s="791"/>
      <c r="L3" s="800"/>
      <c r="M3" s="801" t="s">
        <v>414</v>
      </c>
      <c r="N3" s="801" t="s">
        <v>415</v>
      </c>
    </row>
    <row r="4" spans="1:16">
      <c r="A4" s="802" t="s">
        <v>416</v>
      </c>
      <c r="B4" s="200" t="e">
        <f>+B25/C31</f>
        <v>#DIV/0!</v>
      </c>
      <c r="C4" s="200" t="e">
        <f>+C25/C31</f>
        <v>#DIV/0!</v>
      </c>
      <c r="D4" s="791"/>
      <c r="E4" s="803" t="s">
        <v>417</v>
      </c>
      <c r="F4" s="804">
        <f>+F5+F6*$F$7</f>
        <v>0</v>
      </c>
      <c r="G4" s="805"/>
      <c r="H4" s="806"/>
      <c r="I4" s="806"/>
      <c r="J4" s="805"/>
      <c r="K4" s="805"/>
      <c r="L4" s="807" t="s">
        <v>418</v>
      </c>
      <c r="M4" s="808"/>
      <c r="N4" s="809"/>
      <c r="O4" s="710"/>
      <c r="P4" s="710"/>
    </row>
    <row r="5" spans="1:16" ht="17.25" customHeight="1">
      <c r="A5" s="802" t="s">
        <v>419</v>
      </c>
      <c r="B5" s="200" t="e">
        <f>+B26/C31</f>
        <v>#DIV/0!</v>
      </c>
      <c r="C5" s="200" t="e">
        <f>+C26/C31</f>
        <v>#DIV/0!</v>
      </c>
      <c r="D5" s="791"/>
      <c r="E5" s="803" t="s">
        <v>420</v>
      </c>
      <c r="F5" s="804"/>
      <c r="G5" s="810"/>
      <c r="H5" s="799"/>
      <c r="I5" s="811"/>
      <c r="J5" s="791"/>
      <c r="K5" s="791"/>
      <c r="L5" s="803" t="s">
        <v>421</v>
      </c>
      <c r="M5" s="812">
        <v>30</v>
      </c>
      <c r="N5" s="813"/>
      <c r="O5" s="710"/>
      <c r="P5" s="710"/>
    </row>
    <row r="6" spans="1:16" ht="17.25" customHeight="1">
      <c r="A6" s="814" t="s">
        <v>422</v>
      </c>
      <c r="B6" s="200" t="e">
        <f>+B27/C30</f>
        <v>#DIV/0!</v>
      </c>
      <c r="C6" s="200" t="e">
        <f>+C27/C30</f>
        <v>#DIV/0!</v>
      </c>
      <c r="D6" s="791"/>
      <c r="E6" s="803" t="s">
        <v>423</v>
      </c>
      <c r="F6" s="804"/>
      <c r="G6" s="815"/>
      <c r="H6" s="799"/>
      <c r="I6" s="806"/>
      <c r="J6" s="805"/>
      <c r="K6" s="791"/>
      <c r="L6" s="803" t="s">
        <v>424</v>
      </c>
      <c r="M6" s="816">
        <f>+M4/M5</f>
        <v>0</v>
      </c>
      <c r="N6" s="816">
        <f>+N4/M5</f>
        <v>0</v>
      </c>
      <c r="O6" s="710"/>
      <c r="P6" s="710"/>
    </row>
    <row r="7" spans="1:16" ht="17.25" customHeight="1">
      <c r="A7" s="814" t="s">
        <v>425</v>
      </c>
      <c r="B7" s="200" t="e">
        <f>+B28/C30</f>
        <v>#DIV/0!</v>
      </c>
      <c r="C7" s="200" t="e">
        <f>+C28/C30</f>
        <v>#DIV/0!</v>
      </c>
      <c r="D7" s="791"/>
      <c r="E7" s="803" t="s">
        <v>426</v>
      </c>
      <c r="F7" s="817"/>
      <c r="G7" s="791"/>
      <c r="H7" s="818"/>
      <c r="I7" s="818"/>
      <c r="L7" s="794"/>
      <c r="M7" s="803" t="s">
        <v>427</v>
      </c>
      <c r="N7" s="816">
        <f>+M6+N6*F7</f>
        <v>0</v>
      </c>
      <c r="O7" s="710"/>
      <c r="P7" s="710"/>
    </row>
    <row r="8" spans="1:16" ht="17.25" customHeight="1">
      <c r="A8" s="802" t="s">
        <v>428</v>
      </c>
      <c r="B8" s="200" t="e">
        <f>+B27/F4</f>
        <v>#DIV/0!</v>
      </c>
      <c r="C8" s="200" t="e">
        <f>+C27/F4</f>
        <v>#DIV/0!</v>
      </c>
      <c r="D8" s="791"/>
      <c r="E8" s="791"/>
      <c r="F8" s="791"/>
      <c r="G8" s="791"/>
      <c r="H8" s="818"/>
      <c r="I8" s="818"/>
      <c r="L8" s="819" t="s">
        <v>429</v>
      </c>
      <c r="M8" s="794"/>
      <c r="N8" s="794"/>
      <c r="O8" s="710"/>
      <c r="P8" s="710"/>
    </row>
    <row r="9" spans="1:16">
      <c r="A9" s="820" t="s">
        <v>430</v>
      </c>
      <c r="B9" s="200" t="e">
        <f>+B29/C30</f>
        <v>#DIV/0!</v>
      </c>
      <c r="C9" s="200" t="e">
        <f>+C29/C30</f>
        <v>#DIV/0!</v>
      </c>
      <c r="D9" s="791"/>
      <c r="H9" s="818"/>
      <c r="I9" s="818"/>
      <c r="L9" s="807" t="s">
        <v>431</v>
      </c>
      <c r="M9" s="816"/>
      <c r="N9" s="794"/>
      <c r="O9" s="710"/>
      <c r="P9" s="710"/>
    </row>
    <row r="10" spans="1:16">
      <c r="A10" s="821" t="s">
        <v>432</v>
      </c>
      <c r="B10" s="822"/>
      <c r="C10" s="180"/>
      <c r="D10" s="791"/>
      <c r="H10" s="818"/>
      <c r="I10" s="818"/>
      <c r="L10" s="807" t="s">
        <v>433</v>
      </c>
      <c r="M10" s="816"/>
      <c r="N10" s="794"/>
      <c r="O10" s="710"/>
      <c r="P10" s="710"/>
    </row>
    <row r="11" spans="1:16">
      <c r="A11" s="821" t="s">
        <v>434</v>
      </c>
      <c r="B11" s="823"/>
      <c r="C11" s="824"/>
      <c r="D11" s="825" t="s">
        <v>435</v>
      </c>
      <c r="H11" s="818"/>
      <c r="I11" s="818"/>
      <c r="M11" s="710"/>
      <c r="N11" s="710"/>
      <c r="O11" s="710"/>
      <c r="P11" s="710"/>
    </row>
    <row r="12" spans="1:16">
      <c r="A12" s="821" t="s">
        <v>436</v>
      </c>
      <c r="B12" s="823"/>
      <c r="C12" s="826"/>
      <c r="E12" s="791"/>
      <c r="F12" s="791"/>
      <c r="G12" s="791"/>
      <c r="H12" s="604"/>
      <c r="I12" s="827"/>
      <c r="J12" s="827"/>
      <c r="K12" s="791"/>
      <c r="L12" s="791"/>
      <c r="M12" s="791"/>
      <c r="N12" s="805"/>
      <c r="O12" s="710"/>
      <c r="P12" s="710"/>
    </row>
    <row r="13" spans="1:16">
      <c r="A13" s="821" t="s">
        <v>437</v>
      </c>
      <c r="B13" s="823"/>
      <c r="C13" s="828" t="e">
        <f>+N7/F4</f>
        <v>#DIV/0!</v>
      </c>
      <c r="E13" s="791"/>
      <c r="F13" s="791"/>
      <c r="G13" s="829"/>
      <c r="H13" s="830"/>
      <c r="I13" s="831"/>
      <c r="J13" s="831"/>
      <c r="K13" s="791"/>
      <c r="L13" s="791"/>
      <c r="M13" s="791"/>
      <c r="N13" s="805"/>
      <c r="O13" s="710"/>
      <c r="P13" s="832"/>
    </row>
    <row r="14" spans="1:16">
      <c r="A14" s="821" t="s">
        <v>438</v>
      </c>
      <c r="B14" s="823"/>
      <c r="C14" s="833" t="e">
        <f>SUM(Anx16Atotal!N58+Anx16Atotal!N59+Anx16Atotal!N62+Anx16Atotal!N88+Anx16Atotal!N89+Anx16Atotal!N91+Anx16Atotal!N92+Anx16Atotal!N94+Anx16Atotal!N95+Anx16Atotal!N97+M9 - F4)/(M10-F4)</f>
        <v>#DIV/0!</v>
      </c>
      <c r="E14" s="791"/>
      <c r="F14" s="834"/>
      <c r="G14" s="805"/>
      <c r="H14" s="727"/>
      <c r="I14" s="806"/>
      <c r="J14" s="806"/>
      <c r="K14" s="805"/>
      <c r="L14" s="805"/>
      <c r="M14" s="791"/>
      <c r="N14" s="805"/>
      <c r="O14" s="710"/>
      <c r="P14" s="710"/>
    </row>
    <row r="15" spans="1:16">
      <c r="A15" s="821" t="s">
        <v>439</v>
      </c>
      <c r="B15" s="835"/>
      <c r="C15" s="833" t="e">
        <f>SUM(Anx16Atotal!N58+Anx16Atotal!N59+Anx16Atotal!N62+Anx16Atotal!N88+Anx16Atotal!N89+Anx16Atotal!N91+Anx16Atotal!N92+Anx16Atotal!N94+Anx16Atotal!N95+Anx16Atotal!N97+M9)/(M10)</f>
        <v>#DIV/0!</v>
      </c>
      <c r="E15" s="791"/>
      <c r="F15" s="791"/>
      <c r="G15" s="805"/>
      <c r="H15" s="727"/>
      <c r="I15" s="806"/>
      <c r="J15" s="806"/>
      <c r="K15" s="805"/>
      <c r="L15" s="805"/>
      <c r="M15" s="791"/>
      <c r="N15" s="805"/>
      <c r="O15" s="710"/>
      <c r="P15" s="832"/>
    </row>
    <row r="16" spans="1:16" ht="13.5" customHeight="1">
      <c r="C16" s="710"/>
      <c r="E16" s="791"/>
      <c r="F16" s="791"/>
      <c r="G16" s="836"/>
      <c r="H16" s="837"/>
      <c r="I16" s="799"/>
      <c r="J16" s="799"/>
      <c r="K16" s="805"/>
      <c r="L16" s="805"/>
      <c r="M16" s="791"/>
      <c r="N16" s="791"/>
    </row>
    <row r="17" spans="1:14" ht="13.5" customHeight="1">
      <c r="C17" s="710"/>
      <c r="E17" s="791"/>
      <c r="F17" s="791"/>
      <c r="G17" s="836"/>
      <c r="H17" s="837"/>
      <c r="I17" s="799"/>
      <c r="J17" s="799"/>
      <c r="K17" s="805"/>
      <c r="L17" s="805"/>
      <c r="M17" s="791"/>
      <c r="N17" s="791"/>
    </row>
    <row r="18" spans="1:14" ht="13.5" customHeight="1">
      <c r="C18" s="710"/>
      <c r="E18" s="791"/>
      <c r="F18" s="791"/>
      <c r="G18" s="836"/>
      <c r="H18" s="837"/>
      <c r="I18" s="799"/>
      <c r="J18" s="799"/>
      <c r="K18" s="805"/>
      <c r="L18" s="805"/>
      <c r="M18" s="791"/>
      <c r="N18" s="791"/>
    </row>
    <row r="19" spans="1:14" ht="13.5" customHeight="1">
      <c r="C19" s="710"/>
      <c r="E19" s="791"/>
      <c r="F19" s="791"/>
      <c r="G19" s="836"/>
      <c r="H19" s="837"/>
      <c r="I19" s="799"/>
      <c r="J19" s="799"/>
      <c r="K19" s="805"/>
      <c r="L19" s="805"/>
      <c r="M19" s="791"/>
      <c r="N19" s="791"/>
    </row>
    <row r="20" spans="1:14">
      <c r="E20" s="791"/>
      <c r="F20" s="829"/>
      <c r="G20" s="838"/>
      <c r="H20" s="839"/>
      <c r="I20" s="806"/>
      <c r="J20" s="806"/>
      <c r="K20" s="805"/>
      <c r="L20" s="805"/>
      <c r="M20" s="791"/>
      <c r="N20" s="791"/>
    </row>
    <row r="22" spans="1:14">
      <c r="A22" s="819"/>
      <c r="B22" s="840"/>
    </row>
    <row r="23" spans="1:14">
      <c r="F23" s="819" t="s">
        <v>440</v>
      </c>
      <c r="G23" s="841"/>
    </row>
    <row r="24" spans="1:14">
      <c r="A24" s="842" t="s">
        <v>441</v>
      </c>
      <c r="B24" s="842" t="s">
        <v>442</v>
      </c>
      <c r="C24" s="842" t="s">
        <v>39</v>
      </c>
      <c r="F24" s="843" t="s">
        <v>443</v>
      </c>
      <c r="G24" s="840"/>
    </row>
    <row r="25" spans="1:14">
      <c r="A25" s="820" t="s">
        <v>444</v>
      </c>
      <c r="B25" s="180">
        <f>SUM(B46:B55)</f>
        <v>0</v>
      </c>
      <c r="C25" s="180">
        <f>SUM(C46:C55)</f>
        <v>0</v>
      </c>
      <c r="F25" s="819" t="s">
        <v>445</v>
      </c>
      <c r="G25" s="840"/>
    </row>
    <row r="26" spans="1:14">
      <c r="A26" s="820" t="s">
        <v>446</v>
      </c>
      <c r="B26" s="180">
        <f>SUM(B46:B65)</f>
        <v>0</v>
      </c>
      <c r="C26" s="180">
        <f>SUM(C46:C65)</f>
        <v>0</v>
      </c>
      <c r="D26" s="844"/>
      <c r="E26" s="845"/>
    </row>
    <row r="27" spans="1:14">
      <c r="A27" s="846" t="s">
        <v>447</v>
      </c>
      <c r="B27" s="180">
        <f>SUM(B69:B78)</f>
        <v>0</v>
      </c>
      <c r="C27" s="180">
        <f>SUM(C69:C78)</f>
        <v>0</v>
      </c>
      <c r="D27" s="844"/>
      <c r="E27" s="845"/>
    </row>
    <row r="28" spans="1:14">
      <c r="A28" s="846" t="s">
        <v>448</v>
      </c>
      <c r="B28" s="180">
        <f>SUM(B69:B88)</f>
        <v>0</v>
      </c>
      <c r="C28" s="180">
        <f>SUM(C69:C88)</f>
        <v>0</v>
      </c>
      <c r="D28" s="844"/>
      <c r="E28" s="845"/>
    </row>
    <row r="29" spans="1:14">
      <c r="A29" s="821" t="s">
        <v>449</v>
      </c>
      <c r="B29" s="180"/>
      <c r="C29" s="200"/>
      <c r="D29" s="844"/>
      <c r="E29" s="845"/>
    </row>
    <row r="30" spans="1:14">
      <c r="A30" s="821" t="s">
        <v>450</v>
      </c>
      <c r="B30" s="847"/>
      <c r="C30" s="200"/>
      <c r="D30" s="17"/>
      <c r="E30" s="845"/>
    </row>
    <row r="31" spans="1:14">
      <c r="A31" s="821" t="s">
        <v>451</v>
      </c>
      <c r="B31" s="847"/>
      <c r="C31" s="200"/>
      <c r="D31" s="805"/>
      <c r="E31" s="791"/>
      <c r="F31" s="861"/>
      <c r="G31" s="791"/>
      <c r="H31" s="791"/>
      <c r="I31" s="791"/>
      <c r="J31" s="791"/>
      <c r="K31" s="791"/>
      <c r="L31" s="791"/>
      <c r="M31" s="791"/>
      <c r="N31" s="791"/>
    </row>
    <row r="32" spans="1:14">
      <c r="A32" s="821" t="s">
        <v>452</v>
      </c>
      <c r="B32" s="848"/>
      <c r="C32" s="200">
        <f>+F4</f>
        <v>0</v>
      </c>
      <c r="D32" s="727"/>
      <c r="E32" s="791"/>
      <c r="F32" s="861"/>
      <c r="G32" s="791"/>
      <c r="H32" s="791"/>
      <c r="I32" s="791"/>
      <c r="J32" s="791"/>
      <c r="K32" s="791"/>
      <c r="L32" s="791"/>
      <c r="M32" s="791"/>
      <c r="N32" s="791"/>
    </row>
    <row r="33" spans="1:14">
      <c r="A33" s="849" t="s">
        <v>453</v>
      </c>
      <c r="B33" s="200"/>
      <c r="C33" s="200"/>
      <c r="D33" s="850"/>
      <c r="E33" s="791"/>
      <c r="F33" s="861"/>
      <c r="G33" s="791"/>
      <c r="H33" s="791"/>
      <c r="I33" s="791"/>
      <c r="J33" s="791"/>
      <c r="K33" s="791"/>
      <c r="L33" s="791"/>
      <c r="M33" s="791"/>
      <c r="N33" s="791"/>
    </row>
    <row r="34" spans="1:14">
      <c r="A34" s="849" t="s">
        <v>454</v>
      </c>
      <c r="B34" s="200"/>
      <c r="C34" s="200"/>
      <c r="E34" s="791"/>
      <c r="F34" s="861"/>
      <c r="G34" s="791"/>
      <c r="H34" s="791"/>
      <c r="I34" s="791"/>
      <c r="J34" s="791"/>
      <c r="K34" s="791"/>
      <c r="L34" s="791"/>
      <c r="M34" s="791"/>
      <c r="N34" s="791"/>
    </row>
    <row r="35" spans="1:14">
      <c r="A35" s="821" t="s">
        <v>455</v>
      </c>
      <c r="B35" s="847"/>
      <c r="C35" s="180">
        <f>+N7</f>
        <v>0</v>
      </c>
      <c r="D35" s="17"/>
      <c r="E35" s="791"/>
      <c r="F35" s="861"/>
      <c r="G35" s="791"/>
      <c r="H35" s="791"/>
      <c r="I35" s="791"/>
      <c r="J35" s="791"/>
      <c r="K35" s="791"/>
      <c r="L35" s="791"/>
      <c r="M35" s="791"/>
      <c r="N35" s="791"/>
    </row>
    <row r="36" spans="1:14">
      <c r="A36" s="820" t="s">
        <v>456</v>
      </c>
      <c r="B36" s="860" t="e">
        <f>SUM(Anx16Atotal!C58+Anx16Atotal!C59+Anx16Atotal!C62+Anx16Atotal!C88+Anx16Atotal!C89+Anx16Atotal!C91+Anx16Atotal!C92+Anx16Atotal!C94+Anx16Atotal!C95++Anx16Atotal!C97+Anx16Atotal!C63+Anx16Atotal!C64)</f>
        <v>#DIV/0!</v>
      </c>
      <c r="C36" s="180" t="e">
        <f>SUM(Anx16Atotal!N58+Anx16Atotal!N59+Anx16Atotal!N62+Anx16Atotal!N88+Anx16Atotal!N89+Anx16Atotal!N91+Anx16Atotal!N92+Anx16Atotal!N94+Anx16Atotal!N95+Anx16Atotal!N97+M9)</f>
        <v>#DIV/0!</v>
      </c>
      <c r="E36" s="791"/>
      <c r="F36" s="861"/>
      <c r="G36" s="791"/>
      <c r="H36" s="791"/>
      <c r="I36" s="791"/>
      <c r="J36" s="791"/>
      <c r="K36" s="791"/>
      <c r="L36" s="1140"/>
      <c r="M36" s="1140"/>
      <c r="N36" s="791"/>
    </row>
    <row r="37" spans="1:14">
      <c r="A37" s="820" t="s">
        <v>457</v>
      </c>
      <c r="B37" s="860" t="e">
        <f>SUM(Anx16Atotal!C58+Anx16Atotal!C88+Anx16Atotal!C91+Anx16Atotal!C94)</f>
        <v>#DIV/0!</v>
      </c>
      <c r="C37" s="180" t="e">
        <f>SUM(Anx16Atotal!N58+Anx16Atotal!N88+Anx16Atotal!N91+Anx16Atotal!N94)</f>
        <v>#DIV/0!</v>
      </c>
      <c r="E37" s="791"/>
      <c r="F37" s="861"/>
      <c r="G37" s="791"/>
      <c r="H37" s="791"/>
      <c r="I37" s="791"/>
      <c r="J37" s="791"/>
      <c r="K37" s="791"/>
      <c r="L37" s="829"/>
      <c r="M37" s="829"/>
      <c r="N37" s="829"/>
    </row>
    <row r="38" spans="1:14">
      <c r="A38" s="820" t="s">
        <v>458</v>
      </c>
      <c r="B38" s="1112">
        <f>SUM(Anx16Atotal!C62+Anx16Atotal!C97)</f>
        <v>0</v>
      </c>
      <c r="C38" s="180">
        <f>SUM(Anx16Atotal!N62+Anx16Atotal!N97)</f>
        <v>0</v>
      </c>
      <c r="E38" s="791"/>
      <c r="F38" s="861"/>
      <c r="G38" s="791"/>
      <c r="H38" s="791"/>
      <c r="I38" s="791"/>
      <c r="J38" s="791"/>
      <c r="K38" s="791"/>
      <c r="L38" s="862"/>
      <c r="M38" s="863"/>
      <c r="N38" s="863"/>
    </row>
    <row r="39" spans="1:14">
      <c r="A39" s="820" t="s">
        <v>459</v>
      </c>
      <c r="B39" s="851"/>
      <c r="C39" s="180">
        <f>+M9</f>
        <v>0</v>
      </c>
      <c r="E39" s="791"/>
      <c r="F39" s="861"/>
      <c r="G39" s="791"/>
      <c r="H39" s="791"/>
      <c r="I39" s="791"/>
      <c r="J39" s="791"/>
      <c r="K39" s="791"/>
      <c r="L39" s="862"/>
      <c r="M39" s="863"/>
      <c r="N39" s="863"/>
    </row>
    <row r="40" spans="1:14">
      <c r="A40" s="820" t="s">
        <v>460</v>
      </c>
      <c r="B40" s="851"/>
      <c r="C40" s="180">
        <f>+F4</f>
        <v>0</v>
      </c>
      <c r="E40" s="791"/>
      <c r="F40" s="861"/>
      <c r="G40" s="791"/>
      <c r="H40" s="791"/>
      <c r="I40" s="791"/>
      <c r="J40" s="791"/>
      <c r="K40" s="791"/>
      <c r="L40" s="862"/>
      <c r="M40" s="863"/>
      <c r="N40" s="791"/>
    </row>
    <row r="41" spans="1:14">
      <c r="A41" s="820" t="s">
        <v>461</v>
      </c>
      <c r="B41" s="851"/>
      <c r="C41" s="180">
        <f>+M10</f>
        <v>0</v>
      </c>
      <c r="E41" s="791"/>
      <c r="F41" s="861"/>
      <c r="G41" s="791"/>
      <c r="H41" s="791"/>
      <c r="I41" s="791"/>
      <c r="J41" s="791"/>
      <c r="K41" s="791"/>
      <c r="L41" s="863"/>
      <c r="M41" s="791"/>
      <c r="N41" s="791"/>
    </row>
    <row r="42" spans="1:14">
      <c r="A42" s="820" t="s">
        <v>462</v>
      </c>
      <c r="B42" s="852"/>
      <c r="C42" s="180"/>
      <c r="D42" s="853"/>
      <c r="E42" s="791"/>
      <c r="F42" s="861"/>
      <c r="G42" s="791"/>
      <c r="H42" s="791"/>
      <c r="I42" s="791"/>
      <c r="J42" s="791"/>
      <c r="K42" s="791"/>
      <c r="L42" s="863"/>
      <c r="M42" s="791"/>
      <c r="N42" s="791"/>
    </row>
    <row r="43" spans="1:14">
      <c r="E43" s="791"/>
      <c r="F43" s="791"/>
      <c r="G43" s="791"/>
      <c r="H43" s="791"/>
      <c r="I43" s="791"/>
      <c r="J43" s="791"/>
      <c r="K43" s="791"/>
      <c r="L43" s="791"/>
      <c r="M43" s="791"/>
      <c r="N43" s="791"/>
    </row>
    <row r="44" spans="1:14">
      <c r="E44" s="791"/>
      <c r="F44" s="791"/>
      <c r="G44" s="791"/>
      <c r="H44" s="791"/>
      <c r="I44" s="791"/>
      <c r="J44" s="791"/>
      <c r="K44" s="791"/>
      <c r="L44" s="791"/>
      <c r="M44" s="791"/>
      <c r="N44" s="791"/>
    </row>
    <row r="45" spans="1:14">
      <c r="A45" s="842" t="s">
        <v>463</v>
      </c>
      <c r="B45" s="842" t="s">
        <v>442</v>
      </c>
      <c r="C45" s="842" t="s">
        <v>39</v>
      </c>
      <c r="E45" s="791"/>
      <c r="F45" s="791"/>
      <c r="G45" s="791"/>
      <c r="H45" s="791"/>
      <c r="I45" s="791"/>
      <c r="J45" s="791"/>
      <c r="K45" s="791"/>
      <c r="L45" s="791"/>
      <c r="M45" s="791"/>
      <c r="N45" s="791"/>
    </row>
    <row r="46" spans="1:14">
      <c r="A46" s="854"/>
      <c r="B46" s="855"/>
      <c r="C46" s="855"/>
    </row>
    <row r="47" spans="1:14">
      <c r="A47" s="856"/>
      <c r="B47" s="857"/>
      <c r="C47" s="858"/>
    </row>
    <row r="48" spans="1:14">
      <c r="A48" s="856"/>
      <c r="B48" s="857"/>
      <c r="C48" s="858"/>
    </row>
    <row r="49" spans="1:3">
      <c r="A49" s="856"/>
      <c r="B49" s="857"/>
      <c r="C49" s="858"/>
    </row>
    <row r="50" spans="1:3">
      <c r="A50" s="856"/>
      <c r="B50" s="857"/>
      <c r="C50" s="858"/>
    </row>
    <row r="51" spans="1:3">
      <c r="A51" s="856"/>
      <c r="B51" s="857"/>
      <c r="C51" s="858"/>
    </row>
    <row r="52" spans="1:3">
      <c r="A52" s="856"/>
      <c r="B52" s="857"/>
      <c r="C52" s="858"/>
    </row>
    <row r="53" spans="1:3">
      <c r="A53" s="856"/>
      <c r="B53" s="857"/>
      <c r="C53" s="858"/>
    </row>
    <row r="54" spans="1:3">
      <c r="A54" s="856"/>
      <c r="B54" s="857"/>
      <c r="C54" s="858"/>
    </row>
    <row r="55" spans="1:3">
      <c r="A55" s="856"/>
      <c r="B55" s="857"/>
      <c r="C55" s="858"/>
    </row>
    <row r="56" spans="1:3">
      <c r="A56" s="856"/>
      <c r="B56" s="857"/>
      <c r="C56" s="858"/>
    </row>
    <row r="57" spans="1:3">
      <c r="A57" s="856"/>
      <c r="B57" s="857"/>
      <c r="C57" s="858"/>
    </row>
    <row r="58" spans="1:3">
      <c r="A58" s="856"/>
      <c r="B58" s="857"/>
      <c r="C58" s="858"/>
    </row>
    <row r="59" spans="1:3">
      <c r="A59" s="856"/>
      <c r="B59" s="857"/>
      <c r="C59" s="858"/>
    </row>
    <row r="60" spans="1:3">
      <c r="A60" s="856"/>
      <c r="B60" s="857"/>
      <c r="C60" s="858"/>
    </row>
    <row r="61" spans="1:3">
      <c r="A61" s="856"/>
      <c r="B61" s="857"/>
      <c r="C61" s="858"/>
    </row>
    <row r="62" spans="1:3">
      <c r="A62" s="856"/>
      <c r="B62" s="857"/>
      <c r="C62" s="858"/>
    </row>
    <row r="63" spans="1:3">
      <c r="A63" s="856"/>
      <c r="B63" s="857"/>
      <c r="C63" s="858"/>
    </row>
    <row r="64" spans="1:3">
      <c r="A64" s="856"/>
      <c r="B64" s="857"/>
      <c r="C64" s="858"/>
    </row>
    <row r="65" spans="1:4">
      <c r="A65" s="854"/>
      <c r="B65" s="855"/>
      <c r="C65" s="855"/>
    </row>
    <row r="66" spans="1:4">
      <c r="C66" s="791"/>
      <c r="D66" s="791"/>
    </row>
    <row r="68" spans="1:4">
      <c r="A68" s="842" t="s">
        <v>464</v>
      </c>
      <c r="B68" s="842" t="s">
        <v>442</v>
      </c>
      <c r="C68" s="842" t="s">
        <v>39</v>
      </c>
    </row>
    <row r="69" spans="1:4">
      <c r="A69" s="856"/>
      <c r="B69" s="857"/>
      <c r="C69" s="858"/>
    </row>
    <row r="70" spans="1:4">
      <c r="A70" s="856"/>
      <c r="B70" s="858"/>
      <c r="C70" s="858"/>
    </row>
    <row r="71" spans="1:4">
      <c r="A71" s="856"/>
      <c r="B71" s="858"/>
      <c r="C71" s="858"/>
    </row>
    <row r="72" spans="1:4">
      <c r="A72" s="856"/>
      <c r="B72" s="858"/>
      <c r="C72" s="858"/>
    </row>
    <row r="73" spans="1:4">
      <c r="A73" s="856"/>
      <c r="B73" s="858"/>
      <c r="C73" s="858"/>
    </row>
    <row r="74" spans="1:4">
      <c r="A74" s="856"/>
      <c r="B74" s="858"/>
      <c r="C74" s="858"/>
    </row>
    <row r="75" spans="1:4">
      <c r="A75" s="856"/>
      <c r="B75" s="858"/>
      <c r="C75" s="858"/>
    </row>
    <row r="76" spans="1:4">
      <c r="A76" s="856"/>
      <c r="B76" s="858"/>
      <c r="C76" s="858"/>
    </row>
    <row r="77" spans="1:4">
      <c r="A77" s="856"/>
      <c r="B77" s="858"/>
      <c r="C77" s="858"/>
    </row>
    <row r="78" spans="1:4">
      <c r="A78" s="856"/>
      <c r="B78" s="858"/>
      <c r="C78" s="858"/>
    </row>
    <row r="79" spans="1:4">
      <c r="A79" s="856"/>
      <c r="B79" s="858"/>
      <c r="C79" s="858"/>
    </row>
    <row r="80" spans="1:4">
      <c r="A80" s="856"/>
      <c r="B80" s="858"/>
      <c r="C80" s="858"/>
    </row>
    <row r="81" spans="1:3">
      <c r="A81" s="856"/>
      <c r="B81" s="858"/>
      <c r="C81" s="858"/>
    </row>
    <row r="82" spans="1:3">
      <c r="A82" s="856"/>
      <c r="B82" s="858"/>
      <c r="C82" s="858"/>
    </row>
    <row r="83" spans="1:3">
      <c r="A83" s="856"/>
      <c r="B83" s="858"/>
      <c r="C83" s="858"/>
    </row>
    <row r="84" spans="1:3">
      <c r="A84" s="856"/>
      <c r="B84" s="858"/>
      <c r="C84" s="858"/>
    </row>
    <row r="85" spans="1:3">
      <c r="A85" s="856"/>
      <c r="B85" s="858"/>
      <c r="C85" s="858"/>
    </row>
    <row r="86" spans="1:3">
      <c r="A86" s="856"/>
      <c r="B86" s="858"/>
      <c r="C86" s="858"/>
    </row>
    <row r="87" spans="1:3">
      <c r="A87" s="856"/>
      <c r="B87" s="858"/>
      <c r="C87" s="858"/>
    </row>
    <row r="88" spans="1:3">
      <c r="A88" s="856"/>
      <c r="B88" s="858"/>
      <c r="C88" s="858"/>
    </row>
    <row r="89" spans="1:3">
      <c r="A89" s="859"/>
    </row>
  </sheetData>
  <mergeCells count="3">
    <mergeCell ref="F1:F3"/>
    <mergeCell ref="H2:I2"/>
    <mergeCell ref="L36:M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1"/>
  <sheetViews>
    <sheetView showGridLines="0" zoomScale="90" zoomScaleNormal="90" workbookViewId="0">
      <selection activeCell="A2" sqref="A2"/>
    </sheetView>
  </sheetViews>
  <sheetFormatPr baseColWidth="10" defaultRowHeight="11.25"/>
  <cols>
    <col min="1" max="1" width="20.855468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6.42578125" style="82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211303</v>
      </c>
      <c r="B3" s="119" t="s">
        <v>64</v>
      </c>
      <c r="C3" s="1086"/>
      <c r="D3" s="1086"/>
      <c r="E3" s="1086"/>
      <c r="F3" s="1086"/>
      <c r="G3" s="1086"/>
      <c r="H3" s="1086"/>
      <c r="I3" s="1086"/>
      <c r="J3" s="1086"/>
      <c r="K3" s="1086"/>
      <c r="L3" s="1086"/>
      <c r="M3" s="1086"/>
      <c r="N3" s="1087">
        <f>SUM(C3:M3)</f>
        <v>0</v>
      </c>
      <c r="O3" s="17"/>
      <c r="P3" s="86"/>
      <c r="Q3" s="80"/>
      <c r="R3" s="80"/>
      <c r="S3" s="87"/>
      <c r="T3" s="88"/>
      <c r="U3" s="87"/>
    </row>
    <row r="4" spans="1:23" s="85" customFormat="1" ht="15">
      <c r="A4" s="122">
        <v>2117</v>
      </c>
      <c r="B4" s="119" t="s">
        <v>40</v>
      </c>
      <c r="C4" s="1086"/>
      <c r="D4" s="1086"/>
      <c r="E4" s="1086"/>
      <c r="F4" s="1086"/>
      <c r="G4" s="1086"/>
      <c r="H4" s="1086"/>
      <c r="I4" s="1086"/>
      <c r="J4" s="1086"/>
      <c r="K4" s="1086"/>
      <c r="L4" s="1086"/>
      <c r="M4" s="1086"/>
      <c r="N4" s="1087">
        <f>SUM(C4:M4)</f>
        <v>0</v>
      </c>
      <c r="O4" s="17"/>
      <c r="P4" s="86"/>
      <c r="Q4" s="80"/>
      <c r="R4" s="80"/>
      <c r="S4" s="87"/>
      <c r="T4" s="87"/>
      <c r="U4" s="79"/>
      <c r="V4" s="79"/>
      <c r="W4" s="79"/>
    </row>
    <row r="5" spans="1:23" ht="12.75">
      <c r="B5" s="120" t="s">
        <v>41</v>
      </c>
      <c r="C5" s="1088">
        <f t="shared" ref="C5:N5" si="0">+C4+C3</f>
        <v>0</v>
      </c>
      <c r="D5" s="1088">
        <f t="shared" si="0"/>
        <v>0</v>
      </c>
      <c r="E5" s="1088">
        <f t="shared" si="0"/>
        <v>0</v>
      </c>
      <c r="F5" s="1088">
        <f t="shared" si="0"/>
        <v>0</v>
      </c>
      <c r="G5" s="1088">
        <f t="shared" si="0"/>
        <v>0</v>
      </c>
      <c r="H5" s="1088">
        <f t="shared" si="0"/>
        <v>0</v>
      </c>
      <c r="I5" s="1088">
        <f t="shared" si="0"/>
        <v>0</v>
      </c>
      <c r="J5" s="1088">
        <f t="shared" si="0"/>
        <v>0</v>
      </c>
      <c r="K5" s="1088">
        <f t="shared" si="0"/>
        <v>0</v>
      </c>
      <c r="L5" s="1088">
        <f t="shared" si="0"/>
        <v>0</v>
      </c>
      <c r="M5" s="1088">
        <f t="shared" si="0"/>
        <v>0</v>
      </c>
      <c r="N5" s="1087">
        <f t="shared" si="0"/>
        <v>0</v>
      </c>
      <c r="O5" s="90"/>
      <c r="P5" s="86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90"/>
      <c r="P6" s="86"/>
    </row>
    <row r="7" spans="1:23" s="85" customFormat="1" ht="15">
      <c r="A7" s="131">
        <v>2112</v>
      </c>
      <c r="B7" s="119" t="s">
        <v>42</v>
      </c>
      <c r="C7" s="1086" t="e">
        <f>+Ahorro2102!E280</f>
        <v>#DIV/0!</v>
      </c>
      <c r="D7" s="1086" t="e">
        <f>+Ahorro2102!E281</f>
        <v>#DIV/0!</v>
      </c>
      <c r="E7" s="1086" t="e">
        <f>+Ahorro2102!E282</f>
        <v>#DIV/0!</v>
      </c>
      <c r="F7" s="1086"/>
      <c r="G7" s="1086"/>
      <c r="H7" s="1086"/>
      <c r="I7" s="1086"/>
      <c r="J7" s="1086"/>
      <c r="K7" s="1086" t="e">
        <f>+Ahorro2102!E283</f>
        <v>#DIV/0!</v>
      </c>
      <c r="L7" s="1086"/>
      <c r="M7" s="1087"/>
      <c r="N7" s="1087" t="e">
        <f>SUM(C7:M7)</f>
        <v>#DIV/0!</v>
      </c>
      <c r="O7" s="17"/>
      <c r="P7" s="86"/>
      <c r="Q7" s="80"/>
      <c r="R7" s="80"/>
      <c r="S7" s="87"/>
      <c r="T7" s="80"/>
      <c r="U7" s="87"/>
    </row>
    <row r="8" spans="1:23" s="85" customFormat="1" ht="15">
      <c r="A8" s="133">
        <v>211305</v>
      </c>
      <c r="B8" s="119" t="s">
        <v>43</v>
      </c>
      <c r="C8" s="1086" t="e">
        <f>+'CTS210305'!E280</f>
        <v>#DIV/0!</v>
      </c>
      <c r="D8" s="1086" t="e">
        <f>+'CTS210305'!E281</f>
        <v>#DIV/0!</v>
      </c>
      <c r="E8" s="1086" t="e">
        <f>+'CTS210305'!E282</f>
        <v>#DIV/0!</v>
      </c>
      <c r="F8" s="1086"/>
      <c r="G8" s="1086"/>
      <c r="H8" s="1086"/>
      <c r="I8" s="1086"/>
      <c r="J8" s="1086"/>
      <c r="K8" s="1086" t="e">
        <f>+'CTS210305'!E283</f>
        <v>#DIV/0!</v>
      </c>
      <c r="L8" s="1086"/>
      <c r="M8" s="1087"/>
      <c r="N8" s="1087" t="e">
        <f>SUM(C8:M8)</f>
        <v>#DIV/0!</v>
      </c>
      <c r="O8" s="17"/>
      <c r="P8" s="86"/>
      <c r="Q8" s="80"/>
      <c r="R8" s="80"/>
      <c r="S8" s="87"/>
      <c r="T8" s="80"/>
      <c r="U8" s="87"/>
    </row>
    <row r="9" spans="1:23" s="85" customFormat="1" ht="15">
      <c r="A9" s="133">
        <v>211701</v>
      </c>
      <c r="B9" s="119" t="s">
        <v>44</v>
      </c>
      <c r="C9" s="1086" t="e">
        <f>+DepInmov210701!E280</f>
        <v>#DIV/0!</v>
      </c>
      <c r="D9" s="1086" t="e">
        <f>+DepInmov210701!E281</f>
        <v>#DIV/0!</v>
      </c>
      <c r="E9" s="1086" t="e">
        <f>+DepInmov210701!E282</f>
        <v>#DIV/0!</v>
      </c>
      <c r="F9" s="1086"/>
      <c r="G9" s="1086"/>
      <c r="H9" s="1086"/>
      <c r="I9" s="1086"/>
      <c r="J9" s="1086"/>
      <c r="K9" s="1086" t="e">
        <f>+DepInmov210701!E283</f>
        <v>#DIV/0!</v>
      </c>
      <c r="L9" s="1086"/>
      <c r="M9" s="1087"/>
      <c r="N9" s="1087" t="e">
        <f>SUM(C9:M9)</f>
        <v>#DIV/0!</v>
      </c>
      <c r="O9" s="17"/>
      <c r="P9" s="86"/>
      <c r="Q9" s="80"/>
      <c r="R9" s="80"/>
      <c r="S9" s="87"/>
      <c r="T9" s="80"/>
      <c r="U9" s="87"/>
    </row>
    <row r="10" spans="1:23" ht="12.75">
      <c r="B10" s="120" t="s">
        <v>45</v>
      </c>
      <c r="C10" s="1088" t="e">
        <f t="shared" ref="C10:N10" si="1">SUM(C7:C9)</f>
        <v>#DIV/0!</v>
      </c>
      <c r="D10" s="1088" t="e">
        <f t="shared" si="1"/>
        <v>#DIV/0!</v>
      </c>
      <c r="E10" s="1088" t="e">
        <f t="shared" si="1"/>
        <v>#DIV/0!</v>
      </c>
      <c r="F10" s="1088">
        <f t="shared" si="1"/>
        <v>0</v>
      </c>
      <c r="G10" s="1088">
        <f t="shared" si="1"/>
        <v>0</v>
      </c>
      <c r="H10" s="1088">
        <f t="shared" si="1"/>
        <v>0</v>
      </c>
      <c r="I10" s="1088">
        <f t="shared" si="1"/>
        <v>0</v>
      </c>
      <c r="J10" s="1088">
        <f t="shared" si="1"/>
        <v>0</v>
      </c>
      <c r="K10" s="1088" t="e">
        <f t="shared" si="1"/>
        <v>#DIV/0!</v>
      </c>
      <c r="L10" s="1088">
        <f t="shared" si="1"/>
        <v>0</v>
      </c>
      <c r="M10" s="1088">
        <f t="shared" si="1"/>
        <v>0</v>
      </c>
      <c r="N10" s="1087" t="e">
        <f t="shared" si="1"/>
        <v>#DIV/0!</v>
      </c>
      <c r="O10" s="90"/>
      <c r="P10" s="86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90"/>
      <c r="P11" s="90"/>
      <c r="Q11" s="81"/>
      <c r="R11" s="81"/>
    </row>
    <row r="12" spans="1:23" ht="12.75">
      <c r="B12" s="121" t="s">
        <v>41</v>
      </c>
      <c r="C12" s="1088">
        <f t="shared" ref="C12:M12" si="2">+C5</f>
        <v>0</v>
      </c>
      <c r="D12" s="1088">
        <f t="shared" si="2"/>
        <v>0</v>
      </c>
      <c r="E12" s="1088">
        <f t="shared" si="2"/>
        <v>0</v>
      </c>
      <c r="F12" s="1088">
        <f t="shared" si="2"/>
        <v>0</v>
      </c>
      <c r="G12" s="1088">
        <f t="shared" si="2"/>
        <v>0</v>
      </c>
      <c r="H12" s="1088">
        <f t="shared" si="2"/>
        <v>0</v>
      </c>
      <c r="I12" s="1088">
        <f t="shared" si="2"/>
        <v>0</v>
      </c>
      <c r="J12" s="1088">
        <f t="shared" si="2"/>
        <v>0</v>
      </c>
      <c r="K12" s="1088">
        <f t="shared" si="2"/>
        <v>0</v>
      </c>
      <c r="L12" s="1088">
        <f t="shared" si="2"/>
        <v>0</v>
      </c>
      <c r="M12" s="1088">
        <f t="shared" si="2"/>
        <v>0</v>
      </c>
      <c r="N12" s="1087">
        <f>SUM(C12:M12)</f>
        <v>0</v>
      </c>
      <c r="O12" s="90"/>
      <c r="P12" s="90"/>
      <c r="Q12" s="81"/>
      <c r="R12" s="81"/>
    </row>
    <row r="13" spans="1:23" ht="12.75">
      <c r="B13" s="121" t="s">
        <v>45</v>
      </c>
      <c r="C13" s="1088" t="e">
        <f t="shared" ref="C13:M13" si="3">+C10</f>
        <v>#DIV/0!</v>
      </c>
      <c r="D13" s="1088" t="e">
        <f t="shared" si="3"/>
        <v>#DIV/0!</v>
      </c>
      <c r="E13" s="1088" t="e">
        <f t="shared" si="3"/>
        <v>#DIV/0!</v>
      </c>
      <c r="F13" s="1088">
        <f t="shared" si="3"/>
        <v>0</v>
      </c>
      <c r="G13" s="1088">
        <f t="shared" si="3"/>
        <v>0</v>
      </c>
      <c r="H13" s="1088">
        <f t="shared" si="3"/>
        <v>0</v>
      </c>
      <c r="I13" s="1088">
        <f t="shared" si="3"/>
        <v>0</v>
      </c>
      <c r="J13" s="1088">
        <f t="shared" si="3"/>
        <v>0</v>
      </c>
      <c r="K13" s="1088" t="e">
        <f t="shared" si="3"/>
        <v>#DIV/0!</v>
      </c>
      <c r="L13" s="1088">
        <f t="shared" si="3"/>
        <v>0</v>
      </c>
      <c r="M13" s="1088">
        <f t="shared" si="3"/>
        <v>0</v>
      </c>
      <c r="N13" s="1087" t="e">
        <f>SUM(C13:M13)</f>
        <v>#DIV/0!</v>
      </c>
      <c r="O13" s="90"/>
      <c r="P13" s="90"/>
      <c r="Q13" s="81"/>
      <c r="R13" s="81"/>
    </row>
    <row r="14" spans="1:23" ht="12.75">
      <c r="B14" s="93"/>
      <c r="C14" s="1088" t="e">
        <f t="shared" ref="C14:M14" si="4">SUM(C12:C13)</f>
        <v>#DIV/0!</v>
      </c>
      <c r="D14" s="1088" t="e">
        <f t="shared" si="4"/>
        <v>#DIV/0!</v>
      </c>
      <c r="E14" s="1088" t="e">
        <f t="shared" si="4"/>
        <v>#DIV/0!</v>
      </c>
      <c r="F14" s="1088">
        <f t="shared" si="4"/>
        <v>0</v>
      </c>
      <c r="G14" s="1088">
        <f t="shared" si="4"/>
        <v>0</v>
      </c>
      <c r="H14" s="1088">
        <f t="shared" si="4"/>
        <v>0</v>
      </c>
      <c r="I14" s="1088">
        <f t="shared" si="4"/>
        <v>0</v>
      </c>
      <c r="J14" s="1088">
        <f t="shared" si="4"/>
        <v>0</v>
      </c>
      <c r="K14" s="1088" t="e">
        <f t="shared" si="4"/>
        <v>#DIV/0!</v>
      </c>
      <c r="L14" s="1088">
        <f t="shared" si="4"/>
        <v>0</v>
      </c>
      <c r="M14" s="1088">
        <f t="shared" si="4"/>
        <v>0</v>
      </c>
      <c r="N14" s="1087" t="e">
        <f>SUM(C14:M14)</f>
        <v>#DIV/0!</v>
      </c>
      <c r="O14" s="90"/>
      <c r="P14" s="90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O15" s="90"/>
      <c r="P15" s="90"/>
      <c r="Q15" s="81"/>
      <c r="R15" s="81"/>
    </row>
    <row r="16" spans="1:23" customFormat="1" ht="15">
      <c r="A16" s="94" t="s">
        <v>46</v>
      </c>
      <c r="B16" s="1109"/>
      <c r="C16" s="1089" t="e">
        <f t="shared" ref="C16:M16" si="5">+C14/$N$14</f>
        <v>#DIV/0!</v>
      </c>
      <c r="D16" s="1090" t="e">
        <f t="shared" si="5"/>
        <v>#DIV/0!</v>
      </c>
      <c r="E16" s="1090" t="e">
        <f t="shared" si="5"/>
        <v>#DIV/0!</v>
      </c>
      <c r="F16" s="1090" t="e">
        <f t="shared" si="5"/>
        <v>#DIV/0!</v>
      </c>
      <c r="G16" s="1090" t="e">
        <f t="shared" si="5"/>
        <v>#DIV/0!</v>
      </c>
      <c r="H16" s="1090" t="e">
        <f t="shared" si="5"/>
        <v>#DIV/0!</v>
      </c>
      <c r="I16" s="1090" t="e">
        <f t="shared" si="5"/>
        <v>#DIV/0!</v>
      </c>
      <c r="J16" s="1090" t="e">
        <f t="shared" si="5"/>
        <v>#DIV/0!</v>
      </c>
      <c r="K16" s="1090" t="e">
        <f t="shared" si="5"/>
        <v>#DIV/0!</v>
      </c>
      <c r="L16" s="1090" t="e">
        <f t="shared" si="5"/>
        <v>#DIV/0!</v>
      </c>
      <c r="M16" s="1090" t="e">
        <f t="shared" si="5"/>
        <v>#DIV/0!</v>
      </c>
      <c r="N16" s="90" t="e">
        <f>SUM(C16:M16)</f>
        <v>#DIV/0!</v>
      </c>
      <c r="O16" s="90"/>
      <c r="P16" s="90"/>
    </row>
    <row r="17" spans="1:16" customFormat="1" ht="24" customHeight="1">
      <c r="A17" s="135" t="s">
        <v>47</v>
      </c>
      <c r="B17" s="1091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5"/>
      <c r="O17" s="90"/>
      <c r="P17" s="90"/>
    </row>
    <row r="18" spans="1:16" customFormat="1" ht="15">
      <c r="B18" s="96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5"/>
      <c r="O18" s="90"/>
      <c r="P18" s="90"/>
    </row>
    <row r="19" spans="1:16" customFormat="1" ht="16.5">
      <c r="A19" s="77" t="s">
        <v>48</v>
      </c>
      <c r="B19" s="60"/>
      <c r="C19" s="142" t="s">
        <v>28</v>
      </c>
      <c r="D19" s="142" t="s">
        <v>29</v>
      </c>
      <c r="E19" s="142" t="s">
        <v>30</v>
      </c>
      <c r="F19" s="142" t="s">
        <v>31</v>
      </c>
      <c r="G19" s="142" t="s">
        <v>32</v>
      </c>
      <c r="H19" s="142" t="s">
        <v>33</v>
      </c>
      <c r="I19" s="142" t="s">
        <v>34</v>
      </c>
      <c r="J19" s="142" t="s">
        <v>35</v>
      </c>
      <c r="K19" s="142" t="s">
        <v>36</v>
      </c>
      <c r="L19" s="142" t="s">
        <v>37</v>
      </c>
      <c r="M19" s="142" t="s">
        <v>38</v>
      </c>
      <c r="N19" s="142" t="s">
        <v>39</v>
      </c>
      <c r="O19" s="90"/>
      <c r="P19" s="90"/>
    </row>
    <row r="20" spans="1:16" s="17" customFormat="1" ht="15">
      <c r="A20" s="97">
        <v>1117</v>
      </c>
      <c r="B20" s="1095"/>
      <c r="C20" s="1092" t="e">
        <f>ROUND((($B$17)*C16),2)+B16</f>
        <v>#DIV/0!</v>
      </c>
      <c r="D20" s="1092" t="e">
        <f>ROUND((($B$17)*D16),2)</f>
        <v>#DIV/0!</v>
      </c>
      <c r="E20" s="1092" t="e">
        <f t="shared" ref="E20:M20" si="6">ROUND((($B$17)*E16),2)</f>
        <v>#DIV/0!</v>
      </c>
      <c r="F20" s="1092" t="e">
        <f t="shared" si="6"/>
        <v>#DIV/0!</v>
      </c>
      <c r="G20" s="1092" t="e">
        <f t="shared" si="6"/>
        <v>#DIV/0!</v>
      </c>
      <c r="H20" s="1092" t="e">
        <f t="shared" si="6"/>
        <v>#DIV/0!</v>
      </c>
      <c r="I20" s="1092" t="e">
        <f t="shared" si="6"/>
        <v>#DIV/0!</v>
      </c>
      <c r="J20" s="1092" t="e">
        <f t="shared" si="6"/>
        <v>#DIV/0!</v>
      </c>
      <c r="K20" s="1092" t="e">
        <f t="shared" si="6"/>
        <v>#DIV/0!</v>
      </c>
      <c r="L20" s="1092" t="e">
        <f t="shared" si="6"/>
        <v>#DIV/0!</v>
      </c>
      <c r="M20" s="1092" t="e">
        <f t="shared" si="6"/>
        <v>#DIV/0!</v>
      </c>
      <c r="N20" s="1093" t="e">
        <f>SUM(C20:M20)</f>
        <v>#DIV/0!</v>
      </c>
      <c r="O20" s="1094" t="e">
        <f>+B17+B16-N20</f>
        <v>#DIV/0!</v>
      </c>
      <c r="P20" s="90"/>
    </row>
    <row r="21" spans="1:16" ht="12.75">
      <c r="A21" s="97" t="s">
        <v>49</v>
      </c>
      <c r="B21" s="1096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86"/>
      <c r="O21" s="90"/>
      <c r="P21" s="90"/>
    </row>
    <row r="22" spans="1:16" ht="12.75">
      <c r="A22" s="97" t="s">
        <v>50</v>
      </c>
      <c r="B22" s="1096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86"/>
      <c r="O22" s="90"/>
      <c r="P22" s="90"/>
    </row>
    <row r="23" spans="1:16" ht="12.75">
      <c r="A23" s="97">
        <v>1111</v>
      </c>
      <c r="B23" s="1096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86"/>
      <c r="O23" s="90"/>
      <c r="P23" s="90"/>
    </row>
    <row r="24" spans="1:16" ht="12.75">
      <c r="A24" s="97">
        <v>1115</v>
      </c>
      <c r="B24" s="97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86"/>
      <c r="O24" s="90"/>
      <c r="P24" s="90"/>
    </row>
    <row r="25" spans="1:16" ht="12.75">
      <c r="A25" s="97">
        <v>1116</v>
      </c>
      <c r="B25" s="1096"/>
      <c r="C25" s="1097">
        <f>+B20</f>
        <v>0</v>
      </c>
      <c r="D25" s="77" t="s">
        <v>312</v>
      </c>
      <c r="E25" s="90"/>
      <c r="F25" s="90"/>
      <c r="G25" s="90"/>
      <c r="H25" s="90"/>
      <c r="I25" s="90"/>
      <c r="J25" s="90"/>
      <c r="K25" s="90"/>
      <c r="L25" s="90"/>
      <c r="M25" s="90"/>
      <c r="N25" s="86"/>
      <c r="O25" s="90"/>
      <c r="P25" s="90"/>
    </row>
    <row r="26" spans="1:16" ht="12.75" customHeight="1">
      <c r="A26" s="97">
        <v>1118</v>
      </c>
      <c r="B26" s="1096"/>
      <c r="C26" s="1097">
        <f>+B27-B17-B16</f>
        <v>0</v>
      </c>
      <c r="D26" s="90" t="s">
        <v>313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</row>
    <row r="27" spans="1:16" ht="15" customHeight="1">
      <c r="A27" s="148" t="s">
        <v>39</v>
      </c>
      <c r="B27" s="1097">
        <f>SUM(B20:B26)</f>
        <v>0</v>
      </c>
      <c r="C27" s="1097" t="e">
        <f>+B27-N30</f>
        <v>#DIV/0!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1:16" ht="12.75"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1:16" ht="16.5">
      <c r="C29" s="147" t="s">
        <v>28</v>
      </c>
      <c r="D29" s="147" t="s">
        <v>29</v>
      </c>
      <c r="E29" s="147" t="s">
        <v>30</v>
      </c>
      <c r="F29" s="147" t="s">
        <v>31</v>
      </c>
      <c r="G29" s="147" t="s">
        <v>32</v>
      </c>
      <c r="H29" s="147" t="s">
        <v>33</v>
      </c>
      <c r="I29" s="147" t="s">
        <v>34</v>
      </c>
      <c r="J29" s="147" t="s">
        <v>35</v>
      </c>
      <c r="K29" s="147" t="s">
        <v>36</v>
      </c>
      <c r="L29" s="147" t="s">
        <v>37</v>
      </c>
      <c r="M29" s="147" t="s">
        <v>38</v>
      </c>
      <c r="N29" s="147" t="s">
        <v>39</v>
      </c>
      <c r="O29" s="90"/>
      <c r="P29" s="90"/>
    </row>
    <row r="30" spans="1:16" ht="12.75">
      <c r="B30" s="98" t="s">
        <v>51</v>
      </c>
      <c r="C30" s="1088" t="e">
        <f>IF(C26&lt;0,C20+(C26*C16),C20+C26-B20)</f>
        <v>#DIV/0!</v>
      </c>
      <c r="D30" s="1088" t="e">
        <f>IF(C26&lt;0,D20+(C26*D16),D20)</f>
        <v>#DIV/0!</v>
      </c>
      <c r="E30" s="1088" t="e">
        <f>IF(C26&lt;0,E20+(C26*E16),E20)</f>
        <v>#DIV/0!</v>
      </c>
      <c r="F30" s="1088" t="e">
        <f>IF(C26&lt;0,F20+(C26*F16),F20)</f>
        <v>#DIV/0!</v>
      </c>
      <c r="G30" s="1088" t="e">
        <f>IF(C26&lt;0,G20+(C26*G16),G20)</f>
        <v>#DIV/0!</v>
      </c>
      <c r="H30" s="1088" t="e">
        <f>IF(C26&lt;0,H20+(C26*H16),H20)</f>
        <v>#DIV/0!</v>
      </c>
      <c r="I30" s="1088" t="e">
        <f>IF(C26&lt;0,I20+(C26*I16),I20)</f>
        <v>#DIV/0!</v>
      </c>
      <c r="J30" s="1088" t="e">
        <f>IF(C26&lt;0,J20+(C26*J16),J20)</f>
        <v>#DIV/0!</v>
      </c>
      <c r="K30" s="1088" t="e">
        <f>IF(C26&lt;0,K20+(C26*K16),K20+B20)</f>
        <v>#DIV/0!</v>
      </c>
      <c r="L30" s="1088" t="e">
        <f>IF(C26&lt;0,L20+(C26*L16),L20)</f>
        <v>#DIV/0!</v>
      </c>
      <c r="M30" s="1088" t="e">
        <f>IF(C26&lt;0,M20+(C26*M16),M20)</f>
        <v>#DIV/0!</v>
      </c>
      <c r="N30" s="1093" t="e">
        <f>SUM(C30:M30)</f>
        <v>#DIV/0!</v>
      </c>
      <c r="O30" s="90"/>
      <c r="P30" s="90"/>
    </row>
    <row r="31" spans="1:16" ht="12.75"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</row>
    <row r="32" spans="1:16" ht="12.75"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</row>
    <row r="33" spans="1:16" ht="12.75"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</row>
    <row r="34" spans="1:16" ht="12.75"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</row>
    <row r="35" spans="1:16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6" s="35" customFormat="1" ht="12.75">
      <c r="A36" s="101" t="s">
        <v>54</v>
      </c>
      <c r="B36" s="102" t="s">
        <v>55</v>
      </c>
      <c r="C36" s="1098"/>
      <c r="D36" s="101" t="e">
        <f>C36/$C$39</f>
        <v>#DIV/0!</v>
      </c>
      <c r="E36" s="39"/>
      <c r="F36" s="39"/>
      <c r="G36" s="39"/>
      <c r="H36" s="39"/>
      <c r="I36" s="39"/>
      <c r="J36" s="39"/>
      <c r="K36" s="39"/>
    </row>
    <row r="37" spans="1:16" s="35" customFormat="1" ht="12.75">
      <c r="A37" s="101"/>
      <c r="B37" s="102" t="s">
        <v>56</v>
      </c>
      <c r="C37" s="1098"/>
      <c r="D37" s="101" t="e">
        <f>C37/$C$39</f>
        <v>#DIV/0!</v>
      </c>
      <c r="E37" s="39"/>
      <c r="F37" s="39"/>
      <c r="G37" s="39"/>
      <c r="H37" s="39"/>
      <c r="I37" s="39"/>
      <c r="J37" s="39"/>
      <c r="K37" s="39"/>
    </row>
    <row r="38" spans="1:16" s="35" customFormat="1" ht="12.75">
      <c r="A38" s="101"/>
      <c r="B38" s="102" t="s">
        <v>57</v>
      </c>
      <c r="C38" s="1098"/>
      <c r="D38" s="101" t="e">
        <f>C38/$C$39</f>
        <v>#DIV/0!</v>
      </c>
      <c r="E38" s="39"/>
      <c r="F38" s="39"/>
      <c r="G38" s="39"/>
      <c r="H38" s="39"/>
      <c r="I38" s="39"/>
      <c r="J38" s="39"/>
      <c r="K38" s="39"/>
    </row>
    <row r="39" spans="1:16" s="35" customFormat="1" ht="12.75">
      <c r="A39" s="101"/>
      <c r="B39" s="102"/>
      <c r="C39" s="1099">
        <f>C36+C37+C38</f>
        <v>0</v>
      </c>
      <c r="D39" s="101" t="e">
        <f>SUM(D36:D38)</f>
        <v>#DIV/0!</v>
      </c>
      <c r="E39" s="39"/>
      <c r="F39" s="39"/>
      <c r="G39" s="39"/>
      <c r="H39" s="39"/>
      <c r="I39" s="39"/>
      <c r="J39" s="39"/>
      <c r="K39" s="39"/>
    </row>
    <row r="40" spans="1:16" s="35" customFormat="1" ht="16.5">
      <c r="A40" s="103"/>
      <c r="B40" s="104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6" s="35" customFormat="1" ht="12.75">
      <c r="A41" s="105" t="s">
        <v>54</v>
      </c>
      <c r="B41" s="106" t="s">
        <v>55</v>
      </c>
      <c r="C41" s="1100" t="e">
        <f>$C$7*D36</f>
        <v>#DIV/0!</v>
      </c>
      <c r="D41" s="1100" t="e">
        <f>$D$7*D36</f>
        <v>#DIV/0!</v>
      </c>
      <c r="E41" s="1100" t="e">
        <f>$E$7*D36</f>
        <v>#DIV/0!</v>
      </c>
      <c r="F41" s="1099"/>
      <c r="G41" s="1099"/>
      <c r="H41" s="1099"/>
      <c r="I41" s="1099"/>
      <c r="J41" s="1099"/>
      <c r="K41" s="1099" t="e">
        <f>$K$7*D36</f>
        <v>#DIV/0!</v>
      </c>
      <c r="L41" s="1101" t="e">
        <f>SUM(C41:K41)</f>
        <v>#DIV/0!</v>
      </c>
    </row>
    <row r="42" spans="1:16" s="35" customFormat="1" ht="12.75">
      <c r="A42" s="101"/>
      <c r="B42" s="102" t="s">
        <v>56</v>
      </c>
      <c r="C42" s="1099" t="e">
        <f>$C$7*D37</f>
        <v>#DIV/0!</v>
      </c>
      <c r="D42" s="1100" t="e">
        <f>$D$7*D37</f>
        <v>#DIV/0!</v>
      </c>
      <c r="E42" s="1100" t="e">
        <f>$E$7*D37</f>
        <v>#DIV/0!</v>
      </c>
      <c r="F42" s="1099"/>
      <c r="G42" s="1099"/>
      <c r="H42" s="1099"/>
      <c r="I42" s="1099"/>
      <c r="J42" s="1099"/>
      <c r="K42" s="1099" t="e">
        <f>$K$7*D37</f>
        <v>#DIV/0!</v>
      </c>
      <c r="L42" s="1101" t="e">
        <f>SUM(C42:K42)</f>
        <v>#DIV/0!</v>
      </c>
    </row>
    <row r="43" spans="1:16" s="35" customFormat="1" ht="12.75">
      <c r="A43" s="101"/>
      <c r="B43" s="102" t="s">
        <v>57</v>
      </c>
      <c r="C43" s="1099" t="e">
        <f>$C$7*D38</f>
        <v>#DIV/0!</v>
      </c>
      <c r="D43" s="1100" t="e">
        <f>$D$7*D38</f>
        <v>#DIV/0!</v>
      </c>
      <c r="E43" s="1100" t="e">
        <f>$E$7*D38</f>
        <v>#DIV/0!</v>
      </c>
      <c r="F43" s="1099"/>
      <c r="G43" s="1099"/>
      <c r="H43" s="1099"/>
      <c r="I43" s="1099"/>
      <c r="J43" s="1099"/>
      <c r="K43" s="1099" t="e">
        <f>$K$7*D38</f>
        <v>#DIV/0!</v>
      </c>
      <c r="L43" s="1101" t="e">
        <f>SUM(C43:K43)</f>
        <v>#DIV/0!</v>
      </c>
      <c r="M43" s="1094" t="e">
        <f>SUM(L41:L43)-N7</f>
        <v>#DIV/0!</v>
      </c>
    </row>
    <row r="44" spans="1:16" s="35" customFormat="1" ht="12">
      <c r="B44" s="107"/>
      <c r="C44" s="108"/>
      <c r="D44" s="109"/>
      <c r="E44" s="110"/>
      <c r="F44" s="110"/>
      <c r="G44" s="110"/>
      <c r="H44" s="110"/>
      <c r="I44" s="110"/>
      <c r="J44" s="110"/>
      <c r="K44" s="110"/>
    </row>
    <row r="45" spans="1:16" s="35" customFormat="1" ht="12">
      <c r="B45" s="107"/>
      <c r="C45" s="108"/>
      <c r="D45" s="109"/>
      <c r="E45" s="110"/>
      <c r="F45" s="110"/>
      <c r="G45" s="110"/>
      <c r="H45" s="110"/>
      <c r="I45" s="110"/>
      <c r="J45" s="110"/>
      <c r="K45" s="110"/>
    </row>
    <row r="46" spans="1:16" s="35" customFormat="1" ht="12">
      <c r="A46" s="99"/>
      <c r="B46" s="100"/>
      <c r="C46" s="146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6" s="35" customFormat="1" ht="12.75">
      <c r="A47" s="101" t="s">
        <v>58</v>
      </c>
      <c r="B47" s="102" t="s">
        <v>55</v>
      </c>
      <c r="C47" s="1098"/>
      <c r="D47" s="101" t="e">
        <f>C47/$C$50</f>
        <v>#DIV/0!</v>
      </c>
      <c r="E47" s="110"/>
      <c r="F47" s="110"/>
      <c r="G47" s="110"/>
      <c r="H47" s="110"/>
      <c r="I47" s="110"/>
      <c r="J47" s="110"/>
      <c r="K47" s="110"/>
    </row>
    <row r="48" spans="1:16" s="35" customFormat="1" ht="12.75">
      <c r="A48" s="101"/>
      <c r="B48" s="102" t="s">
        <v>56</v>
      </c>
      <c r="C48" s="1098"/>
      <c r="D48" s="101" t="e">
        <f>C48/$C$50</f>
        <v>#DIV/0!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98"/>
      <c r="D49" s="101" t="e">
        <f>C49/$C$50</f>
        <v>#DIV/0!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99">
        <f>C47+C48+C49</f>
        <v>0</v>
      </c>
      <c r="D50" s="101" t="e">
        <f>SUM(D47:D49)</f>
        <v>#DIV/0!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39"/>
      <c r="B51" s="111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99" t="e">
        <f>$C$8*D47</f>
        <v>#DIV/0!</v>
      </c>
      <c r="D52" s="1099" t="e">
        <f>$D$8*D47</f>
        <v>#DIV/0!</v>
      </c>
      <c r="E52" s="1099" t="e">
        <f>$E$8*D47</f>
        <v>#DIV/0!</v>
      </c>
      <c r="F52" s="1099"/>
      <c r="G52" s="1099"/>
      <c r="H52" s="1099"/>
      <c r="I52" s="1099"/>
      <c r="J52" s="1099"/>
      <c r="K52" s="1099" t="e">
        <f>$K$8*D47</f>
        <v>#DIV/0!</v>
      </c>
      <c r="L52" s="1101" t="e">
        <f>SUM(C52:K52)</f>
        <v>#DIV/0!</v>
      </c>
      <c r="M52" s="77"/>
    </row>
    <row r="53" spans="1:14" s="35" customFormat="1" ht="12.75">
      <c r="A53" s="101"/>
      <c r="B53" s="102" t="s">
        <v>56</v>
      </c>
      <c r="C53" s="1099" t="e">
        <f>$C$8*D48</f>
        <v>#DIV/0!</v>
      </c>
      <c r="D53" s="1099" t="e">
        <f>$D$8*D48</f>
        <v>#DIV/0!</v>
      </c>
      <c r="E53" s="1099" t="e">
        <f>$E$8*D48</f>
        <v>#DIV/0!</v>
      </c>
      <c r="F53" s="1099"/>
      <c r="G53" s="1099"/>
      <c r="H53" s="1099"/>
      <c r="I53" s="1099"/>
      <c r="J53" s="1099"/>
      <c r="K53" s="1099" t="e">
        <f>$K$8*D48</f>
        <v>#DIV/0!</v>
      </c>
      <c r="L53" s="1101" t="e">
        <f>SUM(C53:K53)</f>
        <v>#DIV/0!</v>
      </c>
      <c r="M53" s="77"/>
    </row>
    <row r="54" spans="1:14" s="35" customFormat="1" ht="12.75">
      <c r="A54" s="101"/>
      <c r="B54" s="102" t="s">
        <v>57</v>
      </c>
      <c r="C54" s="1099" t="e">
        <f>$C$8*D49</f>
        <v>#DIV/0!</v>
      </c>
      <c r="D54" s="1099" t="e">
        <f>$D$8*D49</f>
        <v>#DIV/0!</v>
      </c>
      <c r="E54" s="1099" t="e">
        <f>$E$8*D49</f>
        <v>#DIV/0!</v>
      </c>
      <c r="F54" s="1099"/>
      <c r="G54" s="1099"/>
      <c r="H54" s="1099"/>
      <c r="I54" s="1099"/>
      <c r="J54" s="1099"/>
      <c r="K54" s="1099" t="e">
        <f>$K$8*D49</f>
        <v>#DIV/0!</v>
      </c>
      <c r="L54" s="1101" t="e">
        <f>SUM(C54:K54)</f>
        <v>#DIV/0!</v>
      </c>
      <c r="M54" s="1094" t="e">
        <f>SUM(L52:L54)-N8</f>
        <v>#DIV/0!</v>
      </c>
    </row>
    <row r="55" spans="1:14" s="35" customFormat="1" ht="12">
      <c r="C55" s="108"/>
    </row>
    <row r="56" spans="1:14" s="35" customFormat="1" ht="12">
      <c r="C56" s="108"/>
    </row>
    <row r="57" spans="1:14" s="35" customFormat="1" ht="12">
      <c r="C57" s="108"/>
    </row>
    <row r="58" spans="1:14" s="35" customFormat="1" ht="15.75" customHeight="1">
      <c r="A58" s="1141" t="s">
        <v>59</v>
      </c>
      <c r="B58" s="1142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s="35" customFormat="1" ht="12.75">
      <c r="A59" s="132">
        <v>2111</v>
      </c>
      <c r="B59" s="136" t="s">
        <v>60</v>
      </c>
      <c r="C59" s="1086">
        <f>+ObligVista2101!E280</f>
        <v>0</v>
      </c>
      <c r="D59" s="1086">
        <f>+ObligVista2101!E281</f>
        <v>0</v>
      </c>
      <c r="E59" s="1086">
        <f>+ObligVista2101!E282</f>
        <v>0</v>
      </c>
      <c r="F59" s="1086"/>
      <c r="G59" s="1086"/>
      <c r="H59" s="1086"/>
      <c r="I59" s="1086"/>
      <c r="J59" s="1086"/>
      <c r="K59" s="1086">
        <f>+ObligVista2101!E283</f>
        <v>0</v>
      </c>
      <c r="L59" s="1086"/>
      <c r="M59" s="1087"/>
      <c r="N59" s="1087">
        <f>SUM(C59:M59)</f>
        <v>0</v>
      </c>
    </row>
    <row r="60" spans="1:14" s="35" customFormat="1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s="35" customFormat="1" ht="12"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</row>
    <row r="62" spans="1:14" s="35" customFormat="1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</row>
    <row r="63" spans="1:14" s="35" customFormat="1" ht="12.75">
      <c r="A63" s="116" t="s">
        <v>61</v>
      </c>
      <c r="B63" s="102" t="s">
        <v>55</v>
      </c>
      <c r="C63" s="1098"/>
      <c r="D63" s="101">
        <f>IF(AND(C63=0,$C$66=0),0,C63/$C$66)</f>
        <v>0</v>
      </c>
      <c r="E63" s="110"/>
      <c r="F63" s="110"/>
      <c r="G63" s="110"/>
      <c r="H63" s="110"/>
      <c r="I63" s="110"/>
      <c r="J63" s="110"/>
      <c r="K63" s="110"/>
    </row>
    <row r="64" spans="1:14" customFormat="1" ht="15">
      <c r="A64" s="116" t="s">
        <v>62</v>
      </c>
      <c r="B64" s="102" t="s">
        <v>56</v>
      </c>
      <c r="C64" s="1098"/>
      <c r="D64" s="101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</row>
    <row r="65" spans="1:13" customFormat="1" ht="15">
      <c r="A65" s="101"/>
      <c r="B65" s="102" t="s">
        <v>57</v>
      </c>
      <c r="C65" s="1098"/>
      <c r="D65" s="101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</row>
    <row r="66" spans="1:13" ht="12.75">
      <c r="A66" s="99"/>
      <c r="B66" s="100"/>
      <c r="C66" s="1099">
        <f>C63+C64+C65</f>
        <v>0</v>
      </c>
      <c r="D66" s="101">
        <f>SUM(D63:D65)</f>
        <v>0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3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3" ht="12.75">
      <c r="A68" s="116" t="s">
        <v>61</v>
      </c>
      <c r="B68" s="102" t="s">
        <v>55</v>
      </c>
      <c r="C68" s="1099">
        <f>ROUND($C$59*D63,2)</f>
        <v>0</v>
      </c>
      <c r="D68" s="1099">
        <f>ROUND($D$59*D63,2)</f>
        <v>0</v>
      </c>
      <c r="E68" s="1099">
        <f>ROUND($E$59*D63,2)</f>
        <v>0</v>
      </c>
      <c r="F68" s="1099"/>
      <c r="G68" s="1099"/>
      <c r="H68" s="1099"/>
      <c r="I68" s="1099"/>
      <c r="J68" s="1099"/>
      <c r="K68" s="1099">
        <f>ROUND($K$59*D63,2)</f>
        <v>0</v>
      </c>
      <c r="L68" s="1101">
        <f>SUM(C68:K68)</f>
        <v>0</v>
      </c>
      <c r="M68" s="77"/>
    </row>
    <row r="69" spans="1:13" ht="12.75">
      <c r="A69" s="116" t="s">
        <v>62</v>
      </c>
      <c r="B69" s="102" t="s">
        <v>56</v>
      </c>
      <c r="C69" s="1099">
        <f>ROUND($C$59*D64,2)</f>
        <v>0</v>
      </c>
      <c r="D69" s="1099">
        <f>ROUND($D$59*D64,2)</f>
        <v>0</v>
      </c>
      <c r="E69" s="1099">
        <f>ROUND($E$59*D64,2)</f>
        <v>0</v>
      </c>
      <c r="F69" s="1099"/>
      <c r="G69" s="1099"/>
      <c r="H69" s="1099"/>
      <c r="I69" s="1099"/>
      <c r="J69" s="1099"/>
      <c r="K69" s="1099">
        <f>ROUND($K$59*D64,2)</f>
        <v>0</v>
      </c>
      <c r="L69" s="1101">
        <f>SUM(C69:K69)</f>
        <v>0</v>
      </c>
      <c r="M69" s="77"/>
    </row>
    <row r="70" spans="1:13" ht="12.75">
      <c r="A70" s="101"/>
      <c r="B70" s="102" t="s">
        <v>57</v>
      </c>
      <c r="C70" s="1099">
        <f>ROUND($C$59*D65,2)</f>
        <v>0</v>
      </c>
      <c r="D70" s="1099">
        <f>ROUND($D$59*D65,2)</f>
        <v>0</v>
      </c>
      <c r="E70" s="1099">
        <f>ROUND($E$59*D65,2)</f>
        <v>0</v>
      </c>
      <c r="F70" s="1099"/>
      <c r="G70" s="1099"/>
      <c r="H70" s="1099"/>
      <c r="I70" s="1099"/>
      <c r="J70" s="1099"/>
      <c r="K70" s="1099">
        <f>ROUND($K$59*D65,2)</f>
        <v>0</v>
      </c>
      <c r="L70" s="1101">
        <f>SUM(C70:K70)</f>
        <v>0</v>
      </c>
      <c r="M70" s="1094">
        <f>SUM(L68:L70)-N59</f>
        <v>0</v>
      </c>
    </row>
    <row r="75" spans="1:13" ht="12.75">
      <c r="A75" s="116" t="s">
        <v>63</v>
      </c>
      <c r="B75" s="123"/>
    </row>
    <row r="81" spans="1:15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</row>
    <row r="82" spans="1:15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</row>
    <row r="83" spans="1:15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</row>
    <row r="84" spans="1:15" ht="12.75">
      <c r="A84" s="85"/>
      <c r="B84" s="85"/>
      <c r="C84" s="85"/>
      <c r="D84" s="85"/>
      <c r="E84" s="117"/>
      <c r="F84" s="117"/>
      <c r="G84" s="118"/>
      <c r="H84" s="85"/>
      <c r="I84" s="85"/>
      <c r="J84" s="85"/>
      <c r="K84" s="85"/>
      <c r="L84" s="85"/>
      <c r="M84" s="85"/>
      <c r="N84" s="85"/>
      <c r="O84" s="85"/>
    </row>
    <row r="85" spans="1:15" ht="12.75">
      <c r="A85" s="85"/>
      <c r="B85" s="85"/>
      <c r="C85" s="85"/>
      <c r="D85" s="85"/>
      <c r="E85" s="85"/>
      <c r="F85" s="117"/>
      <c r="G85" s="118"/>
      <c r="H85" s="85"/>
      <c r="I85" s="85"/>
      <c r="J85" s="85"/>
      <c r="K85" s="85"/>
      <c r="L85" s="85"/>
      <c r="M85" s="85"/>
      <c r="N85" s="85"/>
      <c r="O85" s="85"/>
    </row>
    <row r="86" spans="1:15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</row>
    <row r="87" spans="1:15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</row>
    <row r="88" spans="1:1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</row>
    <row r="89" spans="1:1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</row>
    <row r="90" spans="1:1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</row>
    <row r="91" spans="1:1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</row>
  </sheetData>
  <mergeCells count="1">
    <mergeCell ref="A58:B58"/>
  </mergeCells>
  <dataValidations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79"/>
  <sheetViews>
    <sheetView showGridLines="0" zoomScale="90" zoomScaleNormal="90" workbookViewId="0">
      <selection activeCell="A2" sqref="A2"/>
    </sheetView>
  </sheetViews>
  <sheetFormatPr baseColWidth="10" defaultRowHeight="11.25"/>
  <cols>
    <col min="1" max="1" width="20.7109375" style="82" customWidth="1"/>
    <col min="2" max="2" width="29.42578125" style="82" customWidth="1"/>
    <col min="3" max="14" width="14.7109375" style="82" customWidth="1"/>
    <col min="15" max="15" width="13.7109375" style="82" bestFit="1" customWidth="1"/>
    <col min="16" max="18" width="13.7109375" style="82" customWidth="1"/>
    <col min="19" max="19" width="14.5703125" style="82" customWidth="1"/>
    <col min="20" max="20" width="13.7109375" style="82" bestFit="1" customWidth="1"/>
    <col min="21" max="21" width="12.28515625" style="82" bestFit="1" customWidth="1"/>
    <col min="22" max="22" width="15.140625" style="82" customWidth="1"/>
    <col min="23" max="23" width="11.7109375" style="82" bestFit="1" customWidth="1"/>
    <col min="24" max="24" width="11.42578125" style="82"/>
    <col min="25" max="25" width="10.5703125" style="82" bestFit="1" customWidth="1"/>
    <col min="26" max="16384" width="11.42578125" style="82"/>
  </cols>
  <sheetData>
    <row r="1" spans="1:23" ht="12.75">
      <c r="A1" s="98" t="s">
        <v>26</v>
      </c>
      <c r="C1" s="83"/>
      <c r="D1" s="83"/>
      <c r="E1" s="83"/>
      <c r="F1" s="80"/>
      <c r="G1" s="80"/>
      <c r="H1" s="80"/>
      <c r="I1" s="80"/>
      <c r="J1" s="80"/>
      <c r="K1" s="80"/>
      <c r="L1" s="80"/>
      <c r="M1" s="80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s="138" customFormat="1" ht="16.5" customHeight="1">
      <c r="A2" s="137" t="s">
        <v>67</v>
      </c>
      <c r="B2" s="137" t="s">
        <v>27</v>
      </c>
      <c r="C2" s="84" t="s">
        <v>28</v>
      </c>
      <c r="D2" s="84" t="s">
        <v>29</v>
      </c>
      <c r="E2" s="84" t="s">
        <v>30</v>
      </c>
      <c r="F2" s="84" t="s">
        <v>31</v>
      </c>
      <c r="G2" s="84" t="s">
        <v>32</v>
      </c>
      <c r="H2" s="84" t="s">
        <v>33</v>
      </c>
      <c r="I2" s="84" t="s">
        <v>34</v>
      </c>
      <c r="J2" s="84" t="s">
        <v>35</v>
      </c>
      <c r="K2" s="84" t="s">
        <v>36</v>
      </c>
      <c r="L2" s="84" t="s">
        <v>37</v>
      </c>
      <c r="M2" s="84" t="s">
        <v>38</v>
      </c>
      <c r="N2" s="84" t="s">
        <v>39</v>
      </c>
    </row>
    <row r="3" spans="1:23" s="85" customFormat="1" ht="15">
      <c r="A3" s="131">
        <v>212303</v>
      </c>
      <c r="B3" s="140" t="s">
        <v>64</v>
      </c>
      <c r="C3" s="1086"/>
      <c r="D3" s="1086"/>
      <c r="E3" s="1086"/>
      <c r="F3" s="1086"/>
      <c r="G3" s="1086"/>
      <c r="H3" s="1086"/>
      <c r="I3" s="1086"/>
      <c r="J3" s="1086"/>
      <c r="K3" s="1086"/>
      <c r="L3" s="1086"/>
      <c r="M3" s="1086"/>
      <c r="N3" s="1087">
        <f>SUM(C3:M3)</f>
        <v>0</v>
      </c>
      <c r="O3" s="17"/>
      <c r="P3" s="80"/>
      <c r="Q3" s="80"/>
      <c r="R3" s="80"/>
      <c r="S3" s="87"/>
      <c r="T3" s="88"/>
      <c r="U3" s="87"/>
    </row>
    <row r="4" spans="1:23" s="85" customFormat="1" ht="15">
      <c r="A4" s="141">
        <v>2127</v>
      </c>
      <c r="B4" s="140" t="s">
        <v>40</v>
      </c>
      <c r="C4" s="1086"/>
      <c r="D4" s="1086"/>
      <c r="E4" s="1086"/>
      <c r="F4" s="1086"/>
      <c r="G4" s="1086"/>
      <c r="H4" s="1086"/>
      <c r="I4" s="1086"/>
      <c r="J4" s="1086"/>
      <c r="K4" s="1086"/>
      <c r="L4" s="1086"/>
      <c r="M4" s="1086"/>
      <c r="N4" s="1087">
        <f>SUM(C4:M4)</f>
        <v>0</v>
      </c>
      <c r="O4" s="17"/>
      <c r="P4" s="80"/>
      <c r="Q4" s="80"/>
      <c r="R4" s="80"/>
      <c r="S4" s="87"/>
      <c r="T4" s="87"/>
      <c r="U4" s="79"/>
      <c r="V4" s="79"/>
      <c r="W4" s="79"/>
    </row>
    <row r="5" spans="1:23" ht="12.75">
      <c r="A5" s="77"/>
      <c r="B5" s="120" t="s">
        <v>41</v>
      </c>
      <c r="C5" s="1086">
        <f t="shared" ref="C5:N5" si="0">+C4+C3</f>
        <v>0</v>
      </c>
      <c r="D5" s="1086">
        <f t="shared" si="0"/>
        <v>0</v>
      </c>
      <c r="E5" s="1086">
        <f t="shared" si="0"/>
        <v>0</v>
      </c>
      <c r="F5" s="1086">
        <f t="shared" si="0"/>
        <v>0</v>
      </c>
      <c r="G5" s="1086">
        <f t="shared" si="0"/>
        <v>0</v>
      </c>
      <c r="H5" s="1086">
        <f t="shared" si="0"/>
        <v>0</v>
      </c>
      <c r="I5" s="1086">
        <f t="shared" si="0"/>
        <v>0</v>
      </c>
      <c r="J5" s="1086">
        <f t="shared" si="0"/>
        <v>0</v>
      </c>
      <c r="K5" s="1086">
        <f t="shared" si="0"/>
        <v>0</v>
      </c>
      <c r="L5" s="1088">
        <f t="shared" si="0"/>
        <v>0</v>
      </c>
      <c r="M5" s="1088">
        <f t="shared" si="0"/>
        <v>0</v>
      </c>
      <c r="N5" s="1087">
        <f t="shared" si="0"/>
        <v>0</v>
      </c>
      <c r="O5" s="83"/>
      <c r="P5" s="80"/>
    </row>
    <row r="6" spans="1:23" ht="12.75"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O6" s="83"/>
      <c r="P6" s="80"/>
    </row>
    <row r="7" spans="1:23" s="85" customFormat="1" ht="15">
      <c r="A7" s="131">
        <v>2122</v>
      </c>
      <c r="B7" s="119" t="s">
        <v>42</v>
      </c>
      <c r="C7" s="1086" t="e">
        <f>+Ahorro2102!M280</f>
        <v>#DIV/0!</v>
      </c>
      <c r="D7" s="1086" t="e">
        <f>+Ahorro2102!M281</f>
        <v>#DIV/0!</v>
      </c>
      <c r="E7" s="1086" t="e">
        <f>+Ahorro2102!M282</f>
        <v>#DIV/0!</v>
      </c>
      <c r="F7" s="1086"/>
      <c r="G7" s="1086"/>
      <c r="H7" s="1086"/>
      <c r="I7" s="1086"/>
      <c r="J7" s="1086"/>
      <c r="K7" s="1086" t="e">
        <f>+Ahorro2102!M283</f>
        <v>#DIV/0!</v>
      </c>
      <c r="L7" s="1086"/>
      <c r="M7" s="1087"/>
      <c r="N7" s="1087" t="e">
        <f>SUM(C7:M7)</f>
        <v>#DIV/0!</v>
      </c>
      <c r="O7" s="17"/>
      <c r="P7" s="80"/>
      <c r="Q7" s="80"/>
      <c r="R7" s="80"/>
      <c r="S7" s="87"/>
      <c r="T7" s="80"/>
      <c r="U7" s="87"/>
    </row>
    <row r="8" spans="1:23" s="85" customFormat="1" ht="15">
      <c r="A8" s="133">
        <v>212305</v>
      </c>
      <c r="B8" s="119" t="s">
        <v>43</v>
      </c>
      <c r="C8" s="1086" t="e">
        <f>+'CTS210305'!M280</f>
        <v>#DIV/0!</v>
      </c>
      <c r="D8" s="1086" t="e">
        <f>+'CTS210305'!M281</f>
        <v>#DIV/0!</v>
      </c>
      <c r="E8" s="1086" t="e">
        <f>+'CTS210305'!M282</f>
        <v>#DIV/0!</v>
      </c>
      <c r="F8" s="1086"/>
      <c r="G8" s="1086"/>
      <c r="H8" s="1086"/>
      <c r="I8" s="1086"/>
      <c r="J8" s="1086"/>
      <c r="K8" s="1086" t="e">
        <f>+'CTS210305'!M283</f>
        <v>#DIV/0!</v>
      </c>
      <c r="L8" s="1086"/>
      <c r="M8" s="1087"/>
      <c r="N8" s="1087" t="e">
        <f>SUM(C8:M8)</f>
        <v>#DIV/0!</v>
      </c>
      <c r="O8" s="17"/>
      <c r="P8" s="80"/>
      <c r="Q8" s="80"/>
      <c r="R8" s="80"/>
      <c r="S8" s="87"/>
      <c r="T8" s="80"/>
      <c r="U8" s="87"/>
    </row>
    <row r="9" spans="1:23" s="85" customFormat="1" ht="15">
      <c r="A9" s="133">
        <v>212701</v>
      </c>
      <c r="B9" s="119" t="s">
        <v>44</v>
      </c>
      <c r="C9" s="1086" t="e">
        <f>+DepInmov210701!M280</f>
        <v>#DIV/0!</v>
      </c>
      <c r="D9" s="1086" t="e">
        <f>+DepInmov210701!M281</f>
        <v>#DIV/0!</v>
      </c>
      <c r="E9" s="1086" t="e">
        <f>+DepInmov210701!M282</f>
        <v>#DIV/0!</v>
      </c>
      <c r="F9" s="1086"/>
      <c r="G9" s="1086"/>
      <c r="H9" s="1086"/>
      <c r="I9" s="1086"/>
      <c r="J9" s="1086"/>
      <c r="K9" s="1086" t="e">
        <f>+DepInmov210701!M283</f>
        <v>#DIV/0!</v>
      </c>
      <c r="L9" s="1086"/>
      <c r="M9" s="1087"/>
      <c r="N9" s="1087" t="e">
        <f>SUM(C9:M9)</f>
        <v>#DIV/0!</v>
      </c>
      <c r="O9" s="17"/>
      <c r="P9" s="80"/>
      <c r="Q9" s="80"/>
      <c r="R9" s="80"/>
      <c r="S9" s="87"/>
      <c r="T9" s="80"/>
      <c r="U9" s="87"/>
    </row>
    <row r="10" spans="1:23" ht="12.75">
      <c r="B10" s="120" t="s">
        <v>45</v>
      </c>
      <c r="C10" s="1088" t="e">
        <f t="shared" ref="C10:N10" si="1">SUM(C7:C9)</f>
        <v>#DIV/0!</v>
      </c>
      <c r="D10" s="1088" t="e">
        <f t="shared" si="1"/>
        <v>#DIV/0!</v>
      </c>
      <c r="E10" s="1088" t="e">
        <f t="shared" si="1"/>
        <v>#DIV/0!</v>
      </c>
      <c r="F10" s="1088">
        <f t="shared" si="1"/>
        <v>0</v>
      </c>
      <c r="G10" s="1088">
        <f t="shared" si="1"/>
        <v>0</v>
      </c>
      <c r="H10" s="1088">
        <f t="shared" si="1"/>
        <v>0</v>
      </c>
      <c r="I10" s="1088">
        <f t="shared" si="1"/>
        <v>0</v>
      </c>
      <c r="J10" s="1088">
        <f t="shared" si="1"/>
        <v>0</v>
      </c>
      <c r="K10" s="1088" t="e">
        <f t="shared" si="1"/>
        <v>#DIV/0!</v>
      </c>
      <c r="L10" s="1088">
        <f t="shared" si="1"/>
        <v>0</v>
      </c>
      <c r="M10" s="1088">
        <f t="shared" si="1"/>
        <v>0</v>
      </c>
      <c r="N10" s="1087" t="e">
        <f t="shared" si="1"/>
        <v>#DIV/0!</v>
      </c>
      <c r="O10" s="83"/>
      <c r="P10" s="80"/>
    </row>
    <row r="11" spans="1:23" ht="12.75">
      <c r="B11" s="89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Q11" s="81"/>
      <c r="R11" s="81"/>
    </row>
    <row r="12" spans="1:23" ht="12.75">
      <c r="B12" s="121" t="s">
        <v>41</v>
      </c>
      <c r="C12" s="1088">
        <f t="shared" ref="C12:M12" si="2">+C5</f>
        <v>0</v>
      </c>
      <c r="D12" s="1088">
        <f t="shared" si="2"/>
        <v>0</v>
      </c>
      <c r="E12" s="1088">
        <f t="shared" si="2"/>
        <v>0</v>
      </c>
      <c r="F12" s="1088">
        <f t="shared" si="2"/>
        <v>0</v>
      </c>
      <c r="G12" s="1088">
        <f t="shared" si="2"/>
        <v>0</v>
      </c>
      <c r="H12" s="1088">
        <f t="shared" si="2"/>
        <v>0</v>
      </c>
      <c r="I12" s="1088">
        <f t="shared" si="2"/>
        <v>0</v>
      </c>
      <c r="J12" s="1088">
        <f t="shared" si="2"/>
        <v>0</v>
      </c>
      <c r="K12" s="1088">
        <f t="shared" si="2"/>
        <v>0</v>
      </c>
      <c r="L12" s="1088">
        <f t="shared" si="2"/>
        <v>0</v>
      </c>
      <c r="M12" s="1088">
        <f t="shared" si="2"/>
        <v>0</v>
      </c>
      <c r="N12" s="1087">
        <f>SUM(C12:M12)</f>
        <v>0</v>
      </c>
      <c r="Q12" s="81"/>
      <c r="R12" s="81"/>
    </row>
    <row r="13" spans="1:23" ht="12.75">
      <c r="B13" s="121" t="s">
        <v>45</v>
      </c>
      <c r="C13" s="1088" t="e">
        <f t="shared" ref="C13:M13" si="3">+C10</f>
        <v>#DIV/0!</v>
      </c>
      <c r="D13" s="1088" t="e">
        <f t="shared" si="3"/>
        <v>#DIV/0!</v>
      </c>
      <c r="E13" s="1088" t="e">
        <f t="shared" si="3"/>
        <v>#DIV/0!</v>
      </c>
      <c r="F13" s="1088">
        <f t="shared" si="3"/>
        <v>0</v>
      </c>
      <c r="G13" s="1088">
        <f t="shared" si="3"/>
        <v>0</v>
      </c>
      <c r="H13" s="1088">
        <f t="shared" si="3"/>
        <v>0</v>
      </c>
      <c r="I13" s="1088">
        <f t="shared" si="3"/>
        <v>0</v>
      </c>
      <c r="J13" s="1088">
        <f t="shared" si="3"/>
        <v>0</v>
      </c>
      <c r="K13" s="1088" t="e">
        <f t="shared" si="3"/>
        <v>#DIV/0!</v>
      </c>
      <c r="L13" s="1088">
        <f t="shared" si="3"/>
        <v>0</v>
      </c>
      <c r="M13" s="1088">
        <f t="shared" si="3"/>
        <v>0</v>
      </c>
      <c r="N13" s="1087" t="e">
        <f>SUM(C13:M13)</f>
        <v>#DIV/0!</v>
      </c>
      <c r="Q13" s="81"/>
      <c r="R13" s="81"/>
    </row>
    <row r="14" spans="1:23" ht="12.75">
      <c r="B14" s="93"/>
      <c r="C14" s="1088" t="e">
        <f t="shared" ref="C14:M14" si="4">SUM(C12:C13)</f>
        <v>#DIV/0!</v>
      </c>
      <c r="D14" s="1088" t="e">
        <f t="shared" si="4"/>
        <v>#DIV/0!</v>
      </c>
      <c r="E14" s="1088" t="e">
        <f t="shared" si="4"/>
        <v>#DIV/0!</v>
      </c>
      <c r="F14" s="1088">
        <f t="shared" si="4"/>
        <v>0</v>
      </c>
      <c r="G14" s="1088">
        <f t="shared" si="4"/>
        <v>0</v>
      </c>
      <c r="H14" s="1088">
        <f t="shared" si="4"/>
        <v>0</v>
      </c>
      <c r="I14" s="1088">
        <f t="shared" si="4"/>
        <v>0</v>
      </c>
      <c r="J14" s="1088">
        <f t="shared" si="4"/>
        <v>0</v>
      </c>
      <c r="K14" s="1088" t="e">
        <f t="shared" si="4"/>
        <v>#DIV/0!</v>
      </c>
      <c r="L14" s="1088">
        <f t="shared" si="4"/>
        <v>0</v>
      </c>
      <c r="M14" s="1088">
        <f t="shared" si="4"/>
        <v>0</v>
      </c>
      <c r="N14" s="1087" t="e">
        <f>SUM(C14:M14)</f>
        <v>#DIV/0!</v>
      </c>
      <c r="O14" s="83"/>
      <c r="Q14" s="81"/>
      <c r="R14" s="81"/>
    </row>
    <row r="15" spans="1:23" ht="15">
      <c r="B15" s="17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6"/>
      <c r="Q15" s="81"/>
      <c r="R15" s="81"/>
    </row>
    <row r="16" spans="1:23" customFormat="1" ht="15">
      <c r="A16" s="134" t="s">
        <v>46</v>
      </c>
      <c r="B16" s="1110"/>
      <c r="C16" s="1102" t="e">
        <f t="shared" ref="C16:M16" si="5">+C14/$N$14</f>
        <v>#DIV/0!</v>
      </c>
      <c r="D16" s="1103" t="e">
        <f t="shared" si="5"/>
        <v>#DIV/0!</v>
      </c>
      <c r="E16" s="1103" t="e">
        <f t="shared" si="5"/>
        <v>#DIV/0!</v>
      </c>
      <c r="F16" s="1103" t="e">
        <f t="shared" si="5"/>
        <v>#DIV/0!</v>
      </c>
      <c r="G16" s="1103" t="e">
        <f t="shared" si="5"/>
        <v>#DIV/0!</v>
      </c>
      <c r="H16" s="1103" t="e">
        <f t="shared" si="5"/>
        <v>#DIV/0!</v>
      </c>
      <c r="I16" s="1103" t="e">
        <f t="shared" si="5"/>
        <v>#DIV/0!</v>
      </c>
      <c r="J16" s="1103" t="e">
        <f t="shared" si="5"/>
        <v>#DIV/0!</v>
      </c>
      <c r="K16" s="1103" t="e">
        <f t="shared" si="5"/>
        <v>#DIV/0!</v>
      </c>
      <c r="L16" s="1103" t="e">
        <f t="shared" si="5"/>
        <v>#DIV/0!</v>
      </c>
      <c r="M16" s="1103" t="e">
        <f t="shared" si="5"/>
        <v>#DIV/0!</v>
      </c>
      <c r="N16" s="1087" t="e">
        <f>SUM(C16:M16)</f>
        <v>#DIV/0!</v>
      </c>
      <c r="O16" s="83"/>
    </row>
    <row r="17" spans="1:16" customFormat="1" ht="24" customHeight="1">
      <c r="A17" s="135" t="s">
        <v>47</v>
      </c>
      <c r="B17" s="1111"/>
      <c r="N17" s="4"/>
    </row>
    <row r="18" spans="1:16" customFormat="1" ht="15">
      <c r="B18" s="124"/>
      <c r="N18" s="4"/>
    </row>
    <row r="19" spans="1:16" customFormat="1" ht="16.5" customHeight="1">
      <c r="A19" s="125" t="s">
        <v>48</v>
      </c>
      <c r="C19" s="84" t="s">
        <v>28</v>
      </c>
      <c r="D19" s="84" t="s">
        <v>29</v>
      </c>
      <c r="E19" s="84" t="s">
        <v>30</v>
      </c>
      <c r="F19" s="84" t="s">
        <v>31</v>
      </c>
      <c r="G19" s="84" t="s">
        <v>32</v>
      </c>
      <c r="H19" s="84" t="s">
        <v>33</v>
      </c>
      <c r="I19" s="84" t="s">
        <v>34</v>
      </c>
      <c r="J19" s="84" t="s">
        <v>35</v>
      </c>
      <c r="K19" s="84" t="s">
        <v>36</v>
      </c>
      <c r="L19" s="84" t="s">
        <v>37</v>
      </c>
      <c r="M19" s="84" t="s">
        <v>38</v>
      </c>
      <c r="N19" s="84" t="s">
        <v>39</v>
      </c>
    </row>
    <row r="20" spans="1:16" s="17" customFormat="1" ht="12.75" customHeight="1">
      <c r="A20" s="97">
        <v>1127</v>
      </c>
      <c r="B20" s="1105"/>
      <c r="C20" s="1086" t="e">
        <f>ROUND((($B$17)*C16),2)+B16</f>
        <v>#DIV/0!</v>
      </c>
      <c r="D20" s="1092" t="e">
        <f>ROUND((($B$17)*D16),2)</f>
        <v>#DIV/0!</v>
      </c>
      <c r="E20" s="1092" t="e">
        <f>ROUND((($B$17)*E16),2)</f>
        <v>#DIV/0!</v>
      </c>
      <c r="F20" s="1092" t="e">
        <f t="shared" ref="F20:M20" si="6">ROUND((($B$17)*F16),2)</f>
        <v>#DIV/0!</v>
      </c>
      <c r="G20" s="1092" t="e">
        <f t="shared" si="6"/>
        <v>#DIV/0!</v>
      </c>
      <c r="H20" s="1092" t="e">
        <f t="shared" si="6"/>
        <v>#DIV/0!</v>
      </c>
      <c r="I20" s="1092" t="e">
        <f t="shared" si="6"/>
        <v>#DIV/0!</v>
      </c>
      <c r="J20" s="1092" t="e">
        <f t="shared" si="6"/>
        <v>#DIV/0!</v>
      </c>
      <c r="K20" s="1092" t="e">
        <f t="shared" si="6"/>
        <v>#DIV/0!</v>
      </c>
      <c r="L20" s="1092" t="e">
        <f t="shared" si="6"/>
        <v>#DIV/0!</v>
      </c>
      <c r="M20" s="1092" t="e">
        <f t="shared" si="6"/>
        <v>#DIV/0!</v>
      </c>
      <c r="N20" s="1093" t="e">
        <f>SUM(C20:M20)</f>
        <v>#DIV/0!</v>
      </c>
      <c r="O20" s="86" t="e">
        <f>+B17+B16-N20</f>
        <v>#DIV/0!</v>
      </c>
    </row>
    <row r="21" spans="1:16" ht="12.75" customHeight="1">
      <c r="A21" s="97" t="s">
        <v>65</v>
      </c>
      <c r="B21" s="1096"/>
      <c r="C21" s="90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0"/>
    </row>
    <row r="22" spans="1:16" ht="12.75" customHeight="1">
      <c r="A22" s="97" t="s">
        <v>66</v>
      </c>
      <c r="B22" s="1096"/>
      <c r="C22" s="90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0"/>
    </row>
    <row r="23" spans="1:16" ht="12.75" customHeight="1">
      <c r="A23" s="97">
        <v>1121</v>
      </c>
      <c r="B23" s="1096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0"/>
    </row>
    <row r="24" spans="1:16" ht="12.75" customHeight="1">
      <c r="A24" s="97">
        <v>1125</v>
      </c>
      <c r="B24" s="97"/>
      <c r="C24" s="77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0"/>
    </row>
    <row r="25" spans="1:16" ht="12.75" customHeight="1">
      <c r="A25" s="97">
        <v>1126</v>
      </c>
      <c r="B25" s="1096"/>
      <c r="C25" s="1104">
        <f>+B20</f>
        <v>0</v>
      </c>
      <c r="D25" s="77" t="s">
        <v>312</v>
      </c>
      <c r="E25" s="83"/>
      <c r="F25" s="83"/>
      <c r="G25" s="83"/>
      <c r="H25" s="83"/>
      <c r="I25" s="83"/>
      <c r="J25" s="83"/>
      <c r="K25" s="83"/>
      <c r="L25" s="83"/>
      <c r="M25" s="83"/>
      <c r="N25" s="80"/>
    </row>
    <row r="26" spans="1:16" ht="12.75" customHeight="1">
      <c r="A26" s="97">
        <v>1128</v>
      </c>
      <c r="B26" s="1096"/>
      <c r="C26" s="1104">
        <f>+B27-B17-B16</f>
        <v>0</v>
      </c>
      <c r="D26" s="90" t="s">
        <v>313</v>
      </c>
    </row>
    <row r="27" spans="1:16" ht="15" customHeight="1">
      <c r="A27" s="149" t="s">
        <v>39</v>
      </c>
      <c r="B27" s="1104">
        <f>SUM(B20:B26)</f>
        <v>0</v>
      </c>
      <c r="C27" s="90" t="e">
        <f>+B27-N30</f>
        <v>#DIV/0!</v>
      </c>
    </row>
    <row r="29" spans="1:16" ht="16.5" customHeight="1">
      <c r="C29" s="139" t="s">
        <v>28</v>
      </c>
      <c r="D29" s="139" t="s">
        <v>29</v>
      </c>
      <c r="E29" s="139" t="s">
        <v>30</v>
      </c>
      <c r="F29" s="139" t="s">
        <v>31</v>
      </c>
      <c r="G29" s="139" t="s">
        <v>32</v>
      </c>
      <c r="H29" s="139" t="s">
        <v>33</v>
      </c>
      <c r="I29" s="139" t="s">
        <v>34</v>
      </c>
      <c r="J29" s="139" t="s">
        <v>35</v>
      </c>
      <c r="K29" s="139" t="s">
        <v>36</v>
      </c>
      <c r="L29" s="139" t="s">
        <v>37</v>
      </c>
      <c r="M29" s="139" t="s">
        <v>38</v>
      </c>
      <c r="N29" s="139" t="s">
        <v>39</v>
      </c>
    </row>
    <row r="30" spans="1:16" ht="12.75">
      <c r="B30" s="98" t="s">
        <v>51</v>
      </c>
      <c r="C30" s="1088" t="e">
        <f>IF(C26&lt;0,C20+(C26*C16),C20+C26-B20)</f>
        <v>#DIV/0!</v>
      </c>
      <c r="D30" s="1088" t="e">
        <f>IF(C26&lt;0,D20+(C26*D16),D20)</f>
        <v>#DIV/0!</v>
      </c>
      <c r="E30" s="1088" t="e">
        <f>IF(C26&lt;0,E20+(C26*E16),E20)</f>
        <v>#DIV/0!</v>
      </c>
      <c r="F30" s="1088" t="e">
        <f>IF(C26&lt;0,F20+(C26*F16),F20)</f>
        <v>#DIV/0!</v>
      </c>
      <c r="G30" s="1088" t="e">
        <f>IF(C26&lt;0,G20+(C26*G16),G20)</f>
        <v>#DIV/0!</v>
      </c>
      <c r="H30" s="1088" t="e">
        <f>IF(C26&lt;0,H20+(C26*H16),H20)</f>
        <v>#DIV/0!</v>
      </c>
      <c r="I30" s="1088" t="e">
        <f>IF(C26&lt;0,I20+(C26*I16),I20)</f>
        <v>#DIV/0!</v>
      </c>
      <c r="J30" s="1088" t="e">
        <f>IF(C26&lt;0,J20+(C26*J16),J20)</f>
        <v>#DIV/0!</v>
      </c>
      <c r="K30" s="1088" t="e">
        <f>IF(C26&lt;0,K20+(C26*K16),K20+B20)</f>
        <v>#DIV/0!</v>
      </c>
      <c r="L30" s="1088" t="e">
        <f>IF(C26&lt;0,L20+(C26*L16),L20)</f>
        <v>#DIV/0!</v>
      </c>
      <c r="M30" s="1088" t="e">
        <f>IF(C26&lt;0,M20+(C26*M16),M20)</f>
        <v>#DIV/0!</v>
      </c>
      <c r="N30" s="1093" t="e">
        <f>SUM(C30:M30)</f>
        <v>#DIV/0!</v>
      </c>
      <c r="O30" s="83"/>
      <c r="P30" s="83"/>
    </row>
    <row r="35" spans="1:13" s="35" customFormat="1" ht="12">
      <c r="A35" s="99"/>
      <c r="B35" s="99"/>
      <c r="C35" s="144" t="s">
        <v>52</v>
      </c>
      <c r="D35" s="144" t="s">
        <v>53</v>
      </c>
      <c r="E35" s="39"/>
      <c r="F35" s="39"/>
      <c r="G35" s="39"/>
      <c r="H35" s="39"/>
      <c r="I35" s="39"/>
      <c r="J35" s="39"/>
      <c r="K35" s="39"/>
    </row>
    <row r="36" spans="1:13" s="35" customFormat="1" ht="12.75">
      <c r="A36" s="101" t="s">
        <v>54</v>
      </c>
      <c r="B36" s="102" t="s">
        <v>55</v>
      </c>
      <c r="C36" s="1098"/>
      <c r="D36" s="1106" t="e">
        <f>C36/$C$39</f>
        <v>#DIV/0!</v>
      </c>
      <c r="E36" s="39"/>
      <c r="F36" s="39"/>
      <c r="G36" s="39"/>
      <c r="H36" s="40"/>
      <c r="I36" s="40"/>
      <c r="J36" s="40"/>
      <c r="K36" s="40"/>
    </row>
    <row r="37" spans="1:13" s="35" customFormat="1" ht="12.75">
      <c r="A37" s="101"/>
      <c r="B37" s="102" t="s">
        <v>56</v>
      </c>
      <c r="C37" s="1098"/>
      <c r="D37" s="1106" t="e">
        <f>C37/$C$39</f>
        <v>#DIV/0!</v>
      </c>
      <c r="E37" s="39"/>
      <c r="F37" s="39"/>
      <c r="G37" s="39"/>
      <c r="H37" s="40"/>
      <c r="I37" s="40"/>
      <c r="J37" s="40"/>
      <c r="K37" s="40"/>
    </row>
    <row r="38" spans="1:13" s="35" customFormat="1" ht="12.75">
      <c r="A38" s="101"/>
      <c r="B38" s="102" t="s">
        <v>57</v>
      </c>
      <c r="C38" s="1098"/>
      <c r="D38" s="1106" t="e">
        <f>C38/$C$39</f>
        <v>#DIV/0!</v>
      </c>
      <c r="E38" s="39"/>
      <c r="F38" s="39"/>
      <c r="G38" s="39"/>
      <c r="H38" s="40"/>
      <c r="I38" s="40"/>
      <c r="J38" s="40"/>
      <c r="K38" s="39"/>
    </row>
    <row r="39" spans="1:13" s="35" customFormat="1" ht="12.75">
      <c r="A39" s="126"/>
      <c r="B39" s="127"/>
      <c r="C39" s="1099">
        <f>C36+C37+C38</f>
        <v>0</v>
      </c>
      <c r="D39" s="101" t="e">
        <f>SUM(D36:D38)</f>
        <v>#DIV/0!</v>
      </c>
      <c r="E39" s="39"/>
      <c r="F39" s="39"/>
      <c r="G39" s="39"/>
      <c r="H39" s="40"/>
      <c r="I39" s="40"/>
      <c r="J39" s="40"/>
      <c r="K39" s="40"/>
    </row>
    <row r="40" spans="1:13" s="35" customFormat="1" ht="16.5">
      <c r="A40" s="126"/>
      <c r="B40" s="127"/>
      <c r="C40" s="145" t="s">
        <v>28</v>
      </c>
      <c r="D40" s="145" t="s">
        <v>29</v>
      </c>
      <c r="E40" s="145" t="s">
        <v>30</v>
      </c>
      <c r="F40" s="145" t="s">
        <v>31</v>
      </c>
      <c r="G40" s="145" t="s">
        <v>32</v>
      </c>
      <c r="H40" s="145" t="s">
        <v>33</v>
      </c>
      <c r="I40" s="145" t="s">
        <v>34</v>
      </c>
      <c r="J40" s="145" t="s">
        <v>35</v>
      </c>
      <c r="K40" s="145" t="s">
        <v>36</v>
      </c>
      <c r="L40" s="142" t="s">
        <v>39</v>
      </c>
    </row>
    <row r="41" spans="1:13" s="35" customFormat="1" ht="12.75">
      <c r="A41" s="101" t="s">
        <v>54</v>
      </c>
      <c r="B41" s="102" t="s">
        <v>55</v>
      </c>
      <c r="C41" s="1099" t="e">
        <f>$C$7*D36</f>
        <v>#DIV/0!</v>
      </c>
      <c r="D41" s="1099" t="e">
        <f>$D$7*D36</f>
        <v>#DIV/0!</v>
      </c>
      <c r="E41" s="1100" t="e">
        <f>$E$7*D36</f>
        <v>#DIV/0!</v>
      </c>
      <c r="F41" s="1100"/>
      <c r="G41" s="1100"/>
      <c r="H41" s="1100"/>
      <c r="I41" s="1100"/>
      <c r="J41" s="1100"/>
      <c r="K41" s="1100" t="e">
        <f>$K$7*D36</f>
        <v>#DIV/0!</v>
      </c>
      <c r="L41" s="1101" t="e">
        <f>SUM(C41:K41)</f>
        <v>#DIV/0!</v>
      </c>
      <c r="M41" s="77"/>
    </row>
    <row r="42" spans="1:13" s="35" customFormat="1" ht="12.75">
      <c r="A42" s="101"/>
      <c r="B42" s="102" t="s">
        <v>56</v>
      </c>
      <c r="C42" s="1099" t="e">
        <f>$C$7*D37</f>
        <v>#DIV/0!</v>
      </c>
      <c r="D42" s="1099" t="e">
        <f>$D$7*D37</f>
        <v>#DIV/0!</v>
      </c>
      <c r="E42" s="1099" t="e">
        <f>$E$7*D37</f>
        <v>#DIV/0!</v>
      </c>
      <c r="F42" s="1099"/>
      <c r="G42" s="1099"/>
      <c r="H42" s="1099"/>
      <c r="I42" s="1099"/>
      <c r="J42" s="1099"/>
      <c r="K42" s="1099" t="e">
        <f>$K$7*D37</f>
        <v>#DIV/0!</v>
      </c>
      <c r="L42" s="1101" t="e">
        <f>SUM(C42:K42)</f>
        <v>#DIV/0!</v>
      </c>
      <c r="M42" s="77"/>
    </row>
    <row r="43" spans="1:13" s="35" customFormat="1" ht="12.75">
      <c r="A43" s="101"/>
      <c r="B43" s="102" t="s">
        <v>57</v>
      </c>
      <c r="C43" s="1099" t="e">
        <f>$C$7*D38</f>
        <v>#DIV/0!</v>
      </c>
      <c r="D43" s="1099" t="e">
        <f>$D$7*D38</f>
        <v>#DIV/0!</v>
      </c>
      <c r="E43" s="1099" t="e">
        <f>$E$7*D38</f>
        <v>#DIV/0!</v>
      </c>
      <c r="F43" s="1099"/>
      <c r="G43" s="1099"/>
      <c r="H43" s="1099"/>
      <c r="I43" s="1099"/>
      <c r="J43" s="1099"/>
      <c r="K43" s="1099" t="e">
        <f>$K$7*D38</f>
        <v>#DIV/0!</v>
      </c>
      <c r="L43" s="1101" t="e">
        <f>SUM(C43:K43)</f>
        <v>#DIV/0!</v>
      </c>
      <c r="M43" s="1097" t="e">
        <f>SUM(L41:L43)-N7</f>
        <v>#DIV/0!</v>
      </c>
    </row>
    <row r="44" spans="1:13" s="35" customFormat="1" ht="12">
      <c r="B44" s="107"/>
      <c r="C44" s="109"/>
      <c r="D44" s="109"/>
      <c r="E44" s="110"/>
      <c r="F44" s="110"/>
      <c r="G44" s="110"/>
      <c r="H44" s="110"/>
      <c r="I44" s="110"/>
      <c r="J44" s="110"/>
      <c r="K44" s="110"/>
    </row>
    <row r="45" spans="1:13" s="35" customFormat="1" ht="12">
      <c r="B45" s="107"/>
      <c r="C45" s="109"/>
      <c r="D45" s="109"/>
      <c r="E45" s="110"/>
      <c r="F45" s="110"/>
      <c r="G45" s="110"/>
      <c r="H45" s="110"/>
      <c r="I45" s="110"/>
      <c r="J45" s="110"/>
      <c r="K45" s="110"/>
    </row>
    <row r="46" spans="1:13" s="35" customFormat="1" ht="12">
      <c r="A46" s="99"/>
      <c r="B46" s="100"/>
      <c r="C46" s="143" t="s">
        <v>52</v>
      </c>
      <c r="D46" s="143" t="s">
        <v>53</v>
      </c>
      <c r="E46" s="110"/>
      <c r="F46" s="110"/>
      <c r="G46" s="110"/>
      <c r="H46" s="110"/>
      <c r="I46" s="110"/>
      <c r="J46" s="110"/>
      <c r="K46" s="110"/>
    </row>
    <row r="47" spans="1:13" s="35" customFormat="1" ht="12.75">
      <c r="A47" s="101" t="s">
        <v>58</v>
      </c>
      <c r="B47" s="102" t="s">
        <v>55</v>
      </c>
      <c r="C47" s="1098"/>
      <c r="D47" s="1106" t="e">
        <f>C47/$C$50</f>
        <v>#DIV/0!</v>
      </c>
      <c r="E47" s="110"/>
      <c r="F47" s="110"/>
      <c r="G47" s="110"/>
      <c r="H47" s="110"/>
      <c r="I47" s="110"/>
      <c r="J47" s="110"/>
      <c r="K47" s="110"/>
    </row>
    <row r="48" spans="1:13" s="35" customFormat="1" ht="12.75">
      <c r="A48" s="101"/>
      <c r="B48" s="102" t="s">
        <v>56</v>
      </c>
      <c r="C48" s="1098"/>
      <c r="D48" s="1106" t="e">
        <f>C48/$C$50</f>
        <v>#DIV/0!</v>
      </c>
      <c r="E48" s="110"/>
      <c r="F48" s="110"/>
      <c r="G48" s="110"/>
      <c r="H48" s="110"/>
      <c r="I48" s="110"/>
      <c r="J48" s="110"/>
      <c r="K48" s="110"/>
    </row>
    <row r="49" spans="1:14" s="35" customFormat="1" ht="12.75">
      <c r="A49" s="101"/>
      <c r="B49" s="102" t="s">
        <v>57</v>
      </c>
      <c r="C49" s="1098"/>
      <c r="D49" s="1106" t="e">
        <f>C49/$C$50</f>
        <v>#DIV/0!</v>
      </c>
      <c r="E49" s="110"/>
      <c r="F49" s="110"/>
      <c r="G49" s="110"/>
      <c r="H49" s="110"/>
      <c r="I49" s="110"/>
      <c r="J49" s="110"/>
      <c r="K49" s="110"/>
    </row>
    <row r="50" spans="1:14" s="35" customFormat="1" ht="12.75">
      <c r="A50" s="101"/>
      <c r="B50" s="102"/>
      <c r="C50" s="1099">
        <f>C47+C48+C49</f>
        <v>0</v>
      </c>
      <c r="D50" s="101" t="e">
        <f>SUM(D47:D49)</f>
        <v>#DIV/0!</v>
      </c>
      <c r="E50" s="110"/>
      <c r="F50" s="110"/>
      <c r="G50" s="110"/>
      <c r="H50" s="110"/>
      <c r="I50" s="110"/>
      <c r="J50" s="110"/>
      <c r="K50" s="110"/>
    </row>
    <row r="51" spans="1:14" s="35" customFormat="1" ht="16.5">
      <c r="A51" s="101"/>
      <c r="B51" s="102"/>
      <c r="C51" s="145" t="s">
        <v>28</v>
      </c>
      <c r="D51" s="145" t="s">
        <v>29</v>
      </c>
      <c r="E51" s="145" t="s">
        <v>30</v>
      </c>
      <c r="F51" s="145" t="s">
        <v>31</v>
      </c>
      <c r="G51" s="145" t="s">
        <v>32</v>
      </c>
      <c r="H51" s="145" t="s">
        <v>33</v>
      </c>
      <c r="I51" s="145" t="s">
        <v>34</v>
      </c>
      <c r="J51" s="145" t="s">
        <v>35</v>
      </c>
      <c r="K51" s="145" t="s">
        <v>36</v>
      </c>
      <c r="L51" s="142" t="s">
        <v>39</v>
      </c>
    </row>
    <row r="52" spans="1:14" s="35" customFormat="1" ht="12.75">
      <c r="A52" s="101" t="s">
        <v>58</v>
      </c>
      <c r="B52" s="102" t="s">
        <v>55</v>
      </c>
      <c r="C52" s="1099" t="e">
        <f>$C$8*D47</f>
        <v>#DIV/0!</v>
      </c>
      <c r="D52" s="1099" t="e">
        <f>$D$8*D47</f>
        <v>#DIV/0!</v>
      </c>
      <c r="E52" s="1099" t="e">
        <f>$E$8*D47</f>
        <v>#DIV/0!</v>
      </c>
      <c r="F52" s="1099"/>
      <c r="G52" s="1099"/>
      <c r="H52" s="1099"/>
      <c r="I52" s="1099"/>
      <c r="J52" s="1099"/>
      <c r="K52" s="1099" t="e">
        <f>$K$8*D47</f>
        <v>#DIV/0!</v>
      </c>
      <c r="L52" s="1101" t="e">
        <f>SUM(C52:K52)</f>
        <v>#DIV/0!</v>
      </c>
      <c r="M52" s="77"/>
    </row>
    <row r="53" spans="1:14" s="35" customFormat="1" ht="12.75">
      <c r="A53" s="101"/>
      <c r="B53" s="102" t="s">
        <v>56</v>
      </c>
      <c r="C53" s="1099" t="e">
        <f>$C$8*D48</f>
        <v>#DIV/0!</v>
      </c>
      <c r="D53" s="1099" t="e">
        <f>$D$8*D48</f>
        <v>#DIV/0!</v>
      </c>
      <c r="E53" s="1099" t="e">
        <f>$E$8*D48</f>
        <v>#DIV/0!</v>
      </c>
      <c r="F53" s="1099"/>
      <c r="G53" s="1099"/>
      <c r="H53" s="1099"/>
      <c r="I53" s="1099"/>
      <c r="J53" s="1099"/>
      <c r="K53" s="1099" t="e">
        <f>$K$8*D48</f>
        <v>#DIV/0!</v>
      </c>
      <c r="L53" s="1101" t="e">
        <f>SUM(C53:K53)</f>
        <v>#DIV/0!</v>
      </c>
      <c r="M53" s="77"/>
    </row>
    <row r="54" spans="1:14" s="35" customFormat="1" ht="12.75">
      <c r="A54" s="101"/>
      <c r="B54" s="102" t="s">
        <v>57</v>
      </c>
      <c r="C54" s="1099" t="e">
        <f>$C$8*D49</f>
        <v>#DIV/0!</v>
      </c>
      <c r="D54" s="1099" t="e">
        <f>$D$8*D49</f>
        <v>#DIV/0!</v>
      </c>
      <c r="E54" s="1099" t="e">
        <f>$E$8*D49</f>
        <v>#DIV/0!</v>
      </c>
      <c r="F54" s="1099"/>
      <c r="G54" s="1099"/>
      <c r="H54" s="1099"/>
      <c r="I54" s="1099"/>
      <c r="J54" s="1099"/>
      <c r="K54" s="1099" t="e">
        <f>$K$8*D49</f>
        <v>#DIV/0!</v>
      </c>
      <c r="L54" s="1101" t="e">
        <f>SUM(C54:K54)</f>
        <v>#DIV/0!</v>
      </c>
      <c r="M54" s="90" t="e">
        <f>SUM(L52:L54)-N8</f>
        <v>#DIV/0!</v>
      </c>
    </row>
    <row r="55" spans="1:14" s="35" customFormat="1" ht="12"/>
    <row r="57" spans="1:14" ht="12.75">
      <c r="A57" s="126"/>
      <c r="B57" s="127"/>
      <c r="C57" s="128"/>
      <c r="D57" s="129"/>
      <c r="E57" s="110"/>
      <c r="F57" s="110"/>
      <c r="G57" s="110"/>
      <c r="H57" s="110"/>
      <c r="I57" s="110"/>
      <c r="J57" s="110"/>
      <c r="K57" s="110"/>
      <c r="L57" s="39"/>
      <c r="M57" s="39"/>
    </row>
    <row r="58" spans="1:14" ht="15.75" customHeight="1">
      <c r="A58" s="1141" t="s">
        <v>59</v>
      </c>
      <c r="B58" s="1142"/>
      <c r="C58" s="84" t="s">
        <v>28</v>
      </c>
      <c r="D58" s="84" t="s">
        <v>29</v>
      </c>
      <c r="E58" s="84" t="s">
        <v>30</v>
      </c>
      <c r="F58" s="84" t="s">
        <v>31</v>
      </c>
      <c r="G58" s="84" t="s">
        <v>32</v>
      </c>
      <c r="H58" s="84" t="s">
        <v>33</v>
      </c>
      <c r="I58" s="84" t="s">
        <v>34</v>
      </c>
      <c r="J58" s="84" t="s">
        <v>35</v>
      </c>
      <c r="K58" s="84" t="s">
        <v>36</v>
      </c>
      <c r="L58" s="84" t="s">
        <v>37</v>
      </c>
      <c r="M58" s="84" t="s">
        <v>38</v>
      </c>
      <c r="N58" s="84" t="s">
        <v>39</v>
      </c>
    </row>
    <row r="59" spans="1:14" ht="12.75">
      <c r="A59" s="112">
        <v>2121</v>
      </c>
      <c r="B59" s="136" t="s">
        <v>60</v>
      </c>
      <c r="C59" s="1086">
        <f>+ObligVista2101!M280</f>
        <v>0</v>
      </c>
      <c r="D59" s="1086">
        <f>+ObligVista2101!M281</f>
        <v>0</v>
      </c>
      <c r="E59" s="1086">
        <f>+ObligVista2101!M282</f>
        <v>0</v>
      </c>
      <c r="F59" s="1086"/>
      <c r="G59" s="1086"/>
      <c r="H59" s="1086"/>
      <c r="I59" s="1086"/>
      <c r="J59" s="1086"/>
      <c r="K59" s="1086">
        <f>+ObligVista2101!M283</f>
        <v>0</v>
      </c>
      <c r="L59" s="1086"/>
      <c r="M59" s="1087"/>
      <c r="N59" s="1087">
        <f>SUM(C59:M59)</f>
        <v>0</v>
      </c>
    </row>
    <row r="60" spans="1:14" ht="12.75">
      <c r="A60" s="113"/>
      <c r="B60" s="114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</row>
    <row r="61" spans="1:14" ht="12">
      <c r="A61" s="35"/>
      <c r="B61" s="65"/>
      <c r="C61" s="11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35"/>
    </row>
    <row r="62" spans="1:14" ht="12">
      <c r="A62" s="99"/>
      <c r="B62" s="100"/>
      <c r="C62" s="143" t="s">
        <v>52</v>
      </c>
      <c r="D62" s="143" t="s">
        <v>53</v>
      </c>
      <c r="E62" s="110"/>
      <c r="F62" s="110"/>
      <c r="G62" s="110"/>
      <c r="H62" s="110"/>
      <c r="I62" s="110"/>
      <c r="J62" s="110"/>
      <c r="K62" s="110"/>
      <c r="L62" s="35"/>
      <c r="M62" s="35"/>
      <c r="N62" s="35"/>
    </row>
    <row r="63" spans="1:14" ht="12.75">
      <c r="A63" s="116" t="s">
        <v>61</v>
      </c>
      <c r="B63" s="102" t="s">
        <v>55</v>
      </c>
      <c r="C63" s="1098"/>
      <c r="D63" s="1106">
        <f>IF(AND(C63=0,$C$66=0),0,C63/$C$66)</f>
        <v>0</v>
      </c>
      <c r="E63" s="110"/>
      <c r="F63" s="110"/>
      <c r="G63" s="110"/>
      <c r="H63" s="110"/>
      <c r="I63" s="110"/>
      <c r="J63" s="110"/>
      <c r="K63" s="110"/>
      <c r="L63" s="35"/>
      <c r="M63" s="35"/>
      <c r="N63" s="35"/>
    </row>
    <row r="64" spans="1:14" ht="15">
      <c r="A64" s="116" t="s">
        <v>62</v>
      </c>
      <c r="B64" s="102" t="s">
        <v>56</v>
      </c>
      <c r="C64" s="1098"/>
      <c r="D64" s="1106">
        <f t="shared" ref="D64:D65" si="7">IF(AND(C64=0,$C$66=0),0,C64/$C$66)</f>
        <v>0</v>
      </c>
      <c r="E64" s="110"/>
      <c r="F64" s="110"/>
      <c r="G64" s="110"/>
      <c r="H64" s="110"/>
      <c r="I64" s="110"/>
      <c r="J64" s="110"/>
      <c r="K64" s="110"/>
      <c r="L64" s="35"/>
      <c r="M64" s="35"/>
      <c r="N64"/>
    </row>
    <row r="65" spans="1:14" ht="15">
      <c r="A65" s="101"/>
      <c r="B65" s="102" t="s">
        <v>57</v>
      </c>
      <c r="C65" s="1098"/>
      <c r="D65" s="1106">
        <f t="shared" si="7"/>
        <v>0</v>
      </c>
      <c r="E65" s="110"/>
      <c r="F65" s="110"/>
      <c r="G65" s="110"/>
      <c r="H65" s="110"/>
      <c r="I65" s="110"/>
      <c r="J65" s="110"/>
      <c r="K65" s="110"/>
      <c r="L65" s="35"/>
      <c r="M65" s="35"/>
      <c r="N65"/>
    </row>
    <row r="66" spans="1:14" ht="12.75">
      <c r="A66" s="99"/>
      <c r="B66" s="100"/>
      <c r="C66" s="1099">
        <f>C63+C64+C65</f>
        <v>0</v>
      </c>
      <c r="D66" s="101">
        <f>SUM(D63:D65)</f>
        <v>0</v>
      </c>
      <c r="E66" s="110"/>
      <c r="F66" s="110"/>
      <c r="G66" s="110"/>
      <c r="H66" s="110"/>
      <c r="I66" s="110"/>
      <c r="J66" s="110"/>
      <c r="K66" s="110"/>
      <c r="L66" s="35"/>
      <c r="M66" s="35"/>
    </row>
    <row r="67" spans="1:14" ht="16.5">
      <c r="A67" s="99"/>
      <c r="B67" s="100"/>
      <c r="C67" s="145" t="s">
        <v>28</v>
      </c>
      <c r="D67" s="145" t="s">
        <v>29</v>
      </c>
      <c r="E67" s="145" t="s">
        <v>30</v>
      </c>
      <c r="F67" s="145" t="s">
        <v>31</v>
      </c>
      <c r="G67" s="145" t="s">
        <v>32</v>
      </c>
      <c r="H67" s="145" t="s">
        <v>33</v>
      </c>
      <c r="I67" s="145" t="s">
        <v>34</v>
      </c>
      <c r="J67" s="145" t="s">
        <v>35</v>
      </c>
      <c r="K67" s="145" t="s">
        <v>36</v>
      </c>
      <c r="L67" s="142" t="s">
        <v>39</v>
      </c>
      <c r="M67" s="35"/>
    </row>
    <row r="68" spans="1:14" ht="12.75">
      <c r="A68" s="116" t="s">
        <v>61</v>
      </c>
      <c r="B68" s="102" t="s">
        <v>55</v>
      </c>
      <c r="C68" s="1099">
        <f>$C$59*D63</f>
        <v>0</v>
      </c>
      <c r="D68" s="1099">
        <f>$D$59*D63</f>
        <v>0</v>
      </c>
      <c r="E68" s="1099">
        <f>ROUND($E$59*D63,2)</f>
        <v>0</v>
      </c>
      <c r="F68" s="1099"/>
      <c r="G68" s="1099"/>
      <c r="H68" s="1099"/>
      <c r="I68" s="1099"/>
      <c r="J68" s="1099"/>
      <c r="K68" s="1099">
        <f>$K$59*D63</f>
        <v>0</v>
      </c>
      <c r="L68" s="1107">
        <f>SUM(C68:K68)</f>
        <v>0</v>
      </c>
      <c r="M68" s="77"/>
    </row>
    <row r="69" spans="1:14" ht="12.75">
      <c r="A69" s="116" t="s">
        <v>62</v>
      </c>
      <c r="B69" s="102" t="s">
        <v>56</v>
      </c>
      <c r="C69" s="1099">
        <f>$C$59*D64</f>
        <v>0</v>
      </c>
      <c r="D69" s="1099">
        <f>$D$59*D64</f>
        <v>0</v>
      </c>
      <c r="E69" s="1099">
        <f>ROUND($E$59*D64,2)</f>
        <v>0</v>
      </c>
      <c r="F69" s="1099"/>
      <c r="G69" s="1099"/>
      <c r="H69" s="1099"/>
      <c r="I69" s="1099"/>
      <c r="J69" s="1099"/>
      <c r="K69" s="1099">
        <f>$K$59*D64</f>
        <v>0</v>
      </c>
      <c r="L69" s="1107">
        <f>SUM(C69:K69)</f>
        <v>0</v>
      </c>
      <c r="M69" s="77"/>
    </row>
    <row r="70" spans="1:14" ht="12.75">
      <c r="A70" s="101"/>
      <c r="B70" s="102" t="s">
        <v>57</v>
      </c>
      <c r="C70" s="1099">
        <f>$C$59*D65</f>
        <v>0</v>
      </c>
      <c r="D70" s="1099">
        <f>$D$59*D65</f>
        <v>0</v>
      </c>
      <c r="E70" s="1099">
        <f>$E$59*D65</f>
        <v>0</v>
      </c>
      <c r="F70" s="1099"/>
      <c r="G70" s="1099"/>
      <c r="H70" s="1099"/>
      <c r="I70" s="1099"/>
      <c r="J70" s="1099"/>
      <c r="K70" s="1099">
        <f>$K$59*D65</f>
        <v>0</v>
      </c>
      <c r="L70" s="1107">
        <f>SUM(C70:K70)</f>
        <v>0</v>
      </c>
      <c r="M70" s="90">
        <f>SUM(L68:L70)-N59</f>
        <v>0</v>
      </c>
    </row>
    <row r="77" spans="1:14" s="130" customFormat="1"/>
    <row r="78" spans="1:14" ht="12.75">
      <c r="E78" s="117"/>
      <c r="F78" s="117"/>
      <c r="G78" s="118"/>
    </row>
    <row r="79" spans="1:14" ht="12.75">
      <c r="E79" s="85"/>
      <c r="F79" s="117"/>
      <c r="G79" s="118"/>
    </row>
  </sheetData>
  <mergeCells count="1">
    <mergeCell ref="A58:B58"/>
  </mergeCells>
  <dataValidations disablePrompts="1" count="1">
    <dataValidation allowBlank="1" showInputMessage="1" showErrorMessage="1" promptTitle="Nota..¡¡" prompt="Depósitos Promedios Proyectados S/. 20 mil.&#10;" sqref="T7 T3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96"/>
  <sheetViews>
    <sheetView showGridLines="0" zoomScale="80" zoomScaleNormal="80" workbookViewId="0"/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2.7109375" customWidth="1"/>
    <col min="6" max="6" width="5.5703125" style="4" customWidth="1"/>
    <col min="7" max="7" width="6.140625" customWidth="1"/>
    <col min="8" max="8" width="26.85546875" customWidth="1"/>
    <col min="9" max="9" width="20.7109375" customWidth="1"/>
    <col min="10" max="10" width="18.5703125" customWidth="1"/>
    <col min="11" max="11" width="18.5703125" bestFit="1" customWidth="1"/>
    <col min="12" max="12" width="20.140625" customWidth="1"/>
    <col min="13" max="15" width="18.5703125" bestFit="1" customWidth="1"/>
    <col min="17" max="17" width="13.5703125" bestFit="1" customWidth="1"/>
  </cols>
  <sheetData>
    <row r="1" spans="1:14">
      <c r="A1" s="1" t="s">
        <v>0</v>
      </c>
      <c r="B1" s="2" t="s">
        <v>1</v>
      </c>
      <c r="C1" s="3" t="s">
        <v>2</v>
      </c>
      <c r="D1" s="55" t="s">
        <v>3</v>
      </c>
      <c r="I1" s="5" t="s">
        <v>0</v>
      </c>
      <c r="J1" s="2" t="s">
        <v>1</v>
      </c>
      <c r="K1" s="3" t="s">
        <v>2</v>
      </c>
      <c r="L1" s="55" t="s">
        <v>4</v>
      </c>
      <c r="N1" s="4"/>
    </row>
    <row r="2" spans="1:14">
      <c r="A2" s="6"/>
      <c r="B2" s="7"/>
      <c r="C2" s="8"/>
      <c r="D2">
        <v>273</v>
      </c>
      <c r="E2" s="9"/>
      <c r="I2" s="10"/>
      <c r="J2" s="7"/>
      <c r="K2" s="8"/>
      <c r="L2">
        <v>273</v>
      </c>
      <c r="M2" s="9"/>
      <c r="N2" s="4"/>
    </row>
    <row r="3" spans="1:14">
      <c r="A3" s="6"/>
      <c r="B3" s="7"/>
      <c r="C3" s="8"/>
      <c r="D3">
        <v>272</v>
      </c>
      <c r="E3" s="8"/>
      <c r="I3" s="10"/>
      <c r="J3" s="7"/>
      <c r="K3" s="8"/>
      <c r="L3">
        <v>272</v>
      </c>
      <c r="M3" s="8"/>
      <c r="N3" s="4"/>
    </row>
    <row r="4" spans="1:14">
      <c r="A4" s="6"/>
      <c r="B4" s="7"/>
      <c r="C4" s="8"/>
      <c r="D4">
        <v>271</v>
      </c>
      <c r="E4" s="8"/>
      <c r="I4" s="10"/>
      <c r="J4" s="7"/>
      <c r="K4" s="8"/>
      <c r="L4">
        <v>271</v>
      </c>
      <c r="M4" s="8"/>
      <c r="N4" s="4"/>
    </row>
    <row r="5" spans="1:14">
      <c r="A5" s="6"/>
      <c r="B5" s="7"/>
      <c r="C5" s="8"/>
      <c r="D5">
        <v>270</v>
      </c>
      <c r="E5" s="8"/>
      <c r="I5" s="10"/>
      <c r="J5" s="7"/>
      <c r="K5" s="8"/>
      <c r="L5">
        <v>270</v>
      </c>
      <c r="M5" s="8"/>
      <c r="N5" s="4"/>
    </row>
    <row r="6" spans="1:14">
      <c r="A6" s="6"/>
      <c r="B6" s="7"/>
      <c r="C6" s="8"/>
      <c r="D6">
        <v>269</v>
      </c>
      <c r="E6" s="8"/>
      <c r="I6" s="10"/>
      <c r="J6" s="7"/>
      <c r="K6" s="8"/>
      <c r="L6">
        <v>269</v>
      </c>
      <c r="M6" s="8"/>
      <c r="N6" s="4"/>
    </row>
    <row r="7" spans="1:14">
      <c r="A7" s="6"/>
      <c r="B7" s="7"/>
      <c r="C7" s="8"/>
      <c r="D7">
        <v>268</v>
      </c>
      <c r="E7" s="8"/>
      <c r="I7" s="10"/>
      <c r="J7" s="7"/>
      <c r="K7" s="8"/>
      <c r="L7">
        <v>268</v>
      </c>
      <c r="M7" s="8"/>
      <c r="N7" s="4"/>
    </row>
    <row r="8" spans="1:14">
      <c r="A8" s="6"/>
      <c r="B8" s="7"/>
      <c r="C8" s="8"/>
      <c r="D8">
        <v>267</v>
      </c>
      <c r="E8" s="8"/>
      <c r="I8" s="10"/>
      <c r="J8" s="7"/>
      <c r="K8" s="8"/>
      <c r="L8">
        <v>267</v>
      </c>
      <c r="M8" s="8"/>
      <c r="N8" s="4"/>
    </row>
    <row r="9" spans="1:14">
      <c r="A9" s="6"/>
      <c r="B9" s="7"/>
      <c r="C9" s="8"/>
      <c r="D9">
        <v>266</v>
      </c>
      <c r="E9" s="8"/>
      <c r="I9" s="10"/>
      <c r="J9" s="7"/>
      <c r="K9" s="8"/>
      <c r="L9">
        <v>266</v>
      </c>
      <c r="M9" s="8"/>
      <c r="N9" s="4"/>
    </row>
    <row r="10" spans="1:14">
      <c r="A10" s="6"/>
      <c r="B10" s="7"/>
      <c r="C10" s="8"/>
      <c r="D10">
        <v>265</v>
      </c>
      <c r="E10" s="8"/>
      <c r="I10" s="10"/>
      <c r="J10" s="7"/>
      <c r="K10" s="8"/>
      <c r="L10">
        <v>265</v>
      </c>
      <c r="M10" s="8"/>
      <c r="N10" s="4"/>
    </row>
    <row r="11" spans="1:14">
      <c r="A11" s="6"/>
      <c r="B11" s="7"/>
      <c r="C11" s="8"/>
      <c r="D11">
        <v>264</v>
      </c>
      <c r="E11" s="8"/>
      <c r="I11" s="10"/>
      <c r="J11" s="7"/>
      <c r="K11" s="8"/>
      <c r="L11">
        <v>264</v>
      </c>
      <c r="M11" s="8"/>
      <c r="N11" s="4"/>
    </row>
    <row r="12" spans="1:14">
      <c r="A12" s="6"/>
      <c r="B12" s="7"/>
      <c r="C12" s="8"/>
      <c r="D12">
        <v>263</v>
      </c>
      <c r="E12" s="8"/>
      <c r="I12" s="10"/>
      <c r="J12" s="7"/>
      <c r="K12" s="8"/>
      <c r="L12">
        <v>263</v>
      </c>
      <c r="M12" s="8"/>
      <c r="N12" s="4"/>
    </row>
    <row r="13" spans="1:14">
      <c r="A13" s="6"/>
      <c r="B13" s="7"/>
      <c r="C13" s="8"/>
      <c r="D13">
        <v>262</v>
      </c>
      <c r="E13" s="8"/>
      <c r="I13" s="10"/>
      <c r="J13" s="7"/>
      <c r="K13" s="8"/>
      <c r="L13">
        <v>262</v>
      </c>
      <c r="M13" s="8"/>
      <c r="N13" s="4"/>
    </row>
    <row r="14" spans="1:14">
      <c r="A14" s="6"/>
      <c r="B14" s="7"/>
      <c r="C14" s="8"/>
      <c r="D14">
        <v>261</v>
      </c>
      <c r="E14" s="8"/>
      <c r="I14" s="10"/>
      <c r="J14" s="7"/>
      <c r="K14" s="8"/>
      <c r="L14">
        <v>261</v>
      </c>
      <c r="M14" s="8"/>
      <c r="N14" s="4"/>
    </row>
    <row r="15" spans="1:14">
      <c r="A15" s="6"/>
      <c r="B15" s="7"/>
      <c r="C15" s="8"/>
      <c r="D15">
        <v>260</v>
      </c>
      <c r="E15" s="8"/>
      <c r="I15" s="10"/>
      <c r="J15" s="7"/>
      <c r="K15" s="8"/>
      <c r="L15">
        <v>260</v>
      </c>
      <c r="M15" s="8"/>
      <c r="N15" s="4"/>
    </row>
    <row r="16" spans="1:14">
      <c r="A16" s="6"/>
      <c r="B16" s="7"/>
      <c r="C16" s="8"/>
      <c r="D16">
        <v>259</v>
      </c>
      <c r="E16" s="8"/>
      <c r="I16" s="10"/>
      <c r="J16" s="7"/>
      <c r="K16" s="8"/>
      <c r="L16">
        <v>259</v>
      </c>
      <c r="M16" s="8"/>
      <c r="N16" s="4"/>
    </row>
    <row r="17" spans="1:14">
      <c r="A17" s="6"/>
      <c r="B17" s="11"/>
      <c r="C17" s="12"/>
      <c r="D17">
        <v>258</v>
      </c>
      <c r="E17" s="8"/>
      <c r="I17" s="10"/>
      <c r="J17" s="11"/>
      <c r="K17" s="12"/>
      <c r="L17">
        <v>258</v>
      </c>
      <c r="M17" s="8"/>
      <c r="N17" s="4"/>
    </row>
    <row r="18" spans="1:14">
      <c r="A18" s="6"/>
      <c r="B18" s="7"/>
      <c r="C18" s="8"/>
      <c r="D18">
        <v>257</v>
      </c>
      <c r="E18" s="8"/>
      <c r="I18" s="10"/>
      <c r="J18" s="7"/>
      <c r="K18" s="8"/>
      <c r="L18">
        <v>257</v>
      </c>
      <c r="M18" s="8"/>
      <c r="N18" s="4"/>
    </row>
    <row r="19" spans="1:14">
      <c r="A19" s="6"/>
      <c r="B19" s="7"/>
      <c r="C19" s="8"/>
      <c r="D19">
        <v>256</v>
      </c>
      <c r="E19" s="8"/>
      <c r="I19" s="10"/>
      <c r="J19" s="7"/>
      <c r="K19" s="8"/>
      <c r="L19">
        <v>256</v>
      </c>
      <c r="M19" s="8"/>
      <c r="N19" s="4"/>
    </row>
    <row r="20" spans="1:14">
      <c r="A20" s="6"/>
      <c r="B20" s="7"/>
      <c r="C20" s="8"/>
      <c r="D20">
        <v>255</v>
      </c>
      <c r="E20" s="8"/>
      <c r="I20" s="10"/>
      <c r="J20" s="7"/>
      <c r="K20" s="8"/>
      <c r="L20">
        <v>255</v>
      </c>
      <c r="M20" s="8"/>
      <c r="N20" s="4"/>
    </row>
    <row r="21" spans="1:14">
      <c r="A21" s="6"/>
      <c r="B21" s="7"/>
      <c r="C21" s="8"/>
      <c r="D21">
        <v>254</v>
      </c>
      <c r="E21" s="8"/>
      <c r="I21" s="10"/>
      <c r="J21" s="7"/>
      <c r="K21" s="8"/>
      <c r="L21">
        <v>254</v>
      </c>
      <c r="M21" s="8"/>
      <c r="N21" s="4"/>
    </row>
    <row r="22" spans="1:14">
      <c r="A22" s="6"/>
      <c r="B22" s="7"/>
      <c r="C22" s="8"/>
      <c r="D22">
        <v>253</v>
      </c>
      <c r="E22" s="8"/>
      <c r="I22" s="10"/>
      <c r="J22" s="7"/>
      <c r="K22" s="8"/>
      <c r="L22">
        <v>253</v>
      </c>
      <c r="M22" s="8"/>
      <c r="N22" s="4"/>
    </row>
    <row r="23" spans="1:14">
      <c r="A23" s="6"/>
      <c r="B23" s="7"/>
      <c r="C23" s="13" t="e">
        <f t="shared" ref="C23:C86" si="0">(B23-B2)/B2</f>
        <v>#DIV/0!</v>
      </c>
      <c r="D23">
        <v>252</v>
      </c>
      <c r="E23" s="8"/>
      <c r="I23" s="10"/>
      <c r="J23" s="7"/>
      <c r="K23" s="13" t="e">
        <f t="shared" ref="K23:K86" si="1">(J23-J2)/J2</f>
        <v>#DIV/0!</v>
      </c>
      <c r="L23">
        <v>252</v>
      </c>
      <c r="M23" s="8"/>
      <c r="N23" s="4"/>
    </row>
    <row r="24" spans="1:14">
      <c r="A24" s="6"/>
      <c r="B24" s="7"/>
      <c r="C24" s="13" t="e">
        <f t="shared" si="0"/>
        <v>#DIV/0!</v>
      </c>
      <c r="D24">
        <v>251</v>
      </c>
      <c r="E24" s="8"/>
      <c r="I24" s="10"/>
      <c r="J24" s="7"/>
      <c r="K24" s="13" t="e">
        <f t="shared" si="1"/>
        <v>#DIV/0!</v>
      </c>
      <c r="L24">
        <v>251</v>
      </c>
      <c r="M24" s="8"/>
      <c r="N24" s="4"/>
    </row>
    <row r="25" spans="1:14">
      <c r="A25" s="6"/>
      <c r="B25" s="7"/>
      <c r="C25" s="13" t="e">
        <f t="shared" si="0"/>
        <v>#DIV/0!</v>
      </c>
      <c r="D25">
        <v>250</v>
      </c>
      <c r="E25" s="8"/>
      <c r="I25" s="10"/>
      <c r="J25" s="7"/>
      <c r="K25" s="13" t="e">
        <f t="shared" si="1"/>
        <v>#DIV/0!</v>
      </c>
      <c r="L25">
        <v>250</v>
      </c>
      <c r="M25" s="8"/>
      <c r="N25" s="4"/>
    </row>
    <row r="26" spans="1:14">
      <c r="A26" s="6"/>
      <c r="B26" s="7"/>
      <c r="C26" s="13" t="e">
        <f t="shared" si="0"/>
        <v>#DIV/0!</v>
      </c>
      <c r="D26">
        <v>249</v>
      </c>
      <c r="E26" s="8"/>
      <c r="I26" s="10"/>
      <c r="J26" s="7"/>
      <c r="K26" s="13" t="e">
        <f t="shared" si="1"/>
        <v>#DIV/0!</v>
      </c>
      <c r="L26">
        <v>249</v>
      </c>
      <c r="M26" s="8"/>
      <c r="N26" s="4"/>
    </row>
    <row r="27" spans="1:14">
      <c r="A27" s="6"/>
      <c r="B27" s="7"/>
      <c r="C27" s="13" t="e">
        <f t="shared" si="0"/>
        <v>#DIV/0!</v>
      </c>
      <c r="D27">
        <v>248</v>
      </c>
      <c r="E27" s="8"/>
      <c r="I27" s="10"/>
      <c r="J27" s="7"/>
      <c r="K27" s="13" t="e">
        <f t="shared" si="1"/>
        <v>#DIV/0!</v>
      </c>
      <c r="L27">
        <v>248</v>
      </c>
      <c r="M27" s="8"/>
      <c r="N27" s="4"/>
    </row>
    <row r="28" spans="1:14">
      <c r="A28" s="6"/>
      <c r="B28" s="7"/>
      <c r="C28" s="13" t="e">
        <f t="shared" si="0"/>
        <v>#DIV/0!</v>
      </c>
      <c r="D28">
        <v>247</v>
      </c>
      <c r="E28" s="8"/>
      <c r="I28" s="10"/>
      <c r="J28" s="7"/>
      <c r="K28" s="13" t="e">
        <f t="shared" si="1"/>
        <v>#DIV/0!</v>
      </c>
      <c r="L28">
        <v>247</v>
      </c>
      <c r="M28" s="8"/>
      <c r="N28" s="4"/>
    </row>
    <row r="29" spans="1:14">
      <c r="A29" s="6"/>
      <c r="B29" s="7"/>
      <c r="C29" s="13" t="e">
        <f t="shared" si="0"/>
        <v>#DIV/0!</v>
      </c>
      <c r="D29">
        <v>246</v>
      </c>
      <c r="E29" s="8"/>
      <c r="I29" s="10"/>
      <c r="J29" s="7"/>
      <c r="K29" s="13" t="e">
        <f t="shared" si="1"/>
        <v>#DIV/0!</v>
      </c>
      <c r="L29">
        <v>246</v>
      </c>
      <c r="M29" s="8"/>
      <c r="N29" s="4"/>
    </row>
    <row r="30" spans="1:14">
      <c r="A30" s="6"/>
      <c r="B30" s="7"/>
      <c r="C30" s="13" t="e">
        <f t="shared" si="0"/>
        <v>#DIV/0!</v>
      </c>
      <c r="D30">
        <v>245</v>
      </c>
      <c r="E30" s="8"/>
      <c r="I30" s="10"/>
      <c r="J30" s="7"/>
      <c r="K30" s="13" t="e">
        <f t="shared" si="1"/>
        <v>#DIV/0!</v>
      </c>
      <c r="L30">
        <v>245</v>
      </c>
      <c r="M30" s="8"/>
      <c r="N30" s="4"/>
    </row>
    <row r="31" spans="1:14">
      <c r="A31" s="6"/>
      <c r="B31" s="7"/>
      <c r="C31" s="13" t="e">
        <f t="shared" si="0"/>
        <v>#DIV/0!</v>
      </c>
      <c r="D31">
        <v>244</v>
      </c>
      <c r="E31" s="8"/>
      <c r="I31" s="10"/>
      <c r="J31" s="7"/>
      <c r="K31" s="13" t="e">
        <f t="shared" si="1"/>
        <v>#DIV/0!</v>
      </c>
      <c r="L31">
        <v>244</v>
      </c>
      <c r="M31" s="8"/>
      <c r="N31" s="4"/>
    </row>
    <row r="32" spans="1:14">
      <c r="A32" s="6"/>
      <c r="B32" s="7"/>
      <c r="C32" s="13" t="e">
        <f t="shared" si="0"/>
        <v>#DIV/0!</v>
      </c>
      <c r="D32">
        <v>243</v>
      </c>
      <c r="E32" s="8"/>
      <c r="I32" s="10"/>
      <c r="J32" s="7"/>
      <c r="K32" s="13" t="e">
        <f t="shared" si="1"/>
        <v>#DIV/0!</v>
      </c>
      <c r="L32">
        <v>243</v>
      </c>
      <c r="M32" s="8"/>
      <c r="N32" s="4"/>
    </row>
    <row r="33" spans="1:14">
      <c r="A33" s="6"/>
      <c r="B33" s="7"/>
      <c r="C33" s="13" t="e">
        <f t="shared" si="0"/>
        <v>#DIV/0!</v>
      </c>
      <c r="D33">
        <v>242</v>
      </c>
      <c r="E33" s="8"/>
      <c r="I33" s="10"/>
      <c r="J33" s="7"/>
      <c r="K33" s="13" t="e">
        <f t="shared" si="1"/>
        <v>#DIV/0!</v>
      </c>
      <c r="L33">
        <v>242</v>
      </c>
      <c r="M33" s="8"/>
      <c r="N33" s="4"/>
    </row>
    <row r="34" spans="1:14">
      <c r="A34" s="6"/>
      <c r="B34" s="7"/>
      <c r="C34" s="13" t="e">
        <f t="shared" si="0"/>
        <v>#DIV/0!</v>
      </c>
      <c r="D34">
        <v>241</v>
      </c>
      <c r="E34" s="8"/>
      <c r="I34" s="10"/>
      <c r="J34" s="7"/>
      <c r="K34" s="13" t="e">
        <f t="shared" si="1"/>
        <v>#DIV/0!</v>
      </c>
      <c r="L34">
        <v>241</v>
      </c>
      <c r="M34" s="8"/>
      <c r="N34" s="4"/>
    </row>
    <row r="35" spans="1:14">
      <c r="A35" s="6"/>
      <c r="B35" s="7"/>
      <c r="C35" s="13" t="e">
        <f t="shared" si="0"/>
        <v>#DIV/0!</v>
      </c>
      <c r="D35">
        <v>240</v>
      </c>
      <c r="E35" s="8"/>
      <c r="I35" s="10"/>
      <c r="J35" s="7"/>
      <c r="K35" s="13" t="e">
        <f t="shared" si="1"/>
        <v>#DIV/0!</v>
      </c>
      <c r="L35">
        <v>240</v>
      </c>
      <c r="M35" s="8"/>
      <c r="N35" s="4"/>
    </row>
    <row r="36" spans="1:14">
      <c r="A36" s="6"/>
      <c r="B36" s="7"/>
      <c r="C36" s="13" t="e">
        <f t="shared" si="0"/>
        <v>#DIV/0!</v>
      </c>
      <c r="D36">
        <v>239</v>
      </c>
      <c r="E36" s="8"/>
      <c r="I36" s="10"/>
      <c r="J36" s="7"/>
      <c r="K36" s="13" t="e">
        <f t="shared" si="1"/>
        <v>#DIV/0!</v>
      </c>
      <c r="L36">
        <v>239</v>
      </c>
      <c r="M36" s="8"/>
      <c r="N36" s="4"/>
    </row>
    <row r="37" spans="1:14">
      <c r="A37" s="6"/>
      <c r="B37" s="7"/>
      <c r="C37" s="13" t="e">
        <f t="shared" si="0"/>
        <v>#DIV/0!</v>
      </c>
      <c r="D37">
        <v>238</v>
      </c>
      <c r="E37" s="8"/>
      <c r="I37" s="10"/>
      <c r="J37" s="7"/>
      <c r="K37" s="13" t="e">
        <f t="shared" si="1"/>
        <v>#DIV/0!</v>
      </c>
      <c r="L37">
        <v>238</v>
      </c>
      <c r="M37" s="8"/>
      <c r="N37" s="4"/>
    </row>
    <row r="38" spans="1:14">
      <c r="A38" s="6"/>
      <c r="B38" s="11"/>
      <c r="C38" s="13" t="e">
        <f t="shared" si="0"/>
        <v>#DIV/0!</v>
      </c>
      <c r="D38">
        <v>237</v>
      </c>
      <c r="E38" s="8"/>
      <c r="I38" s="10"/>
      <c r="J38" s="11"/>
      <c r="K38" s="13" t="e">
        <f t="shared" si="1"/>
        <v>#DIV/0!</v>
      </c>
      <c r="L38">
        <v>237</v>
      </c>
      <c r="M38" s="8"/>
      <c r="N38" s="4"/>
    </row>
    <row r="39" spans="1:14">
      <c r="A39" s="6"/>
      <c r="B39" s="11"/>
      <c r="C39" s="13" t="e">
        <f t="shared" si="0"/>
        <v>#DIV/0!</v>
      </c>
      <c r="D39">
        <v>236</v>
      </c>
      <c r="E39" s="8"/>
      <c r="I39" s="10"/>
      <c r="J39" s="11"/>
      <c r="K39" s="13" t="e">
        <f t="shared" si="1"/>
        <v>#DIV/0!</v>
      </c>
      <c r="L39">
        <v>236</v>
      </c>
      <c r="M39" s="8"/>
      <c r="N39" s="4"/>
    </row>
    <row r="40" spans="1:14">
      <c r="A40" s="6"/>
      <c r="B40" s="11"/>
      <c r="C40" s="13" t="e">
        <f t="shared" si="0"/>
        <v>#DIV/0!</v>
      </c>
      <c r="D40">
        <v>235</v>
      </c>
      <c r="E40" s="8"/>
      <c r="I40" s="10"/>
      <c r="J40" s="11"/>
      <c r="K40" s="13" t="e">
        <f t="shared" si="1"/>
        <v>#DIV/0!</v>
      </c>
      <c r="L40">
        <v>235</v>
      </c>
      <c r="M40" s="8"/>
      <c r="N40" s="4"/>
    </row>
    <row r="41" spans="1:14">
      <c r="A41" s="6"/>
      <c r="B41" s="7"/>
      <c r="C41" s="13" t="e">
        <f t="shared" si="0"/>
        <v>#DIV/0!</v>
      </c>
      <c r="D41">
        <v>234</v>
      </c>
      <c r="E41" s="8"/>
      <c r="I41" s="10"/>
      <c r="J41" s="7"/>
      <c r="K41" s="13" t="e">
        <f t="shared" si="1"/>
        <v>#DIV/0!</v>
      </c>
      <c r="L41">
        <v>234</v>
      </c>
      <c r="M41" s="8"/>
      <c r="N41" s="4"/>
    </row>
    <row r="42" spans="1:14">
      <c r="A42" s="6"/>
      <c r="B42" s="7"/>
      <c r="C42" s="13" t="e">
        <f t="shared" si="0"/>
        <v>#DIV/0!</v>
      </c>
      <c r="D42">
        <v>233</v>
      </c>
      <c r="E42" s="8"/>
      <c r="I42" s="10"/>
      <c r="J42" s="7"/>
      <c r="K42" s="13" t="e">
        <f t="shared" si="1"/>
        <v>#DIV/0!</v>
      </c>
      <c r="L42">
        <v>233</v>
      </c>
      <c r="M42" s="8"/>
      <c r="N42" s="4"/>
    </row>
    <row r="43" spans="1:14">
      <c r="A43" s="6"/>
      <c r="B43" s="7"/>
      <c r="C43" s="13" t="e">
        <f t="shared" si="0"/>
        <v>#DIV/0!</v>
      </c>
      <c r="D43">
        <v>232</v>
      </c>
      <c r="E43" s="8"/>
      <c r="I43" s="10"/>
      <c r="J43" s="7"/>
      <c r="K43" s="13" t="e">
        <f t="shared" si="1"/>
        <v>#DIV/0!</v>
      </c>
      <c r="L43">
        <v>232</v>
      </c>
      <c r="M43" s="8"/>
      <c r="N43" s="4"/>
    </row>
    <row r="44" spans="1:14">
      <c r="A44" s="6"/>
      <c r="B44" s="7"/>
      <c r="C44" s="13" t="e">
        <f t="shared" si="0"/>
        <v>#DIV/0!</v>
      </c>
      <c r="D44">
        <v>231</v>
      </c>
      <c r="E44" s="8"/>
      <c r="I44" s="10"/>
      <c r="J44" s="7"/>
      <c r="K44" s="13" t="e">
        <f t="shared" si="1"/>
        <v>#DIV/0!</v>
      </c>
      <c r="L44">
        <v>231</v>
      </c>
      <c r="M44" s="8"/>
      <c r="N44" s="4"/>
    </row>
    <row r="45" spans="1:14">
      <c r="A45" s="6"/>
      <c r="B45" s="7"/>
      <c r="C45" s="13" t="e">
        <f t="shared" si="0"/>
        <v>#DIV/0!</v>
      </c>
      <c r="D45">
        <v>230</v>
      </c>
      <c r="E45" s="8"/>
      <c r="I45" s="10"/>
      <c r="J45" s="7"/>
      <c r="K45" s="13" t="e">
        <f t="shared" si="1"/>
        <v>#DIV/0!</v>
      </c>
      <c r="L45">
        <v>230</v>
      </c>
      <c r="M45" s="8"/>
      <c r="N45" s="4"/>
    </row>
    <row r="46" spans="1:14">
      <c r="A46" s="6"/>
      <c r="B46" s="7"/>
      <c r="C46" s="13" t="e">
        <f t="shared" si="0"/>
        <v>#DIV/0!</v>
      </c>
      <c r="D46">
        <v>229</v>
      </c>
      <c r="E46" s="8"/>
      <c r="I46" s="10"/>
      <c r="J46" s="7"/>
      <c r="K46" s="13" t="e">
        <f t="shared" si="1"/>
        <v>#DIV/0!</v>
      </c>
      <c r="L46">
        <v>229</v>
      </c>
      <c r="M46" s="8"/>
      <c r="N46" s="4"/>
    </row>
    <row r="47" spans="1:14">
      <c r="A47" s="6"/>
      <c r="B47" s="7"/>
      <c r="C47" s="13" t="e">
        <f t="shared" si="0"/>
        <v>#DIV/0!</v>
      </c>
      <c r="D47">
        <v>228</v>
      </c>
      <c r="E47" s="8"/>
      <c r="I47" s="10"/>
      <c r="J47" s="7"/>
      <c r="K47" s="13" t="e">
        <f t="shared" si="1"/>
        <v>#DIV/0!</v>
      </c>
      <c r="L47">
        <v>228</v>
      </c>
      <c r="M47" s="8"/>
      <c r="N47" s="4"/>
    </row>
    <row r="48" spans="1:14">
      <c r="A48" s="6"/>
      <c r="B48" s="7"/>
      <c r="C48" s="13" t="e">
        <f t="shared" si="0"/>
        <v>#DIV/0!</v>
      </c>
      <c r="D48">
        <v>227</v>
      </c>
      <c r="E48" s="8"/>
      <c r="I48" s="10"/>
      <c r="J48" s="7"/>
      <c r="K48" s="13" t="e">
        <f t="shared" si="1"/>
        <v>#DIV/0!</v>
      </c>
      <c r="L48">
        <v>227</v>
      </c>
      <c r="M48" s="8"/>
      <c r="N48" s="4"/>
    </row>
    <row r="49" spans="1:14">
      <c r="A49" s="6"/>
      <c r="B49" s="7"/>
      <c r="C49" s="13" t="e">
        <f t="shared" si="0"/>
        <v>#DIV/0!</v>
      </c>
      <c r="D49">
        <v>226</v>
      </c>
      <c r="E49" s="8"/>
      <c r="I49" s="10"/>
      <c r="J49" s="7"/>
      <c r="K49" s="13" t="e">
        <f t="shared" si="1"/>
        <v>#DIV/0!</v>
      </c>
      <c r="L49">
        <v>226</v>
      </c>
      <c r="M49" s="8"/>
      <c r="N49" s="4"/>
    </row>
    <row r="50" spans="1:14">
      <c r="A50" s="6"/>
      <c r="B50" s="7"/>
      <c r="C50" s="13" t="e">
        <f t="shared" si="0"/>
        <v>#DIV/0!</v>
      </c>
      <c r="D50">
        <v>225</v>
      </c>
      <c r="E50" s="8"/>
      <c r="I50" s="10"/>
      <c r="J50" s="7"/>
      <c r="K50" s="13" t="e">
        <f t="shared" si="1"/>
        <v>#DIV/0!</v>
      </c>
      <c r="L50">
        <v>225</v>
      </c>
      <c r="M50" s="8"/>
      <c r="N50" s="4"/>
    </row>
    <row r="51" spans="1:14">
      <c r="A51" s="6"/>
      <c r="B51" s="7"/>
      <c r="C51" s="13" t="e">
        <f t="shared" si="0"/>
        <v>#DIV/0!</v>
      </c>
      <c r="D51">
        <v>224</v>
      </c>
      <c r="E51" s="8"/>
      <c r="I51" s="10"/>
      <c r="J51" s="7"/>
      <c r="K51" s="13" t="e">
        <f t="shared" si="1"/>
        <v>#DIV/0!</v>
      </c>
      <c r="L51">
        <v>224</v>
      </c>
      <c r="M51" s="8"/>
      <c r="N51" s="4"/>
    </row>
    <row r="52" spans="1:14">
      <c r="A52" s="6"/>
      <c r="B52" s="7"/>
      <c r="C52" s="13" t="e">
        <f t="shared" si="0"/>
        <v>#DIV/0!</v>
      </c>
      <c r="D52">
        <v>223</v>
      </c>
      <c r="E52" s="8"/>
      <c r="I52" s="10"/>
      <c r="J52" s="7"/>
      <c r="K52" s="13" t="e">
        <f t="shared" si="1"/>
        <v>#DIV/0!</v>
      </c>
      <c r="L52">
        <v>223</v>
      </c>
      <c r="M52" s="8"/>
      <c r="N52" s="4"/>
    </row>
    <row r="53" spans="1:14">
      <c r="A53" s="6"/>
      <c r="B53" s="7"/>
      <c r="C53" s="13" t="e">
        <f t="shared" si="0"/>
        <v>#DIV/0!</v>
      </c>
      <c r="D53">
        <v>222</v>
      </c>
      <c r="E53" s="8"/>
      <c r="I53" s="10"/>
      <c r="J53" s="7"/>
      <c r="K53" s="13" t="e">
        <f t="shared" si="1"/>
        <v>#DIV/0!</v>
      </c>
      <c r="L53">
        <v>222</v>
      </c>
      <c r="M53" s="8"/>
      <c r="N53" s="4"/>
    </row>
    <row r="54" spans="1:14">
      <c r="A54" s="6"/>
      <c r="B54" s="7"/>
      <c r="C54" s="13" t="e">
        <f t="shared" si="0"/>
        <v>#DIV/0!</v>
      </c>
      <c r="D54">
        <v>221</v>
      </c>
      <c r="E54" s="8"/>
      <c r="I54" s="10"/>
      <c r="J54" s="7"/>
      <c r="K54" s="13" t="e">
        <f t="shared" si="1"/>
        <v>#DIV/0!</v>
      </c>
      <c r="L54">
        <v>221</v>
      </c>
      <c r="M54" s="8"/>
      <c r="N54" s="4"/>
    </row>
    <row r="55" spans="1:14">
      <c r="A55" s="6"/>
      <c r="B55" s="7"/>
      <c r="C55" s="13" t="e">
        <f t="shared" si="0"/>
        <v>#DIV/0!</v>
      </c>
      <c r="D55">
        <v>220</v>
      </c>
      <c r="E55" s="8"/>
      <c r="I55" s="10"/>
      <c r="J55" s="7"/>
      <c r="K55" s="13" t="e">
        <f t="shared" si="1"/>
        <v>#DIV/0!</v>
      </c>
      <c r="L55">
        <v>220</v>
      </c>
      <c r="M55" s="8"/>
      <c r="N55" s="4"/>
    </row>
    <row r="56" spans="1:14">
      <c r="A56" s="6"/>
      <c r="B56" s="7"/>
      <c r="C56" s="13" t="e">
        <f t="shared" si="0"/>
        <v>#DIV/0!</v>
      </c>
      <c r="D56">
        <v>219</v>
      </c>
      <c r="E56" s="8"/>
      <c r="I56" s="10"/>
      <c r="J56" s="7"/>
      <c r="K56" s="13" t="e">
        <f t="shared" si="1"/>
        <v>#DIV/0!</v>
      </c>
      <c r="L56">
        <v>219</v>
      </c>
      <c r="M56" s="8"/>
      <c r="N56" s="4"/>
    </row>
    <row r="57" spans="1:14">
      <c r="A57" s="6"/>
      <c r="B57" s="7"/>
      <c r="C57" s="13" t="e">
        <f t="shared" si="0"/>
        <v>#DIV/0!</v>
      </c>
      <c r="D57">
        <v>218</v>
      </c>
      <c r="E57" s="8"/>
      <c r="I57" s="10"/>
      <c r="J57" s="7"/>
      <c r="K57" s="13" t="e">
        <f t="shared" si="1"/>
        <v>#DIV/0!</v>
      </c>
      <c r="L57">
        <v>218</v>
      </c>
      <c r="M57" s="8"/>
      <c r="N57" s="4"/>
    </row>
    <row r="58" spans="1:14">
      <c r="A58" s="6"/>
      <c r="B58" s="7"/>
      <c r="C58" s="13" t="e">
        <f t="shared" si="0"/>
        <v>#DIV/0!</v>
      </c>
      <c r="D58">
        <v>217</v>
      </c>
      <c r="E58" s="8"/>
      <c r="I58" s="10"/>
      <c r="J58" s="7"/>
      <c r="K58" s="13" t="e">
        <f t="shared" si="1"/>
        <v>#DIV/0!</v>
      </c>
      <c r="L58">
        <v>217</v>
      </c>
      <c r="M58" s="8"/>
      <c r="N58" s="4"/>
    </row>
    <row r="59" spans="1:14">
      <c r="A59" s="6"/>
      <c r="B59" s="7"/>
      <c r="C59" s="13" t="e">
        <f t="shared" si="0"/>
        <v>#DIV/0!</v>
      </c>
      <c r="D59">
        <v>216</v>
      </c>
      <c r="E59" s="8"/>
      <c r="I59" s="10"/>
      <c r="J59" s="7"/>
      <c r="K59" s="13" t="e">
        <f t="shared" si="1"/>
        <v>#DIV/0!</v>
      </c>
      <c r="L59">
        <v>216</v>
      </c>
      <c r="M59" s="8"/>
      <c r="N59" s="4"/>
    </row>
    <row r="60" spans="1:14">
      <c r="A60" s="6"/>
      <c r="B60" s="7"/>
      <c r="C60" s="13" t="e">
        <f t="shared" si="0"/>
        <v>#DIV/0!</v>
      </c>
      <c r="D60">
        <v>215</v>
      </c>
      <c r="E60" s="8"/>
      <c r="I60" s="10"/>
      <c r="J60" s="7"/>
      <c r="K60" s="13" t="e">
        <f t="shared" si="1"/>
        <v>#DIV/0!</v>
      </c>
      <c r="L60">
        <v>215</v>
      </c>
      <c r="M60" s="8"/>
      <c r="N60" s="4"/>
    </row>
    <row r="61" spans="1:14">
      <c r="A61" s="6"/>
      <c r="B61" s="11"/>
      <c r="C61" s="13" t="e">
        <f t="shared" si="0"/>
        <v>#DIV/0!</v>
      </c>
      <c r="D61">
        <v>214</v>
      </c>
      <c r="E61" s="8"/>
      <c r="I61" s="10"/>
      <c r="J61" s="11"/>
      <c r="K61" s="13" t="e">
        <f t="shared" si="1"/>
        <v>#DIV/0!</v>
      </c>
      <c r="L61">
        <v>214</v>
      </c>
      <c r="M61" s="8"/>
      <c r="N61" s="4"/>
    </row>
    <row r="62" spans="1:14">
      <c r="A62" s="6"/>
      <c r="B62" s="7"/>
      <c r="C62" s="13" t="e">
        <f t="shared" si="0"/>
        <v>#DIV/0!</v>
      </c>
      <c r="D62">
        <v>213</v>
      </c>
      <c r="E62" s="8"/>
      <c r="I62" s="10"/>
      <c r="J62" s="7"/>
      <c r="K62" s="13" t="e">
        <f t="shared" si="1"/>
        <v>#DIV/0!</v>
      </c>
      <c r="L62">
        <v>213</v>
      </c>
      <c r="M62" s="8"/>
      <c r="N62" s="4"/>
    </row>
    <row r="63" spans="1:14">
      <c r="A63" s="6"/>
      <c r="B63" s="7"/>
      <c r="C63" s="13" t="e">
        <f t="shared" si="0"/>
        <v>#DIV/0!</v>
      </c>
      <c r="D63">
        <v>212</v>
      </c>
      <c r="E63" s="8"/>
      <c r="I63" s="10"/>
      <c r="J63" s="7"/>
      <c r="K63" s="13" t="e">
        <f t="shared" si="1"/>
        <v>#DIV/0!</v>
      </c>
      <c r="L63">
        <v>212</v>
      </c>
      <c r="M63" s="8"/>
      <c r="N63" s="4"/>
    </row>
    <row r="64" spans="1:14">
      <c r="A64" s="6"/>
      <c r="B64" s="7"/>
      <c r="C64" s="13" t="e">
        <f t="shared" si="0"/>
        <v>#DIV/0!</v>
      </c>
      <c r="D64">
        <v>211</v>
      </c>
      <c r="E64" s="8"/>
      <c r="I64" s="10"/>
      <c r="J64" s="7"/>
      <c r="K64" s="13" t="e">
        <f t="shared" si="1"/>
        <v>#DIV/0!</v>
      </c>
      <c r="L64">
        <v>211</v>
      </c>
      <c r="M64" s="8"/>
      <c r="N64" s="4"/>
    </row>
    <row r="65" spans="1:14">
      <c r="A65" s="6"/>
      <c r="B65" s="7"/>
      <c r="C65" s="13" t="e">
        <f t="shared" si="0"/>
        <v>#DIV/0!</v>
      </c>
      <c r="D65">
        <v>210</v>
      </c>
      <c r="E65" s="8"/>
      <c r="I65" s="10"/>
      <c r="J65" s="7"/>
      <c r="K65" s="13" t="e">
        <f t="shared" si="1"/>
        <v>#DIV/0!</v>
      </c>
      <c r="L65">
        <v>210</v>
      </c>
      <c r="M65" s="8"/>
      <c r="N65" s="4"/>
    </row>
    <row r="66" spans="1:14">
      <c r="A66" s="6"/>
      <c r="B66" s="7"/>
      <c r="C66" s="13" t="e">
        <f t="shared" si="0"/>
        <v>#DIV/0!</v>
      </c>
      <c r="D66">
        <v>209</v>
      </c>
      <c r="E66" s="8"/>
      <c r="I66" s="10"/>
      <c r="J66" s="7"/>
      <c r="K66" s="13" t="e">
        <f t="shared" si="1"/>
        <v>#DIV/0!</v>
      </c>
      <c r="L66">
        <v>209</v>
      </c>
      <c r="M66" s="8"/>
      <c r="N66" s="4"/>
    </row>
    <row r="67" spans="1:14">
      <c r="A67" s="6"/>
      <c r="B67" s="7"/>
      <c r="C67" s="13" t="e">
        <f t="shared" si="0"/>
        <v>#DIV/0!</v>
      </c>
      <c r="D67">
        <v>208</v>
      </c>
      <c r="E67" s="8"/>
      <c r="I67" s="10"/>
      <c r="J67" s="7"/>
      <c r="K67" s="13" t="e">
        <f t="shared" si="1"/>
        <v>#DIV/0!</v>
      </c>
      <c r="L67">
        <v>208</v>
      </c>
      <c r="M67" s="8"/>
      <c r="N67" s="4"/>
    </row>
    <row r="68" spans="1:14">
      <c r="A68" s="6"/>
      <c r="B68" s="7"/>
      <c r="C68" s="13" t="e">
        <f t="shared" si="0"/>
        <v>#DIV/0!</v>
      </c>
      <c r="D68">
        <v>207</v>
      </c>
      <c r="E68" s="8"/>
      <c r="I68" s="10"/>
      <c r="J68" s="7"/>
      <c r="K68" s="13" t="e">
        <f t="shared" si="1"/>
        <v>#DIV/0!</v>
      </c>
      <c r="L68">
        <v>207</v>
      </c>
      <c r="M68" s="8"/>
      <c r="N68" s="4"/>
    </row>
    <row r="69" spans="1:14">
      <c r="A69" s="6"/>
      <c r="B69" s="7"/>
      <c r="C69" s="13" t="e">
        <f t="shared" si="0"/>
        <v>#DIV/0!</v>
      </c>
      <c r="D69">
        <v>206</v>
      </c>
      <c r="E69" s="8"/>
      <c r="I69" s="10"/>
      <c r="J69" s="7"/>
      <c r="K69" s="13" t="e">
        <f t="shared" si="1"/>
        <v>#DIV/0!</v>
      </c>
      <c r="L69">
        <v>206</v>
      </c>
      <c r="M69" s="8"/>
      <c r="N69" s="4"/>
    </row>
    <row r="70" spans="1:14">
      <c r="A70" s="6"/>
      <c r="B70" s="7"/>
      <c r="C70" s="13" t="e">
        <f t="shared" si="0"/>
        <v>#DIV/0!</v>
      </c>
      <c r="D70">
        <v>205</v>
      </c>
      <c r="E70" s="8"/>
      <c r="I70" s="10"/>
      <c r="J70" s="7"/>
      <c r="K70" s="13" t="e">
        <f t="shared" si="1"/>
        <v>#DIV/0!</v>
      </c>
      <c r="L70">
        <v>205</v>
      </c>
      <c r="M70" s="8"/>
      <c r="N70" s="4"/>
    </row>
    <row r="71" spans="1:14">
      <c r="A71" s="6"/>
      <c r="B71" s="7"/>
      <c r="C71" s="13" t="e">
        <f t="shared" si="0"/>
        <v>#DIV/0!</v>
      </c>
      <c r="D71">
        <v>204</v>
      </c>
      <c r="E71" s="8"/>
      <c r="I71" s="10"/>
      <c r="J71" s="7"/>
      <c r="K71" s="13" t="e">
        <f t="shared" si="1"/>
        <v>#DIV/0!</v>
      </c>
      <c r="L71">
        <v>204</v>
      </c>
      <c r="M71" s="8"/>
      <c r="N71" s="4"/>
    </row>
    <row r="72" spans="1:14">
      <c r="A72" s="6"/>
      <c r="B72" s="7"/>
      <c r="C72" s="13" t="e">
        <f t="shared" si="0"/>
        <v>#DIV/0!</v>
      </c>
      <c r="D72">
        <v>203</v>
      </c>
      <c r="E72" s="8"/>
      <c r="I72" s="10"/>
      <c r="J72" s="7"/>
      <c r="K72" s="13" t="e">
        <f t="shared" si="1"/>
        <v>#DIV/0!</v>
      </c>
      <c r="L72">
        <v>203</v>
      </c>
      <c r="M72" s="8"/>
      <c r="N72" s="4"/>
    </row>
    <row r="73" spans="1:14">
      <c r="A73" s="6"/>
      <c r="B73" s="7"/>
      <c r="C73" s="13" t="e">
        <f t="shared" si="0"/>
        <v>#DIV/0!</v>
      </c>
      <c r="D73">
        <v>202</v>
      </c>
      <c r="E73" s="8"/>
      <c r="I73" s="10"/>
      <c r="J73" s="7"/>
      <c r="K73" s="13" t="e">
        <f t="shared" si="1"/>
        <v>#DIV/0!</v>
      </c>
      <c r="L73">
        <v>202</v>
      </c>
      <c r="M73" s="8"/>
      <c r="N73" s="4"/>
    </row>
    <row r="74" spans="1:14">
      <c r="A74" s="6"/>
      <c r="B74" s="7"/>
      <c r="C74" s="13" t="e">
        <f t="shared" si="0"/>
        <v>#DIV/0!</v>
      </c>
      <c r="D74">
        <v>201</v>
      </c>
      <c r="E74" s="8"/>
      <c r="I74" s="10"/>
      <c r="J74" s="7"/>
      <c r="K74" s="13" t="e">
        <f t="shared" si="1"/>
        <v>#DIV/0!</v>
      </c>
      <c r="L74">
        <v>201</v>
      </c>
      <c r="M74" s="8"/>
      <c r="N74" s="4"/>
    </row>
    <row r="75" spans="1:14">
      <c r="A75" s="6"/>
      <c r="B75" s="7"/>
      <c r="C75" s="13" t="e">
        <f t="shared" si="0"/>
        <v>#DIV/0!</v>
      </c>
      <c r="D75">
        <v>200</v>
      </c>
      <c r="E75" s="8"/>
      <c r="I75" s="10"/>
      <c r="J75" s="7"/>
      <c r="K75" s="13" t="e">
        <f t="shared" si="1"/>
        <v>#DIV/0!</v>
      </c>
      <c r="L75">
        <v>200</v>
      </c>
      <c r="M75" s="8"/>
      <c r="N75" s="4"/>
    </row>
    <row r="76" spans="1:14">
      <c r="A76" s="6"/>
      <c r="B76" s="7"/>
      <c r="C76" s="13" t="e">
        <f t="shared" si="0"/>
        <v>#DIV/0!</v>
      </c>
      <c r="D76">
        <v>199</v>
      </c>
      <c r="E76" s="8"/>
      <c r="I76" s="10"/>
      <c r="J76" s="7"/>
      <c r="K76" s="13" t="e">
        <f t="shared" si="1"/>
        <v>#DIV/0!</v>
      </c>
      <c r="L76">
        <v>199</v>
      </c>
      <c r="M76" s="8"/>
      <c r="N76" s="4"/>
    </row>
    <row r="77" spans="1:14">
      <c r="A77" s="6"/>
      <c r="B77" s="7"/>
      <c r="C77" s="13" t="e">
        <f t="shared" si="0"/>
        <v>#DIV/0!</v>
      </c>
      <c r="D77">
        <v>198</v>
      </c>
      <c r="E77" s="8"/>
      <c r="I77" s="10"/>
      <c r="J77" s="7"/>
      <c r="K77" s="13" t="e">
        <f t="shared" si="1"/>
        <v>#DIV/0!</v>
      </c>
      <c r="L77">
        <v>198</v>
      </c>
      <c r="M77" s="8"/>
      <c r="N77" s="4"/>
    </row>
    <row r="78" spans="1:14">
      <c r="A78" s="6"/>
      <c r="B78" s="7"/>
      <c r="C78" s="13" t="e">
        <f t="shared" si="0"/>
        <v>#DIV/0!</v>
      </c>
      <c r="D78">
        <v>197</v>
      </c>
      <c r="E78" s="8"/>
      <c r="I78" s="10"/>
      <c r="J78" s="7"/>
      <c r="K78" s="13" t="e">
        <f t="shared" si="1"/>
        <v>#DIV/0!</v>
      </c>
      <c r="L78">
        <v>197</v>
      </c>
      <c r="M78" s="8"/>
      <c r="N78" s="4"/>
    </row>
    <row r="79" spans="1:14">
      <c r="A79" s="6"/>
      <c r="B79" s="7"/>
      <c r="C79" s="13" t="e">
        <f t="shared" si="0"/>
        <v>#DIV/0!</v>
      </c>
      <c r="D79">
        <v>196</v>
      </c>
      <c r="E79" s="8"/>
      <c r="I79" s="10"/>
      <c r="J79" s="7"/>
      <c r="K79" s="13" t="e">
        <f t="shared" si="1"/>
        <v>#DIV/0!</v>
      </c>
      <c r="L79">
        <v>196</v>
      </c>
      <c r="M79" s="8"/>
      <c r="N79" s="4"/>
    </row>
    <row r="80" spans="1:14">
      <c r="A80" s="6"/>
      <c r="B80" s="7"/>
      <c r="C80" s="13" t="e">
        <f t="shared" si="0"/>
        <v>#DIV/0!</v>
      </c>
      <c r="D80">
        <v>195</v>
      </c>
      <c r="E80" s="8"/>
      <c r="I80" s="10"/>
      <c r="J80" s="7"/>
      <c r="K80" s="13" t="e">
        <f t="shared" si="1"/>
        <v>#DIV/0!</v>
      </c>
      <c r="L80">
        <v>195</v>
      </c>
      <c r="M80" s="8"/>
      <c r="N80" s="4"/>
    </row>
    <row r="81" spans="1:14">
      <c r="A81" s="6"/>
      <c r="B81" s="11"/>
      <c r="C81" s="13" t="e">
        <f t="shared" si="0"/>
        <v>#DIV/0!</v>
      </c>
      <c r="D81">
        <v>194</v>
      </c>
      <c r="E81" s="8"/>
      <c r="I81" s="10"/>
      <c r="J81" s="11"/>
      <c r="K81" s="13" t="e">
        <f t="shared" si="1"/>
        <v>#DIV/0!</v>
      </c>
      <c r="L81">
        <v>194</v>
      </c>
      <c r="M81" s="8"/>
      <c r="N81" s="4"/>
    </row>
    <row r="82" spans="1:14">
      <c r="A82" s="6"/>
      <c r="B82" s="7"/>
      <c r="C82" s="13" t="e">
        <f t="shared" si="0"/>
        <v>#DIV/0!</v>
      </c>
      <c r="D82">
        <v>193</v>
      </c>
      <c r="E82" s="8"/>
      <c r="I82" s="10"/>
      <c r="J82" s="7"/>
      <c r="K82" s="13" t="e">
        <f t="shared" si="1"/>
        <v>#DIV/0!</v>
      </c>
      <c r="L82">
        <v>193</v>
      </c>
      <c r="M82" s="8"/>
      <c r="N82" s="4"/>
    </row>
    <row r="83" spans="1:14">
      <c r="A83" s="6"/>
      <c r="B83" s="7"/>
      <c r="C83" s="13" t="e">
        <f t="shared" si="0"/>
        <v>#DIV/0!</v>
      </c>
      <c r="D83">
        <v>192</v>
      </c>
      <c r="E83" s="8"/>
      <c r="I83" s="10"/>
      <c r="J83" s="7"/>
      <c r="K83" s="13" t="e">
        <f t="shared" si="1"/>
        <v>#DIV/0!</v>
      </c>
      <c r="L83">
        <v>192</v>
      </c>
      <c r="M83" s="8"/>
      <c r="N83" s="4"/>
    </row>
    <row r="84" spans="1:14">
      <c r="A84" s="6"/>
      <c r="B84" s="7"/>
      <c r="C84" s="13" t="e">
        <f t="shared" si="0"/>
        <v>#DIV/0!</v>
      </c>
      <c r="D84">
        <v>191</v>
      </c>
      <c r="E84" s="8"/>
      <c r="I84" s="10"/>
      <c r="J84" s="7"/>
      <c r="K84" s="13" t="e">
        <f t="shared" si="1"/>
        <v>#DIV/0!</v>
      </c>
      <c r="L84">
        <v>191</v>
      </c>
      <c r="M84" s="8"/>
      <c r="N84" s="4"/>
    </row>
    <row r="85" spans="1:14">
      <c r="A85" s="6"/>
      <c r="B85" s="7"/>
      <c r="C85" s="13" t="e">
        <f t="shared" si="0"/>
        <v>#DIV/0!</v>
      </c>
      <c r="D85">
        <v>190</v>
      </c>
      <c r="E85" s="8"/>
      <c r="I85" s="10"/>
      <c r="J85" s="7"/>
      <c r="K85" s="13" t="e">
        <f t="shared" si="1"/>
        <v>#DIV/0!</v>
      </c>
      <c r="L85">
        <v>190</v>
      </c>
      <c r="M85" s="8"/>
      <c r="N85" s="4"/>
    </row>
    <row r="86" spans="1:14">
      <c r="A86" s="6"/>
      <c r="B86" s="7"/>
      <c r="C86" s="13" t="e">
        <f t="shared" si="0"/>
        <v>#DIV/0!</v>
      </c>
      <c r="D86">
        <v>189</v>
      </c>
      <c r="E86" s="8"/>
      <c r="I86" s="10"/>
      <c r="J86" s="7"/>
      <c r="K86" s="13" t="e">
        <f t="shared" si="1"/>
        <v>#DIV/0!</v>
      </c>
      <c r="L86">
        <v>189</v>
      </c>
      <c r="M86" s="8"/>
      <c r="N86" s="4"/>
    </row>
    <row r="87" spans="1:14">
      <c r="A87" s="6"/>
      <c r="B87" s="7"/>
      <c r="C87" s="13" t="e">
        <f t="shared" ref="C87:C150" si="2">(B87-B66)/B66</f>
        <v>#DIV/0!</v>
      </c>
      <c r="D87">
        <v>188</v>
      </c>
      <c r="E87" s="8"/>
      <c r="I87" s="10"/>
      <c r="J87" s="7"/>
      <c r="K87" s="13" t="e">
        <f t="shared" ref="K87:K150" si="3">(J87-J66)/J66</f>
        <v>#DIV/0!</v>
      </c>
      <c r="L87">
        <v>188</v>
      </c>
      <c r="M87" s="8"/>
      <c r="N87" s="4"/>
    </row>
    <row r="88" spans="1:14">
      <c r="A88" s="6"/>
      <c r="B88" s="7"/>
      <c r="C88" s="13" t="e">
        <f t="shared" si="2"/>
        <v>#DIV/0!</v>
      </c>
      <c r="D88">
        <v>187</v>
      </c>
      <c r="E88" s="8"/>
      <c r="I88" s="10"/>
      <c r="J88" s="7"/>
      <c r="K88" s="13" t="e">
        <f t="shared" si="3"/>
        <v>#DIV/0!</v>
      </c>
      <c r="L88">
        <v>187</v>
      </c>
      <c r="M88" s="8"/>
      <c r="N88" s="4"/>
    </row>
    <row r="89" spans="1:14">
      <c r="A89" s="6"/>
      <c r="B89" s="7"/>
      <c r="C89" s="13" t="e">
        <f t="shared" si="2"/>
        <v>#DIV/0!</v>
      </c>
      <c r="D89">
        <v>186</v>
      </c>
      <c r="E89" s="8"/>
      <c r="I89" s="10"/>
      <c r="J89" s="7"/>
      <c r="K89" s="13" t="e">
        <f t="shared" si="3"/>
        <v>#DIV/0!</v>
      </c>
      <c r="L89">
        <v>186</v>
      </c>
      <c r="M89" s="8"/>
      <c r="N89" s="4"/>
    </row>
    <row r="90" spans="1:14">
      <c r="A90" s="6"/>
      <c r="B90" s="7"/>
      <c r="C90" s="13" t="e">
        <f t="shared" si="2"/>
        <v>#DIV/0!</v>
      </c>
      <c r="D90">
        <v>185</v>
      </c>
      <c r="E90" s="8"/>
      <c r="I90" s="10"/>
      <c r="J90" s="7"/>
      <c r="K90" s="13" t="e">
        <f t="shared" si="3"/>
        <v>#DIV/0!</v>
      </c>
      <c r="L90">
        <v>185</v>
      </c>
      <c r="M90" s="8"/>
      <c r="N90" s="4"/>
    </row>
    <row r="91" spans="1:14">
      <c r="A91" s="6"/>
      <c r="B91" s="7"/>
      <c r="C91" s="13" t="e">
        <f t="shared" si="2"/>
        <v>#DIV/0!</v>
      </c>
      <c r="D91">
        <v>184</v>
      </c>
      <c r="E91" s="8"/>
      <c r="I91" s="10"/>
      <c r="J91" s="7"/>
      <c r="K91" s="13" t="e">
        <f t="shared" si="3"/>
        <v>#DIV/0!</v>
      </c>
      <c r="L91">
        <v>184</v>
      </c>
      <c r="M91" s="8"/>
      <c r="N91" s="4"/>
    </row>
    <row r="92" spans="1:14">
      <c r="A92" s="6"/>
      <c r="B92" s="7"/>
      <c r="C92" s="13" t="e">
        <f t="shared" si="2"/>
        <v>#DIV/0!</v>
      </c>
      <c r="D92">
        <v>183</v>
      </c>
      <c r="E92" s="8"/>
      <c r="I92" s="10"/>
      <c r="J92" s="7"/>
      <c r="K92" s="13" t="e">
        <f t="shared" si="3"/>
        <v>#DIV/0!</v>
      </c>
      <c r="L92">
        <v>183</v>
      </c>
      <c r="M92" s="8"/>
      <c r="N92" s="4"/>
    </row>
    <row r="93" spans="1:14">
      <c r="A93" s="6"/>
      <c r="B93" s="7"/>
      <c r="C93" s="13" t="e">
        <f t="shared" si="2"/>
        <v>#DIV/0!</v>
      </c>
      <c r="D93">
        <v>182</v>
      </c>
      <c r="E93" s="8"/>
      <c r="I93" s="10"/>
      <c r="J93" s="7"/>
      <c r="K93" s="13" t="e">
        <f t="shared" si="3"/>
        <v>#DIV/0!</v>
      </c>
      <c r="L93">
        <v>182</v>
      </c>
      <c r="M93" s="8"/>
      <c r="N93" s="4"/>
    </row>
    <row r="94" spans="1:14">
      <c r="A94" s="6"/>
      <c r="B94" s="7"/>
      <c r="C94" s="13" t="e">
        <f t="shared" si="2"/>
        <v>#DIV/0!</v>
      </c>
      <c r="D94">
        <v>181</v>
      </c>
      <c r="E94" s="8"/>
      <c r="I94" s="10"/>
      <c r="J94" s="7"/>
      <c r="K94" s="13" t="e">
        <f t="shared" si="3"/>
        <v>#DIV/0!</v>
      </c>
      <c r="L94">
        <v>181</v>
      </c>
      <c r="M94" s="8"/>
      <c r="N94" s="4"/>
    </row>
    <row r="95" spans="1:14">
      <c r="A95" s="6"/>
      <c r="B95" s="7"/>
      <c r="C95" s="13" t="e">
        <f t="shared" si="2"/>
        <v>#DIV/0!</v>
      </c>
      <c r="D95">
        <v>180</v>
      </c>
      <c r="E95" s="8"/>
      <c r="I95" s="10"/>
      <c r="J95" s="7"/>
      <c r="K95" s="13" t="e">
        <f t="shared" si="3"/>
        <v>#DIV/0!</v>
      </c>
      <c r="L95">
        <v>180</v>
      </c>
      <c r="M95" s="8"/>
      <c r="N95" s="4"/>
    </row>
    <row r="96" spans="1:14">
      <c r="A96" s="6"/>
      <c r="B96" s="7"/>
      <c r="C96" s="13" t="e">
        <f t="shared" si="2"/>
        <v>#DIV/0!</v>
      </c>
      <c r="D96">
        <v>179</v>
      </c>
      <c r="E96" s="8"/>
      <c r="I96" s="10"/>
      <c r="J96" s="7"/>
      <c r="K96" s="13" t="e">
        <f t="shared" si="3"/>
        <v>#DIV/0!</v>
      </c>
      <c r="L96">
        <v>179</v>
      </c>
      <c r="M96" s="8"/>
      <c r="N96" s="4"/>
    </row>
    <row r="97" spans="1:14">
      <c r="A97" s="6"/>
      <c r="B97" s="7"/>
      <c r="C97" s="13" t="e">
        <f t="shared" si="2"/>
        <v>#DIV/0!</v>
      </c>
      <c r="D97">
        <v>178</v>
      </c>
      <c r="E97" s="8"/>
      <c r="I97" s="10"/>
      <c r="J97" s="7"/>
      <c r="K97" s="13" t="e">
        <f t="shared" si="3"/>
        <v>#DIV/0!</v>
      </c>
      <c r="L97">
        <v>178</v>
      </c>
      <c r="M97" s="8"/>
      <c r="N97" s="4"/>
    </row>
    <row r="98" spans="1:14">
      <c r="A98" s="6"/>
      <c r="B98" s="7"/>
      <c r="C98" s="13" t="e">
        <f t="shared" si="2"/>
        <v>#DIV/0!</v>
      </c>
      <c r="D98">
        <v>177</v>
      </c>
      <c r="E98" s="8"/>
      <c r="I98" s="10"/>
      <c r="J98" s="7"/>
      <c r="K98" s="13" t="e">
        <f t="shared" si="3"/>
        <v>#DIV/0!</v>
      </c>
      <c r="L98">
        <v>177</v>
      </c>
      <c r="M98" s="8"/>
      <c r="N98" s="4"/>
    </row>
    <row r="99" spans="1:14">
      <c r="A99" s="6"/>
      <c r="B99" s="7"/>
      <c r="C99" s="13" t="e">
        <f t="shared" si="2"/>
        <v>#DIV/0!</v>
      </c>
      <c r="D99">
        <v>176</v>
      </c>
      <c r="E99" s="8"/>
      <c r="I99" s="10"/>
      <c r="J99" s="7"/>
      <c r="K99" s="13" t="e">
        <f t="shared" si="3"/>
        <v>#DIV/0!</v>
      </c>
      <c r="L99">
        <v>176</v>
      </c>
      <c r="M99" s="8"/>
      <c r="N99" s="4"/>
    </row>
    <row r="100" spans="1:14">
      <c r="A100" s="6"/>
      <c r="B100" s="7"/>
      <c r="C100" s="13" t="e">
        <f t="shared" si="2"/>
        <v>#DIV/0!</v>
      </c>
      <c r="D100">
        <v>175</v>
      </c>
      <c r="E100" s="8"/>
      <c r="I100" s="10"/>
      <c r="J100" s="7"/>
      <c r="K100" s="13" t="e">
        <f t="shared" si="3"/>
        <v>#DIV/0!</v>
      </c>
      <c r="L100">
        <v>175</v>
      </c>
      <c r="M100" s="8"/>
      <c r="N100" s="4"/>
    </row>
    <row r="101" spans="1:14">
      <c r="A101" s="6"/>
      <c r="B101" s="7"/>
      <c r="C101" s="13" t="e">
        <f t="shared" si="2"/>
        <v>#DIV/0!</v>
      </c>
      <c r="D101">
        <v>174</v>
      </c>
      <c r="E101" s="8"/>
      <c r="I101" s="10"/>
      <c r="J101" s="7"/>
      <c r="K101" s="13" t="e">
        <f t="shared" si="3"/>
        <v>#DIV/0!</v>
      </c>
      <c r="L101">
        <v>174</v>
      </c>
      <c r="M101" s="8"/>
      <c r="N101" s="4"/>
    </row>
    <row r="102" spans="1:14">
      <c r="A102" s="6"/>
      <c r="B102" s="11"/>
      <c r="C102" s="13" t="e">
        <f t="shared" si="2"/>
        <v>#DIV/0!</v>
      </c>
      <c r="D102">
        <v>173</v>
      </c>
      <c r="E102" s="8"/>
      <c r="I102" s="10"/>
      <c r="J102" s="11"/>
      <c r="K102" s="13" t="e">
        <f t="shared" si="3"/>
        <v>#DIV/0!</v>
      </c>
      <c r="L102">
        <v>173</v>
      </c>
      <c r="M102" s="8"/>
      <c r="N102" s="4"/>
    </row>
    <row r="103" spans="1:14">
      <c r="A103" s="6"/>
      <c r="B103" s="11"/>
      <c r="C103" s="13" t="e">
        <f t="shared" si="2"/>
        <v>#DIV/0!</v>
      </c>
      <c r="D103">
        <v>172</v>
      </c>
      <c r="E103" s="8"/>
      <c r="I103" s="10"/>
      <c r="J103" s="11"/>
      <c r="K103" s="13" t="e">
        <f t="shared" si="3"/>
        <v>#DIV/0!</v>
      </c>
      <c r="L103">
        <v>172</v>
      </c>
      <c r="M103" s="8"/>
      <c r="N103" s="4"/>
    </row>
    <row r="104" spans="1:14">
      <c r="A104" s="6"/>
      <c r="B104" s="11"/>
      <c r="C104" s="13" t="e">
        <f t="shared" si="2"/>
        <v>#DIV/0!</v>
      </c>
      <c r="D104">
        <v>171</v>
      </c>
      <c r="E104" s="8"/>
      <c r="I104" s="10"/>
      <c r="J104" s="11"/>
      <c r="K104" s="13" t="e">
        <f t="shared" si="3"/>
        <v>#DIV/0!</v>
      </c>
      <c r="L104">
        <v>171</v>
      </c>
      <c r="M104" s="8"/>
      <c r="N104" s="4"/>
    </row>
    <row r="105" spans="1:14">
      <c r="A105" s="6"/>
      <c r="B105" s="7"/>
      <c r="C105" s="13" t="e">
        <f t="shared" si="2"/>
        <v>#DIV/0!</v>
      </c>
      <c r="D105">
        <v>170</v>
      </c>
      <c r="E105" s="8"/>
      <c r="I105" s="10"/>
      <c r="J105" s="7"/>
      <c r="K105" s="13" t="e">
        <f t="shared" si="3"/>
        <v>#DIV/0!</v>
      </c>
      <c r="L105">
        <v>170</v>
      </c>
      <c r="M105" s="8"/>
      <c r="N105" s="4"/>
    </row>
    <row r="106" spans="1:14">
      <c r="A106" s="6"/>
      <c r="B106" s="7"/>
      <c r="C106" s="13" t="e">
        <f t="shared" si="2"/>
        <v>#DIV/0!</v>
      </c>
      <c r="D106">
        <v>169</v>
      </c>
      <c r="E106" s="8"/>
      <c r="I106" s="10"/>
      <c r="J106" s="7"/>
      <c r="K106" s="13" t="e">
        <f t="shared" si="3"/>
        <v>#DIV/0!</v>
      </c>
      <c r="L106">
        <v>169</v>
      </c>
      <c r="M106" s="8"/>
      <c r="N106" s="4"/>
    </row>
    <row r="107" spans="1:14">
      <c r="A107" s="6"/>
      <c r="B107" s="7"/>
      <c r="C107" s="13" t="e">
        <f t="shared" si="2"/>
        <v>#DIV/0!</v>
      </c>
      <c r="D107">
        <v>168</v>
      </c>
      <c r="E107" s="8"/>
      <c r="I107" s="10"/>
      <c r="J107" s="7"/>
      <c r="K107" s="13" t="e">
        <f t="shared" si="3"/>
        <v>#DIV/0!</v>
      </c>
      <c r="L107">
        <v>168</v>
      </c>
      <c r="M107" s="8"/>
      <c r="N107" s="4"/>
    </row>
    <row r="108" spans="1:14">
      <c r="A108" s="6"/>
      <c r="B108" s="7"/>
      <c r="C108" s="13" t="e">
        <f t="shared" si="2"/>
        <v>#DIV/0!</v>
      </c>
      <c r="D108">
        <v>167</v>
      </c>
      <c r="E108" s="8"/>
      <c r="I108" s="10"/>
      <c r="J108" s="7"/>
      <c r="K108" s="13" t="e">
        <f t="shared" si="3"/>
        <v>#DIV/0!</v>
      </c>
      <c r="L108">
        <v>167</v>
      </c>
      <c r="M108" s="8"/>
      <c r="N108" s="4"/>
    </row>
    <row r="109" spans="1:14">
      <c r="A109" s="6"/>
      <c r="B109" s="7"/>
      <c r="C109" s="13" t="e">
        <f t="shared" si="2"/>
        <v>#DIV/0!</v>
      </c>
      <c r="D109">
        <v>166</v>
      </c>
      <c r="E109" s="8"/>
      <c r="I109" s="10"/>
      <c r="J109" s="7"/>
      <c r="K109" s="13" t="e">
        <f t="shared" si="3"/>
        <v>#DIV/0!</v>
      </c>
      <c r="L109">
        <v>166</v>
      </c>
      <c r="M109" s="8"/>
      <c r="N109" s="4"/>
    </row>
    <row r="110" spans="1:14">
      <c r="A110" s="6"/>
      <c r="B110" s="7"/>
      <c r="C110" s="13" t="e">
        <f t="shared" si="2"/>
        <v>#DIV/0!</v>
      </c>
      <c r="D110">
        <v>165</v>
      </c>
      <c r="E110" s="8"/>
      <c r="I110" s="10"/>
      <c r="J110" s="7"/>
      <c r="K110" s="13" t="e">
        <f t="shared" si="3"/>
        <v>#DIV/0!</v>
      </c>
      <c r="L110">
        <v>165</v>
      </c>
      <c r="M110" s="8"/>
      <c r="N110" s="4"/>
    </row>
    <row r="111" spans="1:14">
      <c r="A111" s="6"/>
      <c r="B111" s="7"/>
      <c r="C111" s="13" t="e">
        <f t="shared" si="2"/>
        <v>#DIV/0!</v>
      </c>
      <c r="D111">
        <v>164</v>
      </c>
      <c r="E111" s="8"/>
      <c r="I111" s="10"/>
      <c r="J111" s="7"/>
      <c r="K111" s="13" t="e">
        <f t="shared" si="3"/>
        <v>#DIV/0!</v>
      </c>
      <c r="L111">
        <v>164</v>
      </c>
      <c r="M111" s="8"/>
      <c r="N111" s="4"/>
    </row>
    <row r="112" spans="1:14">
      <c r="A112" s="6"/>
      <c r="B112" s="7"/>
      <c r="C112" s="13" t="e">
        <f t="shared" si="2"/>
        <v>#DIV/0!</v>
      </c>
      <c r="D112">
        <v>163</v>
      </c>
      <c r="E112" s="8"/>
      <c r="I112" s="10"/>
      <c r="J112" s="7"/>
      <c r="K112" s="13" t="e">
        <f t="shared" si="3"/>
        <v>#DIV/0!</v>
      </c>
      <c r="L112">
        <v>163</v>
      </c>
      <c r="M112" s="8"/>
      <c r="N112" s="4"/>
    </row>
    <row r="113" spans="1:14">
      <c r="A113" s="6"/>
      <c r="B113" s="7"/>
      <c r="C113" s="13" t="e">
        <f t="shared" si="2"/>
        <v>#DIV/0!</v>
      </c>
      <c r="D113">
        <v>162</v>
      </c>
      <c r="E113" s="8"/>
      <c r="I113" s="10"/>
      <c r="J113" s="7"/>
      <c r="K113" s="13" t="e">
        <f t="shared" si="3"/>
        <v>#DIV/0!</v>
      </c>
      <c r="L113">
        <v>162</v>
      </c>
      <c r="M113" s="8"/>
      <c r="N113" s="4"/>
    </row>
    <row r="114" spans="1:14">
      <c r="A114" s="6"/>
      <c r="B114" s="7"/>
      <c r="C114" s="13" t="e">
        <f t="shared" si="2"/>
        <v>#DIV/0!</v>
      </c>
      <c r="D114">
        <v>161</v>
      </c>
      <c r="E114" s="8"/>
      <c r="I114" s="10"/>
      <c r="J114" s="7"/>
      <c r="K114" s="13" t="e">
        <f t="shared" si="3"/>
        <v>#DIV/0!</v>
      </c>
      <c r="L114">
        <v>161</v>
      </c>
      <c r="M114" s="8"/>
      <c r="N114" s="4"/>
    </row>
    <row r="115" spans="1:14">
      <c r="A115" s="6"/>
      <c r="B115" s="7"/>
      <c r="C115" s="13" t="e">
        <f t="shared" si="2"/>
        <v>#DIV/0!</v>
      </c>
      <c r="D115">
        <v>160</v>
      </c>
      <c r="E115" s="8"/>
      <c r="I115" s="10"/>
      <c r="J115" s="7"/>
      <c r="K115" s="13" t="e">
        <f t="shared" si="3"/>
        <v>#DIV/0!</v>
      </c>
      <c r="L115">
        <v>160</v>
      </c>
      <c r="M115" s="8"/>
      <c r="N115" s="4"/>
    </row>
    <row r="116" spans="1:14">
      <c r="A116" s="6"/>
      <c r="B116" s="7"/>
      <c r="C116" s="13" t="e">
        <f t="shared" si="2"/>
        <v>#DIV/0!</v>
      </c>
      <c r="D116">
        <v>159</v>
      </c>
      <c r="E116" s="8"/>
      <c r="I116" s="10"/>
      <c r="J116" s="7"/>
      <c r="K116" s="13" t="e">
        <f t="shared" si="3"/>
        <v>#DIV/0!</v>
      </c>
      <c r="L116">
        <v>159</v>
      </c>
      <c r="M116" s="8"/>
      <c r="N116" s="4"/>
    </row>
    <row r="117" spans="1:14">
      <c r="A117" s="6"/>
      <c r="B117" s="7"/>
      <c r="C117" s="13" t="e">
        <f t="shared" si="2"/>
        <v>#DIV/0!</v>
      </c>
      <c r="D117">
        <v>158</v>
      </c>
      <c r="E117" s="8"/>
      <c r="I117" s="10"/>
      <c r="J117" s="7"/>
      <c r="K117" s="13" t="e">
        <f t="shared" si="3"/>
        <v>#DIV/0!</v>
      </c>
      <c r="L117">
        <v>158</v>
      </c>
      <c r="M117" s="8"/>
      <c r="N117" s="4"/>
    </row>
    <row r="118" spans="1:14">
      <c r="A118" s="6"/>
      <c r="B118" s="7"/>
      <c r="C118" s="13" t="e">
        <f t="shared" si="2"/>
        <v>#DIV/0!</v>
      </c>
      <c r="D118">
        <v>157</v>
      </c>
      <c r="E118" s="8"/>
      <c r="I118" s="10"/>
      <c r="J118" s="7"/>
      <c r="K118" s="13" t="e">
        <f t="shared" si="3"/>
        <v>#DIV/0!</v>
      </c>
      <c r="L118">
        <v>157</v>
      </c>
      <c r="M118" s="8"/>
      <c r="N118" s="4"/>
    </row>
    <row r="119" spans="1:14">
      <c r="A119" s="6"/>
      <c r="B119" s="7"/>
      <c r="C119" s="13" t="e">
        <f t="shared" si="2"/>
        <v>#DIV/0!</v>
      </c>
      <c r="D119">
        <v>156</v>
      </c>
      <c r="E119" s="8"/>
      <c r="I119" s="10"/>
      <c r="J119" s="7"/>
      <c r="K119" s="13" t="e">
        <f t="shared" si="3"/>
        <v>#DIV/0!</v>
      </c>
      <c r="L119">
        <v>156</v>
      </c>
      <c r="M119" s="8"/>
      <c r="N119" s="4"/>
    </row>
    <row r="120" spans="1:14">
      <c r="A120" s="6"/>
      <c r="B120" s="7"/>
      <c r="C120" s="13" t="e">
        <f t="shared" si="2"/>
        <v>#DIV/0!</v>
      </c>
      <c r="D120">
        <v>155</v>
      </c>
      <c r="E120" s="8"/>
      <c r="I120" s="10"/>
      <c r="J120" s="7"/>
      <c r="K120" s="13" t="e">
        <f t="shared" si="3"/>
        <v>#DIV/0!</v>
      </c>
      <c r="L120">
        <v>155</v>
      </c>
      <c r="M120" s="8"/>
      <c r="N120" s="4"/>
    </row>
    <row r="121" spans="1:14">
      <c r="A121" s="6"/>
      <c r="B121" s="7"/>
      <c r="C121" s="13" t="e">
        <f t="shared" si="2"/>
        <v>#DIV/0!</v>
      </c>
      <c r="D121">
        <v>154</v>
      </c>
      <c r="E121" s="8"/>
      <c r="I121" s="10"/>
      <c r="J121" s="7"/>
      <c r="K121" s="13" t="e">
        <f t="shared" si="3"/>
        <v>#DIV/0!</v>
      </c>
      <c r="L121">
        <v>154</v>
      </c>
      <c r="M121" s="8"/>
      <c r="N121" s="4"/>
    </row>
    <row r="122" spans="1:14">
      <c r="A122" s="6"/>
      <c r="B122" s="7"/>
      <c r="C122" s="13" t="e">
        <f t="shared" si="2"/>
        <v>#DIV/0!</v>
      </c>
      <c r="D122">
        <v>153</v>
      </c>
      <c r="E122" s="8"/>
      <c r="I122" s="10"/>
      <c r="J122" s="7"/>
      <c r="K122" s="13" t="e">
        <f t="shared" si="3"/>
        <v>#DIV/0!</v>
      </c>
      <c r="L122">
        <v>153</v>
      </c>
      <c r="M122" s="8"/>
      <c r="N122" s="4"/>
    </row>
    <row r="123" spans="1:14">
      <c r="A123" s="6"/>
      <c r="B123" s="7"/>
      <c r="C123" s="13" t="e">
        <f t="shared" si="2"/>
        <v>#DIV/0!</v>
      </c>
      <c r="D123">
        <v>152</v>
      </c>
      <c r="E123" s="8"/>
      <c r="I123" s="10"/>
      <c r="J123" s="7"/>
      <c r="K123" s="13" t="e">
        <f t="shared" si="3"/>
        <v>#DIV/0!</v>
      </c>
      <c r="L123">
        <v>152</v>
      </c>
      <c r="M123" s="8"/>
      <c r="N123" s="4"/>
    </row>
    <row r="124" spans="1:14">
      <c r="A124" s="6"/>
      <c r="B124" s="11"/>
      <c r="C124" s="13" t="e">
        <f t="shared" si="2"/>
        <v>#DIV/0!</v>
      </c>
      <c r="D124">
        <v>151</v>
      </c>
      <c r="E124" s="8"/>
      <c r="I124" s="10"/>
      <c r="J124" s="11"/>
      <c r="K124" s="13" t="e">
        <f t="shared" si="3"/>
        <v>#DIV/0!</v>
      </c>
      <c r="L124">
        <v>151</v>
      </c>
      <c r="M124" s="8"/>
      <c r="N124" s="4"/>
    </row>
    <row r="125" spans="1:14">
      <c r="A125" s="6"/>
      <c r="B125" s="11"/>
      <c r="C125" s="13" t="e">
        <f t="shared" si="2"/>
        <v>#DIV/0!</v>
      </c>
      <c r="D125">
        <v>150</v>
      </c>
      <c r="E125" s="8"/>
      <c r="I125" s="10"/>
      <c r="J125" s="11"/>
      <c r="K125" s="13" t="e">
        <f t="shared" si="3"/>
        <v>#DIV/0!</v>
      </c>
      <c r="L125">
        <v>150</v>
      </c>
      <c r="M125" s="8"/>
      <c r="N125" s="4"/>
    </row>
    <row r="126" spans="1:14">
      <c r="A126" s="6"/>
      <c r="B126" s="11"/>
      <c r="C126" s="13" t="e">
        <f t="shared" si="2"/>
        <v>#DIV/0!</v>
      </c>
      <c r="D126">
        <v>149</v>
      </c>
      <c r="E126" s="8"/>
      <c r="I126" s="10"/>
      <c r="J126" s="11"/>
      <c r="K126" s="13" t="e">
        <f t="shared" si="3"/>
        <v>#DIV/0!</v>
      </c>
      <c r="L126">
        <v>149</v>
      </c>
      <c r="M126" s="8"/>
      <c r="N126" s="4"/>
    </row>
    <row r="127" spans="1:14">
      <c r="A127" s="6"/>
      <c r="B127" s="7"/>
      <c r="C127" s="13" t="e">
        <f t="shared" si="2"/>
        <v>#DIV/0!</v>
      </c>
      <c r="D127">
        <v>148</v>
      </c>
      <c r="E127" s="8"/>
      <c r="I127" s="10"/>
      <c r="J127" s="7"/>
      <c r="K127" s="13" t="e">
        <f t="shared" si="3"/>
        <v>#DIV/0!</v>
      </c>
      <c r="L127">
        <v>148</v>
      </c>
      <c r="M127" s="8"/>
      <c r="N127" s="4"/>
    </row>
    <row r="128" spans="1:14">
      <c r="A128" s="6"/>
      <c r="B128" s="7"/>
      <c r="C128" s="13" t="e">
        <f t="shared" si="2"/>
        <v>#DIV/0!</v>
      </c>
      <c r="D128">
        <v>147</v>
      </c>
      <c r="E128" s="8"/>
      <c r="I128" s="10"/>
      <c r="J128" s="7"/>
      <c r="K128" s="13" t="e">
        <f t="shared" si="3"/>
        <v>#DIV/0!</v>
      </c>
      <c r="L128">
        <v>147</v>
      </c>
      <c r="M128" s="8"/>
      <c r="N128" s="4"/>
    </row>
    <row r="129" spans="1:14">
      <c r="A129" s="6"/>
      <c r="B129" s="7"/>
      <c r="C129" s="13" t="e">
        <f t="shared" si="2"/>
        <v>#DIV/0!</v>
      </c>
      <c r="D129">
        <v>146</v>
      </c>
      <c r="E129" s="8"/>
      <c r="I129" s="10"/>
      <c r="J129" s="7"/>
      <c r="K129" s="13" t="e">
        <f t="shared" si="3"/>
        <v>#DIV/0!</v>
      </c>
      <c r="L129">
        <v>146</v>
      </c>
      <c r="M129" s="8"/>
      <c r="N129" s="4"/>
    </row>
    <row r="130" spans="1:14">
      <c r="A130" s="6"/>
      <c r="B130" s="7"/>
      <c r="C130" s="13" t="e">
        <f t="shared" si="2"/>
        <v>#DIV/0!</v>
      </c>
      <c r="D130">
        <v>145</v>
      </c>
      <c r="E130" s="8"/>
      <c r="I130" s="10"/>
      <c r="J130" s="7"/>
      <c r="K130" s="13" t="e">
        <f t="shared" si="3"/>
        <v>#DIV/0!</v>
      </c>
      <c r="L130">
        <v>145</v>
      </c>
      <c r="M130" s="8"/>
      <c r="N130" s="4"/>
    </row>
    <row r="131" spans="1:14">
      <c r="A131" s="6"/>
      <c r="B131" s="7"/>
      <c r="C131" s="13" t="e">
        <f t="shared" si="2"/>
        <v>#DIV/0!</v>
      </c>
      <c r="D131">
        <v>144</v>
      </c>
      <c r="E131" s="8"/>
      <c r="I131" s="10"/>
      <c r="J131" s="7"/>
      <c r="K131" s="13" t="e">
        <f t="shared" si="3"/>
        <v>#DIV/0!</v>
      </c>
      <c r="L131">
        <v>144</v>
      </c>
      <c r="M131" s="8"/>
      <c r="N131" s="4"/>
    </row>
    <row r="132" spans="1:14">
      <c r="A132" s="6"/>
      <c r="B132" s="7"/>
      <c r="C132" s="13" t="e">
        <f t="shared" si="2"/>
        <v>#DIV/0!</v>
      </c>
      <c r="D132">
        <v>143</v>
      </c>
      <c r="E132" s="8"/>
      <c r="I132" s="10"/>
      <c r="J132" s="7"/>
      <c r="K132" s="13" t="e">
        <f t="shared" si="3"/>
        <v>#DIV/0!</v>
      </c>
      <c r="L132">
        <v>143</v>
      </c>
      <c r="M132" s="8"/>
      <c r="N132" s="4"/>
    </row>
    <row r="133" spans="1:14">
      <c r="A133" s="6"/>
      <c r="B133" s="7"/>
      <c r="C133" s="13" t="e">
        <f t="shared" si="2"/>
        <v>#DIV/0!</v>
      </c>
      <c r="D133">
        <v>142</v>
      </c>
      <c r="E133" s="8"/>
      <c r="I133" s="10"/>
      <c r="J133" s="7"/>
      <c r="K133" s="13" t="e">
        <f t="shared" si="3"/>
        <v>#DIV/0!</v>
      </c>
      <c r="L133">
        <v>142</v>
      </c>
      <c r="M133" s="8"/>
      <c r="N133" s="4"/>
    </row>
    <row r="134" spans="1:14">
      <c r="A134" s="6"/>
      <c r="B134" s="7"/>
      <c r="C134" s="13" t="e">
        <f t="shared" si="2"/>
        <v>#DIV/0!</v>
      </c>
      <c r="D134">
        <v>141</v>
      </c>
      <c r="E134" s="8"/>
      <c r="I134" s="10"/>
      <c r="J134" s="7"/>
      <c r="K134" s="13" t="e">
        <f t="shared" si="3"/>
        <v>#DIV/0!</v>
      </c>
      <c r="L134">
        <v>141</v>
      </c>
      <c r="M134" s="8"/>
      <c r="N134" s="4"/>
    </row>
    <row r="135" spans="1:14">
      <c r="A135" s="6"/>
      <c r="B135" s="7"/>
      <c r="C135" s="13" t="e">
        <f t="shared" si="2"/>
        <v>#DIV/0!</v>
      </c>
      <c r="D135">
        <v>140</v>
      </c>
      <c r="E135" s="8"/>
      <c r="I135" s="10"/>
      <c r="J135" s="7"/>
      <c r="K135" s="13" t="e">
        <f t="shared" si="3"/>
        <v>#DIV/0!</v>
      </c>
      <c r="L135">
        <v>140</v>
      </c>
      <c r="M135" s="8"/>
      <c r="N135" s="4"/>
    </row>
    <row r="136" spans="1:14">
      <c r="A136" s="6"/>
      <c r="B136" s="7"/>
      <c r="C136" s="13" t="e">
        <f t="shared" si="2"/>
        <v>#DIV/0!</v>
      </c>
      <c r="D136">
        <v>139</v>
      </c>
      <c r="E136" s="8"/>
      <c r="I136" s="10"/>
      <c r="J136" s="7"/>
      <c r="K136" s="13" t="e">
        <f t="shared" si="3"/>
        <v>#DIV/0!</v>
      </c>
      <c r="L136">
        <v>139</v>
      </c>
      <c r="M136" s="8"/>
      <c r="N136" s="4"/>
    </row>
    <row r="137" spans="1:14">
      <c r="A137" s="6"/>
      <c r="B137" s="7"/>
      <c r="C137" s="13" t="e">
        <f t="shared" si="2"/>
        <v>#DIV/0!</v>
      </c>
      <c r="D137">
        <v>138</v>
      </c>
      <c r="E137" s="8"/>
      <c r="I137" s="10"/>
      <c r="J137" s="7"/>
      <c r="K137" s="13" t="e">
        <f t="shared" si="3"/>
        <v>#DIV/0!</v>
      </c>
      <c r="L137">
        <v>138</v>
      </c>
      <c r="M137" s="8"/>
      <c r="N137" s="4"/>
    </row>
    <row r="138" spans="1:14">
      <c r="A138" s="6"/>
      <c r="B138" s="7"/>
      <c r="C138" s="13" t="e">
        <f t="shared" si="2"/>
        <v>#DIV/0!</v>
      </c>
      <c r="D138">
        <v>137</v>
      </c>
      <c r="E138" s="8"/>
      <c r="I138" s="10"/>
      <c r="J138" s="7"/>
      <c r="K138" s="13" t="e">
        <f t="shared" si="3"/>
        <v>#DIV/0!</v>
      </c>
      <c r="L138">
        <v>137</v>
      </c>
      <c r="M138" s="8"/>
      <c r="N138" s="4"/>
    </row>
    <row r="139" spans="1:14">
      <c r="A139" s="6"/>
      <c r="B139" s="7"/>
      <c r="C139" s="13" t="e">
        <f t="shared" si="2"/>
        <v>#DIV/0!</v>
      </c>
      <c r="D139">
        <v>136</v>
      </c>
      <c r="E139" s="8"/>
      <c r="I139" s="10"/>
      <c r="J139" s="7"/>
      <c r="K139" s="13" t="e">
        <f t="shared" si="3"/>
        <v>#DIV/0!</v>
      </c>
      <c r="L139">
        <v>136</v>
      </c>
      <c r="M139" s="8"/>
      <c r="N139" s="4"/>
    </row>
    <row r="140" spans="1:14">
      <c r="A140" s="6"/>
      <c r="B140" s="7"/>
      <c r="C140" s="13" t="e">
        <f t="shared" si="2"/>
        <v>#DIV/0!</v>
      </c>
      <c r="D140">
        <v>135</v>
      </c>
      <c r="E140" s="8"/>
      <c r="I140" s="10"/>
      <c r="J140" s="7"/>
      <c r="K140" s="13" t="e">
        <f t="shared" si="3"/>
        <v>#DIV/0!</v>
      </c>
      <c r="L140">
        <v>135</v>
      </c>
      <c r="M140" s="8"/>
      <c r="N140" s="4"/>
    </row>
    <row r="141" spans="1:14">
      <c r="A141" s="6"/>
      <c r="B141" s="7"/>
      <c r="C141" s="13" t="e">
        <f t="shared" si="2"/>
        <v>#DIV/0!</v>
      </c>
      <c r="D141">
        <v>134</v>
      </c>
      <c r="E141" s="8"/>
      <c r="I141" s="10"/>
      <c r="J141" s="7"/>
      <c r="K141" s="13" t="e">
        <f t="shared" si="3"/>
        <v>#DIV/0!</v>
      </c>
      <c r="L141">
        <v>134</v>
      </c>
      <c r="M141" s="8"/>
      <c r="N141" s="4"/>
    </row>
    <row r="142" spans="1:14">
      <c r="A142" s="6"/>
      <c r="B142" s="7"/>
      <c r="C142" s="13" t="e">
        <f t="shared" si="2"/>
        <v>#DIV/0!</v>
      </c>
      <c r="D142">
        <v>133</v>
      </c>
      <c r="E142" s="8"/>
      <c r="I142" s="10"/>
      <c r="J142" s="7"/>
      <c r="K142" s="13" t="e">
        <f t="shared" si="3"/>
        <v>#DIV/0!</v>
      </c>
      <c r="L142">
        <v>133</v>
      </c>
      <c r="M142" s="8"/>
      <c r="N142" s="4"/>
    </row>
    <row r="143" spans="1:14">
      <c r="A143" s="6"/>
      <c r="B143" s="7"/>
      <c r="C143" s="13" t="e">
        <f t="shared" si="2"/>
        <v>#DIV/0!</v>
      </c>
      <c r="D143">
        <v>132</v>
      </c>
      <c r="E143" s="8"/>
      <c r="I143" s="10"/>
      <c r="J143" s="7"/>
      <c r="K143" s="13" t="e">
        <f t="shared" si="3"/>
        <v>#DIV/0!</v>
      </c>
      <c r="L143">
        <v>132</v>
      </c>
      <c r="M143" s="8"/>
      <c r="N143" s="4"/>
    </row>
    <row r="144" spans="1:14">
      <c r="A144" s="6"/>
      <c r="B144" s="7"/>
      <c r="C144" s="13" t="e">
        <f t="shared" si="2"/>
        <v>#DIV/0!</v>
      </c>
      <c r="D144">
        <v>131</v>
      </c>
      <c r="E144" s="8"/>
      <c r="I144" s="10"/>
      <c r="J144" s="7"/>
      <c r="K144" s="13" t="e">
        <f t="shared" si="3"/>
        <v>#DIV/0!</v>
      </c>
      <c r="L144">
        <v>131</v>
      </c>
      <c r="M144" s="8"/>
      <c r="N144" s="4"/>
    </row>
    <row r="145" spans="1:14">
      <c r="A145" s="6"/>
      <c r="B145" s="7"/>
      <c r="C145" s="13" t="e">
        <f t="shared" si="2"/>
        <v>#DIV/0!</v>
      </c>
      <c r="D145">
        <v>130</v>
      </c>
      <c r="E145" s="8"/>
      <c r="I145" s="10"/>
      <c r="J145" s="7"/>
      <c r="K145" s="13" t="e">
        <f t="shared" si="3"/>
        <v>#DIV/0!</v>
      </c>
      <c r="L145">
        <v>130</v>
      </c>
      <c r="M145" s="8"/>
      <c r="N145" s="4"/>
    </row>
    <row r="146" spans="1:14">
      <c r="A146" s="6"/>
      <c r="B146" s="7"/>
      <c r="C146" s="13" t="e">
        <f t="shared" si="2"/>
        <v>#DIV/0!</v>
      </c>
      <c r="D146">
        <v>129</v>
      </c>
      <c r="E146" s="8"/>
      <c r="I146" s="10"/>
      <c r="J146" s="7"/>
      <c r="K146" s="13" t="e">
        <f t="shared" si="3"/>
        <v>#DIV/0!</v>
      </c>
      <c r="L146">
        <v>129</v>
      </c>
      <c r="M146" s="8"/>
      <c r="N146" s="4"/>
    </row>
    <row r="147" spans="1:14">
      <c r="A147" s="6"/>
      <c r="B147" s="11"/>
      <c r="C147" s="13" t="e">
        <f t="shared" si="2"/>
        <v>#DIV/0!</v>
      </c>
      <c r="D147">
        <v>128</v>
      </c>
      <c r="E147" s="8"/>
      <c r="I147" s="10"/>
      <c r="J147" s="11"/>
      <c r="K147" s="13" t="e">
        <f t="shared" si="3"/>
        <v>#DIV/0!</v>
      </c>
      <c r="L147">
        <v>128</v>
      </c>
      <c r="M147" s="8"/>
      <c r="N147" s="4"/>
    </row>
    <row r="148" spans="1:14">
      <c r="A148" s="6"/>
      <c r="B148" s="7"/>
      <c r="C148" s="13" t="e">
        <f t="shared" si="2"/>
        <v>#DIV/0!</v>
      </c>
      <c r="D148">
        <v>127</v>
      </c>
      <c r="E148" s="8"/>
      <c r="I148" s="10"/>
      <c r="J148" s="7"/>
      <c r="K148" s="13" t="e">
        <f t="shared" si="3"/>
        <v>#DIV/0!</v>
      </c>
      <c r="L148">
        <v>127</v>
      </c>
      <c r="M148" s="8"/>
      <c r="N148" s="4"/>
    </row>
    <row r="149" spans="1:14">
      <c r="A149" s="6"/>
      <c r="B149" s="7"/>
      <c r="C149" s="13" t="e">
        <f t="shared" si="2"/>
        <v>#DIV/0!</v>
      </c>
      <c r="D149">
        <v>126</v>
      </c>
      <c r="E149" s="8"/>
      <c r="I149" s="10"/>
      <c r="J149" s="7"/>
      <c r="K149" s="13" t="e">
        <f t="shared" si="3"/>
        <v>#DIV/0!</v>
      </c>
      <c r="L149">
        <v>126</v>
      </c>
      <c r="M149" s="8"/>
      <c r="N149" s="4"/>
    </row>
    <row r="150" spans="1:14">
      <c r="A150" s="6"/>
      <c r="B150" s="7"/>
      <c r="C150" s="13" t="e">
        <f t="shared" si="2"/>
        <v>#DIV/0!</v>
      </c>
      <c r="D150">
        <v>125</v>
      </c>
      <c r="E150" s="8"/>
      <c r="I150" s="10"/>
      <c r="J150" s="7"/>
      <c r="K150" s="13" t="e">
        <f t="shared" si="3"/>
        <v>#DIV/0!</v>
      </c>
      <c r="L150">
        <v>125</v>
      </c>
      <c r="M150" s="8"/>
      <c r="N150" s="4"/>
    </row>
    <row r="151" spans="1:14">
      <c r="A151" s="6"/>
      <c r="B151" s="7"/>
      <c r="C151" s="13" t="e">
        <f t="shared" ref="C151:C214" si="4">(B151-B130)/B130</f>
        <v>#DIV/0!</v>
      </c>
      <c r="D151">
        <v>124</v>
      </c>
      <c r="E151" s="8"/>
      <c r="I151" s="10"/>
      <c r="J151" s="7"/>
      <c r="K151" s="13" t="e">
        <f t="shared" ref="K151:K214" si="5">(J151-J130)/J130</f>
        <v>#DIV/0!</v>
      </c>
      <c r="L151">
        <v>124</v>
      </c>
      <c r="M151" s="8"/>
      <c r="N151" s="4"/>
    </row>
    <row r="152" spans="1:14">
      <c r="A152" s="6"/>
      <c r="B152" s="7"/>
      <c r="C152" s="13" t="e">
        <f t="shared" si="4"/>
        <v>#DIV/0!</v>
      </c>
      <c r="D152">
        <v>123</v>
      </c>
      <c r="E152" s="8"/>
      <c r="I152" s="10"/>
      <c r="J152" s="7"/>
      <c r="K152" s="13" t="e">
        <f t="shared" si="5"/>
        <v>#DIV/0!</v>
      </c>
      <c r="L152">
        <v>123</v>
      </c>
      <c r="M152" s="8"/>
      <c r="N152" s="4"/>
    </row>
    <row r="153" spans="1:14">
      <c r="A153" s="6"/>
      <c r="B153" s="7"/>
      <c r="C153" s="13" t="e">
        <f t="shared" si="4"/>
        <v>#DIV/0!</v>
      </c>
      <c r="D153">
        <v>122</v>
      </c>
      <c r="E153" s="8"/>
      <c r="I153" s="10"/>
      <c r="J153" s="7"/>
      <c r="K153" s="13" t="e">
        <f t="shared" si="5"/>
        <v>#DIV/0!</v>
      </c>
      <c r="L153">
        <v>122</v>
      </c>
      <c r="M153" s="8"/>
      <c r="N153" s="4"/>
    </row>
    <row r="154" spans="1:14">
      <c r="A154" s="6"/>
      <c r="B154" s="7"/>
      <c r="C154" s="13" t="e">
        <f t="shared" si="4"/>
        <v>#DIV/0!</v>
      </c>
      <c r="D154">
        <v>121</v>
      </c>
      <c r="E154" s="8"/>
      <c r="I154" s="10"/>
      <c r="J154" s="7"/>
      <c r="K154" s="13" t="e">
        <f t="shared" si="5"/>
        <v>#DIV/0!</v>
      </c>
      <c r="L154">
        <v>121</v>
      </c>
      <c r="M154" s="8"/>
      <c r="N154" s="4"/>
    </row>
    <row r="155" spans="1:14">
      <c r="A155" s="6"/>
      <c r="B155" s="7"/>
      <c r="C155" s="13" t="e">
        <f t="shared" si="4"/>
        <v>#DIV/0!</v>
      </c>
      <c r="D155">
        <v>120</v>
      </c>
      <c r="E155" s="8"/>
      <c r="I155" s="10"/>
      <c r="J155" s="7"/>
      <c r="K155" s="13" t="e">
        <f t="shared" si="5"/>
        <v>#DIV/0!</v>
      </c>
      <c r="L155">
        <v>120</v>
      </c>
      <c r="M155" s="8"/>
      <c r="N155" s="4"/>
    </row>
    <row r="156" spans="1:14">
      <c r="A156" s="6"/>
      <c r="B156" s="7"/>
      <c r="C156" s="13" t="e">
        <f t="shared" si="4"/>
        <v>#DIV/0!</v>
      </c>
      <c r="D156">
        <v>119</v>
      </c>
      <c r="E156" s="8"/>
      <c r="I156" s="10"/>
      <c r="J156" s="7"/>
      <c r="K156" s="13" t="e">
        <f t="shared" si="5"/>
        <v>#DIV/0!</v>
      </c>
      <c r="L156">
        <v>119</v>
      </c>
      <c r="M156" s="8"/>
      <c r="N156" s="4"/>
    </row>
    <row r="157" spans="1:14">
      <c r="A157" s="6"/>
      <c r="B157" s="7"/>
      <c r="C157" s="13" t="e">
        <f t="shared" si="4"/>
        <v>#DIV/0!</v>
      </c>
      <c r="D157">
        <v>118</v>
      </c>
      <c r="E157" s="8"/>
      <c r="I157" s="10"/>
      <c r="J157" s="7"/>
      <c r="K157" s="13" t="e">
        <f t="shared" si="5"/>
        <v>#DIV/0!</v>
      </c>
      <c r="L157">
        <v>118</v>
      </c>
      <c r="M157" s="8"/>
      <c r="N157" s="4"/>
    </row>
    <row r="158" spans="1:14">
      <c r="A158" s="6"/>
      <c r="B158" s="7"/>
      <c r="C158" s="13" t="e">
        <f t="shared" si="4"/>
        <v>#DIV/0!</v>
      </c>
      <c r="D158">
        <v>117</v>
      </c>
      <c r="E158" s="8"/>
      <c r="I158" s="10"/>
      <c r="J158" s="7"/>
      <c r="K158" s="13" t="e">
        <f t="shared" si="5"/>
        <v>#DIV/0!</v>
      </c>
      <c r="L158">
        <v>117</v>
      </c>
      <c r="M158" s="8"/>
      <c r="N158" s="4"/>
    </row>
    <row r="159" spans="1:14">
      <c r="A159" s="6"/>
      <c r="B159" s="7"/>
      <c r="C159" s="13" t="e">
        <f t="shared" si="4"/>
        <v>#DIV/0!</v>
      </c>
      <c r="D159">
        <v>116</v>
      </c>
      <c r="E159" s="8"/>
      <c r="I159" s="10"/>
      <c r="J159" s="7"/>
      <c r="K159" s="13" t="e">
        <f t="shared" si="5"/>
        <v>#DIV/0!</v>
      </c>
      <c r="L159">
        <v>116</v>
      </c>
      <c r="M159" s="8"/>
      <c r="N159" s="4"/>
    </row>
    <row r="160" spans="1:14">
      <c r="A160" s="6"/>
      <c r="B160" s="7"/>
      <c r="C160" s="13" t="e">
        <f t="shared" si="4"/>
        <v>#DIV/0!</v>
      </c>
      <c r="D160">
        <v>115</v>
      </c>
      <c r="E160" s="8"/>
      <c r="I160" s="10"/>
      <c r="J160" s="7"/>
      <c r="K160" s="13" t="e">
        <f t="shared" si="5"/>
        <v>#DIV/0!</v>
      </c>
      <c r="L160">
        <v>115</v>
      </c>
      <c r="M160" s="8"/>
      <c r="N160" s="4"/>
    </row>
    <row r="161" spans="1:14">
      <c r="A161" s="6"/>
      <c r="B161" s="7"/>
      <c r="C161" s="13" t="e">
        <f t="shared" si="4"/>
        <v>#DIV/0!</v>
      </c>
      <c r="D161">
        <v>114</v>
      </c>
      <c r="E161" s="8"/>
      <c r="I161" s="10"/>
      <c r="J161" s="7"/>
      <c r="K161" s="13" t="e">
        <f t="shared" si="5"/>
        <v>#DIV/0!</v>
      </c>
      <c r="L161">
        <v>114</v>
      </c>
      <c r="M161" s="8"/>
      <c r="N161" s="4"/>
    </row>
    <row r="162" spans="1:14">
      <c r="A162" s="6"/>
      <c r="B162" s="7"/>
      <c r="C162" s="13" t="e">
        <f t="shared" si="4"/>
        <v>#DIV/0!</v>
      </c>
      <c r="D162">
        <v>113</v>
      </c>
      <c r="E162" s="8"/>
      <c r="I162" s="10"/>
      <c r="J162" s="7"/>
      <c r="K162" s="13" t="e">
        <f t="shared" si="5"/>
        <v>#DIV/0!</v>
      </c>
      <c r="L162">
        <v>113</v>
      </c>
      <c r="M162" s="8"/>
      <c r="N162" s="4"/>
    </row>
    <row r="163" spans="1:14">
      <c r="A163" s="6"/>
      <c r="B163" s="7"/>
      <c r="C163" s="13" t="e">
        <f t="shared" si="4"/>
        <v>#DIV/0!</v>
      </c>
      <c r="D163">
        <v>112</v>
      </c>
      <c r="E163" s="8"/>
      <c r="I163" s="10"/>
      <c r="J163" s="7"/>
      <c r="K163" s="13" t="e">
        <f t="shared" si="5"/>
        <v>#DIV/0!</v>
      </c>
      <c r="L163">
        <v>112</v>
      </c>
      <c r="M163" s="8"/>
      <c r="N163" s="4"/>
    </row>
    <row r="164" spans="1:14">
      <c r="A164" s="6"/>
      <c r="B164" s="7"/>
      <c r="C164" s="13" t="e">
        <f t="shared" si="4"/>
        <v>#DIV/0!</v>
      </c>
      <c r="D164">
        <v>111</v>
      </c>
      <c r="E164" s="8"/>
      <c r="I164" s="10"/>
      <c r="J164" s="7"/>
      <c r="K164" s="13" t="e">
        <f t="shared" si="5"/>
        <v>#DIV/0!</v>
      </c>
      <c r="L164">
        <v>111</v>
      </c>
      <c r="M164" s="8"/>
      <c r="N164" s="4"/>
    </row>
    <row r="165" spans="1:14">
      <c r="A165" s="6"/>
      <c r="B165" s="7"/>
      <c r="C165" s="13" t="e">
        <f t="shared" si="4"/>
        <v>#DIV/0!</v>
      </c>
      <c r="D165">
        <v>110</v>
      </c>
      <c r="E165" s="8"/>
      <c r="I165" s="10"/>
      <c r="J165" s="7"/>
      <c r="K165" s="13" t="e">
        <f t="shared" si="5"/>
        <v>#DIV/0!</v>
      </c>
      <c r="L165">
        <v>110</v>
      </c>
      <c r="M165" s="8"/>
      <c r="N165" s="4"/>
    </row>
    <row r="166" spans="1:14">
      <c r="A166" s="6"/>
      <c r="B166" s="7"/>
      <c r="C166" s="13" t="e">
        <f t="shared" si="4"/>
        <v>#DIV/0!</v>
      </c>
      <c r="D166">
        <v>109</v>
      </c>
      <c r="E166" s="8"/>
      <c r="I166" s="10"/>
      <c r="J166" s="7"/>
      <c r="K166" s="13" t="e">
        <f t="shared" si="5"/>
        <v>#DIV/0!</v>
      </c>
      <c r="L166">
        <v>109</v>
      </c>
      <c r="M166" s="8"/>
      <c r="N166" s="4"/>
    </row>
    <row r="167" spans="1:14">
      <c r="A167" s="6"/>
      <c r="B167" s="11"/>
      <c r="C167" s="13" t="e">
        <f t="shared" si="4"/>
        <v>#DIV/0!</v>
      </c>
      <c r="D167">
        <v>108</v>
      </c>
      <c r="E167" s="8"/>
      <c r="I167" s="10"/>
      <c r="J167" s="11"/>
      <c r="K167" s="13" t="e">
        <f t="shared" si="5"/>
        <v>#DIV/0!</v>
      </c>
      <c r="L167">
        <v>108</v>
      </c>
      <c r="M167" s="8"/>
      <c r="N167" s="4"/>
    </row>
    <row r="168" spans="1:14">
      <c r="A168" s="6"/>
      <c r="B168" s="11"/>
      <c r="C168" s="13" t="e">
        <f t="shared" si="4"/>
        <v>#DIV/0!</v>
      </c>
      <c r="D168">
        <v>107</v>
      </c>
      <c r="E168" s="8"/>
      <c r="I168" s="10"/>
      <c r="J168" s="11"/>
      <c r="K168" s="13" t="e">
        <f t="shared" si="5"/>
        <v>#DIV/0!</v>
      </c>
      <c r="L168">
        <v>107</v>
      </c>
      <c r="M168" s="8"/>
      <c r="N168" s="4"/>
    </row>
    <row r="169" spans="1:14">
      <c r="A169" s="6"/>
      <c r="B169" s="11"/>
      <c r="C169" s="13" t="e">
        <f t="shared" si="4"/>
        <v>#DIV/0!</v>
      </c>
      <c r="D169">
        <v>106</v>
      </c>
      <c r="E169" s="8"/>
      <c r="I169" s="10"/>
      <c r="J169" s="11"/>
      <c r="K169" s="13" t="e">
        <f t="shared" si="5"/>
        <v>#DIV/0!</v>
      </c>
      <c r="L169">
        <v>106</v>
      </c>
      <c r="M169" s="8"/>
      <c r="N169" s="4"/>
    </row>
    <row r="170" spans="1:14">
      <c r="A170" s="6"/>
      <c r="B170" s="7"/>
      <c r="C170" s="13" t="e">
        <f t="shared" si="4"/>
        <v>#DIV/0!</v>
      </c>
      <c r="D170">
        <v>105</v>
      </c>
      <c r="E170" s="8"/>
      <c r="I170" s="10"/>
      <c r="J170" s="7"/>
      <c r="K170" s="13" t="e">
        <f t="shared" si="5"/>
        <v>#DIV/0!</v>
      </c>
      <c r="L170">
        <v>105</v>
      </c>
      <c r="M170" s="8"/>
      <c r="N170" s="4"/>
    </row>
    <row r="171" spans="1:14">
      <c r="A171" s="6"/>
      <c r="B171" s="7"/>
      <c r="C171" s="13" t="e">
        <f t="shared" si="4"/>
        <v>#DIV/0!</v>
      </c>
      <c r="D171">
        <v>104</v>
      </c>
      <c r="E171" s="8"/>
      <c r="I171" s="10"/>
      <c r="J171" s="7"/>
      <c r="K171" s="13" t="e">
        <f t="shared" si="5"/>
        <v>#DIV/0!</v>
      </c>
      <c r="L171">
        <v>104</v>
      </c>
      <c r="M171" s="8"/>
      <c r="N171" s="4"/>
    </row>
    <row r="172" spans="1:14">
      <c r="A172" s="6"/>
      <c r="B172" s="7"/>
      <c r="C172" s="13" t="e">
        <f t="shared" si="4"/>
        <v>#DIV/0!</v>
      </c>
      <c r="D172">
        <v>103</v>
      </c>
      <c r="E172" s="8"/>
      <c r="I172" s="10"/>
      <c r="J172" s="7"/>
      <c r="K172" s="13" t="e">
        <f t="shared" si="5"/>
        <v>#DIV/0!</v>
      </c>
      <c r="L172">
        <v>103</v>
      </c>
      <c r="M172" s="8"/>
      <c r="N172" s="4"/>
    </row>
    <row r="173" spans="1:14">
      <c r="A173" s="6"/>
      <c r="B173" s="7"/>
      <c r="C173" s="13" t="e">
        <f t="shared" si="4"/>
        <v>#DIV/0!</v>
      </c>
      <c r="D173">
        <v>102</v>
      </c>
      <c r="E173" s="8"/>
      <c r="I173" s="10"/>
      <c r="J173" s="7"/>
      <c r="K173" s="13" t="e">
        <f t="shared" si="5"/>
        <v>#DIV/0!</v>
      </c>
      <c r="L173">
        <v>102</v>
      </c>
      <c r="M173" s="8"/>
      <c r="N173" s="4"/>
    </row>
    <row r="174" spans="1:14">
      <c r="A174" s="6"/>
      <c r="B174" s="7"/>
      <c r="C174" s="13" t="e">
        <f t="shared" si="4"/>
        <v>#DIV/0!</v>
      </c>
      <c r="D174">
        <v>101</v>
      </c>
      <c r="E174" s="8"/>
      <c r="I174" s="10"/>
      <c r="J174" s="7"/>
      <c r="K174" s="13" t="e">
        <f t="shared" si="5"/>
        <v>#DIV/0!</v>
      </c>
      <c r="L174">
        <v>101</v>
      </c>
      <c r="M174" s="8"/>
      <c r="N174" s="4"/>
    </row>
    <row r="175" spans="1:14">
      <c r="A175" s="6"/>
      <c r="B175" s="7"/>
      <c r="C175" s="13" t="e">
        <f t="shared" si="4"/>
        <v>#DIV/0!</v>
      </c>
      <c r="D175">
        <v>100</v>
      </c>
      <c r="E175" s="8"/>
      <c r="I175" s="10"/>
      <c r="J175" s="7"/>
      <c r="K175" s="13" t="e">
        <f t="shared" si="5"/>
        <v>#DIV/0!</v>
      </c>
      <c r="L175">
        <v>100</v>
      </c>
      <c r="M175" s="8"/>
      <c r="N175" s="4"/>
    </row>
    <row r="176" spans="1:14">
      <c r="A176" s="6"/>
      <c r="B176" s="7"/>
      <c r="C176" s="13" t="e">
        <f t="shared" si="4"/>
        <v>#DIV/0!</v>
      </c>
      <c r="D176">
        <v>99</v>
      </c>
      <c r="E176" s="8"/>
      <c r="I176" s="10"/>
      <c r="J176" s="7"/>
      <c r="K176" s="13" t="e">
        <f t="shared" si="5"/>
        <v>#DIV/0!</v>
      </c>
      <c r="L176">
        <v>99</v>
      </c>
      <c r="M176" s="8"/>
      <c r="N176" s="4"/>
    </row>
    <row r="177" spans="1:14">
      <c r="A177" s="6"/>
      <c r="B177" s="7"/>
      <c r="C177" s="13" t="e">
        <f t="shared" si="4"/>
        <v>#DIV/0!</v>
      </c>
      <c r="D177">
        <v>98</v>
      </c>
      <c r="E177" s="8"/>
      <c r="I177" s="10"/>
      <c r="J177" s="7"/>
      <c r="K177" s="13" t="e">
        <f t="shared" si="5"/>
        <v>#DIV/0!</v>
      </c>
      <c r="L177">
        <v>98</v>
      </c>
      <c r="M177" s="8"/>
      <c r="N177" s="4"/>
    </row>
    <row r="178" spans="1:14">
      <c r="A178" s="6"/>
      <c r="B178" s="7"/>
      <c r="C178" s="13" t="e">
        <f t="shared" si="4"/>
        <v>#DIV/0!</v>
      </c>
      <c r="D178">
        <v>97</v>
      </c>
      <c r="E178" s="8"/>
      <c r="I178" s="10"/>
      <c r="J178" s="7"/>
      <c r="K178" s="13" t="e">
        <f t="shared" si="5"/>
        <v>#DIV/0!</v>
      </c>
      <c r="L178">
        <v>97</v>
      </c>
      <c r="M178" s="8"/>
      <c r="N178" s="4"/>
    </row>
    <row r="179" spans="1:14">
      <c r="A179" s="6"/>
      <c r="B179" s="7"/>
      <c r="C179" s="13" t="e">
        <f t="shared" si="4"/>
        <v>#DIV/0!</v>
      </c>
      <c r="D179">
        <v>96</v>
      </c>
      <c r="E179" s="8"/>
      <c r="I179" s="10"/>
      <c r="J179" s="7"/>
      <c r="K179" s="13" t="e">
        <f t="shared" si="5"/>
        <v>#DIV/0!</v>
      </c>
      <c r="L179">
        <v>96</v>
      </c>
      <c r="M179" s="8"/>
      <c r="N179" s="4"/>
    </row>
    <row r="180" spans="1:14">
      <c r="A180" s="6"/>
      <c r="B180" s="7"/>
      <c r="C180" s="13" t="e">
        <f t="shared" si="4"/>
        <v>#DIV/0!</v>
      </c>
      <c r="D180">
        <v>95</v>
      </c>
      <c r="E180" s="8"/>
      <c r="I180" s="10"/>
      <c r="J180" s="7"/>
      <c r="K180" s="13" t="e">
        <f t="shared" si="5"/>
        <v>#DIV/0!</v>
      </c>
      <c r="L180">
        <v>95</v>
      </c>
      <c r="M180" s="8"/>
      <c r="N180" s="4"/>
    </row>
    <row r="181" spans="1:14">
      <c r="A181" s="6"/>
      <c r="B181" s="7"/>
      <c r="C181" s="13" t="e">
        <f t="shared" si="4"/>
        <v>#DIV/0!</v>
      </c>
      <c r="D181">
        <v>94</v>
      </c>
      <c r="E181" s="8"/>
      <c r="I181" s="10"/>
      <c r="J181" s="7"/>
      <c r="K181" s="13" t="e">
        <f t="shared" si="5"/>
        <v>#DIV/0!</v>
      </c>
      <c r="L181">
        <v>94</v>
      </c>
      <c r="M181" s="8"/>
      <c r="N181" s="4"/>
    </row>
    <row r="182" spans="1:14">
      <c r="A182" s="6"/>
      <c r="B182" s="7"/>
      <c r="C182" s="13" t="e">
        <f t="shared" si="4"/>
        <v>#DIV/0!</v>
      </c>
      <c r="D182">
        <v>93</v>
      </c>
      <c r="E182" s="8"/>
      <c r="I182" s="10"/>
      <c r="J182" s="7"/>
      <c r="K182" s="13" t="e">
        <f t="shared" si="5"/>
        <v>#DIV/0!</v>
      </c>
      <c r="L182">
        <v>93</v>
      </c>
      <c r="M182" s="8"/>
      <c r="N182" s="4"/>
    </row>
    <row r="183" spans="1:14">
      <c r="A183" s="6"/>
      <c r="B183" s="7"/>
      <c r="C183" s="13" t="e">
        <f t="shared" si="4"/>
        <v>#DIV/0!</v>
      </c>
      <c r="D183">
        <v>92</v>
      </c>
      <c r="E183" s="8"/>
      <c r="I183" s="10"/>
      <c r="J183" s="7"/>
      <c r="K183" s="13" t="e">
        <f t="shared" si="5"/>
        <v>#DIV/0!</v>
      </c>
      <c r="L183">
        <v>92</v>
      </c>
      <c r="M183" s="8"/>
      <c r="N183" s="4"/>
    </row>
    <row r="184" spans="1:14">
      <c r="A184" s="6"/>
      <c r="B184" s="7"/>
      <c r="C184" s="13" t="e">
        <f t="shared" si="4"/>
        <v>#DIV/0!</v>
      </c>
      <c r="D184">
        <v>91</v>
      </c>
      <c r="E184" s="8"/>
      <c r="I184" s="10"/>
      <c r="J184" s="7"/>
      <c r="K184" s="13" t="e">
        <f t="shared" si="5"/>
        <v>#DIV/0!</v>
      </c>
      <c r="L184">
        <v>91</v>
      </c>
      <c r="M184" s="8"/>
      <c r="N184" s="4"/>
    </row>
    <row r="185" spans="1:14">
      <c r="A185" s="6"/>
      <c r="B185" s="7"/>
      <c r="C185" s="13" t="e">
        <f t="shared" si="4"/>
        <v>#DIV/0!</v>
      </c>
      <c r="D185">
        <v>90</v>
      </c>
      <c r="E185" s="8"/>
      <c r="I185" s="10"/>
      <c r="J185" s="7"/>
      <c r="K185" s="13" t="e">
        <f t="shared" si="5"/>
        <v>#DIV/0!</v>
      </c>
      <c r="L185">
        <v>90</v>
      </c>
      <c r="M185" s="8"/>
      <c r="N185" s="4"/>
    </row>
    <row r="186" spans="1:14">
      <c r="A186" s="6"/>
      <c r="B186" s="7"/>
      <c r="C186" s="13" t="e">
        <f t="shared" si="4"/>
        <v>#DIV/0!</v>
      </c>
      <c r="D186">
        <v>89</v>
      </c>
      <c r="E186" s="8"/>
      <c r="I186" s="10"/>
      <c r="J186" s="7"/>
      <c r="K186" s="13" t="e">
        <f t="shared" si="5"/>
        <v>#DIV/0!</v>
      </c>
      <c r="L186">
        <v>89</v>
      </c>
      <c r="M186" s="8"/>
      <c r="N186" s="4"/>
    </row>
    <row r="187" spans="1:14">
      <c r="A187" s="6"/>
      <c r="B187" s="7"/>
      <c r="C187" s="13" t="e">
        <f t="shared" si="4"/>
        <v>#DIV/0!</v>
      </c>
      <c r="D187">
        <v>88</v>
      </c>
      <c r="E187" s="8"/>
      <c r="I187" s="10"/>
      <c r="J187" s="7"/>
      <c r="K187" s="13" t="e">
        <f t="shared" si="5"/>
        <v>#DIV/0!</v>
      </c>
      <c r="L187">
        <v>88</v>
      </c>
      <c r="M187" s="8"/>
      <c r="N187" s="4"/>
    </row>
    <row r="188" spans="1:14">
      <c r="A188" s="6"/>
      <c r="B188" s="7"/>
      <c r="C188" s="13" t="e">
        <f t="shared" si="4"/>
        <v>#DIV/0!</v>
      </c>
      <c r="D188">
        <v>87</v>
      </c>
      <c r="E188" s="8"/>
      <c r="I188" s="10"/>
      <c r="J188" s="7"/>
      <c r="K188" s="13" t="e">
        <f t="shared" si="5"/>
        <v>#DIV/0!</v>
      </c>
      <c r="L188">
        <v>87</v>
      </c>
      <c r="M188" s="8"/>
      <c r="N188" s="4"/>
    </row>
    <row r="189" spans="1:14">
      <c r="A189" s="6"/>
      <c r="B189" s="7"/>
      <c r="C189" s="13" t="e">
        <f t="shared" si="4"/>
        <v>#DIV/0!</v>
      </c>
      <c r="D189">
        <v>86</v>
      </c>
      <c r="E189" s="8"/>
      <c r="I189" s="10"/>
      <c r="J189" s="7"/>
      <c r="K189" s="13" t="e">
        <f t="shared" si="5"/>
        <v>#DIV/0!</v>
      </c>
      <c r="L189">
        <v>86</v>
      </c>
      <c r="M189" s="8"/>
      <c r="N189" s="4"/>
    </row>
    <row r="190" spans="1:14">
      <c r="A190" s="6"/>
      <c r="B190" s="11"/>
      <c r="C190" s="13" t="e">
        <f t="shared" si="4"/>
        <v>#DIV/0!</v>
      </c>
      <c r="D190">
        <v>85</v>
      </c>
      <c r="E190" s="8"/>
      <c r="I190" s="10"/>
      <c r="J190" s="11"/>
      <c r="K190" s="13" t="e">
        <f t="shared" si="5"/>
        <v>#DIV/0!</v>
      </c>
      <c r="L190">
        <v>85</v>
      </c>
      <c r="M190" s="8"/>
      <c r="N190" s="4"/>
    </row>
    <row r="191" spans="1:14">
      <c r="A191" s="6"/>
      <c r="B191" s="11"/>
      <c r="C191" s="13" t="e">
        <f t="shared" si="4"/>
        <v>#DIV/0!</v>
      </c>
      <c r="D191">
        <v>84</v>
      </c>
      <c r="E191" s="8"/>
      <c r="I191" s="10"/>
      <c r="J191" s="11"/>
      <c r="K191" s="13" t="e">
        <f t="shared" si="5"/>
        <v>#DIV/0!</v>
      </c>
      <c r="L191">
        <v>84</v>
      </c>
      <c r="M191" s="8"/>
      <c r="N191" s="4"/>
    </row>
    <row r="192" spans="1:14">
      <c r="A192" s="6"/>
      <c r="B192" s="7"/>
      <c r="C192" s="13" t="e">
        <f t="shared" si="4"/>
        <v>#DIV/0!</v>
      </c>
      <c r="D192">
        <v>83</v>
      </c>
      <c r="E192" s="8"/>
      <c r="I192" s="10"/>
      <c r="J192" s="7"/>
      <c r="K192" s="13" t="e">
        <f t="shared" si="5"/>
        <v>#DIV/0!</v>
      </c>
      <c r="L192">
        <v>83</v>
      </c>
      <c r="M192" s="8"/>
      <c r="N192" s="4"/>
    </row>
    <row r="193" spans="1:14">
      <c r="A193" s="6"/>
      <c r="B193" s="7"/>
      <c r="C193" s="13" t="e">
        <f t="shared" si="4"/>
        <v>#DIV/0!</v>
      </c>
      <c r="D193">
        <v>82</v>
      </c>
      <c r="E193" s="8"/>
      <c r="I193" s="10"/>
      <c r="J193" s="7"/>
      <c r="K193" s="13" t="e">
        <f t="shared" si="5"/>
        <v>#DIV/0!</v>
      </c>
      <c r="L193">
        <v>82</v>
      </c>
      <c r="M193" s="8"/>
      <c r="N193" s="4"/>
    </row>
    <row r="194" spans="1:14">
      <c r="A194" s="6"/>
      <c r="B194" s="7"/>
      <c r="C194" s="13" t="e">
        <f t="shared" si="4"/>
        <v>#DIV/0!</v>
      </c>
      <c r="D194">
        <v>81</v>
      </c>
      <c r="E194" s="8"/>
      <c r="I194" s="10"/>
      <c r="J194" s="7"/>
      <c r="K194" s="13" t="e">
        <f t="shared" si="5"/>
        <v>#DIV/0!</v>
      </c>
      <c r="L194">
        <v>81</v>
      </c>
      <c r="M194" s="8"/>
      <c r="N194" s="4"/>
    </row>
    <row r="195" spans="1:14">
      <c r="A195" s="6"/>
      <c r="B195" s="7"/>
      <c r="C195" s="13" t="e">
        <f t="shared" si="4"/>
        <v>#DIV/0!</v>
      </c>
      <c r="D195">
        <v>80</v>
      </c>
      <c r="E195" s="8"/>
      <c r="I195" s="10"/>
      <c r="J195" s="7"/>
      <c r="K195" s="13" t="e">
        <f t="shared" si="5"/>
        <v>#DIV/0!</v>
      </c>
      <c r="L195">
        <v>80</v>
      </c>
      <c r="M195" s="8"/>
      <c r="N195" s="4"/>
    </row>
    <row r="196" spans="1:14">
      <c r="A196" s="6"/>
      <c r="B196" s="7"/>
      <c r="C196" s="13" t="e">
        <f t="shared" si="4"/>
        <v>#DIV/0!</v>
      </c>
      <c r="D196">
        <v>79</v>
      </c>
      <c r="E196" s="8"/>
      <c r="I196" s="10"/>
      <c r="J196" s="7"/>
      <c r="K196" s="13" t="e">
        <f t="shared" si="5"/>
        <v>#DIV/0!</v>
      </c>
      <c r="L196">
        <v>79</v>
      </c>
      <c r="M196" s="8"/>
      <c r="N196" s="4"/>
    </row>
    <row r="197" spans="1:14">
      <c r="A197" s="6"/>
      <c r="B197" s="7"/>
      <c r="C197" s="13" t="e">
        <f t="shared" si="4"/>
        <v>#DIV/0!</v>
      </c>
      <c r="D197">
        <v>78</v>
      </c>
      <c r="E197" s="8"/>
      <c r="I197" s="10"/>
      <c r="J197" s="7"/>
      <c r="K197" s="13" t="e">
        <f t="shared" si="5"/>
        <v>#DIV/0!</v>
      </c>
      <c r="L197">
        <v>78</v>
      </c>
      <c r="M197" s="8"/>
      <c r="N197" s="4"/>
    </row>
    <row r="198" spans="1:14">
      <c r="A198" s="6"/>
      <c r="B198" s="7"/>
      <c r="C198" s="13" t="e">
        <f t="shared" si="4"/>
        <v>#DIV/0!</v>
      </c>
      <c r="D198">
        <v>77</v>
      </c>
      <c r="E198" s="8"/>
      <c r="I198" s="10"/>
      <c r="J198" s="7"/>
      <c r="K198" s="13" t="e">
        <f t="shared" si="5"/>
        <v>#DIV/0!</v>
      </c>
      <c r="L198">
        <v>77</v>
      </c>
      <c r="M198" s="8"/>
      <c r="N198" s="4"/>
    </row>
    <row r="199" spans="1:14">
      <c r="A199" s="6"/>
      <c r="B199" s="7"/>
      <c r="C199" s="13" t="e">
        <f t="shared" si="4"/>
        <v>#DIV/0!</v>
      </c>
      <c r="D199">
        <v>76</v>
      </c>
      <c r="E199" s="8"/>
      <c r="I199" s="10"/>
      <c r="J199" s="7"/>
      <c r="K199" s="13" t="e">
        <f t="shared" si="5"/>
        <v>#DIV/0!</v>
      </c>
      <c r="L199">
        <v>76</v>
      </c>
      <c r="M199" s="8"/>
      <c r="N199" s="4"/>
    </row>
    <row r="200" spans="1:14">
      <c r="A200" s="6"/>
      <c r="B200" s="7"/>
      <c r="C200" s="13" t="e">
        <f t="shared" si="4"/>
        <v>#DIV/0!</v>
      </c>
      <c r="D200">
        <v>75</v>
      </c>
      <c r="E200" s="8"/>
      <c r="I200" s="10"/>
      <c r="J200" s="7"/>
      <c r="K200" s="13" t="e">
        <f t="shared" si="5"/>
        <v>#DIV/0!</v>
      </c>
      <c r="L200">
        <v>75</v>
      </c>
      <c r="M200" s="8"/>
      <c r="N200" s="4"/>
    </row>
    <row r="201" spans="1:14">
      <c r="A201" s="6"/>
      <c r="B201" s="7"/>
      <c r="C201" s="13" t="e">
        <f t="shared" si="4"/>
        <v>#DIV/0!</v>
      </c>
      <c r="D201">
        <v>74</v>
      </c>
      <c r="E201" s="8"/>
      <c r="I201" s="10"/>
      <c r="J201" s="7"/>
      <c r="K201" s="13" t="e">
        <f t="shared" si="5"/>
        <v>#DIV/0!</v>
      </c>
      <c r="L201">
        <v>74</v>
      </c>
      <c r="M201" s="8"/>
      <c r="N201" s="4"/>
    </row>
    <row r="202" spans="1:14">
      <c r="A202" s="6"/>
      <c r="B202" s="7"/>
      <c r="C202" s="13" t="e">
        <f t="shared" si="4"/>
        <v>#DIV/0!</v>
      </c>
      <c r="D202">
        <v>73</v>
      </c>
      <c r="E202" s="8"/>
      <c r="I202" s="10"/>
      <c r="J202" s="7"/>
      <c r="K202" s="13" t="e">
        <f t="shared" si="5"/>
        <v>#DIV/0!</v>
      </c>
      <c r="L202">
        <v>73</v>
      </c>
      <c r="M202" s="8"/>
      <c r="N202" s="4"/>
    </row>
    <row r="203" spans="1:14">
      <c r="A203" s="6"/>
      <c r="B203" s="7"/>
      <c r="C203" s="13" t="e">
        <f t="shared" si="4"/>
        <v>#DIV/0!</v>
      </c>
      <c r="D203">
        <v>72</v>
      </c>
      <c r="E203" s="8"/>
      <c r="I203" s="10"/>
      <c r="J203" s="7"/>
      <c r="K203" s="13" t="e">
        <f t="shared" si="5"/>
        <v>#DIV/0!</v>
      </c>
      <c r="L203">
        <v>72</v>
      </c>
      <c r="M203" s="8"/>
      <c r="N203" s="4"/>
    </row>
    <row r="204" spans="1:14">
      <c r="A204" s="6"/>
      <c r="B204" s="7"/>
      <c r="C204" s="13" t="e">
        <f t="shared" si="4"/>
        <v>#DIV/0!</v>
      </c>
      <c r="D204">
        <v>71</v>
      </c>
      <c r="E204" s="8"/>
      <c r="I204" s="10"/>
      <c r="J204" s="7"/>
      <c r="K204" s="13" t="e">
        <f t="shared" si="5"/>
        <v>#DIV/0!</v>
      </c>
      <c r="L204">
        <v>71</v>
      </c>
      <c r="M204" s="8"/>
      <c r="N204" s="4"/>
    </row>
    <row r="205" spans="1:14">
      <c r="A205" s="6"/>
      <c r="B205" s="7"/>
      <c r="C205" s="13" t="e">
        <f t="shared" si="4"/>
        <v>#DIV/0!</v>
      </c>
      <c r="D205">
        <v>70</v>
      </c>
      <c r="E205" s="8"/>
      <c r="I205" s="10"/>
      <c r="J205" s="7"/>
      <c r="K205" s="13" t="e">
        <f t="shared" si="5"/>
        <v>#DIV/0!</v>
      </c>
      <c r="L205">
        <v>70</v>
      </c>
      <c r="M205" s="8"/>
      <c r="N205" s="4"/>
    </row>
    <row r="206" spans="1:14">
      <c r="A206" s="6"/>
      <c r="B206" s="7"/>
      <c r="C206" s="13" t="e">
        <f t="shared" si="4"/>
        <v>#DIV/0!</v>
      </c>
      <c r="D206">
        <v>69</v>
      </c>
      <c r="E206" s="8"/>
      <c r="I206" s="10"/>
      <c r="J206" s="7"/>
      <c r="K206" s="13" t="e">
        <f t="shared" si="5"/>
        <v>#DIV/0!</v>
      </c>
      <c r="L206">
        <v>69</v>
      </c>
      <c r="M206" s="8"/>
      <c r="N206" s="4"/>
    </row>
    <row r="207" spans="1:14">
      <c r="A207" s="6"/>
      <c r="B207" s="7"/>
      <c r="C207" s="13" t="e">
        <f t="shared" si="4"/>
        <v>#DIV/0!</v>
      </c>
      <c r="D207">
        <v>68</v>
      </c>
      <c r="E207" s="8"/>
      <c r="I207" s="10"/>
      <c r="J207" s="7"/>
      <c r="K207" s="13" t="e">
        <f t="shared" si="5"/>
        <v>#DIV/0!</v>
      </c>
      <c r="L207">
        <v>68</v>
      </c>
      <c r="M207" s="8"/>
      <c r="N207" s="4"/>
    </row>
    <row r="208" spans="1:14">
      <c r="A208" s="6"/>
      <c r="B208" s="7"/>
      <c r="C208" s="13" t="e">
        <f t="shared" si="4"/>
        <v>#DIV/0!</v>
      </c>
      <c r="D208">
        <v>67</v>
      </c>
      <c r="E208" s="8"/>
      <c r="I208" s="10"/>
      <c r="J208" s="7"/>
      <c r="K208" s="13" t="e">
        <f t="shared" si="5"/>
        <v>#DIV/0!</v>
      </c>
      <c r="L208">
        <v>67</v>
      </c>
      <c r="M208" s="8"/>
      <c r="N208" s="4"/>
    </row>
    <row r="209" spans="1:14">
      <c r="A209" s="6"/>
      <c r="B209" s="7"/>
      <c r="C209" s="13" t="e">
        <f t="shared" si="4"/>
        <v>#DIV/0!</v>
      </c>
      <c r="D209">
        <v>66</v>
      </c>
      <c r="E209" s="8"/>
      <c r="I209" s="10"/>
      <c r="J209" s="7"/>
      <c r="K209" s="13" t="e">
        <f t="shared" si="5"/>
        <v>#DIV/0!</v>
      </c>
      <c r="L209">
        <v>66</v>
      </c>
      <c r="M209" s="8"/>
      <c r="N209" s="4"/>
    </row>
    <row r="210" spans="1:14">
      <c r="A210" s="6"/>
      <c r="B210" s="7"/>
      <c r="C210" s="13" t="e">
        <f t="shared" si="4"/>
        <v>#DIV/0!</v>
      </c>
      <c r="D210">
        <v>65</v>
      </c>
      <c r="E210" s="8"/>
      <c r="I210" s="10"/>
      <c r="J210" s="7"/>
      <c r="K210" s="13" t="e">
        <f t="shared" si="5"/>
        <v>#DIV/0!</v>
      </c>
      <c r="L210">
        <v>65</v>
      </c>
      <c r="M210" s="8"/>
      <c r="N210" s="4"/>
    </row>
    <row r="211" spans="1:14">
      <c r="A211" s="6"/>
      <c r="B211" s="7"/>
      <c r="C211" s="13" t="e">
        <f t="shared" si="4"/>
        <v>#DIV/0!</v>
      </c>
      <c r="D211">
        <v>64</v>
      </c>
      <c r="E211" s="8"/>
      <c r="I211" s="10"/>
      <c r="J211" s="7"/>
      <c r="K211" s="13" t="e">
        <f t="shared" si="5"/>
        <v>#DIV/0!</v>
      </c>
      <c r="L211">
        <v>64</v>
      </c>
      <c r="M211" s="8"/>
      <c r="N211" s="4"/>
    </row>
    <row r="212" spans="1:14">
      <c r="A212" s="6"/>
      <c r="B212" s="11"/>
      <c r="C212" s="13" t="e">
        <f t="shared" si="4"/>
        <v>#DIV/0!</v>
      </c>
      <c r="D212">
        <v>63</v>
      </c>
      <c r="E212" s="8"/>
      <c r="I212" s="10"/>
      <c r="J212" s="11"/>
      <c r="K212" s="13" t="e">
        <f t="shared" si="5"/>
        <v>#DIV/0!</v>
      </c>
      <c r="L212">
        <v>63</v>
      </c>
      <c r="M212" s="8"/>
      <c r="N212" s="4"/>
    </row>
    <row r="213" spans="1:14">
      <c r="A213" s="6"/>
      <c r="B213" s="11"/>
      <c r="C213" s="13" t="e">
        <f t="shared" si="4"/>
        <v>#DIV/0!</v>
      </c>
      <c r="D213">
        <v>62</v>
      </c>
      <c r="E213" s="8"/>
      <c r="I213" s="10"/>
      <c r="J213" s="11"/>
      <c r="K213" s="13" t="e">
        <f t="shared" si="5"/>
        <v>#DIV/0!</v>
      </c>
      <c r="L213">
        <v>62</v>
      </c>
      <c r="M213" s="8"/>
      <c r="N213" s="4"/>
    </row>
    <row r="214" spans="1:14">
      <c r="A214" s="6"/>
      <c r="B214" s="7"/>
      <c r="C214" s="13" t="e">
        <f t="shared" si="4"/>
        <v>#DIV/0!</v>
      </c>
      <c r="D214">
        <v>61</v>
      </c>
      <c r="E214" s="8"/>
      <c r="I214" s="10"/>
      <c r="J214" s="7"/>
      <c r="K214" s="13" t="e">
        <f t="shared" si="5"/>
        <v>#DIV/0!</v>
      </c>
      <c r="L214">
        <v>61</v>
      </c>
      <c r="M214" s="8"/>
      <c r="N214" s="4"/>
    </row>
    <row r="215" spans="1:14">
      <c r="A215" s="6"/>
      <c r="B215" s="7"/>
      <c r="C215" s="13" t="e">
        <f t="shared" ref="C215:C273" si="6">(B215-B194)/B194</f>
        <v>#DIV/0!</v>
      </c>
      <c r="D215">
        <v>60</v>
      </c>
      <c r="E215" s="8"/>
      <c r="I215" s="10"/>
      <c r="J215" s="7"/>
      <c r="K215" s="13" t="e">
        <f t="shared" ref="K215:K273" si="7">(J215-J194)/J194</f>
        <v>#DIV/0!</v>
      </c>
      <c r="L215">
        <v>60</v>
      </c>
      <c r="M215" s="8"/>
      <c r="N215" s="4"/>
    </row>
    <row r="216" spans="1:14">
      <c r="A216" s="6"/>
      <c r="B216" s="7"/>
      <c r="C216" s="13" t="e">
        <f t="shared" si="6"/>
        <v>#DIV/0!</v>
      </c>
      <c r="D216">
        <v>59</v>
      </c>
      <c r="E216" s="8"/>
      <c r="I216" s="10"/>
      <c r="J216" s="7"/>
      <c r="K216" s="13" t="e">
        <f t="shared" si="7"/>
        <v>#DIV/0!</v>
      </c>
      <c r="L216">
        <v>59</v>
      </c>
      <c r="M216" s="8"/>
      <c r="N216" s="4"/>
    </row>
    <row r="217" spans="1:14">
      <c r="A217" s="6"/>
      <c r="B217" s="7"/>
      <c r="C217" s="13" t="e">
        <f t="shared" si="6"/>
        <v>#DIV/0!</v>
      </c>
      <c r="D217">
        <v>58</v>
      </c>
      <c r="E217" s="8"/>
      <c r="I217" s="10"/>
      <c r="J217" s="7"/>
      <c r="K217" s="13" t="e">
        <f t="shared" si="7"/>
        <v>#DIV/0!</v>
      </c>
      <c r="L217">
        <v>58</v>
      </c>
      <c r="M217" s="8"/>
      <c r="N217" s="4"/>
    </row>
    <row r="218" spans="1:14">
      <c r="A218" s="6"/>
      <c r="B218" s="7"/>
      <c r="C218" s="13" t="e">
        <f t="shared" si="6"/>
        <v>#DIV/0!</v>
      </c>
      <c r="D218">
        <v>57</v>
      </c>
      <c r="E218" s="8"/>
      <c r="I218" s="10"/>
      <c r="J218" s="7"/>
      <c r="K218" s="13" t="e">
        <f t="shared" si="7"/>
        <v>#DIV/0!</v>
      </c>
      <c r="L218">
        <v>57</v>
      </c>
      <c r="M218" s="8"/>
      <c r="N218" s="4"/>
    </row>
    <row r="219" spans="1:14">
      <c r="A219" s="6"/>
      <c r="B219" s="7"/>
      <c r="C219" s="13" t="e">
        <f t="shared" si="6"/>
        <v>#DIV/0!</v>
      </c>
      <c r="D219">
        <v>56</v>
      </c>
      <c r="E219" s="8"/>
      <c r="I219" s="10"/>
      <c r="J219" s="7"/>
      <c r="K219" s="13" t="e">
        <f t="shared" si="7"/>
        <v>#DIV/0!</v>
      </c>
      <c r="L219">
        <v>56</v>
      </c>
      <c r="M219" s="8"/>
      <c r="N219" s="4"/>
    </row>
    <row r="220" spans="1:14">
      <c r="A220" s="6"/>
      <c r="B220" s="7"/>
      <c r="C220" s="13" t="e">
        <f t="shared" si="6"/>
        <v>#DIV/0!</v>
      </c>
      <c r="D220">
        <v>55</v>
      </c>
      <c r="E220" s="8"/>
      <c r="I220" s="10"/>
      <c r="J220" s="7"/>
      <c r="K220" s="13" t="e">
        <f t="shared" si="7"/>
        <v>#DIV/0!</v>
      </c>
      <c r="L220">
        <v>55</v>
      </c>
      <c r="M220" s="8"/>
      <c r="N220" s="4"/>
    </row>
    <row r="221" spans="1:14">
      <c r="A221" s="6"/>
      <c r="B221" s="7"/>
      <c r="C221" s="13" t="e">
        <f t="shared" si="6"/>
        <v>#DIV/0!</v>
      </c>
      <c r="D221">
        <v>54</v>
      </c>
      <c r="E221" s="8"/>
      <c r="I221" s="10"/>
      <c r="J221" s="7"/>
      <c r="K221" s="13" t="e">
        <f t="shared" si="7"/>
        <v>#DIV/0!</v>
      </c>
      <c r="L221">
        <v>54</v>
      </c>
      <c r="M221" s="8"/>
      <c r="N221" s="4"/>
    </row>
    <row r="222" spans="1:14">
      <c r="A222" s="6"/>
      <c r="B222" s="7"/>
      <c r="C222" s="13" t="e">
        <f t="shared" si="6"/>
        <v>#DIV/0!</v>
      </c>
      <c r="D222">
        <v>53</v>
      </c>
      <c r="E222" s="8"/>
      <c r="I222" s="10"/>
      <c r="J222" s="7"/>
      <c r="K222" s="13" t="e">
        <f t="shared" si="7"/>
        <v>#DIV/0!</v>
      </c>
      <c r="L222">
        <v>53</v>
      </c>
      <c r="M222" s="8"/>
      <c r="N222" s="4"/>
    </row>
    <row r="223" spans="1:14">
      <c r="A223" s="6"/>
      <c r="B223" s="7"/>
      <c r="C223" s="13" t="e">
        <f t="shared" si="6"/>
        <v>#DIV/0!</v>
      </c>
      <c r="D223">
        <v>52</v>
      </c>
      <c r="E223" s="8"/>
      <c r="I223" s="10"/>
      <c r="J223" s="7"/>
      <c r="K223" s="13" t="e">
        <f t="shared" si="7"/>
        <v>#DIV/0!</v>
      </c>
      <c r="L223">
        <v>52</v>
      </c>
      <c r="M223" s="8"/>
      <c r="N223" s="4"/>
    </row>
    <row r="224" spans="1:14">
      <c r="A224" s="6"/>
      <c r="B224" s="7"/>
      <c r="C224" s="13" t="e">
        <f t="shared" si="6"/>
        <v>#DIV/0!</v>
      </c>
      <c r="D224">
        <v>51</v>
      </c>
      <c r="E224" s="8"/>
      <c r="I224" s="10"/>
      <c r="J224" s="7"/>
      <c r="K224" s="13" t="e">
        <f t="shared" si="7"/>
        <v>#DIV/0!</v>
      </c>
      <c r="L224">
        <v>51</v>
      </c>
      <c r="M224" s="8"/>
      <c r="N224" s="4"/>
    </row>
    <row r="225" spans="1:14">
      <c r="A225" s="6"/>
      <c r="B225" s="7"/>
      <c r="C225" s="13" t="e">
        <f t="shared" si="6"/>
        <v>#DIV/0!</v>
      </c>
      <c r="D225">
        <v>50</v>
      </c>
      <c r="E225" s="8"/>
      <c r="I225" s="10"/>
      <c r="J225" s="7"/>
      <c r="K225" s="13" t="e">
        <f t="shared" si="7"/>
        <v>#DIV/0!</v>
      </c>
      <c r="L225">
        <v>50</v>
      </c>
      <c r="M225" s="8"/>
      <c r="N225" s="4"/>
    </row>
    <row r="226" spans="1:14">
      <c r="A226" s="6"/>
      <c r="B226" s="7"/>
      <c r="C226" s="13" t="e">
        <f t="shared" si="6"/>
        <v>#DIV/0!</v>
      </c>
      <c r="D226">
        <v>49</v>
      </c>
      <c r="E226" s="8"/>
      <c r="I226" s="10"/>
      <c r="J226" s="7"/>
      <c r="K226" s="13" t="e">
        <f t="shared" si="7"/>
        <v>#DIV/0!</v>
      </c>
      <c r="L226">
        <v>49</v>
      </c>
      <c r="M226" s="8"/>
      <c r="N226" s="4"/>
    </row>
    <row r="227" spans="1:14">
      <c r="A227" s="6"/>
      <c r="B227" s="7"/>
      <c r="C227" s="13" t="e">
        <f t="shared" si="6"/>
        <v>#DIV/0!</v>
      </c>
      <c r="D227">
        <v>48</v>
      </c>
      <c r="E227" s="8"/>
      <c r="I227" s="10"/>
      <c r="J227" s="7"/>
      <c r="K227" s="13" t="e">
        <f t="shared" si="7"/>
        <v>#DIV/0!</v>
      </c>
      <c r="L227">
        <v>48</v>
      </c>
      <c r="M227" s="8"/>
      <c r="N227" s="4"/>
    </row>
    <row r="228" spans="1:14">
      <c r="A228" s="6"/>
      <c r="B228" s="7"/>
      <c r="C228" s="13" t="e">
        <f t="shared" si="6"/>
        <v>#DIV/0!</v>
      </c>
      <c r="D228">
        <v>47</v>
      </c>
      <c r="E228" s="8"/>
      <c r="I228" s="10"/>
      <c r="J228" s="7"/>
      <c r="K228" s="13" t="e">
        <f t="shared" si="7"/>
        <v>#DIV/0!</v>
      </c>
      <c r="L228">
        <v>47</v>
      </c>
      <c r="M228" s="8"/>
      <c r="N228" s="4"/>
    </row>
    <row r="229" spans="1:14">
      <c r="A229" s="6"/>
      <c r="B229" s="7"/>
      <c r="C229" s="13" t="e">
        <f t="shared" si="6"/>
        <v>#DIV/0!</v>
      </c>
      <c r="D229">
        <v>46</v>
      </c>
      <c r="E229" s="8"/>
      <c r="I229" s="10"/>
      <c r="J229" s="7"/>
      <c r="K229" s="13" t="e">
        <f t="shared" si="7"/>
        <v>#DIV/0!</v>
      </c>
      <c r="L229">
        <v>46</v>
      </c>
      <c r="M229" s="8"/>
      <c r="N229" s="4"/>
    </row>
    <row r="230" spans="1:14">
      <c r="A230" s="6"/>
      <c r="B230" s="7"/>
      <c r="C230" s="13" t="e">
        <f t="shared" si="6"/>
        <v>#DIV/0!</v>
      </c>
      <c r="D230">
        <v>45</v>
      </c>
      <c r="E230" s="8"/>
      <c r="I230" s="10"/>
      <c r="J230" s="7"/>
      <c r="K230" s="13" t="e">
        <f t="shared" si="7"/>
        <v>#DIV/0!</v>
      </c>
      <c r="L230">
        <v>45</v>
      </c>
      <c r="M230" s="8"/>
      <c r="N230" s="4"/>
    </row>
    <row r="231" spans="1:14">
      <c r="A231" s="6"/>
      <c r="B231" s="7"/>
      <c r="C231" s="13" t="e">
        <f t="shared" si="6"/>
        <v>#DIV/0!</v>
      </c>
      <c r="D231">
        <v>44</v>
      </c>
      <c r="E231" s="8"/>
      <c r="I231" s="10"/>
      <c r="J231" s="7"/>
      <c r="K231" s="13" t="e">
        <f t="shared" si="7"/>
        <v>#DIV/0!</v>
      </c>
      <c r="L231">
        <v>44</v>
      </c>
      <c r="M231" s="8"/>
      <c r="N231" s="4"/>
    </row>
    <row r="232" spans="1:14">
      <c r="A232" s="6"/>
      <c r="B232" s="7"/>
      <c r="C232" s="13" t="e">
        <f t="shared" si="6"/>
        <v>#DIV/0!</v>
      </c>
      <c r="D232">
        <v>43</v>
      </c>
      <c r="E232" s="8"/>
      <c r="I232" s="10"/>
      <c r="J232" s="7"/>
      <c r="K232" s="13" t="e">
        <f t="shared" si="7"/>
        <v>#DIV/0!</v>
      </c>
      <c r="L232">
        <v>43</v>
      </c>
      <c r="M232" s="8"/>
      <c r="N232" s="4"/>
    </row>
    <row r="233" spans="1:14">
      <c r="A233" s="6"/>
      <c r="B233" s="11"/>
      <c r="C233" s="13" t="e">
        <f t="shared" si="6"/>
        <v>#DIV/0!</v>
      </c>
      <c r="D233">
        <v>42</v>
      </c>
      <c r="E233" s="8"/>
      <c r="I233" s="10"/>
      <c r="J233" s="11"/>
      <c r="K233" s="13" t="e">
        <f t="shared" si="7"/>
        <v>#DIV/0!</v>
      </c>
      <c r="L233">
        <v>42</v>
      </c>
      <c r="M233" s="8"/>
      <c r="N233" s="4"/>
    </row>
    <row r="234" spans="1:14">
      <c r="A234" s="6"/>
      <c r="B234" s="11"/>
      <c r="C234" s="13" t="e">
        <f t="shared" si="6"/>
        <v>#DIV/0!</v>
      </c>
      <c r="D234">
        <v>41</v>
      </c>
      <c r="E234" s="8"/>
      <c r="I234" s="10"/>
      <c r="J234" s="11"/>
      <c r="K234" s="13" t="e">
        <f t="shared" si="7"/>
        <v>#DIV/0!</v>
      </c>
      <c r="L234">
        <v>41</v>
      </c>
      <c r="M234" s="8"/>
      <c r="N234" s="4"/>
    </row>
    <row r="235" spans="1:14">
      <c r="A235" s="6"/>
      <c r="B235" s="11"/>
      <c r="C235" s="13" t="e">
        <f t="shared" si="6"/>
        <v>#DIV/0!</v>
      </c>
      <c r="D235">
        <v>40</v>
      </c>
      <c r="E235" s="8"/>
      <c r="I235" s="10"/>
      <c r="J235" s="11"/>
      <c r="K235" s="13" t="e">
        <f t="shared" si="7"/>
        <v>#DIV/0!</v>
      </c>
      <c r="L235">
        <v>40</v>
      </c>
      <c r="M235" s="8"/>
      <c r="N235" s="4"/>
    </row>
    <row r="236" spans="1:14">
      <c r="A236" s="6"/>
      <c r="B236" s="7"/>
      <c r="C236" s="13" t="e">
        <f t="shared" si="6"/>
        <v>#DIV/0!</v>
      </c>
      <c r="D236">
        <v>39</v>
      </c>
      <c r="E236" s="8"/>
      <c r="I236" s="10"/>
      <c r="J236" s="7"/>
      <c r="K236" s="13" t="e">
        <f t="shared" si="7"/>
        <v>#DIV/0!</v>
      </c>
      <c r="L236">
        <v>39</v>
      </c>
      <c r="M236" s="8"/>
      <c r="N236" s="4"/>
    </row>
    <row r="237" spans="1:14">
      <c r="A237" s="6"/>
      <c r="B237" s="7"/>
      <c r="C237" s="13" t="e">
        <f t="shared" si="6"/>
        <v>#DIV/0!</v>
      </c>
      <c r="D237">
        <v>38</v>
      </c>
      <c r="E237" s="8"/>
      <c r="I237" s="10"/>
      <c r="J237" s="7"/>
      <c r="K237" s="13" t="e">
        <f t="shared" si="7"/>
        <v>#DIV/0!</v>
      </c>
      <c r="L237">
        <v>38</v>
      </c>
      <c r="M237" s="8"/>
      <c r="N237" s="4"/>
    </row>
    <row r="238" spans="1:14">
      <c r="A238" s="6"/>
      <c r="B238" s="7"/>
      <c r="C238" s="13" t="e">
        <f t="shared" si="6"/>
        <v>#DIV/0!</v>
      </c>
      <c r="D238">
        <v>37</v>
      </c>
      <c r="E238" s="8"/>
      <c r="I238" s="10"/>
      <c r="J238" s="7"/>
      <c r="K238" s="13" t="e">
        <f t="shared" si="7"/>
        <v>#DIV/0!</v>
      </c>
      <c r="L238">
        <v>37</v>
      </c>
      <c r="M238" s="8"/>
      <c r="N238" s="4"/>
    </row>
    <row r="239" spans="1:14">
      <c r="A239" s="6"/>
      <c r="B239" s="7"/>
      <c r="C239" s="13" t="e">
        <f t="shared" si="6"/>
        <v>#DIV/0!</v>
      </c>
      <c r="D239">
        <v>36</v>
      </c>
      <c r="E239" s="8"/>
      <c r="I239" s="10"/>
      <c r="J239" s="7"/>
      <c r="K239" s="13" t="e">
        <f t="shared" si="7"/>
        <v>#DIV/0!</v>
      </c>
      <c r="L239">
        <v>36</v>
      </c>
      <c r="M239" s="8"/>
      <c r="N239" s="4"/>
    </row>
    <row r="240" spans="1:14">
      <c r="A240" s="6"/>
      <c r="B240" s="7"/>
      <c r="C240" s="13" t="e">
        <f t="shared" si="6"/>
        <v>#DIV/0!</v>
      </c>
      <c r="D240">
        <v>35</v>
      </c>
      <c r="E240" s="8"/>
      <c r="I240" s="10"/>
      <c r="J240" s="7"/>
      <c r="K240" s="13" t="e">
        <f t="shared" si="7"/>
        <v>#DIV/0!</v>
      </c>
      <c r="L240">
        <v>35</v>
      </c>
      <c r="M240" s="8"/>
      <c r="N240" s="4"/>
    </row>
    <row r="241" spans="1:14">
      <c r="A241" s="6"/>
      <c r="B241" s="7"/>
      <c r="C241" s="13" t="e">
        <f t="shared" si="6"/>
        <v>#DIV/0!</v>
      </c>
      <c r="D241">
        <v>34</v>
      </c>
      <c r="E241" s="8"/>
      <c r="I241" s="10"/>
      <c r="J241" s="7"/>
      <c r="K241" s="13" t="e">
        <f t="shared" si="7"/>
        <v>#DIV/0!</v>
      </c>
      <c r="L241">
        <v>34</v>
      </c>
      <c r="M241" s="8"/>
      <c r="N241" s="4"/>
    </row>
    <row r="242" spans="1:14">
      <c r="A242" s="6"/>
      <c r="B242" s="7"/>
      <c r="C242" s="13" t="e">
        <f t="shared" si="6"/>
        <v>#DIV/0!</v>
      </c>
      <c r="D242">
        <v>33</v>
      </c>
      <c r="E242" s="8"/>
      <c r="I242" s="10"/>
      <c r="J242" s="7"/>
      <c r="K242" s="13" t="e">
        <f t="shared" si="7"/>
        <v>#DIV/0!</v>
      </c>
      <c r="L242">
        <v>33</v>
      </c>
      <c r="M242" s="8"/>
      <c r="N242" s="4"/>
    </row>
    <row r="243" spans="1:14">
      <c r="A243" s="6"/>
      <c r="B243" s="7"/>
      <c r="C243" s="13" t="e">
        <f t="shared" si="6"/>
        <v>#DIV/0!</v>
      </c>
      <c r="D243">
        <v>32</v>
      </c>
      <c r="E243" s="8"/>
      <c r="I243" s="10"/>
      <c r="J243" s="7"/>
      <c r="K243" s="13" t="e">
        <f t="shared" si="7"/>
        <v>#DIV/0!</v>
      </c>
      <c r="L243">
        <v>32</v>
      </c>
      <c r="M243" s="8"/>
      <c r="N243" s="4"/>
    </row>
    <row r="244" spans="1:14">
      <c r="A244" s="6"/>
      <c r="B244" s="7"/>
      <c r="C244" s="13" t="e">
        <f t="shared" si="6"/>
        <v>#DIV/0!</v>
      </c>
      <c r="D244">
        <v>31</v>
      </c>
      <c r="E244" s="8"/>
      <c r="I244" s="10"/>
      <c r="J244" s="7"/>
      <c r="K244" s="13" t="e">
        <f t="shared" si="7"/>
        <v>#DIV/0!</v>
      </c>
      <c r="L244">
        <v>31</v>
      </c>
      <c r="M244" s="8"/>
      <c r="N244" s="4"/>
    </row>
    <row r="245" spans="1:14">
      <c r="A245" s="6"/>
      <c r="B245" s="7"/>
      <c r="C245" s="13" t="e">
        <f t="shared" si="6"/>
        <v>#DIV/0!</v>
      </c>
      <c r="D245">
        <v>30</v>
      </c>
      <c r="E245" s="8"/>
      <c r="I245" s="10"/>
      <c r="J245" s="7"/>
      <c r="K245" s="13" t="e">
        <f t="shared" si="7"/>
        <v>#DIV/0!</v>
      </c>
      <c r="L245">
        <v>30</v>
      </c>
      <c r="M245" s="8"/>
      <c r="N245" s="4"/>
    </row>
    <row r="246" spans="1:14">
      <c r="A246" s="6"/>
      <c r="B246" s="7"/>
      <c r="C246" s="13" t="e">
        <f t="shared" si="6"/>
        <v>#DIV/0!</v>
      </c>
      <c r="D246">
        <v>29</v>
      </c>
      <c r="E246" s="8"/>
      <c r="I246" s="10"/>
      <c r="J246" s="7"/>
      <c r="K246" s="13" t="e">
        <f t="shared" si="7"/>
        <v>#DIV/0!</v>
      </c>
      <c r="L246">
        <v>29</v>
      </c>
      <c r="M246" s="8"/>
      <c r="N246" s="4"/>
    </row>
    <row r="247" spans="1:14">
      <c r="A247" s="6"/>
      <c r="B247" s="7"/>
      <c r="C247" s="13" t="e">
        <f t="shared" si="6"/>
        <v>#DIV/0!</v>
      </c>
      <c r="D247">
        <v>28</v>
      </c>
      <c r="E247" s="8"/>
      <c r="I247" s="10"/>
      <c r="J247" s="7"/>
      <c r="K247" s="13" t="e">
        <f t="shared" si="7"/>
        <v>#DIV/0!</v>
      </c>
      <c r="L247">
        <v>28</v>
      </c>
      <c r="M247" s="8"/>
      <c r="N247" s="4"/>
    </row>
    <row r="248" spans="1:14">
      <c r="A248" s="6"/>
      <c r="B248" s="7"/>
      <c r="C248" s="13" t="e">
        <f t="shared" si="6"/>
        <v>#DIV/0!</v>
      </c>
      <c r="D248">
        <v>27</v>
      </c>
      <c r="E248" s="8"/>
      <c r="I248" s="10"/>
      <c r="J248" s="7"/>
      <c r="K248" s="13" t="e">
        <f t="shared" si="7"/>
        <v>#DIV/0!</v>
      </c>
      <c r="L248">
        <v>27</v>
      </c>
      <c r="M248" s="8"/>
      <c r="N248" s="4"/>
    </row>
    <row r="249" spans="1:14">
      <c r="A249" s="6"/>
      <c r="B249" s="7"/>
      <c r="C249" s="13" t="e">
        <f t="shared" si="6"/>
        <v>#DIV/0!</v>
      </c>
      <c r="D249">
        <v>26</v>
      </c>
      <c r="E249" s="8"/>
      <c r="I249" s="10"/>
      <c r="J249" s="7"/>
      <c r="K249" s="13" t="e">
        <f t="shared" si="7"/>
        <v>#DIV/0!</v>
      </c>
      <c r="L249">
        <v>26</v>
      </c>
      <c r="M249" s="8"/>
      <c r="N249" s="4"/>
    </row>
    <row r="250" spans="1:14">
      <c r="A250" s="6"/>
      <c r="B250" s="7"/>
      <c r="C250" s="13" t="e">
        <f t="shared" si="6"/>
        <v>#DIV/0!</v>
      </c>
      <c r="D250">
        <v>25</v>
      </c>
      <c r="E250" s="8"/>
      <c r="I250" s="10"/>
      <c r="J250" s="7"/>
      <c r="K250" s="13" t="e">
        <f t="shared" si="7"/>
        <v>#DIV/0!</v>
      </c>
      <c r="L250">
        <v>25</v>
      </c>
      <c r="M250" s="8"/>
      <c r="N250" s="4"/>
    </row>
    <row r="251" spans="1:14">
      <c r="A251" s="6"/>
      <c r="B251" s="7"/>
      <c r="C251" s="13" t="e">
        <f t="shared" si="6"/>
        <v>#DIV/0!</v>
      </c>
      <c r="D251">
        <v>24</v>
      </c>
      <c r="E251" s="8"/>
      <c r="I251" s="10"/>
      <c r="J251" s="7"/>
      <c r="K251" s="13" t="e">
        <f t="shared" si="7"/>
        <v>#DIV/0!</v>
      </c>
      <c r="L251">
        <v>24</v>
      </c>
      <c r="M251" s="8"/>
      <c r="N251" s="4"/>
    </row>
    <row r="252" spans="1:14">
      <c r="A252" s="6"/>
      <c r="B252" s="7"/>
      <c r="C252" s="13" t="e">
        <f t="shared" si="6"/>
        <v>#DIV/0!</v>
      </c>
      <c r="D252">
        <v>23</v>
      </c>
      <c r="E252" s="8"/>
      <c r="I252" s="10"/>
      <c r="J252" s="7"/>
      <c r="K252" s="13" t="e">
        <f t="shared" si="7"/>
        <v>#DIV/0!</v>
      </c>
      <c r="L252">
        <v>23</v>
      </c>
      <c r="M252" s="8"/>
      <c r="N252" s="4"/>
    </row>
    <row r="253" spans="1:14">
      <c r="A253" s="6"/>
      <c r="B253" s="7"/>
      <c r="C253" s="13" t="e">
        <f t="shared" si="6"/>
        <v>#DIV/0!</v>
      </c>
      <c r="D253">
        <v>22</v>
      </c>
      <c r="E253" s="8"/>
      <c r="I253" s="10"/>
      <c r="J253" s="7"/>
      <c r="K253" s="13" t="e">
        <f t="shared" si="7"/>
        <v>#DIV/0!</v>
      </c>
      <c r="L253">
        <v>22</v>
      </c>
      <c r="M253" s="8"/>
      <c r="N253" s="4"/>
    </row>
    <row r="254" spans="1:14">
      <c r="A254" s="6"/>
      <c r="B254" s="7"/>
      <c r="C254" s="13" t="e">
        <f t="shared" si="6"/>
        <v>#DIV/0!</v>
      </c>
      <c r="D254">
        <v>21</v>
      </c>
      <c r="E254" s="8"/>
      <c r="I254" s="10"/>
      <c r="J254" s="7"/>
      <c r="K254" s="13" t="e">
        <f t="shared" si="7"/>
        <v>#DIV/0!</v>
      </c>
      <c r="L254">
        <v>21</v>
      </c>
      <c r="M254" s="8"/>
      <c r="N254" s="4"/>
    </row>
    <row r="255" spans="1:14">
      <c r="A255" s="6"/>
      <c r="B255" s="7"/>
      <c r="C255" s="13" t="e">
        <f t="shared" si="6"/>
        <v>#DIV/0!</v>
      </c>
      <c r="D255">
        <v>20</v>
      </c>
      <c r="E255" s="8"/>
      <c r="I255" s="10"/>
      <c r="J255" s="7"/>
      <c r="K255" s="13" t="e">
        <f t="shared" si="7"/>
        <v>#DIV/0!</v>
      </c>
      <c r="L255">
        <v>20</v>
      </c>
      <c r="M255" s="8"/>
      <c r="N255" s="4"/>
    </row>
    <row r="256" spans="1:14">
      <c r="A256" s="6"/>
      <c r="B256" s="11"/>
      <c r="C256" s="13" t="e">
        <f t="shared" si="6"/>
        <v>#DIV/0!</v>
      </c>
      <c r="D256">
        <v>19</v>
      </c>
      <c r="E256" s="8"/>
      <c r="I256" s="10"/>
      <c r="J256" s="11"/>
      <c r="K256" s="13" t="e">
        <f t="shared" si="7"/>
        <v>#DIV/0!</v>
      </c>
      <c r="L256">
        <v>19</v>
      </c>
      <c r="M256" s="8"/>
      <c r="N256" s="4"/>
    </row>
    <row r="257" spans="1:14">
      <c r="A257" s="6"/>
      <c r="B257" s="7"/>
      <c r="C257" s="13" t="e">
        <f t="shared" si="6"/>
        <v>#DIV/0!</v>
      </c>
      <c r="D257">
        <v>18</v>
      </c>
      <c r="E257" s="8"/>
      <c r="I257" s="10"/>
      <c r="J257" s="7"/>
      <c r="K257" s="13" t="e">
        <f t="shared" si="7"/>
        <v>#DIV/0!</v>
      </c>
      <c r="L257">
        <v>18</v>
      </c>
      <c r="M257" s="8"/>
      <c r="N257" s="4"/>
    </row>
    <row r="258" spans="1:14">
      <c r="A258" s="6"/>
      <c r="B258" s="7"/>
      <c r="C258" s="13" t="e">
        <f t="shared" si="6"/>
        <v>#DIV/0!</v>
      </c>
      <c r="D258">
        <v>17</v>
      </c>
      <c r="E258" s="8"/>
      <c r="I258" s="10"/>
      <c r="J258" s="7"/>
      <c r="K258" s="13" t="e">
        <f t="shared" si="7"/>
        <v>#DIV/0!</v>
      </c>
      <c r="L258">
        <v>17</v>
      </c>
      <c r="M258" s="8"/>
      <c r="N258" s="4"/>
    </row>
    <row r="259" spans="1:14">
      <c r="A259" s="6"/>
      <c r="B259" s="7"/>
      <c r="C259" s="13" t="e">
        <f t="shared" si="6"/>
        <v>#DIV/0!</v>
      </c>
      <c r="D259">
        <v>16</v>
      </c>
      <c r="E259" s="8"/>
      <c r="I259" s="10"/>
      <c r="J259" s="7"/>
      <c r="K259" s="13" t="e">
        <f t="shared" si="7"/>
        <v>#DIV/0!</v>
      </c>
      <c r="L259">
        <v>16</v>
      </c>
      <c r="M259" s="8"/>
      <c r="N259" s="4"/>
    </row>
    <row r="260" spans="1:14">
      <c r="A260" s="6"/>
      <c r="B260" s="7"/>
      <c r="C260" s="13" t="e">
        <f t="shared" si="6"/>
        <v>#DIV/0!</v>
      </c>
      <c r="D260">
        <v>15</v>
      </c>
      <c r="E260" s="8"/>
      <c r="I260" s="10"/>
      <c r="J260" s="7"/>
      <c r="K260" s="13" t="e">
        <f t="shared" si="7"/>
        <v>#DIV/0!</v>
      </c>
      <c r="L260">
        <v>15</v>
      </c>
      <c r="M260" s="8"/>
      <c r="N260" s="4"/>
    </row>
    <row r="261" spans="1:14">
      <c r="A261" s="6"/>
      <c r="B261" s="7"/>
      <c r="C261" s="13" t="e">
        <f t="shared" si="6"/>
        <v>#DIV/0!</v>
      </c>
      <c r="D261">
        <v>14</v>
      </c>
      <c r="E261" s="8"/>
      <c r="I261" s="10"/>
      <c r="J261" s="7"/>
      <c r="K261" s="13" t="e">
        <f t="shared" si="7"/>
        <v>#DIV/0!</v>
      </c>
      <c r="L261">
        <v>14</v>
      </c>
      <c r="M261" s="8"/>
      <c r="N261" s="4"/>
    </row>
    <row r="262" spans="1:14">
      <c r="A262" s="6"/>
      <c r="B262" s="7"/>
      <c r="C262" s="13" t="e">
        <f t="shared" si="6"/>
        <v>#DIV/0!</v>
      </c>
      <c r="D262">
        <v>13</v>
      </c>
      <c r="E262" s="8"/>
      <c r="I262" s="10"/>
      <c r="J262" s="7"/>
      <c r="K262" s="13" t="e">
        <f t="shared" si="7"/>
        <v>#DIV/0!</v>
      </c>
      <c r="L262">
        <v>13</v>
      </c>
      <c r="M262" s="8"/>
      <c r="N262" s="4"/>
    </row>
    <row r="263" spans="1:14">
      <c r="A263" s="6"/>
      <c r="B263" s="7"/>
      <c r="C263" s="13" t="e">
        <f t="shared" si="6"/>
        <v>#DIV/0!</v>
      </c>
      <c r="D263">
        <v>12</v>
      </c>
      <c r="E263" s="8"/>
      <c r="I263" s="10"/>
      <c r="J263" s="7"/>
      <c r="K263" s="13" t="e">
        <f t="shared" si="7"/>
        <v>#DIV/0!</v>
      </c>
      <c r="L263">
        <v>12</v>
      </c>
      <c r="M263" s="8"/>
      <c r="N263" s="4"/>
    </row>
    <row r="264" spans="1:14">
      <c r="A264" s="6"/>
      <c r="B264" s="7"/>
      <c r="C264" s="13" t="e">
        <f t="shared" si="6"/>
        <v>#DIV/0!</v>
      </c>
      <c r="D264">
        <v>11</v>
      </c>
      <c r="E264" s="8"/>
      <c r="I264" s="10"/>
      <c r="J264" s="7"/>
      <c r="K264" s="13" t="e">
        <f t="shared" si="7"/>
        <v>#DIV/0!</v>
      </c>
      <c r="L264">
        <v>11</v>
      </c>
      <c r="M264" s="8"/>
      <c r="N264" s="4"/>
    </row>
    <row r="265" spans="1:14">
      <c r="A265" s="6"/>
      <c r="B265" s="7"/>
      <c r="C265" s="13" t="e">
        <f t="shared" si="6"/>
        <v>#DIV/0!</v>
      </c>
      <c r="D265">
        <v>10</v>
      </c>
      <c r="E265" s="8"/>
      <c r="I265" s="10"/>
      <c r="J265" s="7"/>
      <c r="K265" s="13" t="e">
        <f t="shared" si="7"/>
        <v>#DIV/0!</v>
      </c>
      <c r="L265">
        <v>10</v>
      </c>
      <c r="M265" s="8"/>
      <c r="N265" s="4"/>
    </row>
    <row r="266" spans="1:14">
      <c r="A266" s="6"/>
      <c r="B266" s="7"/>
      <c r="C266" s="13" t="e">
        <f t="shared" si="6"/>
        <v>#DIV/0!</v>
      </c>
      <c r="D266">
        <v>9</v>
      </c>
      <c r="E266" s="8"/>
      <c r="I266" s="10"/>
      <c r="J266" s="7"/>
      <c r="K266" s="13" t="e">
        <f t="shared" si="7"/>
        <v>#DIV/0!</v>
      </c>
      <c r="L266">
        <v>9</v>
      </c>
      <c r="M266" s="8"/>
      <c r="N266" s="4"/>
    </row>
    <row r="267" spans="1:14">
      <c r="A267" s="6"/>
      <c r="B267" s="7"/>
      <c r="C267" s="13" t="e">
        <f t="shared" si="6"/>
        <v>#DIV/0!</v>
      </c>
      <c r="D267">
        <v>8</v>
      </c>
      <c r="E267" s="8"/>
      <c r="I267" s="10"/>
      <c r="J267" s="7"/>
      <c r="K267" s="13" t="e">
        <f t="shared" si="7"/>
        <v>#DIV/0!</v>
      </c>
      <c r="L267">
        <v>8</v>
      </c>
      <c r="M267" s="8"/>
      <c r="N267" s="4"/>
    </row>
    <row r="268" spans="1:14">
      <c r="A268" s="6"/>
      <c r="B268" s="7"/>
      <c r="C268" s="13" t="e">
        <f t="shared" si="6"/>
        <v>#DIV/0!</v>
      </c>
      <c r="D268">
        <v>7</v>
      </c>
      <c r="E268" s="8"/>
      <c r="I268" s="10"/>
      <c r="J268" s="7"/>
      <c r="K268" s="13" t="e">
        <f t="shared" si="7"/>
        <v>#DIV/0!</v>
      </c>
      <c r="L268">
        <v>7</v>
      </c>
      <c r="M268" s="8"/>
      <c r="N268" s="4"/>
    </row>
    <row r="269" spans="1:14">
      <c r="A269" s="6"/>
      <c r="B269" s="7"/>
      <c r="C269" s="13" t="e">
        <f t="shared" si="6"/>
        <v>#DIV/0!</v>
      </c>
      <c r="D269">
        <v>6</v>
      </c>
      <c r="E269" s="8"/>
      <c r="I269" s="10"/>
      <c r="J269" s="7"/>
      <c r="K269" s="13" t="e">
        <f t="shared" si="7"/>
        <v>#DIV/0!</v>
      </c>
      <c r="L269">
        <v>6</v>
      </c>
      <c r="M269" s="8"/>
      <c r="N269" s="4"/>
    </row>
    <row r="270" spans="1:14">
      <c r="A270" s="6"/>
      <c r="B270" s="7"/>
      <c r="C270" s="13" t="e">
        <f t="shared" si="6"/>
        <v>#DIV/0!</v>
      </c>
      <c r="D270">
        <v>5</v>
      </c>
      <c r="E270" s="8"/>
      <c r="I270" s="10"/>
      <c r="J270" s="7"/>
      <c r="K270" s="13" t="e">
        <f t="shared" si="7"/>
        <v>#DIV/0!</v>
      </c>
      <c r="L270">
        <v>5</v>
      </c>
      <c r="M270" s="8"/>
      <c r="N270" s="4"/>
    </row>
    <row r="271" spans="1:14">
      <c r="A271" s="6"/>
      <c r="B271" s="7"/>
      <c r="C271" s="13" t="e">
        <f t="shared" si="6"/>
        <v>#DIV/0!</v>
      </c>
      <c r="D271">
        <v>4</v>
      </c>
      <c r="E271" s="8"/>
      <c r="I271" s="10"/>
      <c r="J271" s="7"/>
      <c r="K271" s="13" t="e">
        <f t="shared" si="7"/>
        <v>#DIV/0!</v>
      </c>
      <c r="L271">
        <v>4</v>
      </c>
      <c r="M271" s="8"/>
      <c r="N271" s="4"/>
    </row>
    <row r="272" spans="1:14">
      <c r="A272" s="6"/>
      <c r="B272" s="7"/>
      <c r="C272" s="13" t="e">
        <f t="shared" si="6"/>
        <v>#DIV/0!</v>
      </c>
      <c r="D272">
        <v>3</v>
      </c>
      <c r="E272" s="8"/>
      <c r="I272" s="10"/>
      <c r="J272" s="7"/>
      <c r="K272" s="13" t="e">
        <f t="shared" si="7"/>
        <v>#DIV/0!</v>
      </c>
      <c r="L272">
        <v>3</v>
      </c>
      <c r="M272" s="8"/>
      <c r="N272" s="4"/>
    </row>
    <row r="273" spans="1:15">
      <c r="A273" s="6"/>
      <c r="B273" s="7"/>
      <c r="C273" s="13" t="e">
        <f t="shared" si="6"/>
        <v>#DIV/0!</v>
      </c>
      <c r="D273">
        <v>2</v>
      </c>
      <c r="F273" s="8"/>
      <c r="I273" s="10"/>
      <c r="J273" s="7"/>
      <c r="K273" s="13" t="e">
        <f t="shared" si="7"/>
        <v>#DIV/0!</v>
      </c>
      <c r="L273">
        <v>2</v>
      </c>
      <c r="N273" s="8"/>
    </row>
    <row r="274" spans="1:15">
      <c r="A274" s="6"/>
      <c r="B274" s="7"/>
      <c r="C274" s="13" t="e">
        <f>(B274-B253)/B253</f>
        <v>#DIV/0!</v>
      </c>
      <c r="D274">
        <v>1</v>
      </c>
      <c r="E274" s="14"/>
      <c r="F274" s="8"/>
      <c r="I274" s="10"/>
      <c r="J274" s="7"/>
      <c r="K274" s="13" t="e">
        <f>(J274-J253)/J253</f>
        <v>#DIV/0!</v>
      </c>
      <c r="L274">
        <v>1</v>
      </c>
      <c r="M274" s="14"/>
      <c r="N274" s="8"/>
    </row>
    <row r="275" spans="1:15" ht="16.5">
      <c r="C275" s="16"/>
      <c r="D275" s="17"/>
      <c r="E275" s="18" t="s">
        <v>5</v>
      </c>
      <c r="I275" s="15"/>
      <c r="K275" s="16"/>
      <c r="L275" s="17"/>
      <c r="M275" s="18" t="s">
        <v>5</v>
      </c>
      <c r="N275" s="4"/>
    </row>
    <row r="276" spans="1:15" ht="16.5">
      <c r="A276" s="19"/>
      <c r="C276" s="16"/>
      <c r="E276" s="18" t="s">
        <v>6</v>
      </c>
      <c r="I276" s="19"/>
      <c r="K276" s="16"/>
      <c r="M276" s="18" t="s">
        <v>6</v>
      </c>
      <c r="N276" s="4"/>
    </row>
    <row r="277" spans="1:15" ht="16.5">
      <c r="A277" s="19" t="s">
        <v>7</v>
      </c>
      <c r="B277" s="20">
        <v>1.645</v>
      </c>
      <c r="C277" s="16" t="e">
        <f>STDEV(C23:C274)</f>
        <v>#DIV/0!</v>
      </c>
      <c r="E277" s="18"/>
      <c r="I277" s="19" t="s">
        <v>7</v>
      </c>
      <c r="J277" s="20">
        <v>1.645</v>
      </c>
      <c r="K277" s="16" t="e">
        <f>STDEV(K23:K274)</f>
        <v>#DIV/0!</v>
      </c>
    </row>
    <row r="278" spans="1:15">
      <c r="G278" s="22"/>
      <c r="I278" s="15"/>
      <c r="K278" s="21"/>
      <c r="N278" s="4"/>
      <c r="O278" s="22"/>
    </row>
    <row r="279" spans="1:15">
      <c r="A279" s="23" t="s">
        <v>8</v>
      </c>
      <c r="B279" s="24"/>
      <c r="C279" s="25" t="s">
        <v>9</v>
      </c>
      <c r="D279" s="25" t="s">
        <v>10</v>
      </c>
      <c r="E279" s="25" t="s">
        <v>11</v>
      </c>
      <c r="G279" s="22"/>
      <c r="I279" s="23" t="s">
        <v>8</v>
      </c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27"/>
      <c r="C280" s="28" t="e">
        <f>$C$277*$B$277</f>
        <v>#DIV/0!</v>
      </c>
      <c r="D280" s="29" t="e">
        <f>C280*$B$274</f>
        <v>#DIV/0!</v>
      </c>
      <c r="E280" s="30" t="e">
        <f>IF(D280&gt;$B$274,$B$274,D280)</f>
        <v>#DIV/0!</v>
      </c>
      <c r="G280" s="22"/>
      <c r="I280" s="26" t="s">
        <v>12</v>
      </c>
      <c r="J280" s="27"/>
      <c r="K280" s="28" t="e">
        <f>$K$277*$J$277</f>
        <v>#DIV/0!</v>
      </c>
      <c r="L280" s="29" t="e">
        <f>K280*$J$274</f>
        <v>#DIV/0!</v>
      </c>
      <c r="M280" s="30" t="e">
        <f>IF(L280&gt;$J$274,$J$274,L280)</f>
        <v>#DIV/0!</v>
      </c>
      <c r="N280" s="4"/>
      <c r="O280" s="22"/>
    </row>
    <row r="281" spans="1:15">
      <c r="A281" s="26" t="s">
        <v>13</v>
      </c>
      <c r="B281" s="27"/>
      <c r="C281" s="28" t="e">
        <f>$C$277*$B$277*SQRT(2)</f>
        <v>#DIV/0!</v>
      </c>
      <c r="D281" s="29" t="e">
        <f>C281*$B$274</f>
        <v>#DIV/0!</v>
      </c>
      <c r="E281" s="30" t="e">
        <f>IF(SUM(D281+D280)&gt;$B$274,$B$274-E280,D281-D280)</f>
        <v>#DIV/0!</v>
      </c>
      <c r="G281" s="22"/>
      <c r="I281" s="26" t="s">
        <v>13</v>
      </c>
      <c r="J281" s="27"/>
      <c r="K281" s="28" t="e">
        <f>$K$277*$J$277*SQRT(2)</f>
        <v>#DIV/0!</v>
      </c>
      <c r="L281" s="29" t="e">
        <f>K281*$J$274</f>
        <v>#DIV/0!</v>
      </c>
      <c r="M281" s="30" t="e">
        <f>IF(SUM(L281+L280)&gt;$J$274,$J$274-M280,L281-L280)</f>
        <v>#DIV/0!</v>
      </c>
      <c r="N281" s="4"/>
      <c r="O281" s="22"/>
    </row>
    <row r="282" spans="1:15">
      <c r="A282" s="26" t="s">
        <v>14</v>
      </c>
      <c r="B282" s="27"/>
      <c r="C282" s="28" t="e">
        <f>$C$277*$B$277*SQRT(3)</f>
        <v>#DIV/0!</v>
      </c>
      <c r="D282" s="29" t="e">
        <f>C282*$B$274</f>
        <v>#DIV/0!</v>
      </c>
      <c r="E282" s="30" t="e">
        <f>IF(SUM(D282+D281)&gt;$B$274,0,D282-D281)</f>
        <v>#DIV/0!</v>
      </c>
      <c r="G282" s="22"/>
      <c r="I282" s="26" t="s">
        <v>14</v>
      </c>
      <c r="J282" s="27"/>
      <c r="K282" s="28" t="e">
        <f>$K$277*$J$277*SQRT(3)</f>
        <v>#DIV/0!</v>
      </c>
      <c r="L282" s="29" t="e">
        <f>K282*$J$274</f>
        <v>#DIV/0!</v>
      </c>
      <c r="M282" s="30" t="e">
        <f>IF(SUM(L282+L281)&gt;$J$274,0,L282-L281)</f>
        <v>#DIV/0!</v>
      </c>
      <c r="N282" s="4"/>
      <c r="O282" s="22"/>
    </row>
    <row r="283" spans="1:15">
      <c r="A283" s="26" t="s">
        <v>15</v>
      </c>
      <c r="B283" s="31"/>
      <c r="C283" s="32"/>
      <c r="D283" s="29"/>
      <c r="E283" s="30" t="e">
        <f>B274-SUM(E280:E282)</f>
        <v>#DIV/0!</v>
      </c>
      <c r="G283" s="22"/>
      <c r="I283" s="26" t="s">
        <v>15</v>
      </c>
      <c r="J283" s="31"/>
      <c r="K283" s="32"/>
      <c r="L283" s="29"/>
      <c r="M283" s="30" t="e">
        <f>J274-SUM(M280:M282)</f>
        <v>#DIV/0!</v>
      </c>
      <c r="N283" s="4"/>
      <c r="O283" s="22"/>
    </row>
    <row r="284" spans="1:15">
      <c r="A284" s="33"/>
      <c r="B284" s="33"/>
      <c r="C284" s="34"/>
      <c r="D284" s="35"/>
      <c r="E284" s="36" t="e">
        <f>SUM(E280:E283)</f>
        <v>#DIV/0!</v>
      </c>
      <c r="G284" s="22"/>
      <c r="H284" s="4"/>
      <c r="I284" s="37"/>
      <c r="J284" s="37"/>
      <c r="K284" s="38"/>
      <c r="L284" s="35"/>
      <c r="M284" s="36" t="e">
        <f>SUM(M280:M283)</f>
        <v>#DIV/0!</v>
      </c>
      <c r="N284" s="4"/>
      <c r="O284" s="22"/>
    </row>
    <row r="285" spans="1:15">
      <c r="B285" s="39"/>
      <c r="C285" s="34"/>
      <c r="D285" s="40"/>
      <c r="E285" s="40" t="e">
        <f>+B274-E284</f>
        <v>#DIV/0!</v>
      </c>
      <c r="G285" s="22"/>
      <c r="H285" s="4"/>
      <c r="I285" s="4"/>
      <c r="J285" s="41"/>
      <c r="K285" s="38"/>
      <c r="L285" s="40"/>
      <c r="M285" s="40" t="e">
        <f>+J274-M284</f>
        <v>#DIV/0!</v>
      </c>
      <c r="N285" s="4"/>
      <c r="O285" s="22"/>
    </row>
    <row r="286" spans="1:15">
      <c r="B286" s="33"/>
      <c r="C286" s="34"/>
      <c r="D286" s="42">
        <v>2112</v>
      </c>
      <c r="E286" s="17"/>
      <c r="G286" s="22"/>
      <c r="H286" s="4"/>
      <c r="I286" s="4"/>
      <c r="J286" s="37"/>
      <c r="K286" s="38"/>
      <c r="L286" s="42">
        <v>2122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G287" s="22"/>
      <c r="H287" s="4"/>
      <c r="I287" s="41"/>
      <c r="J287" s="39"/>
      <c r="K287" s="44"/>
      <c r="L287" s="39"/>
      <c r="M287" s="40"/>
      <c r="N287" s="4"/>
      <c r="O287" s="22"/>
    </row>
    <row r="288" spans="1:15">
      <c r="A288" s="45"/>
      <c r="G288" s="22"/>
      <c r="H288" s="4"/>
      <c r="I288" s="4"/>
    </row>
    <row r="289" spans="1:16">
      <c r="A289" s="45"/>
      <c r="G289" s="22"/>
      <c r="H289" s="4"/>
      <c r="I289" s="4"/>
    </row>
    <row r="290" spans="1:16">
      <c r="A290" s="46"/>
      <c r="B290" s="47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</row>
    <row r="291" spans="1:16" hidden="1">
      <c r="A291" s="48" t="s">
        <v>8</v>
      </c>
      <c r="C291" s="21" t="s">
        <v>9</v>
      </c>
      <c r="D291" s="47" t="s">
        <v>10</v>
      </c>
      <c r="E291" s="47"/>
    </row>
    <row r="292" spans="1:16" hidden="1">
      <c r="A292" s="49" t="s">
        <v>12</v>
      </c>
      <c r="C292" s="16" t="e">
        <f>$C$277*$B$277</f>
        <v>#DIV/0!</v>
      </c>
      <c r="D292" s="50" t="e">
        <f>C292*$B$274</f>
        <v>#DIV/0!</v>
      </c>
      <c r="E292" s="51" t="e">
        <f>D292</f>
        <v>#DIV/0!</v>
      </c>
      <c r="F292" s="52"/>
    </row>
    <row r="293" spans="1:16" hidden="1">
      <c r="A293" s="15" t="s">
        <v>16</v>
      </c>
      <c r="C293" s="16" t="e">
        <f>$C$277*$B$277*SQRT(3)</f>
        <v>#DIV/0!</v>
      </c>
      <c r="D293" s="50" t="e">
        <f>C293*$B$274</f>
        <v>#DIV/0!</v>
      </c>
      <c r="E293" s="51" t="e">
        <f>D293-D292</f>
        <v>#DIV/0!</v>
      </c>
      <c r="G293" s="17"/>
    </row>
    <row r="294" spans="1:16" hidden="1">
      <c r="A294" s="15" t="s">
        <v>17</v>
      </c>
      <c r="C294" s="16"/>
      <c r="D294" s="50"/>
      <c r="E294" s="51" t="e">
        <f>+B274-SUM(E292:E293)</f>
        <v>#DIV/0!</v>
      </c>
      <c r="F294" s="52"/>
    </row>
    <row r="295" spans="1:16" hidden="1">
      <c r="C295" s="16"/>
      <c r="D295" s="50"/>
      <c r="E295" s="53" t="e">
        <f>SUM(E292:E294)</f>
        <v>#DIV/0!</v>
      </c>
    </row>
    <row r="296" spans="1:16">
      <c r="C296" s="16"/>
      <c r="D296" s="50"/>
      <c r="E296" s="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0"/>
  <sheetViews>
    <sheetView showGridLines="0" zoomScale="80" zoomScaleNormal="80" workbookViewId="0"/>
  </sheetViews>
  <sheetFormatPr baseColWidth="10" defaultRowHeight="15"/>
  <cols>
    <col min="1" max="1" width="25.5703125" style="15" customWidth="1"/>
    <col min="2" max="2" width="18.5703125" customWidth="1"/>
    <col min="3" max="3" width="18.5703125" style="21" customWidth="1"/>
    <col min="4" max="4" width="20.140625" customWidth="1"/>
    <col min="5" max="5" width="24.7109375" customWidth="1"/>
    <col min="6" max="6" width="3.85546875" customWidth="1"/>
    <col min="7" max="7" width="4.28515625" style="60" customWidth="1"/>
    <col min="8" max="8" width="23.85546875" style="60" customWidth="1"/>
    <col min="9" max="9" width="20.7109375" customWidth="1"/>
    <col min="10" max="11" width="18.5703125" customWidth="1"/>
    <col min="12" max="12" width="20.140625" customWidth="1"/>
    <col min="13" max="13" width="19.85546875" customWidth="1"/>
  </cols>
  <sheetData>
    <row r="1" spans="1:16" ht="17.25" customHeight="1">
      <c r="A1" s="56" t="s">
        <v>0</v>
      </c>
      <c r="B1" s="57" t="s">
        <v>1</v>
      </c>
      <c r="C1" s="58" t="s">
        <v>18</v>
      </c>
      <c r="D1" s="59" t="s">
        <v>19</v>
      </c>
      <c r="F1" s="4"/>
      <c r="G1" s="58"/>
      <c r="I1" s="61" t="s">
        <v>0</v>
      </c>
      <c r="J1" s="57" t="s">
        <v>1</v>
      </c>
      <c r="K1" s="58" t="s">
        <v>18</v>
      </c>
      <c r="L1" s="59" t="s">
        <v>20</v>
      </c>
      <c r="N1" s="4"/>
      <c r="P1" s="60"/>
    </row>
    <row r="2" spans="1:16">
      <c r="A2" s="6"/>
      <c r="B2" s="7"/>
      <c r="C2" s="8"/>
      <c r="D2">
        <v>273</v>
      </c>
      <c r="F2" s="4"/>
      <c r="H2" s="62"/>
      <c r="I2" s="6"/>
      <c r="J2" s="7"/>
      <c r="K2" s="8"/>
      <c r="L2">
        <v>273</v>
      </c>
      <c r="M2" s="9"/>
      <c r="N2" s="4"/>
      <c r="P2" s="62"/>
    </row>
    <row r="3" spans="1:16">
      <c r="A3" s="6"/>
      <c r="B3" s="7"/>
      <c r="C3" s="8"/>
      <c r="D3">
        <v>272</v>
      </c>
      <c r="F3" s="4"/>
      <c r="H3" s="62"/>
      <c r="I3" s="6"/>
      <c r="J3" s="7"/>
      <c r="K3" s="8"/>
      <c r="L3">
        <v>272</v>
      </c>
      <c r="M3" s="8"/>
      <c r="N3" s="4"/>
      <c r="P3" s="62"/>
    </row>
    <row r="4" spans="1:16">
      <c r="A4" s="6"/>
      <c r="B4" s="7"/>
      <c r="C4" s="8"/>
      <c r="D4">
        <v>271</v>
      </c>
      <c r="F4" s="4"/>
      <c r="H4" s="62"/>
      <c r="I4" s="6"/>
      <c r="J4" s="7"/>
      <c r="K4" s="8"/>
      <c r="L4">
        <v>271</v>
      </c>
      <c r="M4" s="8"/>
      <c r="N4" s="4"/>
      <c r="P4" s="62"/>
    </row>
    <row r="5" spans="1:16">
      <c r="A5" s="6"/>
      <c r="B5" s="7"/>
      <c r="C5" s="8"/>
      <c r="D5">
        <v>270</v>
      </c>
      <c r="F5" s="4"/>
      <c r="H5" s="62"/>
      <c r="I5" s="6"/>
      <c r="J5" s="7"/>
      <c r="K5" s="8"/>
      <c r="L5">
        <v>270</v>
      </c>
      <c r="M5" s="8"/>
      <c r="N5" s="4"/>
      <c r="P5" s="62"/>
    </row>
    <row r="6" spans="1:16">
      <c r="A6" s="6"/>
      <c r="B6" s="7"/>
      <c r="C6" s="8"/>
      <c r="D6">
        <v>269</v>
      </c>
      <c r="F6" s="4"/>
      <c r="H6" s="62"/>
      <c r="I6" s="6"/>
      <c r="J6" s="7"/>
      <c r="K6" s="8"/>
      <c r="L6">
        <v>269</v>
      </c>
      <c r="M6" s="8"/>
      <c r="N6" s="4"/>
      <c r="P6" s="62"/>
    </row>
    <row r="7" spans="1:16">
      <c r="A7" s="6"/>
      <c r="B7" s="7"/>
      <c r="C7" s="8"/>
      <c r="D7">
        <v>268</v>
      </c>
      <c r="F7" s="4"/>
      <c r="H7" s="62"/>
      <c r="I7" s="6"/>
      <c r="J7" s="7"/>
      <c r="K7" s="8"/>
      <c r="L7">
        <v>268</v>
      </c>
      <c r="M7" s="8"/>
      <c r="N7" s="4"/>
      <c r="P7" s="62"/>
    </row>
    <row r="8" spans="1:16">
      <c r="A8" s="6"/>
      <c r="B8" s="7"/>
      <c r="C8" s="8"/>
      <c r="D8">
        <v>267</v>
      </c>
      <c r="F8" s="4"/>
      <c r="H8" s="62"/>
      <c r="I8" s="6"/>
      <c r="J8" s="7"/>
      <c r="K8" s="8"/>
      <c r="L8">
        <v>267</v>
      </c>
      <c r="M8" s="8"/>
      <c r="N8" s="4"/>
      <c r="P8" s="62"/>
    </row>
    <row r="9" spans="1:16">
      <c r="A9" s="6"/>
      <c r="B9" s="7"/>
      <c r="C9" s="8"/>
      <c r="D9">
        <v>266</v>
      </c>
      <c r="F9" s="4"/>
      <c r="H9" s="62"/>
      <c r="I9" s="6"/>
      <c r="J9" s="7"/>
      <c r="K9" s="8"/>
      <c r="L9">
        <v>266</v>
      </c>
      <c r="M9" s="8"/>
      <c r="N9" s="4"/>
      <c r="P9" s="62"/>
    </row>
    <row r="10" spans="1:16">
      <c r="A10" s="6"/>
      <c r="B10" s="7"/>
      <c r="C10" s="8"/>
      <c r="D10">
        <v>265</v>
      </c>
      <c r="F10" s="4"/>
      <c r="H10" s="62"/>
      <c r="I10" s="6"/>
      <c r="J10" s="7"/>
      <c r="K10" s="8"/>
      <c r="L10">
        <v>265</v>
      </c>
      <c r="M10" s="8"/>
      <c r="N10" s="4"/>
      <c r="P10" s="62"/>
    </row>
    <row r="11" spans="1:16">
      <c r="A11" s="6"/>
      <c r="B11" s="7"/>
      <c r="C11" s="8"/>
      <c r="D11">
        <v>264</v>
      </c>
      <c r="F11" s="4"/>
      <c r="H11" s="62"/>
      <c r="I11" s="6"/>
      <c r="J11" s="7"/>
      <c r="K11" s="8"/>
      <c r="L11">
        <v>264</v>
      </c>
      <c r="M11" s="8"/>
      <c r="N11" s="4"/>
      <c r="P11" s="62"/>
    </row>
    <row r="12" spans="1:16">
      <c r="A12" s="6"/>
      <c r="B12" s="7"/>
      <c r="C12" s="8"/>
      <c r="D12">
        <v>263</v>
      </c>
      <c r="F12" s="4"/>
      <c r="H12" s="62"/>
      <c r="I12" s="6"/>
      <c r="J12" s="7"/>
      <c r="K12" s="8"/>
      <c r="L12">
        <v>263</v>
      </c>
      <c r="M12" s="8"/>
      <c r="N12" s="4"/>
      <c r="P12" s="62"/>
    </row>
    <row r="13" spans="1:16">
      <c r="A13" s="6"/>
      <c r="B13" s="7"/>
      <c r="C13" s="8"/>
      <c r="D13">
        <v>262</v>
      </c>
      <c r="F13" s="4"/>
      <c r="H13" s="62"/>
      <c r="I13" s="6"/>
      <c r="J13" s="7"/>
      <c r="K13" s="8"/>
      <c r="L13">
        <v>262</v>
      </c>
      <c r="M13" s="8"/>
      <c r="N13" s="4"/>
      <c r="P13" s="62"/>
    </row>
    <row r="14" spans="1:16">
      <c r="A14" s="6"/>
      <c r="B14" s="7"/>
      <c r="C14" s="8"/>
      <c r="D14">
        <v>261</v>
      </c>
      <c r="F14" s="4"/>
      <c r="H14" s="62"/>
      <c r="I14" s="6"/>
      <c r="J14" s="7"/>
      <c r="K14" s="8"/>
      <c r="L14">
        <v>261</v>
      </c>
      <c r="M14" s="8"/>
      <c r="N14" s="4"/>
      <c r="P14" s="62"/>
    </row>
    <row r="15" spans="1:16">
      <c r="A15" s="6"/>
      <c r="B15" s="7"/>
      <c r="C15" s="8"/>
      <c r="D15">
        <v>260</v>
      </c>
      <c r="F15" s="4"/>
      <c r="H15" s="62"/>
      <c r="I15" s="6"/>
      <c r="J15" s="7"/>
      <c r="K15" s="8"/>
      <c r="L15">
        <v>260</v>
      </c>
      <c r="M15" s="8"/>
      <c r="N15" s="4"/>
      <c r="P15" s="62"/>
    </row>
    <row r="16" spans="1:16">
      <c r="A16" s="6"/>
      <c r="B16" s="7"/>
      <c r="C16" s="8"/>
      <c r="D16">
        <v>259</v>
      </c>
      <c r="F16" s="4"/>
      <c r="H16" s="62"/>
      <c r="I16" s="6"/>
      <c r="J16" s="7"/>
      <c r="K16" s="8"/>
      <c r="L16">
        <v>259</v>
      </c>
      <c r="M16" s="8"/>
      <c r="N16" s="4"/>
      <c r="P16" s="62"/>
    </row>
    <row r="17" spans="1:16">
      <c r="A17" s="6"/>
      <c r="B17" s="11"/>
      <c r="C17" s="8"/>
      <c r="D17">
        <v>258</v>
      </c>
      <c r="F17" s="4"/>
      <c r="H17" s="62"/>
      <c r="I17" s="6"/>
      <c r="J17" s="11"/>
      <c r="K17" s="8"/>
      <c r="L17">
        <v>258</v>
      </c>
      <c r="M17" s="8"/>
      <c r="N17" s="4"/>
      <c r="P17" s="62"/>
    </row>
    <row r="18" spans="1:16">
      <c r="A18" s="6"/>
      <c r="B18" s="7"/>
      <c r="C18" s="8"/>
      <c r="D18">
        <v>257</v>
      </c>
      <c r="F18" s="4"/>
      <c r="H18" s="62"/>
      <c r="I18" s="6"/>
      <c r="J18" s="7"/>
      <c r="K18" s="8"/>
      <c r="L18">
        <v>257</v>
      </c>
      <c r="M18" s="8"/>
      <c r="N18" s="4"/>
      <c r="P18" s="62"/>
    </row>
    <row r="19" spans="1:16">
      <c r="A19" s="6"/>
      <c r="B19" s="7"/>
      <c r="C19" s="8"/>
      <c r="D19">
        <v>256</v>
      </c>
      <c r="F19" s="4"/>
      <c r="H19" s="62"/>
      <c r="I19" s="6"/>
      <c r="J19" s="7"/>
      <c r="K19" s="8"/>
      <c r="L19">
        <v>256</v>
      </c>
      <c r="M19" s="8"/>
      <c r="N19" s="4"/>
      <c r="P19" s="62"/>
    </row>
    <row r="20" spans="1:16">
      <c r="A20" s="6"/>
      <c r="B20" s="7"/>
      <c r="C20" s="8"/>
      <c r="D20">
        <v>255</v>
      </c>
      <c r="F20" s="4"/>
      <c r="H20" s="62"/>
      <c r="I20" s="6"/>
      <c r="J20" s="7"/>
      <c r="K20" s="8"/>
      <c r="L20">
        <v>255</v>
      </c>
      <c r="M20" s="8"/>
      <c r="N20" s="4"/>
      <c r="P20" s="62"/>
    </row>
    <row r="21" spans="1:16">
      <c r="A21" s="6"/>
      <c r="B21" s="7"/>
      <c r="C21" s="8"/>
      <c r="D21">
        <v>254</v>
      </c>
      <c r="F21" s="4"/>
      <c r="H21" s="62"/>
      <c r="I21" s="6"/>
      <c r="J21" s="7"/>
      <c r="K21" s="8"/>
      <c r="L21">
        <v>254</v>
      </c>
      <c r="M21" s="8"/>
      <c r="N21" s="4"/>
      <c r="P21" s="62"/>
    </row>
    <row r="22" spans="1:16">
      <c r="A22" s="6"/>
      <c r="B22" s="7"/>
      <c r="C22" s="8"/>
      <c r="D22">
        <v>253</v>
      </c>
      <c r="F22" s="4"/>
      <c r="H22" s="62"/>
      <c r="I22" s="6"/>
      <c r="J22" s="7"/>
      <c r="K22" s="8"/>
      <c r="L22">
        <v>253</v>
      </c>
      <c r="M22" s="8"/>
      <c r="N22" s="4"/>
      <c r="P22" s="62"/>
    </row>
    <row r="23" spans="1:16">
      <c r="A23" s="6"/>
      <c r="B23" s="7"/>
      <c r="C23" s="13" t="e">
        <f t="shared" ref="C23:C86" si="0">(B23-B2)/B2</f>
        <v>#DIV/0!</v>
      </c>
      <c r="D23">
        <v>252</v>
      </c>
      <c r="F23" s="4"/>
      <c r="H23" s="62"/>
      <c r="I23" s="6"/>
      <c r="J23" s="7"/>
      <c r="K23" s="13" t="e">
        <f t="shared" ref="K23:K86" si="1">(J23-J2)/J2</f>
        <v>#DIV/0!</v>
      </c>
      <c r="L23">
        <v>252</v>
      </c>
      <c r="M23" s="8"/>
      <c r="N23" s="4"/>
      <c r="P23" s="62"/>
    </row>
    <row r="24" spans="1:16">
      <c r="A24" s="6"/>
      <c r="B24" s="7"/>
      <c r="C24" s="13" t="e">
        <f t="shared" si="0"/>
        <v>#DIV/0!</v>
      </c>
      <c r="D24">
        <v>251</v>
      </c>
      <c r="F24" s="4"/>
      <c r="H24" s="62"/>
      <c r="I24" s="6"/>
      <c r="J24" s="7"/>
      <c r="K24" s="13" t="e">
        <f t="shared" si="1"/>
        <v>#DIV/0!</v>
      </c>
      <c r="L24">
        <v>251</v>
      </c>
      <c r="M24" s="8"/>
      <c r="N24" s="4"/>
      <c r="P24" s="62"/>
    </row>
    <row r="25" spans="1:16">
      <c r="A25" s="6"/>
      <c r="B25" s="7"/>
      <c r="C25" s="13" t="e">
        <f t="shared" si="0"/>
        <v>#DIV/0!</v>
      </c>
      <c r="D25">
        <v>250</v>
      </c>
      <c r="F25" s="4"/>
      <c r="H25" s="62"/>
      <c r="I25" s="6"/>
      <c r="J25" s="7"/>
      <c r="K25" s="13" t="e">
        <f t="shared" si="1"/>
        <v>#DIV/0!</v>
      </c>
      <c r="L25">
        <v>250</v>
      </c>
      <c r="M25" s="8"/>
      <c r="N25" s="4"/>
      <c r="P25" s="62"/>
    </row>
    <row r="26" spans="1:16">
      <c r="A26" s="6"/>
      <c r="B26" s="7"/>
      <c r="C26" s="13" t="e">
        <f t="shared" si="0"/>
        <v>#DIV/0!</v>
      </c>
      <c r="D26">
        <v>249</v>
      </c>
      <c r="F26" s="4"/>
      <c r="H26" s="62"/>
      <c r="I26" s="6"/>
      <c r="J26" s="7"/>
      <c r="K26" s="13" t="e">
        <f t="shared" si="1"/>
        <v>#DIV/0!</v>
      </c>
      <c r="L26">
        <v>249</v>
      </c>
      <c r="M26" s="8"/>
      <c r="N26" s="4"/>
      <c r="P26" s="62"/>
    </row>
    <row r="27" spans="1:16">
      <c r="A27" s="6"/>
      <c r="B27" s="7"/>
      <c r="C27" s="13" t="e">
        <f t="shared" si="0"/>
        <v>#DIV/0!</v>
      </c>
      <c r="D27">
        <v>248</v>
      </c>
      <c r="F27" s="4"/>
      <c r="H27" s="62"/>
      <c r="I27" s="6"/>
      <c r="J27" s="7"/>
      <c r="K27" s="13" t="e">
        <f t="shared" si="1"/>
        <v>#DIV/0!</v>
      </c>
      <c r="L27">
        <v>248</v>
      </c>
      <c r="M27" s="8"/>
      <c r="N27" s="4"/>
      <c r="P27" s="62"/>
    </row>
    <row r="28" spans="1:16">
      <c r="A28" s="6"/>
      <c r="B28" s="7"/>
      <c r="C28" s="13" t="e">
        <f t="shared" si="0"/>
        <v>#DIV/0!</v>
      </c>
      <c r="D28">
        <v>247</v>
      </c>
      <c r="F28" s="4"/>
      <c r="H28" s="62"/>
      <c r="I28" s="6"/>
      <c r="J28" s="7"/>
      <c r="K28" s="13" t="e">
        <f t="shared" si="1"/>
        <v>#DIV/0!</v>
      </c>
      <c r="L28">
        <v>247</v>
      </c>
      <c r="M28" s="8"/>
      <c r="N28" s="4"/>
      <c r="P28" s="62"/>
    </row>
    <row r="29" spans="1:16">
      <c r="A29" s="6"/>
      <c r="B29" s="7"/>
      <c r="C29" s="13" t="e">
        <f t="shared" si="0"/>
        <v>#DIV/0!</v>
      </c>
      <c r="D29">
        <v>246</v>
      </c>
      <c r="F29" s="4"/>
      <c r="H29" s="62"/>
      <c r="I29" s="6"/>
      <c r="J29" s="7"/>
      <c r="K29" s="13" t="e">
        <f t="shared" si="1"/>
        <v>#DIV/0!</v>
      </c>
      <c r="L29">
        <v>246</v>
      </c>
      <c r="M29" s="8"/>
      <c r="N29" s="4"/>
      <c r="P29" s="62"/>
    </row>
    <row r="30" spans="1:16">
      <c r="A30" s="6"/>
      <c r="B30" s="7"/>
      <c r="C30" s="13" t="e">
        <f t="shared" si="0"/>
        <v>#DIV/0!</v>
      </c>
      <c r="D30">
        <v>245</v>
      </c>
      <c r="F30" s="4"/>
      <c r="H30" s="62"/>
      <c r="I30" s="6"/>
      <c r="J30" s="7"/>
      <c r="K30" s="13" t="e">
        <f t="shared" si="1"/>
        <v>#DIV/0!</v>
      </c>
      <c r="L30">
        <v>245</v>
      </c>
      <c r="M30" s="8"/>
      <c r="N30" s="4"/>
      <c r="P30" s="62"/>
    </row>
    <row r="31" spans="1:16">
      <c r="A31" s="6"/>
      <c r="B31" s="7"/>
      <c r="C31" s="13" t="e">
        <f t="shared" si="0"/>
        <v>#DIV/0!</v>
      </c>
      <c r="D31">
        <v>244</v>
      </c>
      <c r="F31" s="4"/>
      <c r="H31" s="62"/>
      <c r="I31" s="6"/>
      <c r="J31" s="7"/>
      <c r="K31" s="13" t="e">
        <f t="shared" si="1"/>
        <v>#DIV/0!</v>
      </c>
      <c r="L31">
        <v>244</v>
      </c>
      <c r="M31" s="8"/>
      <c r="N31" s="4"/>
      <c r="P31" s="62"/>
    </row>
    <row r="32" spans="1:16">
      <c r="A32" s="6"/>
      <c r="B32" s="7"/>
      <c r="C32" s="13" t="e">
        <f t="shared" si="0"/>
        <v>#DIV/0!</v>
      </c>
      <c r="D32">
        <v>243</v>
      </c>
      <c r="F32" s="4"/>
      <c r="H32" s="62"/>
      <c r="I32" s="6"/>
      <c r="J32" s="7"/>
      <c r="K32" s="13" t="e">
        <f t="shared" si="1"/>
        <v>#DIV/0!</v>
      </c>
      <c r="L32">
        <v>243</v>
      </c>
      <c r="M32" s="8"/>
      <c r="N32" s="4"/>
      <c r="P32" s="62"/>
    </row>
    <row r="33" spans="1:16">
      <c r="A33" s="6"/>
      <c r="B33" s="7"/>
      <c r="C33" s="13" t="e">
        <f t="shared" si="0"/>
        <v>#DIV/0!</v>
      </c>
      <c r="D33">
        <v>242</v>
      </c>
      <c r="F33" s="4"/>
      <c r="H33" s="62"/>
      <c r="I33" s="6"/>
      <c r="J33" s="7"/>
      <c r="K33" s="13" t="e">
        <f t="shared" si="1"/>
        <v>#DIV/0!</v>
      </c>
      <c r="L33">
        <v>242</v>
      </c>
      <c r="M33" s="8"/>
      <c r="N33" s="4"/>
      <c r="P33" s="62"/>
    </row>
    <row r="34" spans="1:16">
      <c r="A34" s="6"/>
      <c r="B34" s="7"/>
      <c r="C34" s="13" t="e">
        <f t="shared" si="0"/>
        <v>#DIV/0!</v>
      </c>
      <c r="D34">
        <v>241</v>
      </c>
      <c r="F34" s="4"/>
      <c r="H34" s="62"/>
      <c r="I34" s="6"/>
      <c r="J34" s="7"/>
      <c r="K34" s="13" t="e">
        <f t="shared" si="1"/>
        <v>#DIV/0!</v>
      </c>
      <c r="L34">
        <v>241</v>
      </c>
      <c r="M34" s="8"/>
      <c r="N34" s="4"/>
      <c r="P34" s="62"/>
    </row>
    <row r="35" spans="1:16">
      <c r="A35" s="6"/>
      <c r="B35" s="7"/>
      <c r="C35" s="13" t="e">
        <f t="shared" si="0"/>
        <v>#DIV/0!</v>
      </c>
      <c r="D35">
        <v>240</v>
      </c>
      <c r="F35" s="4"/>
      <c r="H35" s="62"/>
      <c r="I35" s="6"/>
      <c r="J35" s="7"/>
      <c r="K35" s="13" t="e">
        <f t="shared" si="1"/>
        <v>#DIV/0!</v>
      </c>
      <c r="L35">
        <v>240</v>
      </c>
      <c r="M35" s="8"/>
      <c r="N35" s="4"/>
      <c r="P35" s="62"/>
    </row>
    <row r="36" spans="1:16">
      <c r="A36" s="6"/>
      <c r="B36" s="7"/>
      <c r="C36" s="13" t="e">
        <f t="shared" si="0"/>
        <v>#DIV/0!</v>
      </c>
      <c r="D36">
        <v>239</v>
      </c>
      <c r="F36" s="4"/>
      <c r="H36" s="62"/>
      <c r="I36" s="6"/>
      <c r="J36" s="7"/>
      <c r="K36" s="13" t="e">
        <f t="shared" si="1"/>
        <v>#DIV/0!</v>
      </c>
      <c r="L36">
        <v>239</v>
      </c>
      <c r="M36" s="8"/>
      <c r="N36" s="4"/>
      <c r="P36" s="62"/>
    </row>
    <row r="37" spans="1:16">
      <c r="A37" s="6"/>
      <c r="B37" s="7"/>
      <c r="C37" s="13" t="e">
        <f t="shared" si="0"/>
        <v>#DIV/0!</v>
      </c>
      <c r="D37">
        <v>238</v>
      </c>
      <c r="F37" s="4"/>
      <c r="H37" s="62"/>
      <c r="I37" s="6"/>
      <c r="J37" s="7"/>
      <c r="K37" s="13" t="e">
        <f t="shared" si="1"/>
        <v>#DIV/0!</v>
      </c>
      <c r="L37">
        <v>238</v>
      </c>
      <c r="M37" s="8"/>
      <c r="N37" s="4"/>
      <c r="P37" s="62"/>
    </row>
    <row r="38" spans="1:16">
      <c r="A38" s="6"/>
      <c r="B38" s="11"/>
      <c r="C38" s="13" t="e">
        <f t="shared" si="0"/>
        <v>#DIV/0!</v>
      </c>
      <c r="D38">
        <v>237</v>
      </c>
      <c r="F38" s="4"/>
      <c r="H38" s="62"/>
      <c r="I38" s="6"/>
      <c r="J38" s="11"/>
      <c r="K38" s="13" t="e">
        <f t="shared" si="1"/>
        <v>#DIV/0!</v>
      </c>
      <c r="L38">
        <v>237</v>
      </c>
      <c r="M38" s="8"/>
      <c r="N38" s="4"/>
      <c r="P38" s="62"/>
    </row>
    <row r="39" spans="1:16">
      <c r="A39" s="6"/>
      <c r="B39" s="11"/>
      <c r="C39" s="13" t="e">
        <f t="shared" si="0"/>
        <v>#DIV/0!</v>
      </c>
      <c r="D39">
        <v>236</v>
      </c>
      <c r="F39" s="4"/>
      <c r="H39" s="62"/>
      <c r="I39" s="6"/>
      <c r="J39" s="11"/>
      <c r="K39" s="13" t="e">
        <f t="shared" si="1"/>
        <v>#DIV/0!</v>
      </c>
      <c r="L39">
        <v>236</v>
      </c>
      <c r="M39" s="8"/>
      <c r="N39" s="4"/>
      <c r="P39" s="62"/>
    </row>
    <row r="40" spans="1:16">
      <c r="A40" s="6"/>
      <c r="B40" s="11"/>
      <c r="C40" s="13" t="e">
        <f t="shared" si="0"/>
        <v>#DIV/0!</v>
      </c>
      <c r="D40">
        <v>235</v>
      </c>
      <c r="F40" s="4"/>
      <c r="H40" s="62"/>
      <c r="I40" s="6"/>
      <c r="J40" s="11"/>
      <c r="K40" s="13" t="e">
        <f t="shared" si="1"/>
        <v>#DIV/0!</v>
      </c>
      <c r="L40">
        <v>235</v>
      </c>
      <c r="M40" s="8"/>
      <c r="N40" s="4"/>
      <c r="P40" s="62"/>
    </row>
    <row r="41" spans="1:16">
      <c r="A41" s="6"/>
      <c r="B41" s="7"/>
      <c r="C41" s="13" t="e">
        <f t="shared" si="0"/>
        <v>#DIV/0!</v>
      </c>
      <c r="D41">
        <v>234</v>
      </c>
      <c r="F41" s="4"/>
      <c r="H41" s="62"/>
      <c r="I41" s="6"/>
      <c r="J41" s="7"/>
      <c r="K41" s="13" t="e">
        <f t="shared" si="1"/>
        <v>#DIV/0!</v>
      </c>
      <c r="L41">
        <v>234</v>
      </c>
      <c r="M41" s="8"/>
      <c r="N41" s="4"/>
      <c r="P41" s="62"/>
    </row>
    <row r="42" spans="1:16">
      <c r="A42" s="6"/>
      <c r="B42" s="7"/>
      <c r="C42" s="13" t="e">
        <f t="shared" si="0"/>
        <v>#DIV/0!</v>
      </c>
      <c r="D42">
        <v>233</v>
      </c>
      <c r="F42" s="4"/>
      <c r="H42" s="62"/>
      <c r="I42" s="6"/>
      <c r="J42" s="7"/>
      <c r="K42" s="13" t="e">
        <f t="shared" si="1"/>
        <v>#DIV/0!</v>
      </c>
      <c r="L42">
        <v>233</v>
      </c>
      <c r="M42" s="8"/>
      <c r="N42" s="4"/>
      <c r="P42" s="62"/>
    </row>
    <row r="43" spans="1:16">
      <c r="A43" s="6"/>
      <c r="B43" s="7"/>
      <c r="C43" s="13" t="e">
        <f t="shared" si="0"/>
        <v>#DIV/0!</v>
      </c>
      <c r="D43">
        <v>232</v>
      </c>
      <c r="F43" s="4"/>
      <c r="H43" s="62"/>
      <c r="I43" s="6"/>
      <c r="J43" s="7"/>
      <c r="K43" s="13" t="e">
        <f t="shared" si="1"/>
        <v>#DIV/0!</v>
      </c>
      <c r="L43">
        <v>232</v>
      </c>
      <c r="M43" s="8"/>
      <c r="N43" s="4"/>
      <c r="P43" s="62"/>
    </row>
    <row r="44" spans="1:16">
      <c r="A44" s="6"/>
      <c r="B44" s="7"/>
      <c r="C44" s="13" t="e">
        <f t="shared" si="0"/>
        <v>#DIV/0!</v>
      </c>
      <c r="D44">
        <v>231</v>
      </c>
      <c r="F44" s="4"/>
      <c r="H44" s="62"/>
      <c r="I44" s="6"/>
      <c r="J44" s="7"/>
      <c r="K44" s="13" t="e">
        <f t="shared" si="1"/>
        <v>#DIV/0!</v>
      </c>
      <c r="L44">
        <v>231</v>
      </c>
      <c r="M44" s="8"/>
      <c r="N44" s="4"/>
      <c r="P44" s="62"/>
    </row>
    <row r="45" spans="1:16">
      <c r="A45" s="6"/>
      <c r="B45" s="7"/>
      <c r="C45" s="13" t="e">
        <f t="shared" si="0"/>
        <v>#DIV/0!</v>
      </c>
      <c r="D45">
        <v>230</v>
      </c>
      <c r="F45" s="4"/>
      <c r="H45" s="62"/>
      <c r="I45" s="6"/>
      <c r="J45" s="7"/>
      <c r="K45" s="13" t="e">
        <f t="shared" si="1"/>
        <v>#DIV/0!</v>
      </c>
      <c r="L45">
        <v>230</v>
      </c>
      <c r="M45" s="8"/>
      <c r="N45" s="4"/>
      <c r="P45" s="62"/>
    </row>
    <row r="46" spans="1:16">
      <c r="A46" s="6"/>
      <c r="B46" s="7"/>
      <c r="C46" s="13" t="e">
        <f t="shared" si="0"/>
        <v>#DIV/0!</v>
      </c>
      <c r="D46">
        <v>229</v>
      </c>
      <c r="F46" s="4"/>
      <c r="H46" s="62"/>
      <c r="I46" s="6"/>
      <c r="J46" s="7"/>
      <c r="K46" s="13" t="e">
        <f t="shared" si="1"/>
        <v>#DIV/0!</v>
      </c>
      <c r="L46">
        <v>229</v>
      </c>
      <c r="M46" s="8"/>
      <c r="N46" s="4"/>
      <c r="P46" s="62"/>
    </row>
    <row r="47" spans="1:16">
      <c r="A47" s="6"/>
      <c r="B47" s="7"/>
      <c r="C47" s="13" t="e">
        <f t="shared" si="0"/>
        <v>#DIV/0!</v>
      </c>
      <c r="D47">
        <v>228</v>
      </c>
      <c r="F47" s="4"/>
      <c r="H47" s="62"/>
      <c r="I47" s="6"/>
      <c r="J47" s="7"/>
      <c r="K47" s="13" t="e">
        <f t="shared" si="1"/>
        <v>#DIV/0!</v>
      </c>
      <c r="L47">
        <v>228</v>
      </c>
      <c r="M47" s="8"/>
      <c r="N47" s="4"/>
      <c r="P47" s="62"/>
    </row>
    <row r="48" spans="1:16">
      <c r="A48" s="6"/>
      <c r="B48" s="7"/>
      <c r="C48" s="13" t="e">
        <f t="shared" si="0"/>
        <v>#DIV/0!</v>
      </c>
      <c r="D48">
        <v>227</v>
      </c>
      <c r="F48" s="4"/>
      <c r="H48" s="62"/>
      <c r="I48" s="6"/>
      <c r="J48" s="7"/>
      <c r="K48" s="13" t="e">
        <f t="shared" si="1"/>
        <v>#DIV/0!</v>
      </c>
      <c r="L48">
        <v>227</v>
      </c>
      <c r="M48" s="8"/>
      <c r="N48" s="4"/>
      <c r="P48" s="62"/>
    </row>
    <row r="49" spans="1:16">
      <c r="A49" s="6"/>
      <c r="B49" s="7"/>
      <c r="C49" s="13" t="e">
        <f t="shared" si="0"/>
        <v>#DIV/0!</v>
      </c>
      <c r="D49">
        <v>226</v>
      </c>
      <c r="F49" s="4"/>
      <c r="H49" s="62"/>
      <c r="I49" s="6"/>
      <c r="J49" s="7"/>
      <c r="K49" s="13" t="e">
        <f t="shared" si="1"/>
        <v>#DIV/0!</v>
      </c>
      <c r="L49">
        <v>226</v>
      </c>
      <c r="M49" s="8"/>
      <c r="N49" s="4"/>
      <c r="P49" s="62"/>
    </row>
    <row r="50" spans="1:16">
      <c r="A50" s="6"/>
      <c r="B50" s="7"/>
      <c r="C50" s="13" t="e">
        <f t="shared" si="0"/>
        <v>#DIV/0!</v>
      </c>
      <c r="D50">
        <v>225</v>
      </c>
      <c r="F50" s="4"/>
      <c r="H50" s="62"/>
      <c r="I50" s="6"/>
      <c r="J50" s="7"/>
      <c r="K50" s="13" t="e">
        <f t="shared" si="1"/>
        <v>#DIV/0!</v>
      </c>
      <c r="L50">
        <v>225</v>
      </c>
      <c r="M50" s="8"/>
      <c r="N50" s="4"/>
      <c r="P50" s="62"/>
    </row>
    <row r="51" spans="1:16">
      <c r="A51" s="6"/>
      <c r="B51" s="7"/>
      <c r="C51" s="13" t="e">
        <f t="shared" si="0"/>
        <v>#DIV/0!</v>
      </c>
      <c r="D51">
        <v>224</v>
      </c>
      <c r="F51" s="4"/>
      <c r="H51" s="62"/>
      <c r="I51" s="6"/>
      <c r="J51" s="7"/>
      <c r="K51" s="13" t="e">
        <f t="shared" si="1"/>
        <v>#DIV/0!</v>
      </c>
      <c r="L51">
        <v>224</v>
      </c>
      <c r="M51" s="8"/>
      <c r="N51" s="4"/>
      <c r="P51" s="62"/>
    </row>
    <row r="52" spans="1:16">
      <c r="A52" s="6"/>
      <c r="B52" s="7"/>
      <c r="C52" s="13" t="e">
        <f t="shared" si="0"/>
        <v>#DIV/0!</v>
      </c>
      <c r="D52">
        <v>223</v>
      </c>
      <c r="F52" s="4"/>
      <c r="H52" s="62"/>
      <c r="I52" s="6"/>
      <c r="J52" s="7"/>
      <c r="K52" s="13" t="e">
        <f t="shared" si="1"/>
        <v>#DIV/0!</v>
      </c>
      <c r="L52">
        <v>223</v>
      </c>
      <c r="M52" s="8"/>
      <c r="N52" s="4"/>
      <c r="P52" s="62"/>
    </row>
    <row r="53" spans="1:16">
      <c r="A53" s="6"/>
      <c r="B53" s="7"/>
      <c r="C53" s="13" t="e">
        <f t="shared" si="0"/>
        <v>#DIV/0!</v>
      </c>
      <c r="D53">
        <v>222</v>
      </c>
      <c r="F53" s="4"/>
      <c r="H53" s="62"/>
      <c r="I53" s="6"/>
      <c r="J53" s="7"/>
      <c r="K53" s="13" t="e">
        <f t="shared" si="1"/>
        <v>#DIV/0!</v>
      </c>
      <c r="L53">
        <v>222</v>
      </c>
      <c r="M53" s="8"/>
      <c r="N53" s="4"/>
      <c r="P53" s="62"/>
    </row>
    <row r="54" spans="1:16">
      <c r="A54" s="6"/>
      <c r="B54" s="7"/>
      <c r="C54" s="13" t="e">
        <f t="shared" si="0"/>
        <v>#DIV/0!</v>
      </c>
      <c r="D54">
        <v>221</v>
      </c>
      <c r="F54" s="4"/>
      <c r="H54" s="62"/>
      <c r="I54" s="6"/>
      <c r="J54" s="7"/>
      <c r="K54" s="13" t="e">
        <f t="shared" si="1"/>
        <v>#DIV/0!</v>
      </c>
      <c r="L54">
        <v>221</v>
      </c>
      <c r="M54" s="8"/>
      <c r="N54" s="4"/>
      <c r="P54" s="62"/>
    </row>
    <row r="55" spans="1:16">
      <c r="A55" s="6"/>
      <c r="B55" s="7"/>
      <c r="C55" s="13" t="e">
        <f t="shared" si="0"/>
        <v>#DIV/0!</v>
      </c>
      <c r="D55">
        <v>220</v>
      </c>
      <c r="F55" s="4"/>
      <c r="H55" s="62"/>
      <c r="I55" s="6"/>
      <c r="J55" s="7"/>
      <c r="K55" s="13" t="e">
        <f t="shared" si="1"/>
        <v>#DIV/0!</v>
      </c>
      <c r="L55">
        <v>220</v>
      </c>
      <c r="M55" s="8"/>
      <c r="N55" s="4"/>
      <c r="P55" s="62"/>
    </row>
    <row r="56" spans="1:16">
      <c r="A56" s="6"/>
      <c r="B56" s="7"/>
      <c r="C56" s="13" t="e">
        <f t="shared" si="0"/>
        <v>#DIV/0!</v>
      </c>
      <c r="D56">
        <v>219</v>
      </c>
      <c r="F56" s="4"/>
      <c r="H56" s="62"/>
      <c r="I56" s="6"/>
      <c r="J56" s="7"/>
      <c r="K56" s="13" t="e">
        <f t="shared" si="1"/>
        <v>#DIV/0!</v>
      </c>
      <c r="L56">
        <v>219</v>
      </c>
      <c r="M56" s="8"/>
      <c r="N56" s="4"/>
      <c r="P56" s="62"/>
    </row>
    <row r="57" spans="1:16">
      <c r="A57" s="6"/>
      <c r="B57" s="7"/>
      <c r="C57" s="13" t="e">
        <f t="shared" si="0"/>
        <v>#DIV/0!</v>
      </c>
      <c r="D57">
        <v>218</v>
      </c>
      <c r="F57" s="4"/>
      <c r="H57" s="62"/>
      <c r="I57" s="6"/>
      <c r="J57" s="7"/>
      <c r="K57" s="13" t="e">
        <f t="shared" si="1"/>
        <v>#DIV/0!</v>
      </c>
      <c r="L57">
        <v>218</v>
      </c>
      <c r="M57" s="8"/>
      <c r="N57" s="4"/>
      <c r="P57" s="62"/>
    </row>
    <row r="58" spans="1:16">
      <c r="A58" s="6"/>
      <c r="B58" s="7"/>
      <c r="C58" s="13" t="e">
        <f t="shared" si="0"/>
        <v>#DIV/0!</v>
      </c>
      <c r="D58">
        <v>217</v>
      </c>
      <c r="F58" s="4"/>
      <c r="H58" s="62"/>
      <c r="I58" s="6"/>
      <c r="J58" s="7"/>
      <c r="K58" s="13" t="e">
        <f t="shared" si="1"/>
        <v>#DIV/0!</v>
      </c>
      <c r="L58">
        <v>217</v>
      </c>
      <c r="M58" s="8"/>
      <c r="N58" s="4"/>
      <c r="P58" s="62"/>
    </row>
    <row r="59" spans="1:16">
      <c r="A59" s="6"/>
      <c r="B59" s="7"/>
      <c r="C59" s="13" t="e">
        <f t="shared" si="0"/>
        <v>#DIV/0!</v>
      </c>
      <c r="D59">
        <v>216</v>
      </c>
      <c r="F59" s="4"/>
      <c r="H59" s="62"/>
      <c r="I59" s="6"/>
      <c r="J59" s="7"/>
      <c r="K59" s="13" t="e">
        <f t="shared" si="1"/>
        <v>#DIV/0!</v>
      </c>
      <c r="L59">
        <v>216</v>
      </c>
      <c r="M59" s="8"/>
      <c r="N59" s="4"/>
      <c r="P59" s="62"/>
    </row>
    <row r="60" spans="1:16">
      <c r="A60" s="6"/>
      <c r="B60" s="7"/>
      <c r="C60" s="13" t="e">
        <f t="shared" si="0"/>
        <v>#DIV/0!</v>
      </c>
      <c r="D60">
        <v>215</v>
      </c>
      <c r="F60" s="4"/>
      <c r="H60" s="62"/>
      <c r="I60" s="6"/>
      <c r="J60" s="7"/>
      <c r="K60" s="13" t="e">
        <f t="shared" si="1"/>
        <v>#DIV/0!</v>
      </c>
      <c r="L60">
        <v>215</v>
      </c>
      <c r="M60" s="8"/>
      <c r="N60" s="4"/>
      <c r="P60" s="62"/>
    </row>
    <row r="61" spans="1:16">
      <c r="A61" s="6"/>
      <c r="B61" s="11"/>
      <c r="C61" s="13" t="e">
        <f t="shared" si="0"/>
        <v>#DIV/0!</v>
      </c>
      <c r="D61">
        <v>214</v>
      </c>
      <c r="F61" s="4"/>
      <c r="H61" s="62"/>
      <c r="I61" s="6"/>
      <c r="J61" s="11"/>
      <c r="K61" s="13" t="e">
        <f t="shared" si="1"/>
        <v>#DIV/0!</v>
      </c>
      <c r="L61">
        <v>214</v>
      </c>
      <c r="M61" s="8"/>
      <c r="N61" s="4"/>
      <c r="P61" s="62"/>
    </row>
    <row r="62" spans="1:16">
      <c r="A62" s="6"/>
      <c r="B62" s="7"/>
      <c r="C62" s="13" t="e">
        <f t="shared" si="0"/>
        <v>#DIV/0!</v>
      </c>
      <c r="D62">
        <v>213</v>
      </c>
      <c r="F62" s="4"/>
      <c r="H62" s="62"/>
      <c r="I62" s="6"/>
      <c r="J62" s="7"/>
      <c r="K62" s="13" t="e">
        <f t="shared" si="1"/>
        <v>#DIV/0!</v>
      </c>
      <c r="L62">
        <v>213</v>
      </c>
      <c r="M62" s="8"/>
      <c r="N62" s="4"/>
      <c r="P62" s="62"/>
    </row>
    <row r="63" spans="1:16">
      <c r="A63" s="6"/>
      <c r="B63" s="7"/>
      <c r="C63" s="13" t="e">
        <f t="shared" si="0"/>
        <v>#DIV/0!</v>
      </c>
      <c r="D63">
        <v>212</v>
      </c>
      <c r="F63" s="4"/>
      <c r="H63" s="62"/>
      <c r="I63" s="6"/>
      <c r="J63" s="7"/>
      <c r="K63" s="13" t="e">
        <f t="shared" si="1"/>
        <v>#DIV/0!</v>
      </c>
      <c r="L63">
        <v>212</v>
      </c>
      <c r="M63" s="8"/>
      <c r="N63" s="4"/>
      <c r="P63" s="62"/>
    </row>
    <row r="64" spans="1:16">
      <c r="A64" s="6"/>
      <c r="B64" s="7"/>
      <c r="C64" s="13" t="e">
        <f t="shared" si="0"/>
        <v>#DIV/0!</v>
      </c>
      <c r="D64">
        <v>211</v>
      </c>
      <c r="F64" s="4"/>
      <c r="H64" s="62"/>
      <c r="I64" s="6"/>
      <c r="J64" s="7"/>
      <c r="K64" s="13" t="e">
        <f t="shared" si="1"/>
        <v>#DIV/0!</v>
      </c>
      <c r="L64">
        <v>211</v>
      </c>
      <c r="M64" s="8"/>
      <c r="N64" s="4"/>
      <c r="P64" s="62"/>
    </row>
    <row r="65" spans="1:16">
      <c r="A65" s="6"/>
      <c r="B65" s="7"/>
      <c r="C65" s="13" t="e">
        <f t="shared" si="0"/>
        <v>#DIV/0!</v>
      </c>
      <c r="D65">
        <v>210</v>
      </c>
      <c r="F65" s="4"/>
      <c r="H65" s="62"/>
      <c r="I65" s="6"/>
      <c r="J65" s="7"/>
      <c r="K65" s="13" t="e">
        <f t="shared" si="1"/>
        <v>#DIV/0!</v>
      </c>
      <c r="L65">
        <v>210</v>
      </c>
      <c r="M65" s="8"/>
      <c r="N65" s="4"/>
      <c r="P65" s="62"/>
    </row>
    <row r="66" spans="1:16">
      <c r="A66" s="6"/>
      <c r="B66" s="7"/>
      <c r="C66" s="13" t="e">
        <f t="shared" si="0"/>
        <v>#DIV/0!</v>
      </c>
      <c r="D66">
        <v>209</v>
      </c>
      <c r="F66" s="4"/>
      <c r="H66" s="62"/>
      <c r="I66" s="6"/>
      <c r="J66" s="7"/>
      <c r="K66" s="13" t="e">
        <f t="shared" si="1"/>
        <v>#DIV/0!</v>
      </c>
      <c r="L66">
        <v>209</v>
      </c>
      <c r="M66" s="8"/>
      <c r="N66" s="4"/>
      <c r="P66" s="62"/>
    </row>
    <row r="67" spans="1:16">
      <c r="A67" s="6"/>
      <c r="B67" s="7"/>
      <c r="C67" s="13" t="e">
        <f t="shared" si="0"/>
        <v>#DIV/0!</v>
      </c>
      <c r="D67">
        <v>208</v>
      </c>
      <c r="F67" s="4"/>
      <c r="H67" s="62"/>
      <c r="I67" s="6"/>
      <c r="J67" s="7"/>
      <c r="K67" s="13" t="e">
        <f t="shared" si="1"/>
        <v>#DIV/0!</v>
      </c>
      <c r="L67">
        <v>208</v>
      </c>
      <c r="M67" s="8"/>
      <c r="N67" s="4"/>
      <c r="P67" s="62"/>
    </row>
    <row r="68" spans="1:16">
      <c r="A68" s="6"/>
      <c r="B68" s="7"/>
      <c r="C68" s="13" t="e">
        <f t="shared" si="0"/>
        <v>#DIV/0!</v>
      </c>
      <c r="D68">
        <v>207</v>
      </c>
      <c r="F68" s="4"/>
      <c r="H68" s="62"/>
      <c r="I68" s="6"/>
      <c r="J68" s="7"/>
      <c r="K68" s="13" t="e">
        <f t="shared" si="1"/>
        <v>#DIV/0!</v>
      </c>
      <c r="L68">
        <v>207</v>
      </c>
      <c r="M68" s="8"/>
      <c r="N68" s="4"/>
      <c r="P68" s="62"/>
    </row>
    <row r="69" spans="1:16">
      <c r="A69" s="6"/>
      <c r="B69" s="7"/>
      <c r="C69" s="13" t="e">
        <f t="shared" si="0"/>
        <v>#DIV/0!</v>
      </c>
      <c r="D69">
        <v>206</v>
      </c>
      <c r="F69" s="4"/>
      <c r="H69" s="62"/>
      <c r="I69" s="6"/>
      <c r="J69" s="7"/>
      <c r="K69" s="13" t="e">
        <f t="shared" si="1"/>
        <v>#DIV/0!</v>
      </c>
      <c r="L69">
        <v>206</v>
      </c>
      <c r="M69" s="8"/>
      <c r="N69" s="4"/>
      <c r="P69" s="62"/>
    </row>
    <row r="70" spans="1:16">
      <c r="A70" s="6"/>
      <c r="B70" s="7"/>
      <c r="C70" s="13" t="e">
        <f t="shared" si="0"/>
        <v>#DIV/0!</v>
      </c>
      <c r="D70">
        <v>205</v>
      </c>
      <c r="F70" s="4"/>
      <c r="H70" s="62"/>
      <c r="I70" s="6"/>
      <c r="J70" s="7"/>
      <c r="K70" s="13" t="e">
        <f t="shared" si="1"/>
        <v>#DIV/0!</v>
      </c>
      <c r="L70">
        <v>205</v>
      </c>
      <c r="M70" s="8"/>
      <c r="N70" s="4"/>
      <c r="P70" s="62"/>
    </row>
    <row r="71" spans="1:16">
      <c r="A71" s="6"/>
      <c r="B71" s="7"/>
      <c r="C71" s="13" t="e">
        <f t="shared" si="0"/>
        <v>#DIV/0!</v>
      </c>
      <c r="D71">
        <v>204</v>
      </c>
      <c r="F71" s="4"/>
      <c r="H71" s="62"/>
      <c r="I71" s="6"/>
      <c r="J71" s="7"/>
      <c r="K71" s="13" t="e">
        <f t="shared" si="1"/>
        <v>#DIV/0!</v>
      </c>
      <c r="L71">
        <v>204</v>
      </c>
      <c r="M71" s="8"/>
      <c r="N71" s="4"/>
      <c r="P71" s="62"/>
    </row>
    <row r="72" spans="1:16">
      <c r="A72" s="6"/>
      <c r="B72" s="7"/>
      <c r="C72" s="13" t="e">
        <f t="shared" si="0"/>
        <v>#DIV/0!</v>
      </c>
      <c r="D72">
        <v>203</v>
      </c>
      <c r="F72" s="4"/>
      <c r="H72" s="62"/>
      <c r="I72" s="6"/>
      <c r="J72" s="7"/>
      <c r="K72" s="13" t="e">
        <f t="shared" si="1"/>
        <v>#DIV/0!</v>
      </c>
      <c r="L72">
        <v>203</v>
      </c>
      <c r="M72" s="8"/>
      <c r="N72" s="4"/>
      <c r="P72" s="62"/>
    </row>
    <row r="73" spans="1:16">
      <c r="A73" s="6"/>
      <c r="B73" s="7"/>
      <c r="C73" s="13" t="e">
        <f t="shared" si="0"/>
        <v>#DIV/0!</v>
      </c>
      <c r="D73">
        <v>202</v>
      </c>
      <c r="F73" s="4"/>
      <c r="H73" s="62"/>
      <c r="I73" s="6"/>
      <c r="J73" s="7"/>
      <c r="K73" s="13" t="e">
        <f t="shared" si="1"/>
        <v>#DIV/0!</v>
      </c>
      <c r="L73">
        <v>202</v>
      </c>
      <c r="M73" s="8"/>
      <c r="N73" s="4"/>
      <c r="P73" s="62"/>
    </row>
    <row r="74" spans="1:16">
      <c r="A74" s="6"/>
      <c r="B74" s="7"/>
      <c r="C74" s="13" t="e">
        <f t="shared" si="0"/>
        <v>#DIV/0!</v>
      </c>
      <c r="D74">
        <v>201</v>
      </c>
      <c r="F74" s="4"/>
      <c r="H74" s="62"/>
      <c r="I74" s="6"/>
      <c r="J74" s="7"/>
      <c r="K74" s="13" t="e">
        <f t="shared" si="1"/>
        <v>#DIV/0!</v>
      </c>
      <c r="L74">
        <v>201</v>
      </c>
      <c r="M74" s="8"/>
      <c r="N74" s="4"/>
      <c r="P74" s="62"/>
    </row>
    <row r="75" spans="1:16">
      <c r="A75" s="6"/>
      <c r="B75" s="7"/>
      <c r="C75" s="13" t="e">
        <f t="shared" si="0"/>
        <v>#DIV/0!</v>
      </c>
      <c r="D75">
        <v>200</v>
      </c>
      <c r="F75" s="4"/>
      <c r="H75" s="62"/>
      <c r="I75" s="6"/>
      <c r="J75" s="7"/>
      <c r="K75" s="13" t="e">
        <f t="shared" si="1"/>
        <v>#DIV/0!</v>
      </c>
      <c r="L75">
        <v>200</v>
      </c>
      <c r="M75" s="8"/>
      <c r="N75" s="4"/>
      <c r="P75" s="62"/>
    </row>
    <row r="76" spans="1:16">
      <c r="A76" s="6"/>
      <c r="B76" s="7"/>
      <c r="C76" s="13" t="e">
        <f t="shared" si="0"/>
        <v>#DIV/0!</v>
      </c>
      <c r="D76">
        <v>199</v>
      </c>
      <c r="F76" s="4"/>
      <c r="H76" s="62"/>
      <c r="I76" s="6"/>
      <c r="J76" s="7"/>
      <c r="K76" s="13" t="e">
        <f t="shared" si="1"/>
        <v>#DIV/0!</v>
      </c>
      <c r="L76">
        <v>199</v>
      </c>
      <c r="M76" s="8"/>
      <c r="N76" s="4"/>
      <c r="P76" s="62"/>
    </row>
    <row r="77" spans="1:16">
      <c r="A77" s="6"/>
      <c r="B77" s="7"/>
      <c r="C77" s="13" t="e">
        <f t="shared" si="0"/>
        <v>#DIV/0!</v>
      </c>
      <c r="D77">
        <v>198</v>
      </c>
      <c r="F77" s="4"/>
      <c r="H77" s="62"/>
      <c r="I77" s="6"/>
      <c r="J77" s="7"/>
      <c r="K77" s="13" t="e">
        <f t="shared" si="1"/>
        <v>#DIV/0!</v>
      </c>
      <c r="L77">
        <v>198</v>
      </c>
      <c r="M77" s="8"/>
      <c r="N77" s="4"/>
      <c r="P77" s="62"/>
    </row>
    <row r="78" spans="1:16">
      <c r="A78" s="6"/>
      <c r="B78" s="7"/>
      <c r="C78" s="13" t="e">
        <f t="shared" si="0"/>
        <v>#DIV/0!</v>
      </c>
      <c r="D78">
        <v>197</v>
      </c>
      <c r="F78" s="4"/>
      <c r="H78" s="62"/>
      <c r="I78" s="6"/>
      <c r="J78" s="7"/>
      <c r="K78" s="13" t="e">
        <f t="shared" si="1"/>
        <v>#DIV/0!</v>
      </c>
      <c r="L78">
        <v>197</v>
      </c>
      <c r="M78" s="8"/>
      <c r="N78" s="4"/>
      <c r="P78" s="62"/>
    </row>
    <row r="79" spans="1:16">
      <c r="A79" s="6"/>
      <c r="B79" s="7"/>
      <c r="C79" s="13" t="e">
        <f t="shared" si="0"/>
        <v>#DIV/0!</v>
      </c>
      <c r="D79">
        <v>196</v>
      </c>
      <c r="F79" s="4"/>
      <c r="H79" s="62"/>
      <c r="I79" s="6"/>
      <c r="J79" s="7"/>
      <c r="K79" s="13" t="e">
        <f t="shared" si="1"/>
        <v>#DIV/0!</v>
      </c>
      <c r="L79">
        <v>196</v>
      </c>
      <c r="M79" s="8"/>
      <c r="N79" s="4"/>
      <c r="P79" s="62"/>
    </row>
    <row r="80" spans="1:16">
      <c r="A80" s="6"/>
      <c r="B80" s="7"/>
      <c r="C80" s="13" t="e">
        <f t="shared" si="0"/>
        <v>#DIV/0!</v>
      </c>
      <c r="D80">
        <v>195</v>
      </c>
      <c r="F80" s="4"/>
      <c r="H80" s="62"/>
      <c r="I80" s="6"/>
      <c r="J80" s="7"/>
      <c r="K80" s="13" t="e">
        <f t="shared" si="1"/>
        <v>#DIV/0!</v>
      </c>
      <c r="L80">
        <v>195</v>
      </c>
      <c r="M80" s="8"/>
      <c r="N80" s="4"/>
      <c r="P80" s="62"/>
    </row>
    <row r="81" spans="1:16">
      <c r="A81" s="6"/>
      <c r="B81" s="11"/>
      <c r="C81" s="13" t="e">
        <f t="shared" si="0"/>
        <v>#DIV/0!</v>
      </c>
      <c r="D81">
        <v>194</v>
      </c>
      <c r="F81" s="4"/>
      <c r="H81" s="62"/>
      <c r="I81" s="6"/>
      <c r="J81" s="11"/>
      <c r="K81" s="13" t="e">
        <f t="shared" si="1"/>
        <v>#DIV/0!</v>
      </c>
      <c r="L81">
        <v>194</v>
      </c>
      <c r="M81" s="8"/>
      <c r="N81" s="4"/>
      <c r="P81" s="62"/>
    </row>
    <row r="82" spans="1:16">
      <c r="A82" s="6"/>
      <c r="B82" s="7"/>
      <c r="C82" s="13" t="e">
        <f t="shared" si="0"/>
        <v>#DIV/0!</v>
      </c>
      <c r="D82">
        <v>193</v>
      </c>
      <c r="F82" s="4"/>
      <c r="H82" s="62"/>
      <c r="I82" s="6"/>
      <c r="J82" s="7"/>
      <c r="K82" s="13" t="e">
        <f t="shared" si="1"/>
        <v>#DIV/0!</v>
      </c>
      <c r="L82">
        <v>193</v>
      </c>
      <c r="M82" s="8"/>
      <c r="N82" s="4"/>
      <c r="P82" s="62"/>
    </row>
    <row r="83" spans="1:16">
      <c r="A83" s="6"/>
      <c r="B83" s="7"/>
      <c r="C83" s="13" t="e">
        <f t="shared" si="0"/>
        <v>#DIV/0!</v>
      </c>
      <c r="D83">
        <v>192</v>
      </c>
      <c r="F83" s="4"/>
      <c r="H83" s="62"/>
      <c r="I83" s="6"/>
      <c r="J83" s="7"/>
      <c r="K83" s="13" t="e">
        <f t="shared" si="1"/>
        <v>#DIV/0!</v>
      </c>
      <c r="L83">
        <v>192</v>
      </c>
      <c r="M83" s="8"/>
      <c r="N83" s="4"/>
      <c r="P83" s="62"/>
    </row>
    <row r="84" spans="1:16">
      <c r="A84" s="6"/>
      <c r="B84" s="7"/>
      <c r="C84" s="13" t="e">
        <f t="shared" si="0"/>
        <v>#DIV/0!</v>
      </c>
      <c r="D84">
        <v>191</v>
      </c>
      <c r="F84" s="4"/>
      <c r="H84" s="62"/>
      <c r="I84" s="6"/>
      <c r="J84" s="7"/>
      <c r="K84" s="13" t="e">
        <f t="shared" si="1"/>
        <v>#DIV/0!</v>
      </c>
      <c r="L84">
        <v>191</v>
      </c>
      <c r="M84" s="8"/>
      <c r="N84" s="4"/>
      <c r="P84" s="62"/>
    </row>
    <row r="85" spans="1:16">
      <c r="A85" s="6"/>
      <c r="B85" s="7"/>
      <c r="C85" s="13" t="e">
        <f t="shared" si="0"/>
        <v>#DIV/0!</v>
      </c>
      <c r="D85">
        <v>190</v>
      </c>
      <c r="F85" s="4"/>
      <c r="H85" s="62"/>
      <c r="I85" s="6"/>
      <c r="J85" s="7"/>
      <c r="K85" s="13" t="e">
        <f t="shared" si="1"/>
        <v>#DIV/0!</v>
      </c>
      <c r="L85">
        <v>190</v>
      </c>
      <c r="M85" s="8"/>
      <c r="N85" s="4"/>
      <c r="P85" s="62"/>
    </row>
    <row r="86" spans="1:16">
      <c r="A86" s="6"/>
      <c r="B86" s="7"/>
      <c r="C86" s="13" t="e">
        <f t="shared" si="0"/>
        <v>#DIV/0!</v>
      </c>
      <c r="D86">
        <v>189</v>
      </c>
      <c r="F86" s="4"/>
      <c r="H86" s="62"/>
      <c r="I86" s="6"/>
      <c r="J86" s="7"/>
      <c r="K86" s="13" t="e">
        <f t="shared" si="1"/>
        <v>#DIV/0!</v>
      </c>
      <c r="L86">
        <v>189</v>
      </c>
      <c r="M86" s="8"/>
      <c r="N86" s="4"/>
      <c r="P86" s="62"/>
    </row>
    <row r="87" spans="1:16">
      <c r="A87" s="6"/>
      <c r="B87" s="7"/>
      <c r="C87" s="13" t="e">
        <f t="shared" ref="C87:C150" si="2">(B87-B66)/B66</f>
        <v>#DIV/0!</v>
      </c>
      <c r="D87">
        <v>188</v>
      </c>
      <c r="F87" s="4"/>
      <c r="H87" s="62"/>
      <c r="I87" s="6"/>
      <c r="J87" s="7"/>
      <c r="K87" s="13" t="e">
        <f t="shared" ref="K87:K150" si="3">(J87-J66)/J66</f>
        <v>#DIV/0!</v>
      </c>
      <c r="L87">
        <v>188</v>
      </c>
      <c r="M87" s="8"/>
      <c r="N87" s="4"/>
      <c r="P87" s="62"/>
    </row>
    <row r="88" spans="1:16">
      <c r="A88" s="6"/>
      <c r="B88" s="7"/>
      <c r="C88" s="13" t="e">
        <f t="shared" si="2"/>
        <v>#DIV/0!</v>
      </c>
      <c r="D88">
        <v>187</v>
      </c>
      <c r="F88" s="4"/>
      <c r="H88" s="62"/>
      <c r="I88" s="6"/>
      <c r="J88" s="7"/>
      <c r="K88" s="13" t="e">
        <f t="shared" si="3"/>
        <v>#DIV/0!</v>
      </c>
      <c r="L88">
        <v>187</v>
      </c>
      <c r="M88" s="8"/>
      <c r="N88" s="4"/>
      <c r="P88" s="62"/>
    </row>
    <row r="89" spans="1:16">
      <c r="A89" s="6"/>
      <c r="B89" s="7"/>
      <c r="C89" s="13" t="e">
        <f t="shared" si="2"/>
        <v>#DIV/0!</v>
      </c>
      <c r="D89">
        <v>186</v>
      </c>
      <c r="F89" s="4"/>
      <c r="H89" s="62"/>
      <c r="I89" s="6"/>
      <c r="J89" s="7"/>
      <c r="K89" s="13" t="e">
        <f t="shared" si="3"/>
        <v>#DIV/0!</v>
      </c>
      <c r="L89">
        <v>186</v>
      </c>
      <c r="M89" s="8"/>
      <c r="N89" s="4"/>
      <c r="P89" s="62"/>
    </row>
    <row r="90" spans="1:16">
      <c r="A90" s="6"/>
      <c r="B90" s="7"/>
      <c r="C90" s="13" t="e">
        <f t="shared" si="2"/>
        <v>#DIV/0!</v>
      </c>
      <c r="D90">
        <v>185</v>
      </c>
      <c r="F90" s="4"/>
      <c r="H90" s="62"/>
      <c r="I90" s="6"/>
      <c r="J90" s="7"/>
      <c r="K90" s="13" t="e">
        <f t="shared" si="3"/>
        <v>#DIV/0!</v>
      </c>
      <c r="L90">
        <v>185</v>
      </c>
      <c r="M90" s="8"/>
      <c r="N90" s="4"/>
      <c r="P90" s="62"/>
    </row>
    <row r="91" spans="1:16">
      <c r="A91" s="6"/>
      <c r="B91" s="7"/>
      <c r="C91" s="13" t="e">
        <f t="shared" si="2"/>
        <v>#DIV/0!</v>
      </c>
      <c r="D91">
        <v>184</v>
      </c>
      <c r="F91" s="4"/>
      <c r="H91" s="62"/>
      <c r="I91" s="6"/>
      <c r="J91" s="7"/>
      <c r="K91" s="13" t="e">
        <f t="shared" si="3"/>
        <v>#DIV/0!</v>
      </c>
      <c r="L91">
        <v>184</v>
      </c>
      <c r="M91" s="8"/>
      <c r="N91" s="4"/>
      <c r="P91" s="62"/>
    </row>
    <row r="92" spans="1:16">
      <c r="A92" s="6"/>
      <c r="B92" s="7"/>
      <c r="C92" s="13" t="e">
        <f t="shared" si="2"/>
        <v>#DIV/0!</v>
      </c>
      <c r="D92">
        <v>183</v>
      </c>
      <c r="F92" s="4"/>
      <c r="H92" s="62"/>
      <c r="I92" s="6"/>
      <c r="J92" s="7"/>
      <c r="K92" s="13" t="e">
        <f t="shared" si="3"/>
        <v>#DIV/0!</v>
      </c>
      <c r="L92">
        <v>183</v>
      </c>
      <c r="M92" s="8"/>
      <c r="N92" s="4"/>
      <c r="P92" s="62"/>
    </row>
    <row r="93" spans="1:16">
      <c r="A93" s="6"/>
      <c r="B93" s="7"/>
      <c r="C93" s="13" t="e">
        <f t="shared" si="2"/>
        <v>#DIV/0!</v>
      </c>
      <c r="D93">
        <v>182</v>
      </c>
      <c r="F93" s="4"/>
      <c r="H93" s="62"/>
      <c r="I93" s="6"/>
      <c r="J93" s="7"/>
      <c r="K93" s="13" t="e">
        <f t="shared" si="3"/>
        <v>#DIV/0!</v>
      </c>
      <c r="L93">
        <v>182</v>
      </c>
      <c r="M93" s="8"/>
      <c r="N93" s="4"/>
      <c r="P93" s="62"/>
    </row>
    <row r="94" spans="1:16">
      <c r="A94" s="6"/>
      <c r="B94" s="7"/>
      <c r="C94" s="13" t="e">
        <f t="shared" si="2"/>
        <v>#DIV/0!</v>
      </c>
      <c r="D94">
        <v>181</v>
      </c>
      <c r="F94" s="4"/>
      <c r="H94" s="62"/>
      <c r="I94" s="6"/>
      <c r="J94" s="7"/>
      <c r="K94" s="13" t="e">
        <f t="shared" si="3"/>
        <v>#DIV/0!</v>
      </c>
      <c r="L94">
        <v>181</v>
      </c>
      <c r="M94" s="8"/>
      <c r="N94" s="4"/>
      <c r="P94" s="62"/>
    </row>
    <row r="95" spans="1:16">
      <c r="A95" s="6"/>
      <c r="B95" s="7"/>
      <c r="C95" s="13" t="e">
        <f t="shared" si="2"/>
        <v>#DIV/0!</v>
      </c>
      <c r="D95">
        <v>180</v>
      </c>
      <c r="F95" s="4"/>
      <c r="H95" s="62"/>
      <c r="I95" s="6"/>
      <c r="J95" s="7"/>
      <c r="K95" s="13" t="e">
        <f t="shared" si="3"/>
        <v>#DIV/0!</v>
      </c>
      <c r="L95">
        <v>180</v>
      </c>
      <c r="M95" s="8"/>
      <c r="N95" s="4"/>
      <c r="P95" s="62"/>
    </row>
    <row r="96" spans="1:16">
      <c r="A96" s="6"/>
      <c r="B96" s="7"/>
      <c r="C96" s="13" t="e">
        <f t="shared" si="2"/>
        <v>#DIV/0!</v>
      </c>
      <c r="D96">
        <v>179</v>
      </c>
      <c r="F96" s="4"/>
      <c r="H96" s="62"/>
      <c r="I96" s="6"/>
      <c r="J96" s="7"/>
      <c r="K96" s="13" t="e">
        <f t="shared" si="3"/>
        <v>#DIV/0!</v>
      </c>
      <c r="L96">
        <v>179</v>
      </c>
      <c r="M96" s="8"/>
      <c r="N96" s="4"/>
      <c r="P96" s="62"/>
    </row>
    <row r="97" spans="1:16">
      <c r="A97" s="6"/>
      <c r="B97" s="7"/>
      <c r="C97" s="13" t="e">
        <f t="shared" si="2"/>
        <v>#DIV/0!</v>
      </c>
      <c r="D97">
        <v>178</v>
      </c>
      <c r="F97" s="4"/>
      <c r="H97" s="62"/>
      <c r="I97" s="6"/>
      <c r="J97" s="7"/>
      <c r="K97" s="13" t="e">
        <f t="shared" si="3"/>
        <v>#DIV/0!</v>
      </c>
      <c r="L97">
        <v>178</v>
      </c>
      <c r="M97" s="8"/>
      <c r="N97" s="4"/>
      <c r="P97" s="62"/>
    </row>
    <row r="98" spans="1:16">
      <c r="A98" s="6"/>
      <c r="B98" s="7"/>
      <c r="C98" s="13" t="e">
        <f t="shared" si="2"/>
        <v>#DIV/0!</v>
      </c>
      <c r="D98">
        <v>177</v>
      </c>
      <c r="F98" s="4"/>
      <c r="H98" s="62"/>
      <c r="I98" s="6"/>
      <c r="J98" s="7"/>
      <c r="K98" s="13" t="e">
        <f t="shared" si="3"/>
        <v>#DIV/0!</v>
      </c>
      <c r="L98">
        <v>177</v>
      </c>
      <c r="M98" s="8"/>
      <c r="N98" s="4"/>
      <c r="P98" s="62"/>
    </row>
    <row r="99" spans="1:16">
      <c r="A99" s="6"/>
      <c r="B99" s="7"/>
      <c r="C99" s="13" t="e">
        <f t="shared" si="2"/>
        <v>#DIV/0!</v>
      </c>
      <c r="D99">
        <v>176</v>
      </c>
      <c r="F99" s="4"/>
      <c r="H99" s="62"/>
      <c r="I99" s="6"/>
      <c r="J99" s="7"/>
      <c r="K99" s="13" t="e">
        <f t="shared" si="3"/>
        <v>#DIV/0!</v>
      </c>
      <c r="L99">
        <v>176</v>
      </c>
      <c r="M99" s="8"/>
      <c r="N99" s="4"/>
      <c r="P99" s="62"/>
    </row>
    <row r="100" spans="1:16">
      <c r="A100" s="6"/>
      <c r="B100" s="7"/>
      <c r="C100" s="13" t="e">
        <f t="shared" si="2"/>
        <v>#DIV/0!</v>
      </c>
      <c r="D100">
        <v>175</v>
      </c>
      <c r="F100" s="4"/>
      <c r="H100" s="62"/>
      <c r="I100" s="6"/>
      <c r="J100" s="7"/>
      <c r="K100" s="13" t="e">
        <f t="shared" si="3"/>
        <v>#DIV/0!</v>
      </c>
      <c r="L100">
        <v>175</v>
      </c>
      <c r="M100" s="8"/>
      <c r="N100" s="4"/>
      <c r="P100" s="62"/>
    </row>
    <row r="101" spans="1:16">
      <c r="A101" s="6"/>
      <c r="B101" s="7"/>
      <c r="C101" s="13" t="e">
        <f t="shared" si="2"/>
        <v>#DIV/0!</v>
      </c>
      <c r="D101">
        <v>174</v>
      </c>
      <c r="F101" s="4"/>
      <c r="H101" s="62"/>
      <c r="I101" s="6"/>
      <c r="J101" s="7"/>
      <c r="K101" s="13" t="e">
        <f t="shared" si="3"/>
        <v>#DIV/0!</v>
      </c>
      <c r="L101">
        <v>174</v>
      </c>
      <c r="M101" s="8"/>
      <c r="N101" s="4"/>
      <c r="P101" s="62"/>
    </row>
    <row r="102" spans="1:16">
      <c r="A102" s="6"/>
      <c r="B102" s="11"/>
      <c r="C102" s="13" t="e">
        <f t="shared" si="2"/>
        <v>#DIV/0!</v>
      </c>
      <c r="D102">
        <v>173</v>
      </c>
      <c r="F102" s="4"/>
      <c r="H102" s="62"/>
      <c r="I102" s="6"/>
      <c r="J102" s="11"/>
      <c r="K102" s="13" t="e">
        <f t="shared" si="3"/>
        <v>#DIV/0!</v>
      </c>
      <c r="L102">
        <v>173</v>
      </c>
      <c r="M102" s="8"/>
      <c r="N102" s="4"/>
      <c r="P102" s="62"/>
    </row>
    <row r="103" spans="1:16">
      <c r="A103" s="6"/>
      <c r="B103" s="11"/>
      <c r="C103" s="13" t="e">
        <f t="shared" si="2"/>
        <v>#DIV/0!</v>
      </c>
      <c r="D103">
        <v>172</v>
      </c>
      <c r="F103" s="4"/>
      <c r="H103" s="62"/>
      <c r="I103" s="6"/>
      <c r="J103" s="11"/>
      <c r="K103" s="13" t="e">
        <f t="shared" si="3"/>
        <v>#DIV/0!</v>
      </c>
      <c r="L103">
        <v>172</v>
      </c>
      <c r="M103" s="8"/>
      <c r="N103" s="4"/>
      <c r="P103" s="62"/>
    </row>
    <row r="104" spans="1:16">
      <c r="A104" s="6"/>
      <c r="B104" s="11"/>
      <c r="C104" s="13" t="e">
        <f t="shared" si="2"/>
        <v>#DIV/0!</v>
      </c>
      <c r="D104">
        <v>171</v>
      </c>
      <c r="F104" s="4"/>
      <c r="H104" s="62"/>
      <c r="I104" s="6"/>
      <c r="J104" s="11"/>
      <c r="K104" s="13" t="e">
        <f t="shared" si="3"/>
        <v>#DIV/0!</v>
      </c>
      <c r="L104">
        <v>171</v>
      </c>
      <c r="M104" s="8"/>
      <c r="N104" s="4"/>
      <c r="P104" s="62"/>
    </row>
    <row r="105" spans="1:16">
      <c r="A105" s="6"/>
      <c r="B105" s="7"/>
      <c r="C105" s="13" t="e">
        <f t="shared" si="2"/>
        <v>#DIV/0!</v>
      </c>
      <c r="D105">
        <v>170</v>
      </c>
      <c r="F105" s="4"/>
      <c r="H105" s="62"/>
      <c r="I105" s="6"/>
      <c r="J105" s="7"/>
      <c r="K105" s="13" t="e">
        <f t="shared" si="3"/>
        <v>#DIV/0!</v>
      </c>
      <c r="L105">
        <v>170</v>
      </c>
      <c r="M105" s="8"/>
      <c r="N105" s="4"/>
      <c r="P105" s="62"/>
    </row>
    <row r="106" spans="1:16">
      <c r="A106" s="6"/>
      <c r="B106" s="7"/>
      <c r="C106" s="13" t="e">
        <f t="shared" si="2"/>
        <v>#DIV/0!</v>
      </c>
      <c r="D106">
        <v>169</v>
      </c>
      <c r="F106" s="4"/>
      <c r="H106" s="62"/>
      <c r="I106" s="6"/>
      <c r="J106" s="7"/>
      <c r="K106" s="13" t="e">
        <f t="shared" si="3"/>
        <v>#DIV/0!</v>
      </c>
      <c r="L106">
        <v>169</v>
      </c>
      <c r="M106" s="8"/>
      <c r="N106" s="4"/>
      <c r="P106" s="62"/>
    </row>
    <row r="107" spans="1:16">
      <c r="A107" s="6"/>
      <c r="B107" s="7"/>
      <c r="C107" s="13" t="e">
        <f t="shared" si="2"/>
        <v>#DIV/0!</v>
      </c>
      <c r="D107">
        <v>168</v>
      </c>
      <c r="F107" s="4"/>
      <c r="H107" s="62"/>
      <c r="I107" s="6"/>
      <c r="J107" s="7"/>
      <c r="K107" s="13" t="e">
        <f t="shared" si="3"/>
        <v>#DIV/0!</v>
      </c>
      <c r="L107">
        <v>168</v>
      </c>
      <c r="M107" s="8"/>
      <c r="N107" s="4"/>
      <c r="P107" s="62"/>
    </row>
    <row r="108" spans="1:16">
      <c r="A108" s="6"/>
      <c r="B108" s="7"/>
      <c r="C108" s="13" t="e">
        <f t="shared" si="2"/>
        <v>#DIV/0!</v>
      </c>
      <c r="D108">
        <v>167</v>
      </c>
      <c r="F108" s="4"/>
      <c r="H108" s="62"/>
      <c r="I108" s="6"/>
      <c r="J108" s="7"/>
      <c r="K108" s="13" t="e">
        <f t="shared" si="3"/>
        <v>#DIV/0!</v>
      </c>
      <c r="L108">
        <v>167</v>
      </c>
      <c r="M108" s="8"/>
      <c r="N108" s="4"/>
      <c r="P108" s="62"/>
    </row>
    <row r="109" spans="1:16">
      <c r="A109" s="6"/>
      <c r="B109" s="7"/>
      <c r="C109" s="13" t="e">
        <f t="shared" si="2"/>
        <v>#DIV/0!</v>
      </c>
      <c r="D109">
        <v>166</v>
      </c>
      <c r="F109" s="4"/>
      <c r="H109" s="62"/>
      <c r="I109" s="6"/>
      <c r="J109" s="7"/>
      <c r="K109" s="13" t="e">
        <f t="shared" si="3"/>
        <v>#DIV/0!</v>
      </c>
      <c r="L109">
        <v>166</v>
      </c>
      <c r="M109" s="8"/>
      <c r="N109" s="4"/>
      <c r="P109" s="62"/>
    </row>
    <row r="110" spans="1:16">
      <c r="A110" s="6"/>
      <c r="B110" s="7"/>
      <c r="C110" s="13" t="e">
        <f t="shared" si="2"/>
        <v>#DIV/0!</v>
      </c>
      <c r="D110">
        <v>165</v>
      </c>
      <c r="F110" s="4"/>
      <c r="H110" s="62"/>
      <c r="I110" s="6"/>
      <c r="J110" s="7"/>
      <c r="K110" s="13" t="e">
        <f t="shared" si="3"/>
        <v>#DIV/0!</v>
      </c>
      <c r="L110">
        <v>165</v>
      </c>
      <c r="M110" s="8"/>
      <c r="N110" s="4"/>
      <c r="P110" s="62"/>
    </row>
    <row r="111" spans="1:16">
      <c r="A111" s="6"/>
      <c r="B111" s="7"/>
      <c r="C111" s="13" t="e">
        <f t="shared" si="2"/>
        <v>#DIV/0!</v>
      </c>
      <c r="D111">
        <v>164</v>
      </c>
      <c r="F111" s="4"/>
      <c r="H111" s="62"/>
      <c r="I111" s="6"/>
      <c r="J111" s="7"/>
      <c r="K111" s="13" t="e">
        <f t="shared" si="3"/>
        <v>#DIV/0!</v>
      </c>
      <c r="L111">
        <v>164</v>
      </c>
      <c r="M111" s="8"/>
      <c r="N111" s="4"/>
      <c r="P111" s="62"/>
    </row>
    <row r="112" spans="1:16">
      <c r="A112" s="6"/>
      <c r="B112" s="7"/>
      <c r="C112" s="13" t="e">
        <f t="shared" si="2"/>
        <v>#DIV/0!</v>
      </c>
      <c r="D112">
        <v>163</v>
      </c>
      <c r="F112" s="4"/>
      <c r="H112" s="62"/>
      <c r="I112" s="6"/>
      <c r="J112" s="7"/>
      <c r="K112" s="13" t="e">
        <f t="shared" si="3"/>
        <v>#DIV/0!</v>
      </c>
      <c r="L112">
        <v>163</v>
      </c>
      <c r="M112" s="8"/>
      <c r="N112" s="4"/>
      <c r="P112" s="62"/>
    </row>
    <row r="113" spans="1:16">
      <c r="A113" s="6"/>
      <c r="B113" s="7"/>
      <c r="C113" s="13" t="e">
        <f t="shared" si="2"/>
        <v>#DIV/0!</v>
      </c>
      <c r="D113">
        <v>162</v>
      </c>
      <c r="F113" s="4"/>
      <c r="H113" s="62"/>
      <c r="I113" s="6"/>
      <c r="J113" s="7"/>
      <c r="K113" s="13" t="e">
        <f t="shared" si="3"/>
        <v>#DIV/0!</v>
      </c>
      <c r="L113">
        <v>162</v>
      </c>
      <c r="M113" s="8"/>
      <c r="N113" s="4"/>
      <c r="P113" s="62"/>
    </row>
    <row r="114" spans="1:16">
      <c r="A114" s="6"/>
      <c r="B114" s="7"/>
      <c r="C114" s="13" t="e">
        <f t="shared" si="2"/>
        <v>#DIV/0!</v>
      </c>
      <c r="D114">
        <v>161</v>
      </c>
      <c r="F114" s="4"/>
      <c r="H114" s="62"/>
      <c r="I114" s="6"/>
      <c r="J114" s="7"/>
      <c r="K114" s="13" t="e">
        <f t="shared" si="3"/>
        <v>#DIV/0!</v>
      </c>
      <c r="L114">
        <v>161</v>
      </c>
      <c r="M114" s="8"/>
      <c r="N114" s="4"/>
      <c r="P114" s="62"/>
    </row>
    <row r="115" spans="1:16">
      <c r="A115" s="6"/>
      <c r="B115" s="7"/>
      <c r="C115" s="13" t="e">
        <f t="shared" si="2"/>
        <v>#DIV/0!</v>
      </c>
      <c r="D115">
        <v>160</v>
      </c>
      <c r="F115" s="4"/>
      <c r="H115" s="62"/>
      <c r="I115" s="6"/>
      <c r="J115" s="7"/>
      <c r="K115" s="13" t="e">
        <f t="shared" si="3"/>
        <v>#DIV/0!</v>
      </c>
      <c r="L115">
        <v>160</v>
      </c>
      <c r="M115" s="8"/>
      <c r="N115" s="4"/>
      <c r="P115" s="62"/>
    </row>
    <row r="116" spans="1:16">
      <c r="A116" s="6"/>
      <c r="B116" s="7"/>
      <c r="C116" s="13" t="e">
        <f t="shared" si="2"/>
        <v>#DIV/0!</v>
      </c>
      <c r="D116">
        <v>159</v>
      </c>
      <c r="F116" s="4"/>
      <c r="H116" s="62"/>
      <c r="I116" s="6"/>
      <c r="J116" s="7"/>
      <c r="K116" s="13" t="e">
        <f t="shared" si="3"/>
        <v>#DIV/0!</v>
      </c>
      <c r="L116">
        <v>159</v>
      </c>
      <c r="M116" s="8"/>
      <c r="N116" s="4"/>
      <c r="P116" s="62"/>
    </row>
    <row r="117" spans="1:16">
      <c r="A117" s="6"/>
      <c r="B117" s="7"/>
      <c r="C117" s="13" t="e">
        <f t="shared" si="2"/>
        <v>#DIV/0!</v>
      </c>
      <c r="D117">
        <v>158</v>
      </c>
      <c r="F117" s="4"/>
      <c r="H117" s="62"/>
      <c r="I117" s="6"/>
      <c r="J117" s="7"/>
      <c r="K117" s="13" t="e">
        <f t="shared" si="3"/>
        <v>#DIV/0!</v>
      </c>
      <c r="L117">
        <v>158</v>
      </c>
      <c r="M117" s="8"/>
      <c r="N117" s="4"/>
      <c r="P117" s="62"/>
    </row>
    <row r="118" spans="1:16">
      <c r="A118" s="6"/>
      <c r="B118" s="7"/>
      <c r="C118" s="13" t="e">
        <f t="shared" si="2"/>
        <v>#DIV/0!</v>
      </c>
      <c r="D118">
        <v>157</v>
      </c>
      <c r="F118" s="4"/>
      <c r="H118" s="62"/>
      <c r="I118" s="6"/>
      <c r="J118" s="7"/>
      <c r="K118" s="13" t="e">
        <f t="shared" si="3"/>
        <v>#DIV/0!</v>
      </c>
      <c r="L118">
        <v>157</v>
      </c>
      <c r="M118" s="8"/>
      <c r="N118" s="4"/>
      <c r="P118" s="62"/>
    </row>
    <row r="119" spans="1:16">
      <c r="A119" s="6"/>
      <c r="B119" s="7"/>
      <c r="C119" s="13" t="e">
        <f t="shared" si="2"/>
        <v>#DIV/0!</v>
      </c>
      <c r="D119">
        <v>156</v>
      </c>
      <c r="F119" s="4"/>
      <c r="H119" s="62"/>
      <c r="I119" s="6"/>
      <c r="J119" s="7"/>
      <c r="K119" s="13" t="e">
        <f t="shared" si="3"/>
        <v>#DIV/0!</v>
      </c>
      <c r="L119">
        <v>156</v>
      </c>
      <c r="M119" s="8"/>
      <c r="N119" s="4"/>
      <c r="P119" s="62"/>
    </row>
    <row r="120" spans="1:16">
      <c r="A120" s="6"/>
      <c r="B120" s="7"/>
      <c r="C120" s="13" t="e">
        <f t="shared" si="2"/>
        <v>#DIV/0!</v>
      </c>
      <c r="D120">
        <v>155</v>
      </c>
      <c r="F120" s="4"/>
      <c r="H120" s="62"/>
      <c r="I120" s="6"/>
      <c r="J120" s="7"/>
      <c r="K120" s="13" t="e">
        <f t="shared" si="3"/>
        <v>#DIV/0!</v>
      </c>
      <c r="L120">
        <v>155</v>
      </c>
      <c r="M120" s="8"/>
      <c r="N120" s="4"/>
      <c r="P120" s="62"/>
    </row>
    <row r="121" spans="1:16">
      <c r="A121" s="6"/>
      <c r="B121" s="7"/>
      <c r="C121" s="13" t="e">
        <f t="shared" si="2"/>
        <v>#DIV/0!</v>
      </c>
      <c r="D121">
        <v>154</v>
      </c>
      <c r="F121" s="4"/>
      <c r="H121" s="62"/>
      <c r="I121" s="6"/>
      <c r="J121" s="7"/>
      <c r="K121" s="13" t="e">
        <f t="shared" si="3"/>
        <v>#DIV/0!</v>
      </c>
      <c r="L121">
        <v>154</v>
      </c>
      <c r="M121" s="8"/>
      <c r="N121" s="4"/>
      <c r="P121" s="62"/>
    </row>
    <row r="122" spans="1:16">
      <c r="A122" s="6"/>
      <c r="B122" s="7"/>
      <c r="C122" s="13" t="e">
        <f t="shared" si="2"/>
        <v>#DIV/0!</v>
      </c>
      <c r="D122">
        <v>153</v>
      </c>
      <c r="F122" s="4"/>
      <c r="H122" s="62"/>
      <c r="I122" s="6"/>
      <c r="J122" s="7"/>
      <c r="K122" s="13" t="e">
        <f t="shared" si="3"/>
        <v>#DIV/0!</v>
      </c>
      <c r="L122">
        <v>153</v>
      </c>
      <c r="M122" s="8"/>
      <c r="N122" s="4"/>
      <c r="P122" s="62"/>
    </row>
    <row r="123" spans="1:16">
      <c r="A123" s="6"/>
      <c r="B123" s="7"/>
      <c r="C123" s="13" t="e">
        <f t="shared" si="2"/>
        <v>#DIV/0!</v>
      </c>
      <c r="D123">
        <v>152</v>
      </c>
      <c r="F123" s="4"/>
      <c r="H123" s="62"/>
      <c r="I123" s="6"/>
      <c r="J123" s="7"/>
      <c r="K123" s="13" t="e">
        <f t="shared" si="3"/>
        <v>#DIV/0!</v>
      </c>
      <c r="L123">
        <v>152</v>
      </c>
      <c r="M123" s="8"/>
      <c r="N123" s="4"/>
      <c r="P123" s="62"/>
    </row>
    <row r="124" spans="1:16">
      <c r="A124" s="6"/>
      <c r="B124" s="11"/>
      <c r="C124" s="13" t="e">
        <f t="shared" si="2"/>
        <v>#DIV/0!</v>
      </c>
      <c r="D124">
        <v>151</v>
      </c>
      <c r="F124" s="4"/>
      <c r="H124" s="62"/>
      <c r="I124" s="6"/>
      <c r="J124" s="11"/>
      <c r="K124" s="13" t="e">
        <f t="shared" si="3"/>
        <v>#DIV/0!</v>
      </c>
      <c r="L124">
        <v>151</v>
      </c>
      <c r="M124" s="8"/>
      <c r="N124" s="4"/>
      <c r="P124" s="62"/>
    </row>
    <row r="125" spans="1:16">
      <c r="A125" s="6"/>
      <c r="B125" s="11"/>
      <c r="C125" s="13" t="e">
        <f t="shared" si="2"/>
        <v>#DIV/0!</v>
      </c>
      <c r="D125">
        <v>150</v>
      </c>
      <c r="F125" s="4"/>
      <c r="H125" s="62"/>
      <c r="I125" s="6"/>
      <c r="J125" s="11"/>
      <c r="K125" s="13" t="e">
        <f t="shared" si="3"/>
        <v>#DIV/0!</v>
      </c>
      <c r="L125">
        <v>150</v>
      </c>
      <c r="M125" s="8"/>
      <c r="N125" s="4"/>
      <c r="P125" s="62"/>
    </row>
    <row r="126" spans="1:16">
      <c r="A126" s="6"/>
      <c r="B126" s="11"/>
      <c r="C126" s="13" t="e">
        <f t="shared" si="2"/>
        <v>#DIV/0!</v>
      </c>
      <c r="D126">
        <v>149</v>
      </c>
      <c r="F126" s="4"/>
      <c r="H126" s="62"/>
      <c r="I126" s="6"/>
      <c r="J126" s="11"/>
      <c r="K126" s="13" t="e">
        <f t="shared" si="3"/>
        <v>#DIV/0!</v>
      </c>
      <c r="L126">
        <v>149</v>
      </c>
      <c r="M126" s="8"/>
      <c r="N126" s="4"/>
      <c r="P126" s="62"/>
    </row>
    <row r="127" spans="1:16">
      <c r="A127" s="6"/>
      <c r="B127" s="7"/>
      <c r="C127" s="13" t="e">
        <f t="shared" si="2"/>
        <v>#DIV/0!</v>
      </c>
      <c r="D127">
        <v>148</v>
      </c>
      <c r="F127" s="4"/>
      <c r="H127" s="62"/>
      <c r="I127" s="6"/>
      <c r="J127" s="7"/>
      <c r="K127" s="13" t="e">
        <f t="shared" si="3"/>
        <v>#DIV/0!</v>
      </c>
      <c r="L127">
        <v>148</v>
      </c>
      <c r="M127" s="8"/>
      <c r="N127" s="4"/>
      <c r="P127" s="62"/>
    </row>
    <row r="128" spans="1:16">
      <c r="A128" s="6"/>
      <c r="B128" s="7"/>
      <c r="C128" s="13" t="e">
        <f t="shared" si="2"/>
        <v>#DIV/0!</v>
      </c>
      <c r="D128">
        <v>147</v>
      </c>
      <c r="F128" s="4"/>
      <c r="H128" s="62"/>
      <c r="I128" s="6"/>
      <c r="J128" s="7"/>
      <c r="K128" s="13" t="e">
        <f t="shared" si="3"/>
        <v>#DIV/0!</v>
      </c>
      <c r="L128">
        <v>147</v>
      </c>
      <c r="M128" s="8"/>
      <c r="N128" s="4"/>
      <c r="P128" s="62"/>
    </row>
    <row r="129" spans="1:16">
      <c r="A129" s="6"/>
      <c r="B129" s="7"/>
      <c r="C129" s="13" t="e">
        <f t="shared" si="2"/>
        <v>#DIV/0!</v>
      </c>
      <c r="D129">
        <v>146</v>
      </c>
      <c r="F129" s="4"/>
      <c r="H129" s="62"/>
      <c r="I129" s="6"/>
      <c r="J129" s="7"/>
      <c r="K129" s="13" t="e">
        <f t="shared" si="3"/>
        <v>#DIV/0!</v>
      </c>
      <c r="L129">
        <v>146</v>
      </c>
      <c r="M129" s="8"/>
      <c r="N129" s="4"/>
      <c r="P129" s="62"/>
    </row>
    <row r="130" spans="1:16">
      <c r="A130" s="6"/>
      <c r="B130" s="7"/>
      <c r="C130" s="13" t="e">
        <f t="shared" si="2"/>
        <v>#DIV/0!</v>
      </c>
      <c r="D130">
        <v>145</v>
      </c>
      <c r="F130" s="4"/>
      <c r="H130" s="62"/>
      <c r="I130" s="6"/>
      <c r="J130" s="7"/>
      <c r="K130" s="13" t="e">
        <f t="shared" si="3"/>
        <v>#DIV/0!</v>
      </c>
      <c r="L130">
        <v>145</v>
      </c>
      <c r="M130" s="8"/>
      <c r="N130" s="4"/>
      <c r="P130" s="62"/>
    </row>
    <row r="131" spans="1:16">
      <c r="A131" s="6"/>
      <c r="B131" s="7"/>
      <c r="C131" s="13" t="e">
        <f t="shared" si="2"/>
        <v>#DIV/0!</v>
      </c>
      <c r="D131">
        <v>144</v>
      </c>
      <c r="F131" s="4"/>
      <c r="H131" s="62"/>
      <c r="I131" s="6"/>
      <c r="J131" s="7"/>
      <c r="K131" s="13" t="e">
        <f t="shared" si="3"/>
        <v>#DIV/0!</v>
      </c>
      <c r="L131">
        <v>144</v>
      </c>
      <c r="M131" s="8"/>
      <c r="N131" s="4"/>
      <c r="P131" s="62"/>
    </row>
    <row r="132" spans="1:16">
      <c r="A132" s="6"/>
      <c r="B132" s="7"/>
      <c r="C132" s="13" t="e">
        <f t="shared" si="2"/>
        <v>#DIV/0!</v>
      </c>
      <c r="D132">
        <v>143</v>
      </c>
      <c r="F132" s="4"/>
      <c r="H132" s="62"/>
      <c r="I132" s="6"/>
      <c r="J132" s="7"/>
      <c r="K132" s="13" t="e">
        <f t="shared" si="3"/>
        <v>#DIV/0!</v>
      </c>
      <c r="L132">
        <v>143</v>
      </c>
      <c r="M132" s="8"/>
      <c r="N132" s="4"/>
      <c r="P132" s="62"/>
    </row>
    <row r="133" spans="1:16">
      <c r="A133" s="6"/>
      <c r="B133" s="7"/>
      <c r="C133" s="13" t="e">
        <f t="shared" si="2"/>
        <v>#DIV/0!</v>
      </c>
      <c r="D133">
        <v>142</v>
      </c>
      <c r="F133" s="4"/>
      <c r="H133" s="62"/>
      <c r="I133" s="6"/>
      <c r="J133" s="7"/>
      <c r="K133" s="13" t="e">
        <f t="shared" si="3"/>
        <v>#DIV/0!</v>
      </c>
      <c r="L133">
        <v>142</v>
      </c>
      <c r="M133" s="8"/>
      <c r="N133" s="4"/>
      <c r="P133" s="62"/>
    </row>
    <row r="134" spans="1:16">
      <c r="A134" s="6"/>
      <c r="B134" s="7"/>
      <c r="C134" s="13" t="e">
        <f t="shared" si="2"/>
        <v>#DIV/0!</v>
      </c>
      <c r="D134">
        <v>141</v>
      </c>
      <c r="F134" s="4"/>
      <c r="H134" s="62"/>
      <c r="I134" s="6"/>
      <c r="J134" s="7"/>
      <c r="K134" s="13" t="e">
        <f t="shared" si="3"/>
        <v>#DIV/0!</v>
      </c>
      <c r="L134">
        <v>141</v>
      </c>
      <c r="M134" s="8"/>
      <c r="N134" s="4"/>
      <c r="P134" s="62"/>
    </row>
    <row r="135" spans="1:16">
      <c r="A135" s="6"/>
      <c r="B135" s="7"/>
      <c r="C135" s="13" t="e">
        <f t="shared" si="2"/>
        <v>#DIV/0!</v>
      </c>
      <c r="D135">
        <v>140</v>
      </c>
      <c r="F135" s="4"/>
      <c r="H135" s="62"/>
      <c r="I135" s="6"/>
      <c r="J135" s="7"/>
      <c r="K135" s="13" t="e">
        <f t="shared" si="3"/>
        <v>#DIV/0!</v>
      </c>
      <c r="L135">
        <v>140</v>
      </c>
      <c r="M135" s="8"/>
      <c r="N135" s="4"/>
      <c r="P135" s="62"/>
    </row>
    <row r="136" spans="1:16">
      <c r="A136" s="6"/>
      <c r="B136" s="7"/>
      <c r="C136" s="13" t="e">
        <f t="shared" si="2"/>
        <v>#DIV/0!</v>
      </c>
      <c r="D136">
        <v>139</v>
      </c>
      <c r="F136" s="4"/>
      <c r="H136" s="62"/>
      <c r="I136" s="6"/>
      <c r="J136" s="7"/>
      <c r="K136" s="13" t="e">
        <f t="shared" si="3"/>
        <v>#DIV/0!</v>
      </c>
      <c r="L136">
        <v>139</v>
      </c>
      <c r="M136" s="8"/>
      <c r="N136" s="4"/>
      <c r="P136" s="62"/>
    </row>
    <row r="137" spans="1:16">
      <c r="A137" s="6"/>
      <c r="B137" s="7"/>
      <c r="C137" s="13" t="e">
        <f t="shared" si="2"/>
        <v>#DIV/0!</v>
      </c>
      <c r="D137">
        <v>138</v>
      </c>
      <c r="F137" s="4"/>
      <c r="H137" s="62"/>
      <c r="I137" s="6"/>
      <c r="J137" s="7"/>
      <c r="K137" s="13" t="e">
        <f t="shared" si="3"/>
        <v>#DIV/0!</v>
      </c>
      <c r="L137">
        <v>138</v>
      </c>
      <c r="M137" s="8"/>
      <c r="N137" s="4"/>
      <c r="P137" s="62"/>
    </row>
    <row r="138" spans="1:16">
      <c r="A138" s="6"/>
      <c r="B138" s="7"/>
      <c r="C138" s="13" t="e">
        <f t="shared" si="2"/>
        <v>#DIV/0!</v>
      </c>
      <c r="D138">
        <v>137</v>
      </c>
      <c r="F138" s="4"/>
      <c r="H138" s="62"/>
      <c r="I138" s="6"/>
      <c r="J138" s="7"/>
      <c r="K138" s="13" t="e">
        <f t="shared" si="3"/>
        <v>#DIV/0!</v>
      </c>
      <c r="L138">
        <v>137</v>
      </c>
      <c r="M138" s="8"/>
      <c r="N138" s="4"/>
      <c r="P138" s="62"/>
    </row>
    <row r="139" spans="1:16">
      <c r="A139" s="6"/>
      <c r="B139" s="7"/>
      <c r="C139" s="13" t="e">
        <f t="shared" si="2"/>
        <v>#DIV/0!</v>
      </c>
      <c r="D139">
        <v>136</v>
      </c>
      <c r="F139" s="4"/>
      <c r="H139" s="62"/>
      <c r="I139" s="6"/>
      <c r="J139" s="7"/>
      <c r="K139" s="13" t="e">
        <f t="shared" si="3"/>
        <v>#DIV/0!</v>
      </c>
      <c r="L139">
        <v>136</v>
      </c>
      <c r="M139" s="8"/>
      <c r="N139" s="4"/>
      <c r="P139" s="62"/>
    </row>
    <row r="140" spans="1:16">
      <c r="A140" s="6"/>
      <c r="B140" s="7"/>
      <c r="C140" s="13" t="e">
        <f t="shared" si="2"/>
        <v>#DIV/0!</v>
      </c>
      <c r="D140">
        <v>135</v>
      </c>
      <c r="F140" s="4"/>
      <c r="H140" s="62"/>
      <c r="I140" s="6"/>
      <c r="J140" s="7"/>
      <c r="K140" s="13" t="e">
        <f t="shared" si="3"/>
        <v>#DIV/0!</v>
      </c>
      <c r="L140">
        <v>135</v>
      </c>
      <c r="M140" s="8"/>
      <c r="N140" s="4"/>
      <c r="P140" s="62"/>
    </row>
    <row r="141" spans="1:16">
      <c r="A141" s="6"/>
      <c r="B141" s="7"/>
      <c r="C141" s="13" t="e">
        <f t="shared" si="2"/>
        <v>#DIV/0!</v>
      </c>
      <c r="D141">
        <v>134</v>
      </c>
      <c r="F141" s="4"/>
      <c r="H141" s="62"/>
      <c r="I141" s="6"/>
      <c r="J141" s="7"/>
      <c r="K141" s="13" t="e">
        <f t="shared" si="3"/>
        <v>#DIV/0!</v>
      </c>
      <c r="L141">
        <v>134</v>
      </c>
      <c r="M141" s="8"/>
      <c r="N141" s="4"/>
      <c r="P141" s="62"/>
    </row>
    <row r="142" spans="1:16">
      <c r="A142" s="6"/>
      <c r="B142" s="7"/>
      <c r="C142" s="13" t="e">
        <f t="shared" si="2"/>
        <v>#DIV/0!</v>
      </c>
      <c r="D142">
        <v>133</v>
      </c>
      <c r="F142" s="4"/>
      <c r="H142" s="62"/>
      <c r="I142" s="6"/>
      <c r="J142" s="7"/>
      <c r="K142" s="13" t="e">
        <f t="shared" si="3"/>
        <v>#DIV/0!</v>
      </c>
      <c r="L142">
        <v>133</v>
      </c>
      <c r="M142" s="8"/>
      <c r="N142" s="4"/>
      <c r="P142" s="62"/>
    </row>
    <row r="143" spans="1:16">
      <c r="A143" s="6"/>
      <c r="B143" s="7"/>
      <c r="C143" s="13" t="e">
        <f t="shared" si="2"/>
        <v>#DIV/0!</v>
      </c>
      <c r="D143">
        <v>132</v>
      </c>
      <c r="F143" s="4"/>
      <c r="H143" s="62"/>
      <c r="I143" s="6"/>
      <c r="J143" s="7"/>
      <c r="K143" s="13" t="e">
        <f t="shared" si="3"/>
        <v>#DIV/0!</v>
      </c>
      <c r="L143">
        <v>132</v>
      </c>
      <c r="M143" s="8"/>
      <c r="N143" s="4"/>
      <c r="P143" s="62"/>
    </row>
    <row r="144" spans="1:16">
      <c r="A144" s="6"/>
      <c r="B144" s="7"/>
      <c r="C144" s="13" t="e">
        <f t="shared" si="2"/>
        <v>#DIV/0!</v>
      </c>
      <c r="D144">
        <v>131</v>
      </c>
      <c r="F144" s="4"/>
      <c r="H144" s="62"/>
      <c r="I144" s="6"/>
      <c r="J144" s="7"/>
      <c r="K144" s="13" t="e">
        <f t="shared" si="3"/>
        <v>#DIV/0!</v>
      </c>
      <c r="L144">
        <v>131</v>
      </c>
      <c r="M144" s="8"/>
      <c r="N144" s="4"/>
      <c r="P144" s="62"/>
    </row>
    <row r="145" spans="1:16">
      <c r="A145" s="6"/>
      <c r="B145" s="7"/>
      <c r="C145" s="13" t="e">
        <f t="shared" si="2"/>
        <v>#DIV/0!</v>
      </c>
      <c r="D145">
        <v>130</v>
      </c>
      <c r="F145" s="4"/>
      <c r="H145" s="62"/>
      <c r="I145" s="6"/>
      <c r="J145" s="7"/>
      <c r="K145" s="13" t="e">
        <f t="shared" si="3"/>
        <v>#DIV/0!</v>
      </c>
      <c r="L145">
        <v>130</v>
      </c>
      <c r="M145" s="8"/>
      <c r="N145" s="4"/>
      <c r="P145" s="62"/>
    </row>
    <row r="146" spans="1:16">
      <c r="A146" s="6"/>
      <c r="B146" s="7"/>
      <c r="C146" s="13" t="e">
        <f t="shared" si="2"/>
        <v>#DIV/0!</v>
      </c>
      <c r="D146">
        <v>129</v>
      </c>
      <c r="F146" s="4"/>
      <c r="H146" s="62"/>
      <c r="I146" s="6"/>
      <c r="J146" s="7"/>
      <c r="K146" s="13" t="e">
        <f t="shared" si="3"/>
        <v>#DIV/0!</v>
      </c>
      <c r="L146">
        <v>129</v>
      </c>
      <c r="M146" s="8"/>
      <c r="N146" s="4"/>
      <c r="P146" s="62"/>
    </row>
    <row r="147" spans="1:16">
      <c r="A147" s="6"/>
      <c r="B147" s="11"/>
      <c r="C147" s="13" t="e">
        <f t="shared" si="2"/>
        <v>#DIV/0!</v>
      </c>
      <c r="D147">
        <v>128</v>
      </c>
      <c r="F147" s="4"/>
      <c r="H147" s="62"/>
      <c r="I147" s="6"/>
      <c r="J147" s="11"/>
      <c r="K147" s="13" t="e">
        <f t="shared" si="3"/>
        <v>#DIV/0!</v>
      </c>
      <c r="L147">
        <v>128</v>
      </c>
      <c r="M147" s="8"/>
      <c r="N147" s="4"/>
      <c r="P147" s="62"/>
    </row>
    <row r="148" spans="1:16">
      <c r="A148" s="6"/>
      <c r="B148" s="7"/>
      <c r="C148" s="13" t="e">
        <f t="shared" si="2"/>
        <v>#DIV/0!</v>
      </c>
      <c r="D148">
        <v>127</v>
      </c>
      <c r="F148" s="4"/>
      <c r="H148" s="62"/>
      <c r="I148" s="6"/>
      <c r="J148" s="7"/>
      <c r="K148" s="13" t="e">
        <f t="shared" si="3"/>
        <v>#DIV/0!</v>
      </c>
      <c r="L148">
        <v>127</v>
      </c>
      <c r="M148" s="8"/>
      <c r="N148" s="4"/>
      <c r="P148" s="62"/>
    </row>
    <row r="149" spans="1:16">
      <c r="A149" s="6"/>
      <c r="B149" s="7"/>
      <c r="C149" s="13" t="e">
        <f t="shared" si="2"/>
        <v>#DIV/0!</v>
      </c>
      <c r="D149">
        <v>126</v>
      </c>
      <c r="F149" s="4"/>
      <c r="H149" s="62"/>
      <c r="I149" s="6"/>
      <c r="J149" s="7"/>
      <c r="K149" s="13" t="e">
        <f t="shared" si="3"/>
        <v>#DIV/0!</v>
      </c>
      <c r="L149">
        <v>126</v>
      </c>
      <c r="M149" s="8"/>
      <c r="N149" s="4"/>
      <c r="P149" s="62"/>
    </row>
    <row r="150" spans="1:16">
      <c r="A150" s="6"/>
      <c r="B150" s="7"/>
      <c r="C150" s="13" t="e">
        <f t="shared" si="2"/>
        <v>#DIV/0!</v>
      </c>
      <c r="D150">
        <v>125</v>
      </c>
      <c r="F150" s="4"/>
      <c r="H150" s="62"/>
      <c r="I150" s="6"/>
      <c r="J150" s="7"/>
      <c r="K150" s="13" t="e">
        <f t="shared" si="3"/>
        <v>#DIV/0!</v>
      </c>
      <c r="L150">
        <v>125</v>
      </c>
      <c r="M150" s="8"/>
      <c r="N150" s="4"/>
      <c r="P150" s="62"/>
    </row>
    <row r="151" spans="1:16">
      <c r="A151" s="6"/>
      <c r="B151" s="7"/>
      <c r="C151" s="13" t="e">
        <f t="shared" ref="C151:C214" si="4">(B151-B130)/B130</f>
        <v>#DIV/0!</v>
      </c>
      <c r="D151">
        <v>124</v>
      </c>
      <c r="F151" s="4"/>
      <c r="H151" s="62"/>
      <c r="I151" s="6"/>
      <c r="J151" s="7"/>
      <c r="K151" s="13" t="e">
        <f t="shared" ref="K151:K214" si="5">(J151-J130)/J130</f>
        <v>#DIV/0!</v>
      </c>
      <c r="L151">
        <v>124</v>
      </c>
      <c r="M151" s="8"/>
      <c r="N151" s="4"/>
      <c r="P151" s="62"/>
    </row>
    <row r="152" spans="1:16">
      <c r="A152" s="6"/>
      <c r="B152" s="7"/>
      <c r="C152" s="13" t="e">
        <f t="shared" si="4"/>
        <v>#DIV/0!</v>
      </c>
      <c r="D152">
        <v>123</v>
      </c>
      <c r="F152" s="4"/>
      <c r="H152" s="62"/>
      <c r="I152" s="6"/>
      <c r="J152" s="7"/>
      <c r="K152" s="13" t="e">
        <f t="shared" si="5"/>
        <v>#DIV/0!</v>
      </c>
      <c r="L152">
        <v>123</v>
      </c>
      <c r="M152" s="8"/>
      <c r="N152" s="4"/>
      <c r="P152" s="62"/>
    </row>
    <row r="153" spans="1:16">
      <c r="A153" s="6"/>
      <c r="B153" s="7"/>
      <c r="C153" s="13" t="e">
        <f t="shared" si="4"/>
        <v>#DIV/0!</v>
      </c>
      <c r="D153">
        <v>122</v>
      </c>
      <c r="F153" s="4"/>
      <c r="H153" s="62"/>
      <c r="I153" s="6"/>
      <c r="J153" s="7"/>
      <c r="K153" s="13" t="e">
        <f t="shared" si="5"/>
        <v>#DIV/0!</v>
      </c>
      <c r="L153">
        <v>122</v>
      </c>
      <c r="M153" s="8"/>
      <c r="N153" s="4"/>
      <c r="P153" s="62"/>
    </row>
    <row r="154" spans="1:16">
      <c r="A154" s="6"/>
      <c r="B154" s="7"/>
      <c r="C154" s="13" t="e">
        <f t="shared" si="4"/>
        <v>#DIV/0!</v>
      </c>
      <c r="D154">
        <v>121</v>
      </c>
      <c r="F154" s="4"/>
      <c r="H154" s="62"/>
      <c r="I154" s="6"/>
      <c r="J154" s="7"/>
      <c r="K154" s="13" t="e">
        <f t="shared" si="5"/>
        <v>#DIV/0!</v>
      </c>
      <c r="L154">
        <v>121</v>
      </c>
      <c r="M154" s="8"/>
      <c r="N154" s="4"/>
      <c r="P154" s="62"/>
    </row>
    <row r="155" spans="1:16">
      <c r="A155" s="6"/>
      <c r="B155" s="7"/>
      <c r="C155" s="13" t="e">
        <f t="shared" si="4"/>
        <v>#DIV/0!</v>
      </c>
      <c r="D155">
        <v>120</v>
      </c>
      <c r="F155" s="4"/>
      <c r="H155" s="62"/>
      <c r="I155" s="6"/>
      <c r="J155" s="7"/>
      <c r="K155" s="13" t="e">
        <f t="shared" si="5"/>
        <v>#DIV/0!</v>
      </c>
      <c r="L155">
        <v>120</v>
      </c>
      <c r="M155" s="8"/>
      <c r="N155" s="4"/>
      <c r="P155" s="62"/>
    </row>
    <row r="156" spans="1:16">
      <c r="A156" s="6"/>
      <c r="B156" s="7"/>
      <c r="C156" s="13" t="e">
        <f t="shared" si="4"/>
        <v>#DIV/0!</v>
      </c>
      <c r="D156">
        <v>119</v>
      </c>
      <c r="F156" s="4"/>
      <c r="H156" s="62"/>
      <c r="I156" s="6"/>
      <c r="J156" s="7"/>
      <c r="K156" s="13" t="e">
        <f t="shared" si="5"/>
        <v>#DIV/0!</v>
      </c>
      <c r="L156">
        <v>119</v>
      </c>
      <c r="M156" s="8"/>
      <c r="N156" s="4"/>
      <c r="P156" s="62"/>
    </row>
    <row r="157" spans="1:16">
      <c r="A157" s="6"/>
      <c r="B157" s="7"/>
      <c r="C157" s="13" t="e">
        <f t="shared" si="4"/>
        <v>#DIV/0!</v>
      </c>
      <c r="D157">
        <v>118</v>
      </c>
      <c r="F157" s="4"/>
      <c r="H157" s="62"/>
      <c r="I157" s="6"/>
      <c r="J157" s="7"/>
      <c r="K157" s="13" t="e">
        <f t="shared" si="5"/>
        <v>#DIV/0!</v>
      </c>
      <c r="L157">
        <v>118</v>
      </c>
      <c r="M157" s="8"/>
      <c r="N157" s="4"/>
      <c r="P157" s="62"/>
    </row>
    <row r="158" spans="1:16">
      <c r="A158" s="6"/>
      <c r="B158" s="7"/>
      <c r="C158" s="13" t="e">
        <f t="shared" si="4"/>
        <v>#DIV/0!</v>
      </c>
      <c r="D158">
        <v>117</v>
      </c>
      <c r="F158" s="4"/>
      <c r="H158" s="62"/>
      <c r="I158" s="6"/>
      <c r="J158" s="7"/>
      <c r="K158" s="13" t="e">
        <f t="shared" si="5"/>
        <v>#DIV/0!</v>
      </c>
      <c r="L158">
        <v>117</v>
      </c>
      <c r="M158" s="8"/>
      <c r="N158" s="4"/>
      <c r="P158" s="62"/>
    </row>
    <row r="159" spans="1:16">
      <c r="A159" s="6"/>
      <c r="B159" s="7"/>
      <c r="C159" s="13" t="e">
        <f t="shared" si="4"/>
        <v>#DIV/0!</v>
      </c>
      <c r="D159">
        <v>116</v>
      </c>
      <c r="F159" s="4"/>
      <c r="H159" s="62"/>
      <c r="I159" s="6"/>
      <c r="J159" s="7"/>
      <c r="K159" s="13" t="e">
        <f t="shared" si="5"/>
        <v>#DIV/0!</v>
      </c>
      <c r="L159">
        <v>116</v>
      </c>
      <c r="M159" s="8"/>
      <c r="N159" s="4"/>
      <c r="P159" s="62"/>
    </row>
    <row r="160" spans="1:16">
      <c r="A160" s="6"/>
      <c r="B160" s="7"/>
      <c r="C160" s="13" t="e">
        <f t="shared" si="4"/>
        <v>#DIV/0!</v>
      </c>
      <c r="D160">
        <v>115</v>
      </c>
      <c r="F160" s="4"/>
      <c r="H160" s="62"/>
      <c r="I160" s="6"/>
      <c r="J160" s="7"/>
      <c r="K160" s="13" t="e">
        <f t="shared" si="5"/>
        <v>#DIV/0!</v>
      </c>
      <c r="L160">
        <v>115</v>
      </c>
      <c r="M160" s="8"/>
      <c r="N160" s="4"/>
      <c r="P160" s="62"/>
    </row>
    <row r="161" spans="1:16">
      <c r="A161" s="6"/>
      <c r="B161" s="7"/>
      <c r="C161" s="13" t="e">
        <f t="shared" si="4"/>
        <v>#DIV/0!</v>
      </c>
      <c r="D161">
        <v>114</v>
      </c>
      <c r="F161" s="4"/>
      <c r="H161" s="62"/>
      <c r="I161" s="6"/>
      <c r="J161" s="7"/>
      <c r="K161" s="13" t="e">
        <f t="shared" si="5"/>
        <v>#DIV/0!</v>
      </c>
      <c r="L161">
        <v>114</v>
      </c>
      <c r="M161" s="8"/>
      <c r="N161" s="4"/>
      <c r="P161" s="62"/>
    </row>
    <row r="162" spans="1:16">
      <c r="A162" s="6"/>
      <c r="B162" s="7"/>
      <c r="C162" s="13" t="e">
        <f t="shared" si="4"/>
        <v>#DIV/0!</v>
      </c>
      <c r="D162">
        <v>113</v>
      </c>
      <c r="F162" s="4"/>
      <c r="H162" s="62"/>
      <c r="I162" s="6"/>
      <c r="J162" s="7"/>
      <c r="K162" s="13" t="e">
        <f t="shared" si="5"/>
        <v>#DIV/0!</v>
      </c>
      <c r="L162">
        <v>113</v>
      </c>
      <c r="M162" s="8"/>
      <c r="N162" s="4"/>
      <c r="P162" s="62"/>
    </row>
    <row r="163" spans="1:16">
      <c r="A163" s="6"/>
      <c r="B163" s="7"/>
      <c r="C163" s="13" t="e">
        <f t="shared" si="4"/>
        <v>#DIV/0!</v>
      </c>
      <c r="D163">
        <v>112</v>
      </c>
      <c r="F163" s="4"/>
      <c r="H163" s="62"/>
      <c r="I163" s="6"/>
      <c r="J163" s="7"/>
      <c r="K163" s="13" t="e">
        <f t="shared" si="5"/>
        <v>#DIV/0!</v>
      </c>
      <c r="L163">
        <v>112</v>
      </c>
      <c r="M163" s="8"/>
      <c r="N163" s="4"/>
      <c r="P163" s="62"/>
    </row>
    <row r="164" spans="1:16">
      <c r="A164" s="6"/>
      <c r="B164" s="7"/>
      <c r="C164" s="13" t="e">
        <f t="shared" si="4"/>
        <v>#DIV/0!</v>
      </c>
      <c r="D164">
        <v>111</v>
      </c>
      <c r="F164" s="4"/>
      <c r="H164" s="62"/>
      <c r="I164" s="6"/>
      <c r="J164" s="7"/>
      <c r="K164" s="13" t="e">
        <f t="shared" si="5"/>
        <v>#DIV/0!</v>
      </c>
      <c r="L164">
        <v>111</v>
      </c>
      <c r="M164" s="8"/>
      <c r="N164" s="4"/>
      <c r="P164" s="62"/>
    </row>
    <row r="165" spans="1:16">
      <c r="A165" s="6"/>
      <c r="B165" s="7"/>
      <c r="C165" s="13" t="e">
        <f t="shared" si="4"/>
        <v>#DIV/0!</v>
      </c>
      <c r="D165">
        <v>110</v>
      </c>
      <c r="F165" s="4"/>
      <c r="H165" s="62"/>
      <c r="I165" s="6"/>
      <c r="J165" s="7"/>
      <c r="K165" s="13" t="e">
        <f t="shared" si="5"/>
        <v>#DIV/0!</v>
      </c>
      <c r="L165">
        <v>110</v>
      </c>
      <c r="M165" s="8"/>
      <c r="N165" s="4"/>
      <c r="P165" s="62"/>
    </row>
    <row r="166" spans="1:16">
      <c r="A166" s="6"/>
      <c r="B166" s="7"/>
      <c r="C166" s="13" t="e">
        <f t="shared" si="4"/>
        <v>#DIV/0!</v>
      </c>
      <c r="D166">
        <v>109</v>
      </c>
      <c r="F166" s="4"/>
      <c r="H166" s="62"/>
      <c r="I166" s="6"/>
      <c r="J166" s="7"/>
      <c r="K166" s="13" t="e">
        <f t="shared" si="5"/>
        <v>#DIV/0!</v>
      </c>
      <c r="L166">
        <v>109</v>
      </c>
      <c r="M166" s="8"/>
      <c r="N166" s="4"/>
      <c r="P166" s="62"/>
    </row>
    <row r="167" spans="1:16">
      <c r="A167" s="6"/>
      <c r="B167" s="11"/>
      <c r="C167" s="13" t="e">
        <f t="shared" si="4"/>
        <v>#DIV/0!</v>
      </c>
      <c r="D167">
        <v>108</v>
      </c>
      <c r="F167" s="4"/>
      <c r="H167" s="62"/>
      <c r="I167" s="6"/>
      <c r="J167" s="11"/>
      <c r="K167" s="13" t="e">
        <f t="shared" si="5"/>
        <v>#DIV/0!</v>
      </c>
      <c r="L167">
        <v>108</v>
      </c>
      <c r="M167" s="8"/>
      <c r="N167" s="4"/>
      <c r="P167" s="62"/>
    </row>
    <row r="168" spans="1:16">
      <c r="A168" s="6"/>
      <c r="B168" s="11"/>
      <c r="C168" s="13" t="e">
        <f t="shared" si="4"/>
        <v>#DIV/0!</v>
      </c>
      <c r="D168">
        <v>107</v>
      </c>
      <c r="F168" s="4"/>
      <c r="H168" s="62"/>
      <c r="I168" s="6"/>
      <c r="J168" s="11"/>
      <c r="K168" s="13" t="e">
        <f t="shared" si="5"/>
        <v>#DIV/0!</v>
      </c>
      <c r="L168">
        <v>107</v>
      </c>
      <c r="M168" s="8"/>
      <c r="N168" s="4"/>
      <c r="P168" s="62"/>
    </row>
    <row r="169" spans="1:16">
      <c r="A169" s="6"/>
      <c r="B169" s="11"/>
      <c r="C169" s="13" t="e">
        <f t="shared" si="4"/>
        <v>#DIV/0!</v>
      </c>
      <c r="D169">
        <v>106</v>
      </c>
      <c r="F169" s="4"/>
      <c r="H169" s="62"/>
      <c r="I169" s="6"/>
      <c r="J169" s="11"/>
      <c r="K169" s="13" t="e">
        <f t="shared" si="5"/>
        <v>#DIV/0!</v>
      </c>
      <c r="L169">
        <v>106</v>
      </c>
      <c r="M169" s="8"/>
      <c r="N169" s="4"/>
      <c r="P169" s="62"/>
    </row>
    <row r="170" spans="1:16">
      <c r="A170" s="6"/>
      <c r="B170" s="7"/>
      <c r="C170" s="13" t="e">
        <f t="shared" si="4"/>
        <v>#DIV/0!</v>
      </c>
      <c r="D170">
        <v>105</v>
      </c>
      <c r="F170" s="4"/>
      <c r="H170" s="62"/>
      <c r="I170" s="6"/>
      <c r="J170" s="7"/>
      <c r="K170" s="13" t="e">
        <f t="shared" si="5"/>
        <v>#DIV/0!</v>
      </c>
      <c r="L170">
        <v>105</v>
      </c>
      <c r="M170" s="8"/>
      <c r="N170" s="4"/>
      <c r="P170" s="62"/>
    </row>
    <row r="171" spans="1:16">
      <c r="A171" s="6"/>
      <c r="B171" s="7"/>
      <c r="C171" s="13" t="e">
        <f t="shared" si="4"/>
        <v>#DIV/0!</v>
      </c>
      <c r="D171">
        <v>104</v>
      </c>
      <c r="F171" s="4"/>
      <c r="H171" s="62"/>
      <c r="I171" s="6"/>
      <c r="J171" s="7"/>
      <c r="K171" s="13" t="e">
        <f t="shared" si="5"/>
        <v>#DIV/0!</v>
      </c>
      <c r="L171">
        <v>104</v>
      </c>
      <c r="M171" s="8"/>
      <c r="N171" s="4"/>
      <c r="P171" s="62"/>
    </row>
    <row r="172" spans="1:16">
      <c r="A172" s="6"/>
      <c r="B172" s="7"/>
      <c r="C172" s="13" t="e">
        <f t="shared" si="4"/>
        <v>#DIV/0!</v>
      </c>
      <c r="D172">
        <v>103</v>
      </c>
      <c r="F172" s="4"/>
      <c r="H172" s="62"/>
      <c r="I172" s="6"/>
      <c r="J172" s="7"/>
      <c r="K172" s="13" t="e">
        <f t="shared" si="5"/>
        <v>#DIV/0!</v>
      </c>
      <c r="L172">
        <v>103</v>
      </c>
      <c r="M172" s="8"/>
      <c r="N172" s="4"/>
      <c r="P172" s="62"/>
    </row>
    <row r="173" spans="1:16">
      <c r="A173" s="6"/>
      <c r="B173" s="7"/>
      <c r="C173" s="13" t="e">
        <f t="shared" si="4"/>
        <v>#DIV/0!</v>
      </c>
      <c r="D173">
        <v>102</v>
      </c>
      <c r="F173" s="4"/>
      <c r="H173" s="62"/>
      <c r="I173" s="6"/>
      <c r="J173" s="7"/>
      <c r="K173" s="13" t="e">
        <f t="shared" si="5"/>
        <v>#DIV/0!</v>
      </c>
      <c r="L173">
        <v>102</v>
      </c>
      <c r="M173" s="8"/>
      <c r="N173" s="4"/>
      <c r="P173" s="62"/>
    </row>
    <row r="174" spans="1:16">
      <c r="A174" s="6"/>
      <c r="B174" s="7"/>
      <c r="C174" s="13" t="e">
        <f t="shared" si="4"/>
        <v>#DIV/0!</v>
      </c>
      <c r="D174">
        <v>101</v>
      </c>
      <c r="F174" s="4"/>
      <c r="H174" s="62"/>
      <c r="I174" s="6"/>
      <c r="J174" s="7"/>
      <c r="K174" s="13" t="e">
        <f t="shared" si="5"/>
        <v>#DIV/0!</v>
      </c>
      <c r="L174">
        <v>101</v>
      </c>
      <c r="M174" s="8"/>
      <c r="N174" s="4"/>
      <c r="P174" s="62"/>
    </row>
    <row r="175" spans="1:16">
      <c r="A175" s="6"/>
      <c r="B175" s="7"/>
      <c r="C175" s="13" t="e">
        <f t="shared" si="4"/>
        <v>#DIV/0!</v>
      </c>
      <c r="D175">
        <v>100</v>
      </c>
      <c r="F175" s="4"/>
      <c r="H175" s="62"/>
      <c r="I175" s="6"/>
      <c r="J175" s="7"/>
      <c r="K175" s="13" t="e">
        <f t="shared" si="5"/>
        <v>#DIV/0!</v>
      </c>
      <c r="L175">
        <v>100</v>
      </c>
      <c r="M175" s="8"/>
      <c r="N175" s="4"/>
      <c r="P175" s="62"/>
    </row>
    <row r="176" spans="1:16">
      <c r="A176" s="6"/>
      <c r="B176" s="7"/>
      <c r="C176" s="13" t="e">
        <f t="shared" si="4"/>
        <v>#DIV/0!</v>
      </c>
      <c r="D176">
        <v>99</v>
      </c>
      <c r="F176" s="4"/>
      <c r="H176" s="62"/>
      <c r="I176" s="6"/>
      <c r="J176" s="7"/>
      <c r="K176" s="13" t="e">
        <f t="shared" si="5"/>
        <v>#DIV/0!</v>
      </c>
      <c r="L176">
        <v>99</v>
      </c>
      <c r="M176" s="8"/>
      <c r="N176" s="4"/>
      <c r="P176" s="62"/>
    </row>
    <row r="177" spans="1:16">
      <c r="A177" s="6"/>
      <c r="B177" s="7"/>
      <c r="C177" s="13" t="e">
        <f t="shared" si="4"/>
        <v>#DIV/0!</v>
      </c>
      <c r="D177">
        <v>98</v>
      </c>
      <c r="F177" s="4"/>
      <c r="H177" s="62"/>
      <c r="I177" s="6"/>
      <c r="J177" s="7"/>
      <c r="K177" s="13" t="e">
        <f t="shared" si="5"/>
        <v>#DIV/0!</v>
      </c>
      <c r="L177">
        <v>98</v>
      </c>
      <c r="M177" s="8"/>
      <c r="N177" s="4"/>
      <c r="P177" s="62"/>
    </row>
    <row r="178" spans="1:16">
      <c r="A178" s="6"/>
      <c r="B178" s="7"/>
      <c r="C178" s="13" t="e">
        <f t="shared" si="4"/>
        <v>#DIV/0!</v>
      </c>
      <c r="D178">
        <v>97</v>
      </c>
      <c r="F178" s="4"/>
      <c r="H178" s="62"/>
      <c r="I178" s="6"/>
      <c r="J178" s="7"/>
      <c r="K178" s="13" t="e">
        <f t="shared" si="5"/>
        <v>#DIV/0!</v>
      </c>
      <c r="L178">
        <v>97</v>
      </c>
      <c r="M178" s="8"/>
      <c r="N178" s="4"/>
      <c r="P178" s="62"/>
    </row>
    <row r="179" spans="1:16">
      <c r="A179" s="6"/>
      <c r="B179" s="7"/>
      <c r="C179" s="13" t="e">
        <f t="shared" si="4"/>
        <v>#DIV/0!</v>
      </c>
      <c r="D179">
        <v>96</v>
      </c>
      <c r="F179" s="4"/>
      <c r="H179" s="62"/>
      <c r="I179" s="6"/>
      <c r="J179" s="7"/>
      <c r="K179" s="13" t="e">
        <f t="shared" si="5"/>
        <v>#DIV/0!</v>
      </c>
      <c r="L179">
        <v>96</v>
      </c>
      <c r="M179" s="8"/>
      <c r="N179" s="4"/>
      <c r="P179" s="62"/>
    </row>
    <row r="180" spans="1:16">
      <c r="A180" s="6"/>
      <c r="B180" s="7"/>
      <c r="C180" s="13" t="e">
        <f t="shared" si="4"/>
        <v>#DIV/0!</v>
      </c>
      <c r="D180">
        <v>95</v>
      </c>
      <c r="F180" s="4"/>
      <c r="H180" s="62"/>
      <c r="I180" s="6"/>
      <c r="J180" s="7"/>
      <c r="K180" s="13" t="e">
        <f t="shared" si="5"/>
        <v>#DIV/0!</v>
      </c>
      <c r="L180">
        <v>95</v>
      </c>
      <c r="M180" s="8"/>
      <c r="N180" s="4"/>
      <c r="P180" s="62"/>
    </row>
    <row r="181" spans="1:16">
      <c r="A181" s="6"/>
      <c r="B181" s="7"/>
      <c r="C181" s="13" t="e">
        <f t="shared" si="4"/>
        <v>#DIV/0!</v>
      </c>
      <c r="D181">
        <v>94</v>
      </c>
      <c r="F181" s="4"/>
      <c r="H181" s="62"/>
      <c r="I181" s="6"/>
      <c r="J181" s="7"/>
      <c r="K181" s="13" t="e">
        <f t="shared" si="5"/>
        <v>#DIV/0!</v>
      </c>
      <c r="L181">
        <v>94</v>
      </c>
      <c r="M181" s="8"/>
      <c r="N181" s="4"/>
      <c r="P181" s="62"/>
    </row>
    <row r="182" spans="1:16">
      <c r="A182" s="6"/>
      <c r="B182" s="7"/>
      <c r="C182" s="13" t="e">
        <f t="shared" si="4"/>
        <v>#DIV/0!</v>
      </c>
      <c r="D182">
        <v>93</v>
      </c>
      <c r="F182" s="4"/>
      <c r="H182" s="62"/>
      <c r="I182" s="6"/>
      <c r="J182" s="7"/>
      <c r="K182" s="13" t="e">
        <f t="shared" si="5"/>
        <v>#DIV/0!</v>
      </c>
      <c r="L182">
        <v>93</v>
      </c>
      <c r="M182" s="8"/>
      <c r="N182" s="4"/>
      <c r="P182" s="62"/>
    </row>
    <row r="183" spans="1:16">
      <c r="A183" s="6"/>
      <c r="B183" s="7"/>
      <c r="C183" s="13" t="e">
        <f t="shared" si="4"/>
        <v>#DIV/0!</v>
      </c>
      <c r="D183">
        <v>92</v>
      </c>
      <c r="F183" s="4"/>
      <c r="H183" s="62"/>
      <c r="I183" s="6"/>
      <c r="J183" s="7"/>
      <c r="K183" s="13" t="e">
        <f t="shared" si="5"/>
        <v>#DIV/0!</v>
      </c>
      <c r="L183">
        <v>92</v>
      </c>
      <c r="M183" s="8"/>
      <c r="N183" s="4"/>
      <c r="P183" s="62"/>
    </row>
    <row r="184" spans="1:16">
      <c r="A184" s="6"/>
      <c r="B184" s="7"/>
      <c r="C184" s="13" t="e">
        <f t="shared" si="4"/>
        <v>#DIV/0!</v>
      </c>
      <c r="D184">
        <v>91</v>
      </c>
      <c r="F184" s="4"/>
      <c r="H184" s="62"/>
      <c r="I184" s="6"/>
      <c r="J184" s="7"/>
      <c r="K184" s="13" t="e">
        <f t="shared" si="5"/>
        <v>#DIV/0!</v>
      </c>
      <c r="L184">
        <v>91</v>
      </c>
      <c r="M184" s="8"/>
      <c r="N184" s="4"/>
      <c r="P184" s="62"/>
    </row>
    <row r="185" spans="1:16">
      <c r="A185" s="6"/>
      <c r="B185" s="7"/>
      <c r="C185" s="13" t="e">
        <f t="shared" si="4"/>
        <v>#DIV/0!</v>
      </c>
      <c r="D185">
        <v>90</v>
      </c>
      <c r="F185" s="4"/>
      <c r="H185" s="62"/>
      <c r="I185" s="6"/>
      <c r="J185" s="7"/>
      <c r="K185" s="13" t="e">
        <f t="shared" si="5"/>
        <v>#DIV/0!</v>
      </c>
      <c r="L185">
        <v>90</v>
      </c>
      <c r="M185" s="8"/>
      <c r="N185" s="4"/>
      <c r="P185" s="62"/>
    </row>
    <row r="186" spans="1:16">
      <c r="A186" s="6"/>
      <c r="B186" s="7"/>
      <c r="C186" s="13" t="e">
        <f t="shared" si="4"/>
        <v>#DIV/0!</v>
      </c>
      <c r="D186">
        <v>89</v>
      </c>
      <c r="F186" s="4"/>
      <c r="H186" s="62"/>
      <c r="I186" s="6"/>
      <c r="J186" s="7"/>
      <c r="K186" s="13" t="e">
        <f t="shared" si="5"/>
        <v>#DIV/0!</v>
      </c>
      <c r="L186">
        <v>89</v>
      </c>
      <c r="M186" s="8"/>
      <c r="N186" s="4"/>
      <c r="P186" s="62"/>
    </row>
    <row r="187" spans="1:16">
      <c r="A187" s="6"/>
      <c r="B187" s="7"/>
      <c r="C187" s="13" t="e">
        <f t="shared" si="4"/>
        <v>#DIV/0!</v>
      </c>
      <c r="D187">
        <v>88</v>
      </c>
      <c r="F187" s="4"/>
      <c r="H187" s="62"/>
      <c r="I187" s="6"/>
      <c r="J187" s="7"/>
      <c r="K187" s="13" t="e">
        <f t="shared" si="5"/>
        <v>#DIV/0!</v>
      </c>
      <c r="L187">
        <v>88</v>
      </c>
      <c r="M187" s="8"/>
      <c r="N187" s="4"/>
      <c r="P187" s="62"/>
    </row>
    <row r="188" spans="1:16">
      <c r="A188" s="6"/>
      <c r="B188" s="7"/>
      <c r="C188" s="13" t="e">
        <f t="shared" si="4"/>
        <v>#DIV/0!</v>
      </c>
      <c r="D188">
        <v>87</v>
      </c>
      <c r="F188" s="4"/>
      <c r="H188" s="62"/>
      <c r="I188" s="6"/>
      <c r="J188" s="7"/>
      <c r="K188" s="13" t="e">
        <f t="shared" si="5"/>
        <v>#DIV/0!</v>
      </c>
      <c r="L188">
        <v>87</v>
      </c>
      <c r="M188" s="8"/>
      <c r="N188" s="4"/>
      <c r="P188" s="62"/>
    </row>
    <row r="189" spans="1:16">
      <c r="A189" s="6"/>
      <c r="B189" s="7"/>
      <c r="C189" s="13" t="e">
        <f t="shared" si="4"/>
        <v>#DIV/0!</v>
      </c>
      <c r="D189">
        <v>86</v>
      </c>
      <c r="F189" s="4"/>
      <c r="H189" s="62"/>
      <c r="I189" s="6"/>
      <c r="J189" s="7"/>
      <c r="K189" s="13" t="e">
        <f t="shared" si="5"/>
        <v>#DIV/0!</v>
      </c>
      <c r="L189">
        <v>86</v>
      </c>
      <c r="M189" s="8"/>
      <c r="N189" s="4"/>
      <c r="P189" s="62"/>
    </row>
    <row r="190" spans="1:16">
      <c r="A190" s="6"/>
      <c r="B190" s="11"/>
      <c r="C190" s="13" t="e">
        <f t="shared" si="4"/>
        <v>#DIV/0!</v>
      </c>
      <c r="D190">
        <v>85</v>
      </c>
      <c r="F190" s="4"/>
      <c r="H190" s="62"/>
      <c r="I190" s="6"/>
      <c r="J190" s="11"/>
      <c r="K190" s="13" t="e">
        <f t="shared" si="5"/>
        <v>#DIV/0!</v>
      </c>
      <c r="L190">
        <v>85</v>
      </c>
      <c r="M190" s="8"/>
      <c r="N190" s="4"/>
      <c r="P190" s="62"/>
    </row>
    <row r="191" spans="1:16">
      <c r="A191" s="6"/>
      <c r="B191" s="11"/>
      <c r="C191" s="13" t="e">
        <f t="shared" si="4"/>
        <v>#DIV/0!</v>
      </c>
      <c r="D191">
        <v>84</v>
      </c>
      <c r="F191" s="4"/>
      <c r="H191" s="62"/>
      <c r="I191" s="6"/>
      <c r="J191" s="11"/>
      <c r="K191" s="13" t="e">
        <f t="shared" si="5"/>
        <v>#DIV/0!</v>
      </c>
      <c r="L191">
        <v>84</v>
      </c>
      <c r="M191" s="8"/>
      <c r="N191" s="4"/>
      <c r="P191" s="62"/>
    </row>
    <row r="192" spans="1:16">
      <c r="A192" s="6"/>
      <c r="B192" s="7"/>
      <c r="C192" s="13" t="e">
        <f t="shared" si="4"/>
        <v>#DIV/0!</v>
      </c>
      <c r="D192">
        <v>83</v>
      </c>
      <c r="F192" s="4"/>
      <c r="H192" s="62"/>
      <c r="I192" s="6"/>
      <c r="J192" s="7"/>
      <c r="K192" s="13" t="e">
        <f t="shared" si="5"/>
        <v>#DIV/0!</v>
      </c>
      <c r="L192">
        <v>83</v>
      </c>
      <c r="M192" s="8"/>
      <c r="N192" s="4"/>
      <c r="P192" s="62"/>
    </row>
    <row r="193" spans="1:16">
      <c r="A193" s="6"/>
      <c r="B193" s="7"/>
      <c r="C193" s="13" t="e">
        <f t="shared" si="4"/>
        <v>#DIV/0!</v>
      </c>
      <c r="D193">
        <v>82</v>
      </c>
      <c r="F193" s="4"/>
      <c r="H193" s="62"/>
      <c r="I193" s="6"/>
      <c r="J193" s="7"/>
      <c r="K193" s="13" t="e">
        <f t="shared" si="5"/>
        <v>#DIV/0!</v>
      </c>
      <c r="L193">
        <v>82</v>
      </c>
      <c r="M193" s="8"/>
      <c r="N193" s="4"/>
      <c r="P193" s="62"/>
    </row>
    <row r="194" spans="1:16">
      <c r="A194" s="6"/>
      <c r="B194" s="7"/>
      <c r="C194" s="13" t="e">
        <f t="shared" si="4"/>
        <v>#DIV/0!</v>
      </c>
      <c r="D194">
        <v>81</v>
      </c>
      <c r="F194" s="4"/>
      <c r="H194" s="62"/>
      <c r="I194" s="6"/>
      <c r="J194" s="7"/>
      <c r="K194" s="13" t="e">
        <f t="shared" si="5"/>
        <v>#DIV/0!</v>
      </c>
      <c r="L194">
        <v>81</v>
      </c>
      <c r="M194" s="8"/>
      <c r="N194" s="4"/>
      <c r="P194" s="62"/>
    </row>
    <row r="195" spans="1:16">
      <c r="A195" s="6"/>
      <c r="B195" s="7"/>
      <c r="C195" s="13" t="e">
        <f t="shared" si="4"/>
        <v>#DIV/0!</v>
      </c>
      <c r="D195">
        <v>80</v>
      </c>
      <c r="F195" s="4"/>
      <c r="H195" s="62"/>
      <c r="I195" s="6"/>
      <c r="J195" s="7"/>
      <c r="K195" s="13" t="e">
        <f t="shared" si="5"/>
        <v>#DIV/0!</v>
      </c>
      <c r="L195">
        <v>80</v>
      </c>
      <c r="M195" s="8"/>
      <c r="N195" s="4"/>
      <c r="P195" s="62"/>
    </row>
    <row r="196" spans="1:16">
      <c r="A196" s="6"/>
      <c r="B196" s="7"/>
      <c r="C196" s="13" t="e">
        <f t="shared" si="4"/>
        <v>#DIV/0!</v>
      </c>
      <c r="D196">
        <v>79</v>
      </c>
      <c r="F196" s="4"/>
      <c r="H196" s="62"/>
      <c r="I196" s="6"/>
      <c r="J196" s="7"/>
      <c r="K196" s="13" t="e">
        <f t="shared" si="5"/>
        <v>#DIV/0!</v>
      </c>
      <c r="L196">
        <v>79</v>
      </c>
      <c r="M196" s="8"/>
      <c r="N196" s="4"/>
      <c r="P196" s="62"/>
    </row>
    <row r="197" spans="1:16">
      <c r="A197" s="6"/>
      <c r="B197" s="7"/>
      <c r="C197" s="13" t="e">
        <f t="shared" si="4"/>
        <v>#DIV/0!</v>
      </c>
      <c r="D197">
        <v>78</v>
      </c>
      <c r="F197" s="4"/>
      <c r="H197" s="62"/>
      <c r="I197" s="6"/>
      <c r="J197" s="7"/>
      <c r="K197" s="13" t="e">
        <f t="shared" si="5"/>
        <v>#DIV/0!</v>
      </c>
      <c r="L197">
        <v>78</v>
      </c>
      <c r="M197" s="8"/>
      <c r="N197" s="4"/>
      <c r="P197" s="62"/>
    </row>
    <row r="198" spans="1:16">
      <c r="A198" s="6"/>
      <c r="B198" s="7"/>
      <c r="C198" s="13" t="e">
        <f t="shared" si="4"/>
        <v>#DIV/0!</v>
      </c>
      <c r="D198">
        <v>77</v>
      </c>
      <c r="F198" s="4"/>
      <c r="H198" s="62"/>
      <c r="I198" s="6"/>
      <c r="J198" s="7"/>
      <c r="K198" s="13" t="e">
        <f t="shared" si="5"/>
        <v>#DIV/0!</v>
      </c>
      <c r="L198">
        <v>77</v>
      </c>
      <c r="M198" s="8"/>
      <c r="N198" s="4"/>
      <c r="P198" s="62"/>
    </row>
    <row r="199" spans="1:16">
      <c r="A199" s="6"/>
      <c r="B199" s="7"/>
      <c r="C199" s="13" t="e">
        <f t="shared" si="4"/>
        <v>#DIV/0!</v>
      </c>
      <c r="D199">
        <v>76</v>
      </c>
      <c r="F199" s="4"/>
      <c r="H199" s="62"/>
      <c r="I199" s="6"/>
      <c r="J199" s="7"/>
      <c r="K199" s="13" t="e">
        <f t="shared" si="5"/>
        <v>#DIV/0!</v>
      </c>
      <c r="L199">
        <v>76</v>
      </c>
      <c r="M199" s="8"/>
      <c r="N199" s="4"/>
      <c r="P199" s="62"/>
    </row>
    <row r="200" spans="1:16">
      <c r="A200" s="6"/>
      <c r="B200" s="7"/>
      <c r="C200" s="13" t="e">
        <f t="shared" si="4"/>
        <v>#DIV/0!</v>
      </c>
      <c r="D200">
        <v>75</v>
      </c>
      <c r="F200" s="4"/>
      <c r="H200" s="62"/>
      <c r="I200" s="6"/>
      <c r="J200" s="7"/>
      <c r="K200" s="13" t="e">
        <f t="shared" si="5"/>
        <v>#DIV/0!</v>
      </c>
      <c r="L200">
        <v>75</v>
      </c>
      <c r="M200" s="8"/>
      <c r="N200" s="4"/>
      <c r="P200" s="62"/>
    </row>
    <row r="201" spans="1:16">
      <c r="A201" s="6"/>
      <c r="B201" s="7"/>
      <c r="C201" s="13" t="e">
        <f t="shared" si="4"/>
        <v>#DIV/0!</v>
      </c>
      <c r="D201">
        <v>74</v>
      </c>
      <c r="F201" s="4"/>
      <c r="H201" s="62"/>
      <c r="I201" s="6"/>
      <c r="J201" s="7"/>
      <c r="K201" s="13" t="e">
        <f t="shared" si="5"/>
        <v>#DIV/0!</v>
      </c>
      <c r="L201">
        <v>74</v>
      </c>
      <c r="M201" s="8"/>
      <c r="N201" s="4"/>
      <c r="P201" s="62"/>
    </row>
    <row r="202" spans="1:16">
      <c r="A202" s="6"/>
      <c r="B202" s="7"/>
      <c r="C202" s="13" t="e">
        <f t="shared" si="4"/>
        <v>#DIV/0!</v>
      </c>
      <c r="D202">
        <v>73</v>
      </c>
      <c r="F202" s="4"/>
      <c r="H202" s="62"/>
      <c r="I202" s="6"/>
      <c r="J202" s="7"/>
      <c r="K202" s="13" t="e">
        <f t="shared" si="5"/>
        <v>#DIV/0!</v>
      </c>
      <c r="L202">
        <v>73</v>
      </c>
      <c r="M202" s="8"/>
      <c r="N202" s="4"/>
      <c r="P202" s="62"/>
    </row>
    <row r="203" spans="1:16">
      <c r="A203" s="6"/>
      <c r="B203" s="7"/>
      <c r="C203" s="13" t="e">
        <f t="shared" si="4"/>
        <v>#DIV/0!</v>
      </c>
      <c r="D203">
        <v>72</v>
      </c>
      <c r="F203" s="4"/>
      <c r="H203" s="62"/>
      <c r="I203" s="6"/>
      <c r="J203" s="7"/>
      <c r="K203" s="13" t="e">
        <f t="shared" si="5"/>
        <v>#DIV/0!</v>
      </c>
      <c r="L203">
        <v>72</v>
      </c>
      <c r="M203" s="8"/>
      <c r="N203" s="4"/>
      <c r="P203" s="62"/>
    </row>
    <row r="204" spans="1:16">
      <c r="A204" s="6"/>
      <c r="B204" s="7"/>
      <c r="C204" s="13" t="e">
        <f t="shared" si="4"/>
        <v>#DIV/0!</v>
      </c>
      <c r="D204">
        <v>71</v>
      </c>
      <c r="F204" s="4"/>
      <c r="H204" s="62"/>
      <c r="I204" s="6"/>
      <c r="J204" s="7"/>
      <c r="K204" s="13" t="e">
        <f t="shared" si="5"/>
        <v>#DIV/0!</v>
      </c>
      <c r="L204">
        <v>71</v>
      </c>
      <c r="M204" s="8"/>
      <c r="N204" s="4"/>
      <c r="P204" s="62"/>
    </row>
    <row r="205" spans="1:16">
      <c r="A205" s="6"/>
      <c r="B205" s="7"/>
      <c r="C205" s="13" t="e">
        <f t="shared" si="4"/>
        <v>#DIV/0!</v>
      </c>
      <c r="D205">
        <v>70</v>
      </c>
      <c r="F205" s="4"/>
      <c r="H205" s="62"/>
      <c r="I205" s="6"/>
      <c r="J205" s="7"/>
      <c r="K205" s="13" t="e">
        <f t="shared" si="5"/>
        <v>#DIV/0!</v>
      </c>
      <c r="L205">
        <v>70</v>
      </c>
      <c r="M205" s="8"/>
      <c r="N205" s="4"/>
      <c r="P205" s="62"/>
    </row>
    <row r="206" spans="1:16">
      <c r="A206" s="6"/>
      <c r="B206" s="7"/>
      <c r="C206" s="13" t="e">
        <f t="shared" si="4"/>
        <v>#DIV/0!</v>
      </c>
      <c r="D206">
        <v>69</v>
      </c>
      <c r="F206" s="4"/>
      <c r="H206" s="62"/>
      <c r="I206" s="6"/>
      <c r="J206" s="7"/>
      <c r="K206" s="13" t="e">
        <f t="shared" si="5"/>
        <v>#DIV/0!</v>
      </c>
      <c r="L206">
        <v>69</v>
      </c>
      <c r="M206" s="8"/>
      <c r="N206" s="4"/>
      <c r="P206" s="62"/>
    </row>
    <row r="207" spans="1:16">
      <c r="A207" s="6"/>
      <c r="B207" s="7"/>
      <c r="C207" s="13" t="e">
        <f t="shared" si="4"/>
        <v>#DIV/0!</v>
      </c>
      <c r="D207">
        <v>68</v>
      </c>
      <c r="F207" s="4"/>
      <c r="H207" s="62"/>
      <c r="I207" s="6"/>
      <c r="J207" s="7"/>
      <c r="K207" s="13" t="e">
        <f t="shared" si="5"/>
        <v>#DIV/0!</v>
      </c>
      <c r="L207">
        <v>68</v>
      </c>
      <c r="M207" s="8"/>
      <c r="N207" s="4"/>
      <c r="P207" s="62"/>
    </row>
    <row r="208" spans="1:16">
      <c r="A208" s="6"/>
      <c r="B208" s="7"/>
      <c r="C208" s="13" t="e">
        <f t="shared" si="4"/>
        <v>#DIV/0!</v>
      </c>
      <c r="D208">
        <v>67</v>
      </c>
      <c r="F208" s="4"/>
      <c r="H208" s="62"/>
      <c r="I208" s="6"/>
      <c r="J208" s="7"/>
      <c r="K208" s="13" t="e">
        <f t="shared" si="5"/>
        <v>#DIV/0!</v>
      </c>
      <c r="L208">
        <v>67</v>
      </c>
      <c r="M208" s="8"/>
      <c r="N208" s="4"/>
      <c r="P208" s="62"/>
    </row>
    <row r="209" spans="1:16">
      <c r="A209" s="6"/>
      <c r="B209" s="7"/>
      <c r="C209" s="13" t="e">
        <f t="shared" si="4"/>
        <v>#DIV/0!</v>
      </c>
      <c r="D209">
        <v>66</v>
      </c>
      <c r="F209" s="4"/>
      <c r="H209" s="62"/>
      <c r="I209" s="6"/>
      <c r="J209" s="7"/>
      <c r="K209" s="13" t="e">
        <f t="shared" si="5"/>
        <v>#DIV/0!</v>
      </c>
      <c r="L209">
        <v>66</v>
      </c>
      <c r="M209" s="8"/>
      <c r="N209" s="4"/>
      <c r="P209" s="62"/>
    </row>
    <row r="210" spans="1:16">
      <c r="A210" s="6"/>
      <c r="B210" s="7"/>
      <c r="C210" s="13" t="e">
        <f t="shared" si="4"/>
        <v>#DIV/0!</v>
      </c>
      <c r="D210">
        <v>65</v>
      </c>
      <c r="F210" s="4"/>
      <c r="H210" s="62"/>
      <c r="I210" s="6"/>
      <c r="J210" s="7"/>
      <c r="K210" s="13" t="e">
        <f t="shared" si="5"/>
        <v>#DIV/0!</v>
      </c>
      <c r="L210">
        <v>65</v>
      </c>
      <c r="M210" s="8"/>
      <c r="N210" s="4"/>
      <c r="P210" s="62"/>
    </row>
    <row r="211" spans="1:16">
      <c r="A211" s="6"/>
      <c r="B211" s="7"/>
      <c r="C211" s="13" t="e">
        <f t="shared" si="4"/>
        <v>#DIV/0!</v>
      </c>
      <c r="D211">
        <v>64</v>
      </c>
      <c r="F211" s="4"/>
      <c r="H211" s="62"/>
      <c r="I211" s="6"/>
      <c r="J211" s="7"/>
      <c r="K211" s="13" t="e">
        <f t="shared" si="5"/>
        <v>#DIV/0!</v>
      </c>
      <c r="L211">
        <v>64</v>
      </c>
      <c r="M211" s="8"/>
      <c r="N211" s="4"/>
      <c r="P211" s="62"/>
    </row>
    <row r="212" spans="1:16">
      <c r="A212" s="6"/>
      <c r="B212" s="11"/>
      <c r="C212" s="13" t="e">
        <f t="shared" si="4"/>
        <v>#DIV/0!</v>
      </c>
      <c r="D212">
        <v>63</v>
      </c>
      <c r="F212" s="4"/>
      <c r="H212" s="62"/>
      <c r="I212" s="6"/>
      <c r="J212" s="11"/>
      <c r="K212" s="13" t="e">
        <f t="shared" si="5"/>
        <v>#DIV/0!</v>
      </c>
      <c r="L212">
        <v>63</v>
      </c>
      <c r="M212" s="8"/>
      <c r="N212" s="4"/>
      <c r="P212" s="62"/>
    </row>
    <row r="213" spans="1:16">
      <c r="A213" s="6"/>
      <c r="B213" s="11"/>
      <c r="C213" s="13" t="e">
        <f t="shared" si="4"/>
        <v>#DIV/0!</v>
      </c>
      <c r="D213">
        <v>62</v>
      </c>
      <c r="F213" s="4"/>
      <c r="H213" s="62"/>
      <c r="I213" s="6"/>
      <c r="J213" s="11"/>
      <c r="K213" s="13" t="e">
        <f t="shared" si="5"/>
        <v>#DIV/0!</v>
      </c>
      <c r="L213">
        <v>62</v>
      </c>
      <c r="M213" s="8"/>
      <c r="N213" s="4"/>
      <c r="P213" s="62"/>
    </row>
    <row r="214" spans="1:16">
      <c r="A214" s="6"/>
      <c r="B214" s="7"/>
      <c r="C214" s="13" t="e">
        <f t="shared" si="4"/>
        <v>#DIV/0!</v>
      </c>
      <c r="D214">
        <v>61</v>
      </c>
      <c r="F214" s="4"/>
      <c r="H214" s="62"/>
      <c r="I214" s="6"/>
      <c r="J214" s="7"/>
      <c r="K214" s="13" t="e">
        <f t="shared" si="5"/>
        <v>#DIV/0!</v>
      </c>
      <c r="L214">
        <v>61</v>
      </c>
      <c r="M214" s="8"/>
      <c r="N214" s="4"/>
      <c r="P214" s="62"/>
    </row>
    <row r="215" spans="1:16">
      <c r="A215" s="6"/>
      <c r="B215" s="7"/>
      <c r="C215" s="13" t="e">
        <f t="shared" ref="C215:C274" si="6">(B215-B194)/B194</f>
        <v>#DIV/0!</v>
      </c>
      <c r="D215">
        <v>60</v>
      </c>
      <c r="F215" s="4"/>
      <c r="H215" s="62"/>
      <c r="I215" s="6"/>
      <c r="J215" s="7"/>
      <c r="K215" s="13" t="e">
        <f t="shared" ref="K215:K274" si="7">(J215-J194)/J194</f>
        <v>#DIV/0!</v>
      </c>
      <c r="L215">
        <v>60</v>
      </c>
      <c r="M215" s="8"/>
      <c r="N215" s="4"/>
      <c r="P215" s="62"/>
    </row>
    <row r="216" spans="1:16">
      <c r="A216" s="6"/>
      <c r="B216" s="7"/>
      <c r="C216" s="13" t="e">
        <f t="shared" si="6"/>
        <v>#DIV/0!</v>
      </c>
      <c r="D216">
        <v>59</v>
      </c>
      <c r="F216" s="4"/>
      <c r="H216" s="62"/>
      <c r="I216" s="6"/>
      <c r="J216" s="7"/>
      <c r="K216" s="13" t="e">
        <f t="shared" si="7"/>
        <v>#DIV/0!</v>
      </c>
      <c r="L216">
        <v>59</v>
      </c>
      <c r="M216" s="8"/>
      <c r="N216" s="4"/>
      <c r="P216" s="62"/>
    </row>
    <row r="217" spans="1:16">
      <c r="A217" s="6"/>
      <c r="B217" s="7"/>
      <c r="C217" s="13" t="e">
        <f t="shared" si="6"/>
        <v>#DIV/0!</v>
      </c>
      <c r="D217">
        <v>58</v>
      </c>
      <c r="F217" s="4"/>
      <c r="H217" s="62"/>
      <c r="I217" s="6"/>
      <c r="J217" s="7"/>
      <c r="K217" s="13" t="e">
        <f t="shared" si="7"/>
        <v>#DIV/0!</v>
      </c>
      <c r="L217">
        <v>58</v>
      </c>
      <c r="M217" s="8"/>
      <c r="N217" s="4"/>
      <c r="P217" s="62"/>
    </row>
    <row r="218" spans="1:16">
      <c r="A218" s="6"/>
      <c r="B218" s="7"/>
      <c r="C218" s="13" t="e">
        <f t="shared" si="6"/>
        <v>#DIV/0!</v>
      </c>
      <c r="D218">
        <v>57</v>
      </c>
      <c r="F218" s="4"/>
      <c r="H218" s="62"/>
      <c r="I218" s="6"/>
      <c r="J218" s="7"/>
      <c r="K218" s="13" t="e">
        <f t="shared" si="7"/>
        <v>#DIV/0!</v>
      </c>
      <c r="L218">
        <v>57</v>
      </c>
      <c r="M218" s="8"/>
      <c r="N218" s="4"/>
      <c r="P218" s="62"/>
    </row>
    <row r="219" spans="1:16">
      <c r="A219" s="6"/>
      <c r="B219" s="7"/>
      <c r="C219" s="13" t="e">
        <f t="shared" si="6"/>
        <v>#DIV/0!</v>
      </c>
      <c r="D219">
        <v>56</v>
      </c>
      <c r="F219" s="4"/>
      <c r="H219" s="62"/>
      <c r="I219" s="6"/>
      <c r="J219" s="7"/>
      <c r="K219" s="13" t="e">
        <f t="shared" si="7"/>
        <v>#DIV/0!</v>
      </c>
      <c r="L219">
        <v>56</v>
      </c>
      <c r="M219" s="8"/>
      <c r="N219" s="4"/>
      <c r="P219" s="62"/>
    </row>
    <row r="220" spans="1:16">
      <c r="A220" s="6"/>
      <c r="B220" s="7"/>
      <c r="C220" s="13" t="e">
        <f t="shared" si="6"/>
        <v>#DIV/0!</v>
      </c>
      <c r="D220">
        <v>55</v>
      </c>
      <c r="F220" s="4"/>
      <c r="H220" s="62"/>
      <c r="I220" s="6"/>
      <c r="J220" s="7"/>
      <c r="K220" s="13" t="e">
        <f t="shared" si="7"/>
        <v>#DIV/0!</v>
      </c>
      <c r="L220">
        <v>55</v>
      </c>
      <c r="M220" s="8"/>
      <c r="N220" s="4"/>
      <c r="P220" s="62"/>
    </row>
    <row r="221" spans="1:16">
      <c r="A221" s="6"/>
      <c r="B221" s="7"/>
      <c r="C221" s="13" t="e">
        <f t="shared" si="6"/>
        <v>#DIV/0!</v>
      </c>
      <c r="D221">
        <v>54</v>
      </c>
      <c r="F221" s="4"/>
      <c r="H221" s="62"/>
      <c r="I221" s="6"/>
      <c r="J221" s="7"/>
      <c r="K221" s="13" t="e">
        <f t="shared" si="7"/>
        <v>#DIV/0!</v>
      </c>
      <c r="L221">
        <v>54</v>
      </c>
      <c r="M221" s="8"/>
      <c r="N221" s="4"/>
      <c r="P221" s="62"/>
    </row>
    <row r="222" spans="1:16">
      <c r="A222" s="6"/>
      <c r="B222" s="7"/>
      <c r="C222" s="13" t="e">
        <f t="shared" si="6"/>
        <v>#DIV/0!</v>
      </c>
      <c r="D222">
        <v>53</v>
      </c>
      <c r="F222" s="4"/>
      <c r="H222" s="62"/>
      <c r="I222" s="6"/>
      <c r="J222" s="7"/>
      <c r="K222" s="13" t="e">
        <f t="shared" si="7"/>
        <v>#DIV/0!</v>
      </c>
      <c r="L222">
        <v>53</v>
      </c>
      <c r="M222" s="8"/>
      <c r="N222" s="4"/>
      <c r="P222" s="62"/>
    </row>
    <row r="223" spans="1:16">
      <c r="A223" s="6"/>
      <c r="B223" s="7"/>
      <c r="C223" s="13" t="e">
        <f t="shared" si="6"/>
        <v>#DIV/0!</v>
      </c>
      <c r="D223">
        <v>52</v>
      </c>
      <c r="F223" s="4"/>
      <c r="H223" s="62"/>
      <c r="I223" s="6"/>
      <c r="J223" s="7"/>
      <c r="K223" s="13" t="e">
        <f t="shared" si="7"/>
        <v>#DIV/0!</v>
      </c>
      <c r="L223">
        <v>52</v>
      </c>
      <c r="M223" s="8"/>
      <c r="N223" s="4"/>
      <c r="P223" s="62"/>
    </row>
    <row r="224" spans="1:16">
      <c r="A224" s="6"/>
      <c r="B224" s="7"/>
      <c r="C224" s="13" t="e">
        <f t="shared" si="6"/>
        <v>#DIV/0!</v>
      </c>
      <c r="D224">
        <v>51</v>
      </c>
      <c r="F224" s="4"/>
      <c r="H224" s="62"/>
      <c r="I224" s="6"/>
      <c r="J224" s="7"/>
      <c r="K224" s="13" t="e">
        <f t="shared" si="7"/>
        <v>#DIV/0!</v>
      </c>
      <c r="L224">
        <v>51</v>
      </c>
      <c r="M224" s="8"/>
      <c r="N224" s="4"/>
      <c r="P224" s="62"/>
    </row>
    <row r="225" spans="1:16">
      <c r="A225" s="6"/>
      <c r="B225" s="7"/>
      <c r="C225" s="13" t="e">
        <f t="shared" si="6"/>
        <v>#DIV/0!</v>
      </c>
      <c r="D225">
        <v>50</v>
      </c>
      <c r="F225" s="4"/>
      <c r="H225" s="62"/>
      <c r="I225" s="6"/>
      <c r="J225" s="7"/>
      <c r="K225" s="13" t="e">
        <f t="shared" si="7"/>
        <v>#DIV/0!</v>
      </c>
      <c r="L225">
        <v>50</v>
      </c>
      <c r="M225" s="8"/>
      <c r="N225" s="4"/>
      <c r="P225" s="62"/>
    </row>
    <row r="226" spans="1:16">
      <c r="A226" s="6"/>
      <c r="B226" s="7"/>
      <c r="C226" s="13" t="e">
        <f t="shared" si="6"/>
        <v>#DIV/0!</v>
      </c>
      <c r="D226">
        <v>49</v>
      </c>
      <c r="F226" s="4"/>
      <c r="H226" s="62"/>
      <c r="I226" s="6"/>
      <c r="J226" s="7"/>
      <c r="K226" s="13" t="e">
        <f t="shared" si="7"/>
        <v>#DIV/0!</v>
      </c>
      <c r="L226">
        <v>49</v>
      </c>
      <c r="M226" s="8"/>
      <c r="N226" s="4"/>
      <c r="P226" s="62"/>
    </row>
    <row r="227" spans="1:16">
      <c r="A227" s="6"/>
      <c r="B227" s="7"/>
      <c r="C227" s="13" t="e">
        <f t="shared" si="6"/>
        <v>#DIV/0!</v>
      </c>
      <c r="D227">
        <v>48</v>
      </c>
      <c r="F227" s="4"/>
      <c r="H227" s="62"/>
      <c r="I227" s="6"/>
      <c r="J227" s="7"/>
      <c r="K227" s="13" t="e">
        <f t="shared" si="7"/>
        <v>#DIV/0!</v>
      </c>
      <c r="L227">
        <v>48</v>
      </c>
      <c r="M227" s="8"/>
      <c r="N227" s="4"/>
      <c r="P227" s="62"/>
    </row>
    <row r="228" spans="1:16">
      <c r="A228" s="6"/>
      <c r="B228" s="7"/>
      <c r="C228" s="13" t="e">
        <f t="shared" si="6"/>
        <v>#DIV/0!</v>
      </c>
      <c r="D228">
        <v>47</v>
      </c>
      <c r="F228" s="4"/>
      <c r="H228" s="62"/>
      <c r="I228" s="6"/>
      <c r="J228" s="7"/>
      <c r="K228" s="13" t="e">
        <f t="shared" si="7"/>
        <v>#DIV/0!</v>
      </c>
      <c r="L228">
        <v>47</v>
      </c>
      <c r="M228" s="8"/>
      <c r="N228" s="4"/>
      <c r="P228" s="62"/>
    </row>
    <row r="229" spans="1:16">
      <c r="A229" s="6"/>
      <c r="B229" s="7"/>
      <c r="C229" s="13" t="e">
        <f t="shared" si="6"/>
        <v>#DIV/0!</v>
      </c>
      <c r="D229">
        <v>46</v>
      </c>
      <c r="F229" s="4"/>
      <c r="H229" s="62"/>
      <c r="I229" s="6"/>
      <c r="J229" s="7"/>
      <c r="K229" s="13" t="e">
        <f t="shared" si="7"/>
        <v>#DIV/0!</v>
      </c>
      <c r="L229">
        <v>46</v>
      </c>
      <c r="M229" s="8"/>
      <c r="N229" s="4"/>
      <c r="P229" s="62"/>
    </row>
    <row r="230" spans="1:16">
      <c r="A230" s="6"/>
      <c r="B230" s="7"/>
      <c r="C230" s="13" t="e">
        <f t="shared" si="6"/>
        <v>#DIV/0!</v>
      </c>
      <c r="D230">
        <v>45</v>
      </c>
      <c r="F230" s="4"/>
      <c r="H230" s="62"/>
      <c r="I230" s="6"/>
      <c r="J230" s="7"/>
      <c r="K230" s="13" t="e">
        <f t="shared" si="7"/>
        <v>#DIV/0!</v>
      </c>
      <c r="L230">
        <v>45</v>
      </c>
      <c r="M230" s="8"/>
      <c r="N230" s="4"/>
      <c r="P230" s="62"/>
    </row>
    <row r="231" spans="1:16">
      <c r="A231" s="6"/>
      <c r="B231" s="7"/>
      <c r="C231" s="13" t="e">
        <f t="shared" si="6"/>
        <v>#DIV/0!</v>
      </c>
      <c r="D231">
        <v>44</v>
      </c>
      <c r="F231" s="4"/>
      <c r="H231" s="62"/>
      <c r="I231" s="6"/>
      <c r="J231" s="7"/>
      <c r="K231" s="13" t="e">
        <f t="shared" si="7"/>
        <v>#DIV/0!</v>
      </c>
      <c r="L231">
        <v>44</v>
      </c>
      <c r="M231" s="8"/>
      <c r="N231" s="4"/>
      <c r="P231" s="62"/>
    </row>
    <row r="232" spans="1:16">
      <c r="A232" s="6"/>
      <c r="B232" s="7"/>
      <c r="C232" s="13" t="e">
        <f t="shared" si="6"/>
        <v>#DIV/0!</v>
      </c>
      <c r="D232">
        <v>43</v>
      </c>
      <c r="F232" s="4"/>
      <c r="H232" s="62"/>
      <c r="I232" s="6"/>
      <c r="J232" s="7"/>
      <c r="K232" s="13" t="e">
        <f t="shared" si="7"/>
        <v>#DIV/0!</v>
      </c>
      <c r="L232">
        <v>43</v>
      </c>
      <c r="M232" s="8"/>
      <c r="N232" s="4"/>
      <c r="P232" s="62"/>
    </row>
    <row r="233" spans="1:16">
      <c r="A233" s="6"/>
      <c r="B233" s="11"/>
      <c r="C233" s="13" t="e">
        <f t="shared" si="6"/>
        <v>#DIV/0!</v>
      </c>
      <c r="D233">
        <v>42</v>
      </c>
      <c r="F233" s="4"/>
      <c r="H233" s="62"/>
      <c r="I233" s="6"/>
      <c r="J233" s="11"/>
      <c r="K233" s="13" t="e">
        <f t="shared" si="7"/>
        <v>#DIV/0!</v>
      </c>
      <c r="L233">
        <v>42</v>
      </c>
      <c r="M233" s="8"/>
      <c r="N233" s="4"/>
      <c r="P233" s="62"/>
    </row>
    <row r="234" spans="1:16">
      <c r="A234" s="6"/>
      <c r="B234" s="11"/>
      <c r="C234" s="13" t="e">
        <f t="shared" si="6"/>
        <v>#DIV/0!</v>
      </c>
      <c r="D234">
        <v>41</v>
      </c>
      <c r="F234" s="4"/>
      <c r="H234" s="62"/>
      <c r="I234" s="6"/>
      <c r="J234" s="11"/>
      <c r="K234" s="13" t="e">
        <f t="shared" si="7"/>
        <v>#DIV/0!</v>
      </c>
      <c r="L234">
        <v>41</v>
      </c>
      <c r="M234" s="8"/>
      <c r="N234" s="4"/>
      <c r="P234" s="62"/>
    </row>
    <row r="235" spans="1:16">
      <c r="A235" s="6"/>
      <c r="B235" s="11"/>
      <c r="C235" s="13" t="e">
        <f t="shared" si="6"/>
        <v>#DIV/0!</v>
      </c>
      <c r="D235">
        <v>40</v>
      </c>
      <c r="F235" s="4"/>
      <c r="H235" s="62"/>
      <c r="I235" s="6"/>
      <c r="J235" s="11"/>
      <c r="K235" s="13" t="e">
        <f t="shared" si="7"/>
        <v>#DIV/0!</v>
      </c>
      <c r="L235">
        <v>40</v>
      </c>
      <c r="M235" s="8"/>
      <c r="N235" s="4"/>
      <c r="P235" s="62"/>
    </row>
    <row r="236" spans="1:16">
      <c r="A236" s="6"/>
      <c r="B236" s="7"/>
      <c r="C236" s="13" t="e">
        <f t="shared" si="6"/>
        <v>#DIV/0!</v>
      </c>
      <c r="D236">
        <v>39</v>
      </c>
      <c r="F236" s="4"/>
      <c r="H236" s="62"/>
      <c r="I236" s="6"/>
      <c r="J236" s="7"/>
      <c r="K236" s="13" t="e">
        <f t="shared" si="7"/>
        <v>#DIV/0!</v>
      </c>
      <c r="L236">
        <v>39</v>
      </c>
      <c r="M236" s="8"/>
      <c r="N236" s="4"/>
      <c r="P236" s="62"/>
    </row>
    <row r="237" spans="1:16">
      <c r="A237" s="6"/>
      <c r="B237" s="7"/>
      <c r="C237" s="13" t="e">
        <f t="shared" si="6"/>
        <v>#DIV/0!</v>
      </c>
      <c r="D237">
        <v>38</v>
      </c>
      <c r="F237" s="4"/>
      <c r="H237" s="62"/>
      <c r="I237" s="6"/>
      <c r="J237" s="7"/>
      <c r="K237" s="13" t="e">
        <f t="shared" si="7"/>
        <v>#DIV/0!</v>
      </c>
      <c r="L237">
        <v>38</v>
      </c>
      <c r="M237" s="8"/>
      <c r="N237" s="4"/>
      <c r="P237" s="62"/>
    </row>
    <row r="238" spans="1:16">
      <c r="A238" s="6"/>
      <c r="B238" s="7"/>
      <c r="C238" s="13" t="e">
        <f t="shared" si="6"/>
        <v>#DIV/0!</v>
      </c>
      <c r="D238">
        <v>37</v>
      </c>
      <c r="F238" s="4"/>
      <c r="H238" s="62"/>
      <c r="I238" s="6"/>
      <c r="J238" s="7"/>
      <c r="K238" s="13" t="e">
        <f t="shared" si="7"/>
        <v>#DIV/0!</v>
      </c>
      <c r="L238">
        <v>37</v>
      </c>
      <c r="M238" s="8"/>
      <c r="N238" s="4"/>
      <c r="P238" s="62"/>
    </row>
    <row r="239" spans="1:16">
      <c r="A239" s="6"/>
      <c r="B239" s="7"/>
      <c r="C239" s="13" t="e">
        <f t="shared" si="6"/>
        <v>#DIV/0!</v>
      </c>
      <c r="D239">
        <v>36</v>
      </c>
      <c r="F239" s="4"/>
      <c r="H239" s="62"/>
      <c r="I239" s="6"/>
      <c r="J239" s="7"/>
      <c r="K239" s="13" t="e">
        <f t="shared" si="7"/>
        <v>#DIV/0!</v>
      </c>
      <c r="L239">
        <v>36</v>
      </c>
      <c r="M239" s="8"/>
      <c r="N239" s="4"/>
      <c r="P239" s="62"/>
    </row>
    <row r="240" spans="1:16">
      <c r="A240" s="6"/>
      <c r="B240" s="7"/>
      <c r="C240" s="13" t="e">
        <f t="shared" si="6"/>
        <v>#DIV/0!</v>
      </c>
      <c r="D240">
        <v>35</v>
      </c>
      <c r="F240" s="4"/>
      <c r="H240" s="62"/>
      <c r="I240" s="6"/>
      <c r="J240" s="7"/>
      <c r="K240" s="13" t="e">
        <f t="shared" si="7"/>
        <v>#DIV/0!</v>
      </c>
      <c r="L240">
        <v>35</v>
      </c>
      <c r="M240" s="8"/>
      <c r="N240" s="4"/>
      <c r="P240" s="62"/>
    </row>
    <row r="241" spans="1:16">
      <c r="A241" s="6"/>
      <c r="B241" s="7"/>
      <c r="C241" s="13" t="e">
        <f t="shared" si="6"/>
        <v>#DIV/0!</v>
      </c>
      <c r="D241">
        <v>34</v>
      </c>
      <c r="F241" s="4"/>
      <c r="H241" s="62"/>
      <c r="I241" s="6"/>
      <c r="J241" s="7"/>
      <c r="K241" s="13" t="e">
        <f t="shared" si="7"/>
        <v>#DIV/0!</v>
      </c>
      <c r="L241">
        <v>34</v>
      </c>
      <c r="M241" s="8"/>
      <c r="N241" s="4"/>
      <c r="P241" s="62"/>
    </row>
    <row r="242" spans="1:16">
      <c r="A242" s="6"/>
      <c r="B242" s="7"/>
      <c r="C242" s="13" t="e">
        <f t="shared" si="6"/>
        <v>#DIV/0!</v>
      </c>
      <c r="D242">
        <v>33</v>
      </c>
      <c r="F242" s="4"/>
      <c r="H242" s="62"/>
      <c r="I242" s="6"/>
      <c r="J242" s="7"/>
      <c r="K242" s="13" t="e">
        <f t="shared" si="7"/>
        <v>#DIV/0!</v>
      </c>
      <c r="L242">
        <v>33</v>
      </c>
      <c r="M242" s="8"/>
      <c r="N242" s="4"/>
      <c r="P242" s="62"/>
    </row>
    <row r="243" spans="1:16">
      <c r="A243" s="6"/>
      <c r="B243" s="7"/>
      <c r="C243" s="13" t="e">
        <f t="shared" si="6"/>
        <v>#DIV/0!</v>
      </c>
      <c r="D243">
        <v>32</v>
      </c>
      <c r="F243" s="4"/>
      <c r="H243" s="62"/>
      <c r="I243" s="6"/>
      <c r="J243" s="7"/>
      <c r="K243" s="13" t="e">
        <f t="shared" si="7"/>
        <v>#DIV/0!</v>
      </c>
      <c r="L243">
        <v>32</v>
      </c>
      <c r="M243" s="8"/>
      <c r="N243" s="4"/>
      <c r="P243" s="62"/>
    </row>
    <row r="244" spans="1:16">
      <c r="A244" s="6"/>
      <c r="B244" s="7"/>
      <c r="C244" s="13" t="e">
        <f t="shared" si="6"/>
        <v>#DIV/0!</v>
      </c>
      <c r="D244">
        <v>31</v>
      </c>
      <c r="F244" s="4"/>
      <c r="H244" s="62"/>
      <c r="I244" s="6"/>
      <c r="J244" s="7"/>
      <c r="K244" s="13" t="e">
        <f t="shared" si="7"/>
        <v>#DIV/0!</v>
      </c>
      <c r="L244">
        <v>31</v>
      </c>
      <c r="M244" s="8"/>
      <c r="N244" s="4"/>
      <c r="P244" s="62"/>
    </row>
    <row r="245" spans="1:16">
      <c r="A245" s="6"/>
      <c r="B245" s="7"/>
      <c r="C245" s="13" t="e">
        <f t="shared" si="6"/>
        <v>#DIV/0!</v>
      </c>
      <c r="D245">
        <v>30</v>
      </c>
      <c r="F245" s="4"/>
      <c r="H245" s="62"/>
      <c r="I245" s="6"/>
      <c r="J245" s="7"/>
      <c r="K245" s="13" t="e">
        <f t="shared" si="7"/>
        <v>#DIV/0!</v>
      </c>
      <c r="L245">
        <v>30</v>
      </c>
      <c r="M245" s="8"/>
      <c r="N245" s="4"/>
      <c r="P245" s="62"/>
    </row>
    <row r="246" spans="1:16">
      <c r="A246" s="6"/>
      <c r="B246" s="7"/>
      <c r="C246" s="13" t="e">
        <f t="shared" si="6"/>
        <v>#DIV/0!</v>
      </c>
      <c r="D246">
        <v>29</v>
      </c>
      <c r="F246" s="4"/>
      <c r="H246" s="62"/>
      <c r="I246" s="6"/>
      <c r="J246" s="7"/>
      <c r="K246" s="13" t="e">
        <f t="shared" si="7"/>
        <v>#DIV/0!</v>
      </c>
      <c r="L246">
        <v>29</v>
      </c>
      <c r="M246" s="8"/>
      <c r="N246" s="4"/>
      <c r="P246" s="62"/>
    </row>
    <row r="247" spans="1:16">
      <c r="A247" s="6"/>
      <c r="B247" s="7"/>
      <c r="C247" s="13" t="e">
        <f t="shared" si="6"/>
        <v>#DIV/0!</v>
      </c>
      <c r="D247">
        <v>28</v>
      </c>
      <c r="F247" s="4"/>
      <c r="H247" s="62"/>
      <c r="I247" s="6"/>
      <c r="J247" s="7"/>
      <c r="K247" s="13" t="e">
        <f t="shared" si="7"/>
        <v>#DIV/0!</v>
      </c>
      <c r="L247">
        <v>28</v>
      </c>
      <c r="M247" s="8"/>
      <c r="N247" s="4"/>
      <c r="P247" s="62"/>
    </row>
    <row r="248" spans="1:16">
      <c r="A248" s="6"/>
      <c r="B248" s="7"/>
      <c r="C248" s="13" t="e">
        <f t="shared" si="6"/>
        <v>#DIV/0!</v>
      </c>
      <c r="D248">
        <v>27</v>
      </c>
      <c r="F248" s="4"/>
      <c r="H248" s="62"/>
      <c r="I248" s="6"/>
      <c r="J248" s="7"/>
      <c r="K248" s="13" t="e">
        <f t="shared" si="7"/>
        <v>#DIV/0!</v>
      </c>
      <c r="L248">
        <v>27</v>
      </c>
      <c r="M248" s="8"/>
      <c r="N248" s="4"/>
      <c r="P248" s="62"/>
    </row>
    <row r="249" spans="1:16">
      <c r="A249" s="6"/>
      <c r="B249" s="7"/>
      <c r="C249" s="13" t="e">
        <f t="shared" si="6"/>
        <v>#DIV/0!</v>
      </c>
      <c r="D249">
        <v>26</v>
      </c>
      <c r="F249" s="4"/>
      <c r="H249" s="62"/>
      <c r="I249" s="6"/>
      <c r="J249" s="7"/>
      <c r="K249" s="13" t="e">
        <f t="shared" si="7"/>
        <v>#DIV/0!</v>
      </c>
      <c r="L249">
        <v>26</v>
      </c>
      <c r="M249" s="8"/>
      <c r="N249" s="4"/>
      <c r="P249" s="62"/>
    </row>
    <row r="250" spans="1:16">
      <c r="A250" s="6"/>
      <c r="B250" s="7"/>
      <c r="C250" s="13" t="e">
        <f t="shared" si="6"/>
        <v>#DIV/0!</v>
      </c>
      <c r="D250">
        <v>25</v>
      </c>
      <c r="F250" s="4"/>
      <c r="H250" s="62"/>
      <c r="I250" s="6"/>
      <c r="J250" s="7"/>
      <c r="K250" s="13" t="e">
        <f t="shared" si="7"/>
        <v>#DIV/0!</v>
      </c>
      <c r="L250">
        <v>25</v>
      </c>
      <c r="M250" s="8"/>
      <c r="N250" s="4"/>
      <c r="P250" s="62"/>
    </row>
    <row r="251" spans="1:16">
      <c r="A251" s="6"/>
      <c r="B251" s="7"/>
      <c r="C251" s="13" t="e">
        <f t="shared" si="6"/>
        <v>#DIV/0!</v>
      </c>
      <c r="D251">
        <v>24</v>
      </c>
      <c r="F251" s="4"/>
      <c r="H251" s="62"/>
      <c r="I251" s="6"/>
      <c r="J251" s="7"/>
      <c r="K251" s="13" t="e">
        <f t="shared" si="7"/>
        <v>#DIV/0!</v>
      </c>
      <c r="L251">
        <v>24</v>
      </c>
      <c r="M251" s="8"/>
      <c r="N251" s="4"/>
      <c r="P251" s="62"/>
    </row>
    <row r="252" spans="1:16">
      <c r="A252" s="6"/>
      <c r="B252" s="7"/>
      <c r="C252" s="13" t="e">
        <f t="shared" si="6"/>
        <v>#DIV/0!</v>
      </c>
      <c r="D252">
        <v>23</v>
      </c>
      <c r="F252" s="4"/>
      <c r="H252" s="62"/>
      <c r="I252" s="6"/>
      <c r="J252" s="7"/>
      <c r="K252" s="13" t="e">
        <f t="shared" si="7"/>
        <v>#DIV/0!</v>
      </c>
      <c r="L252">
        <v>23</v>
      </c>
      <c r="M252" s="8"/>
      <c r="N252" s="4"/>
      <c r="P252" s="62"/>
    </row>
    <row r="253" spans="1:16">
      <c r="A253" s="6"/>
      <c r="B253" s="7"/>
      <c r="C253" s="13" t="e">
        <f t="shared" si="6"/>
        <v>#DIV/0!</v>
      </c>
      <c r="D253">
        <v>22</v>
      </c>
      <c r="F253" s="4"/>
      <c r="H253" s="62"/>
      <c r="I253" s="6"/>
      <c r="J253" s="7"/>
      <c r="K253" s="13" t="e">
        <f t="shared" si="7"/>
        <v>#DIV/0!</v>
      </c>
      <c r="L253">
        <v>22</v>
      </c>
      <c r="M253" s="8"/>
      <c r="N253" s="4"/>
      <c r="P253" s="62"/>
    </row>
    <row r="254" spans="1:16">
      <c r="A254" s="6"/>
      <c r="B254" s="7"/>
      <c r="C254" s="13" t="e">
        <f t="shared" si="6"/>
        <v>#DIV/0!</v>
      </c>
      <c r="D254">
        <v>21</v>
      </c>
      <c r="F254" s="4"/>
      <c r="H254" s="62"/>
      <c r="I254" s="6"/>
      <c r="J254" s="7"/>
      <c r="K254" s="13" t="e">
        <f t="shared" si="7"/>
        <v>#DIV/0!</v>
      </c>
      <c r="L254">
        <v>21</v>
      </c>
      <c r="M254" s="8"/>
      <c r="N254" s="4"/>
      <c r="P254" s="62"/>
    </row>
    <row r="255" spans="1:16">
      <c r="A255" s="6"/>
      <c r="B255" s="7"/>
      <c r="C255" s="13" t="e">
        <f t="shared" si="6"/>
        <v>#DIV/0!</v>
      </c>
      <c r="D255">
        <v>20</v>
      </c>
      <c r="F255" s="4"/>
      <c r="H255" s="62"/>
      <c r="I255" s="6"/>
      <c r="J255" s="7"/>
      <c r="K255" s="13" t="e">
        <f t="shared" si="7"/>
        <v>#DIV/0!</v>
      </c>
      <c r="L255">
        <v>20</v>
      </c>
      <c r="M255" s="8"/>
      <c r="N255" s="4"/>
      <c r="P255" s="62"/>
    </row>
    <row r="256" spans="1:16">
      <c r="A256" s="6"/>
      <c r="B256" s="11"/>
      <c r="C256" s="13" t="e">
        <f t="shared" si="6"/>
        <v>#DIV/0!</v>
      </c>
      <c r="D256">
        <v>19</v>
      </c>
      <c r="F256" s="4"/>
      <c r="H256" s="62"/>
      <c r="I256" s="6"/>
      <c r="J256" s="11"/>
      <c r="K256" s="13" t="e">
        <f t="shared" si="7"/>
        <v>#DIV/0!</v>
      </c>
      <c r="L256">
        <v>19</v>
      </c>
      <c r="M256" s="8"/>
      <c r="N256" s="4"/>
      <c r="P256" s="62"/>
    </row>
    <row r="257" spans="1:16">
      <c r="A257" s="6"/>
      <c r="B257" s="7"/>
      <c r="C257" s="13" t="e">
        <f t="shared" si="6"/>
        <v>#DIV/0!</v>
      </c>
      <c r="D257">
        <v>18</v>
      </c>
      <c r="F257" s="4"/>
      <c r="H257" s="62"/>
      <c r="I257" s="6"/>
      <c r="J257" s="7"/>
      <c r="K257" s="13" t="e">
        <f t="shared" si="7"/>
        <v>#DIV/0!</v>
      </c>
      <c r="L257">
        <v>18</v>
      </c>
      <c r="M257" s="8"/>
      <c r="N257" s="4"/>
      <c r="P257" s="62"/>
    </row>
    <row r="258" spans="1:16">
      <c r="A258" s="6"/>
      <c r="B258" s="7"/>
      <c r="C258" s="13" t="e">
        <f t="shared" si="6"/>
        <v>#DIV/0!</v>
      </c>
      <c r="D258">
        <v>17</v>
      </c>
      <c r="F258" s="4"/>
      <c r="H258" s="62"/>
      <c r="I258" s="6"/>
      <c r="J258" s="7"/>
      <c r="K258" s="13" t="e">
        <f t="shared" si="7"/>
        <v>#DIV/0!</v>
      </c>
      <c r="L258">
        <v>17</v>
      </c>
      <c r="M258" s="8"/>
      <c r="N258" s="4"/>
      <c r="P258" s="62"/>
    </row>
    <row r="259" spans="1:16">
      <c r="A259" s="6"/>
      <c r="B259" s="7"/>
      <c r="C259" s="13" t="e">
        <f t="shared" si="6"/>
        <v>#DIV/0!</v>
      </c>
      <c r="D259">
        <v>16</v>
      </c>
      <c r="F259" s="4"/>
      <c r="H259" s="62"/>
      <c r="I259" s="6"/>
      <c r="J259" s="7"/>
      <c r="K259" s="13" t="e">
        <f t="shared" si="7"/>
        <v>#DIV/0!</v>
      </c>
      <c r="L259">
        <v>16</v>
      </c>
      <c r="M259" s="8"/>
      <c r="N259" s="4"/>
      <c r="P259" s="62"/>
    </row>
    <row r="260" spans="1:16">
      <c r="A260" s="6"/>
      <c r="B260" s="7"/>
      <c r="C260" s="13" t="e">
        <f t="shared" si="6"/>
        <v>#DIV/0!</v>
      </c>
      <c r="D260">
        <v>15</v>
      </c>
      <c r="F260" s="4"/>
      <c r="H260" s="62"/>
      <c r="I260" s="6"/>
      <c r="J260" s="7"/>
      <c r="K260" s="13" t="e">
        <f t="shared" si="7"/>
        <v>#DIV/0!</v>
      </c>
      <c r="L260">
        <v>15</v>
      </c>
      <c r="M260" s="8"/>
      <c r="N260" s="4"/>
      <c r="P260" s="62"/>
    </row>
    <row r="261" spans="1:16">
      <c r="A261" s="6"/>
      <c r="B261" s="7"/>
      <c r="C261" s="13" t="e">
        <f t="shared" si="6"/>
        <v>#DIV/0!</v>
      </c>
      <c r="D261">
        <v>14</v>
      </c>
      <c r="F261" s="4"/>
      <c r="H261" s="62"/>
      <c r="I261" s="6"/>
      <c r="J261" s="7"/>
      <c r="K261" s="13" t="e">
        <f t="shared" si="7"/>
        <v>#DIV/0!</v>
      </c>
      <c r="L261">
        <v>14</v>
      </c>
      <c r="M261" s="8"/>
      <c r="N261" s="4"/>
      <c r="P261" s="62"/>
    </row>
    <row r="262" spans="1:16">
      <c r="A262" s="6"/>
      <c r="B262" s="7"/>
      <c r="C262" s="13" t="e">
        <f t="shared" si="6"/>
        <v>#DIV/0!</v>
      </c>
      <c r="D262">
        <v>13</v>
      </c>
      <c r="F262" s="4"/>
      <c r="H262" s="62"/>
      <c r="I262" s="6"/>
      <c r="J262" s="7"/>
      <c r="K262" s="13" t="e">
        <f t="shared" si="7"/>
        <v>#DIV/0!</v>
      </c>
      <c r="L262">
        <v>13</v>
      </c>
      <c r="M262" s="8"/>
      <c r="N262" s="4"/>
      <c r="P262" s="62"/>
    </row>
    <row r="263" spans="1:16">
      <c r="A263" s="6"/>
      <c r="B263" s="7"/>
      <c r="C263" s="13" t="e">
        <f t="shared" si="6"/>
        <v>#DIV/0!</v>
      </c>
      <c r="D263">
        <v>12</v>
      </c>
      <c r="F263" s="4"/>
      <c r="H263" s="62"/>
      <c r="I263" s="6"/>
      <c r="J263" s="7"/>
      <c r="K263" s="13" t="e">
        <f t="shared" si="7"/>
        <v>#DIV/0!</v>
      </c>
      <c r="L263">
        <v>12</v>
      </c>
      <c r="M263" s="8"/>
      <c r="N263" s="4"/>
      <c r="P263" s="62"/>
    </row>
    <row r="264" spans="1:16">
      <c r="A264" s="6"/>
      <c r="B264" s="7"/>
      <c r="C264" s="13" t="e">
        <f t="shared" si="6"/>
        <v>#DIV/0!</v>
      </c>
      <c r="D264">
        <v>11</v>
      </c>
      <c r="F264" s="4"/>
      <c r="H264" s="62"/>
      <c r="I264" s="6"/>
      <c r="J264" s="7"/>
      <c r="K264" s="13" t="e">
        <f t="shared" si="7"/>
        <v>#DIV/0!</v>
      </c>
      <c r="L264">
        <v>11</v>
      </c>
      <c r="M264" s="8"/>
      <c r="N264" s="4"/>
      <c r="P264" s="62"/>
    </row>
    <row r="265" spans="1:16">
      <c r="A265" s="6"/>
      <c r="B265" s="7"/>
      <c r="C265" s="13" t="e">
        <f t="shared" si="6"/>
        <v>#DIV/0!</v>
      </c>
      <c r="D265">
        <v>10</v>
      </c>
      <c r="F265" s="4"/>
      <c r="H265" s="62"/>
      <c r="I265" s="6"/>
      <c r="J265" s="7"/>
      <c r="K265" s="13" t="e">
        <f t="shared" si="7"/>
        <v>#DIV/0!</v>
      </c>
      <c r="L265">
        <v>10</v>
      </c>
      <c r="M265" s="8"/>
      <c r="N265" s="4"/>
      <c r="P265" s="62"/>
    </row>
    <row r="266" spans="1:16">
      <c r="A266" s="6"/>
      <c r="B266" s="7"/>
      <c r="C266" s="13" t="e">
        <f t="shared" si="6"/>
        <v>#DIV/0!</v>
      </c>
      <c r="D266">
        <v>9</v>
      </c>
      <c r="F266" s="4"/>
      <c r="H266" s="62"/>
      <c r="I266" s="6"/>
      <c r="J266" s="7"/>
      <c r="K266" s="13" t="e">
        <f t="shared" si="7"/>
        <v>#DIV/0!</v>
      </c>
      <c r="L266">
        <v>9</v>
      </c>
      <c r="M266" s="8"/>
      <c r="N266" s="4"/>
      <c r="P266" s="62"/>
    </row>
    <row r="267" spans="1:16">
      <c r="A267" s="6"/>
      <c r="B267" s="7"/>
      <c r="C267" s="13" t="e">
        <f t="shared" si="6"/>
        <v>#DIV/0!</v>
      </c>
      <c r="D267">
        <v>8</v>
      </c>
      <c r="F267" s="4"/>
      <c r="H267" s="62"/>
      <c r="I267" s="6"/>
      <c r="J267" s="7"/>
      <c r="K267" s="13" t="e">
        <f t="shared" si="7"/>
        <v>#DIV/0!</v>
      </c>
      <c r="L267">
        <v>8</v>
      </c>
      <c r="M267" s="8"/>
      <c r="N267" s="4"/>
      <c r="P267" s="62"/>
    </row>
    <row r="268" spans="1:16">
      <c r="A268" s="6"/>
      <c r="B268" s="7"/>
      <c r="C268" s="13" t="e">
        <f t="shared" si="6"/>
        <v>#DIV/0!</v>
      </c>
      <c r="D268">
        <v>7</v>
      </c>
      <c r="F268" s="4"/>
      <c r="H268" s="62"/>
      <c r="I268" s="6"/>
      <c r="J268" s="7"/>
      <c r="K268" s="13" t="e">
        <f t="shared" si="7"/>
        <v>#DIV/0!</v>
      </c>
      <c r="L268">
        <v>7</v>
      </c>
      <c r="M268" s="8"/>
      <c r="N268" s="4"/>
      <c r="P268" s="62"/>
    </row>
    <row r="269" spans="1:16">
      <c r="A269" s="6"/>
      <c r="B269" s="7"/>
      <c r="C269" s="13" t="e">
        <f t="shared" si="6"/>
        <v>#DIV/0!</v>
      </c>
      <c r="D269">
        <v>6</v>
      </c>
      <c r="F269" s="4"/>
      <c r="H269" s="62"/>
      <c r="I269" s="6"/>
      <c r="J269" s="7"/>
      <c r="K269" s="13" t="e">
        <f t="shared" si="7"/>
        <v>#DIV/0!</v>
      </c>
      <c r="L269">
        <v>6</v>
      </c>
      <c r="M269" s="8"/>
      <c r="N269" s="4"/>
      <c r="P269" s="62"/>
    </row>
    <row r="270" spans="1:16">
      <c r="A270" s="6"/>
      <c r="B270" s="7"/>
      <c r="C270" s="13" t="e">
        <f t="shared" si="6"/>
        <v>#DIV/0!</v>
      </c>
      <c r="D270">
        <v>5</v>
      </c>
      <c r="F270" s="4"/>
      <c r="H270" s="62"/>
      <c r="I270" s="6"/>
      <c r="J270" s="7"/>
      <c r="K270" s="13" t="e">
        <f t="shared" si="7"/>
        <v>#DIV/0!</v>
      </c>
      <c r="L270">
        <v>5</v>
      </c>
      <c r="M270" s="8"/>
      <c r="N270" s="4"/>
      <c r="P270" s="62"/>
    </row>
    <row r="271" spans="1:16">
      <c r="A271" s="6"/>
      <c r="B271" s="7"/>
      <c r="C271" s="13" t="e">
        <f t="shared" si="6"/>
        <v>#DIV/0!</v>
      </c>
      <c r="D271">
        <v>4</v>
      </c>
      <c r="F271" s="4"/>
      <c r="H271" s="62"/>
      <c r="I271" s="6"/>
      <c r="J271" s="7"/>
      <c r="K271" s="13" t="e">
        <f t="shared" si="7"/>
        <v>#DIV/0!</v>
      </c>
      <c r="L271">
        <v>4</v>
      </c>
      <c r="M271" s="8"/>
      <c r="N271" s="4"/>
      <c r="P271" s="62"/>
    </row>
    <row r="272" spans="1:16">
      <c r="A272" s="6"/>
      <c r="B272" s="7"/>
      <c r="C272" s="13" t="e">
        <f t="shared" si="6"/>
        <v>#DIV/0!</v>
      </c>
      <c r="D272">
        <v>3</v>
      </c>
      <c r="F272" s="4"/>
      <c r="H272" s="62"/>
      <c r="I272" s="6"/>
      <c r="J272" s="7"/>
      <c r="K272" s="13" t="e">
        <f t="shared" si="7"/>
        <v>#DIV/0!</v>
      </c>
      <c r="L272">
        <v>3</v>
      </c>
      <c r="M272" s="8"/>
      <c r="N272" s="4"/>
      <c r="P272" s="62"/>
    </row>
    <row r="273" spans="1:16">
      <c r="A273" s="6"/>
      <c r="B273" s="7"/>
      <c r="C273" s="13" t="e">
        <f t="shared" si="6"/>
        <v>#DIV/0!</v>
      </c>
      <c r="D273">
        <v>2</v>
      </c>
      <c r="F273" s="8"/>
      <c r="H273" s="62"/>
      <c r="I273" s="6"/>
      <c r="J273" s="7"/>
      <c r="K273" s="13" t="e">
        <f t="shared" si="7"/>
        <v>#DIV/0!</v>
      </c>
      <c r="L273">
        <v>2</v>
      </c>
      <c r="N273" s="8"/>
      <c r="P273" s="62"/>
    </row>
    <row r="274" spans="1:16">
      <c r="A274" s="6"/>
      <c r="B274" s="7"/>
      <c r="C274" s="13" t="e">
        <f t="shared" si="6"/>
        <v>#DIV/0!</v>
      </c>
      <c r="D274">
        <v>1</v>
      </c>
      <c r="F274" s="8"/>
      <c r="H274" s="62"/>
      <c r="I274" s="6"/>
      <c r="J274" s="7"/>
      <c r="K274" s="13" t="e">
        <f t="shared" si="7"/>
        <v>#DIV/0!</v>
      </c>
      <c r="L274">
        <v>1</v>
      </c>
      <c r="M274" s="14"/>
      <c r="N274" s="8"/>
      <c r="P274" s="62"/>
    </row>
    <row r="275" spans="1:16" ht="16.5">
      <c r="C275" s="16"/>
      <c r="D275" s="17"/>
      <c r="H275" s="63"/>
      <c r="I275" s="15"/>
      <c r="K275" s="16"/>
      <c r="L275" s="17"/>
      <c r="N275" s="18" t="s">
        <v>5</v>
      </c>
      <c r="O275" s="60"/>
      <c r="P275" s="60"/>
    </row>
    <row r="276" spans="1:16" ht="16.5">
      <c r="A276" s="19"/>
      <c r="C276" s="16"/>
      <c r="E276" s="18" t="s">
        <v>5</v>
      </c>
      <c r="F276" s="60"/>
      <c r="H276" s="4"/>
      <c r="I276" s="19"/>
      <c r="K276" s="16"/>
      <c r="N276" s="18" t="s">
        <v>6</v>
      </c>
      <c r="O276" s="60"/>
      <c r="P276" s="60"/>
    </row>
    <row r="277" spans="1:16" ht="16.5">
      <c r="A277" s="19" t="s">
        <v>7</v>
      </c>
      <c r="B277" s="45">
        <v>1.645</v>
      </c>
      <c r="C277" s="16" t="e">
        <f>STDEV(C23:C274)</f>
        <v>#DIV/0!</v>
      </c>
      <c r="E277" s="18" t="s">
        <v>6</v>
      </c>
      <c r="F277" s="60"/>
      <c r="H277" s="4"/>
      <c r="I277" s="19" t="s">
        <v>21</v>
      </c>
      <c r="J277" s="45">
        <v>1.645</v>
      </c>
      <c r="K277" s="16" t="e">
        <f>STDEV(K23:K274)</f>
        <v>#DIV/0!</v>
      </c>
      <c r="O277" s="60"/>
      <c r="P277" s="60"/>
    </row>
    <row r="278" spans="1:16" ht="16.5">
      <c r="F278" s="18"/>
      <c r="H278" s="63"/>
      <c r="I278" s="15"/>
      <c r="K278" s="21"/>
      <c r="N278" s="22"/>
      <c r="O278" s="60"/>
      <c r="P278" s="60"/>
    </row>
    <row r="279" spans="1:16">
      <c r="A279" s="23"/>
      <c r="B279" s="64"/>
      <c r="C279" s="25" t="s">
        <v>9</v>
      </c>
      <c r="D279" s="25" t="s">
        <v>10</v>
      </c>
      <c r="E279" s="25" t="s">
        <v>11</v>
      </c>
      <c r="F279" s="65"/>
      <c r="I279" s="23"/>
      <c r="J279" s="64"/>
      <c r="K279" s="25" t="s">
        <v>9</v>
      </c>
      <c r="L279" s="25" t="s">
        <v>10</v>
      </c>
      <c r="M279" s="25" t="s">
        <v>11</v>
      </c>
      <c r="N279" s="65"/>
      <c r="O279" s="60"/>
      <c r="P279" s="60"/>
    </row>
    <row r="280" spans="1:16">
      <c r="A280" s="26" t="s">
        <v>12</v>
      </c>
      <c r="B280" s="27"/>
      <c r="C280" s="28" t="e">
        <f>$C$277*$B$277</f>
        <v>#DIV/0!</v>
      </c>
      <c r="D280" s="29" t="e">
        <f>C280*$B$274</f>
        <v>#DIV/0!</v>
      </c>
      <c r="E280" s="30" t="e">
        <f>IF(D280&gt;$B$274,$B$274,D280)</f>
        <v>#DIV/0!</v>
      </c>
      <c r="F280" s="65"/>
      <c r="I280" s="26" t="s">
        <v>12</v>
      </c>
      <c r="J280" s="27"/>
      <c r="K280" s="28" t="e">
        <f>$K$277*$J$277</f>
        <v>#DIV/0!</v>
      </c>
      <c r="L280" s="29" t="e">
        <f>K280*$J$274</f>
        <v>#DIV/0!</v>
      </c>
      <c r="M280" s="30" t="e">
        <f>IF(L280&gt;$J$274,$J$274,L280)</f>
        <v>#DIV/0!</v>
      </c>
      <c r="N280" s="65"/>
      <c r="O280" s="60"/>
      <c r="P280" s="60"/>
    </row>
    <row r="281" spans="1:16">
      <c r="A281" s="26" t="s">
        <v>13</v>
      </c>
      <c r="B281" s="31"/>
      <c r="C281" s="28" t="e">
        <f>$C$277*$B$277*SQRT(2)</f>
        <v>#DIV/0!</v>
      </c>
      <c r="D281" s="29" t="e">
        <f>C281*$B$274</f>
        <v>#DIV/0!</v>
      </c>
      <c r="E281" s="30" t="e">
        <f>IF(SUM(D281+D280)&gt;$B$274,$B$274-E280,D281-D280)</f>
        <v>#DIV/0!</v>
      </c>
      <c r="F281" s="65"/>
      <c r="I281" s="26" t="s">
        <v>13</v>
      </c>
      <c r="J281" s="31"/>
      <c r="K281" s="28" t="e">
        <f>$K$277*$J$277*SQRT(2)</f>
        <v>#DIV/0!</v>
      </c>
      <c r="L281" s="29" t="e">
        <f>K281*$J$274</f>
        <v>#DIV/0!</v>
      </c>
      <c r="M281" s="30" t="e">
        <f>IF(SUM(L281+L280)&gt;$J$274,$J$274-M280,L281-L280)</f>
        <v>#DIV/0!</v>
      </c>
      <c r="N281" s="65"/>
      <c r="O281" s="60"/>
      <c r="P281" s="60"/>
    </row>
    <row r="282" spans="1:16">
      <c r="A282" s="26" t="s">
        <v>14</v>
      </c>
      <c r="B282" s="31"/>
      <c r="C282" s="28" t="e">
        <f>$C$277*$B$277*SQRT(3)</f>
        <v>#DIV/0!</v>
      </c>
      <c r="D282" s="29" t="e">
        <f>C282*$B$274</f>
        <v>#DIV/0!</v>
      </c>
      <c r="E282" s="30" t="e">
        <f>IF(SUM(D282+D281)&gt;B274,0,D282-D281)</f>
        <v>#DIV/0!</v>
      </c>
      <c r="F282" s="65"/>
      <c r="I282" s="26" t="s">
        <v>14</v>
      </c>
      <c r="J282" s="31"/>
      <c r="K282" s="28" t="e">
        <f>$K$277*$J$277*SQRT(3)</f>
        <v>#DIV/0!</v>
      </c>
      <c r="L282" s="29" t="e">
        <f>K282*$J$274</f>
        <v>#DIV/0!</v>
      </c>
      <c r="M282" s="30" t="e">
        <f>IF(SUM(L282+L281)&gt;$J$274,0,L282-L281)</f>
        <v>#DIV/0!</v>
      </c>
      <c r="N282" s="65"/>
      <c r="O282" s="60"/>
      <c r="P282" s="60"/>
    </row>
    <row r="283" spans="1:16">
      <c r="A283" s="26" t="s">
        <v>15</v>
      </c>
      <c r="B283" s="31"/>
      <c r="C283" s="32"/>
      <c r="D283" s="29"/>
      <c r="E283" s="30" t="e">
        <f>B274-SUM(E280:E282)</f>
        <v>#DIV/0!</v>
      </c>
      <c r="F283" s="35"/>
      <c r="I283" s="26" t="s">
        <v>15</v>
      </c>
      <c r="J283" s="31"/>
      <c r="K283" s="32"/>
      <c r="L283" s="29"/>
      <c r="M283" s="30" t="e">
        <f>J274-SUM(M280:M282)</f>
        <v>#DIV/0!</v>
      </c>
      <c r="N283" s="35"/>
      <c r="O283" s="60"/>
      <c r="P283" s="60"/>
    </row>
    <row r="284" spans="1:16">
      <c r="A284" s="33"/>
      <c r="B284" s="33"/>
      <c r="C284" s="34"/>
      <c r="D284" s="35"/>
      <c r="E284" s="36" t="e">
        <f>SUM(E280:E283)</f>
        <v>#DIV/0!</v>
      </c>
      <c r="F284" s="35"/>
      <c r="I284" s="37"/>
      <c r="J284" s="37"/>
      <c r="K284" s="38"/>
      <c r="L284" s="35"/>
      <c r="M284" s="36" t="e">
        <f>SUM(M280:M283)</f>
        <v>#DIV/0!</v>
      </c>
      <c r="N284" s="35"/>
      <c r="O284" s="60"/>
      <c r="P284" s="60"/>
    </row>
    <row r="285" spans="1:16">
      <c r="C285" s="16"/>
      <c r="D285" s="50"/>
      <c r="E285" s="40" t="e">
        <f>+B274-E284</f>
        <v>#DIV/0!</v>
      </c>
      <c r="I285" s="4"/>
      <c r="J285" s="4"/>
      <c r="K285" s="66"/>
      <c r="L285" s="50"/>
      <c r="M285" s="40" t="e">
        <f>+J274-M284</f>
        <v>#DIV/0!</v>
      </c>
      <c r="O285" s="60"/>
      <c r="P285" s="60"/>
    </row>
    <row r="286" spans="1:16">
      <c r="D286" s="67">
        <v>211305</v>
      </c>
      <c r="E286" s="17"/>
      <c r="I286" s="4"/>
      <c r="J286" s="4"/>
      <c r="K286" s="68"/>
      <c r="L286" s="67">
        <v>212305</v>
      </c>
      <c r="M286" s="17"/>
      <c r="O286" s="60"/>
      <c r="P286" s="60"/>
    </row>
    <row r="287" spans="1:16">
      <c r="E287" s="17"/>
      <c r="I287" s="4"/>
      <c r="J287" s="4"/>
      <c r="K287" s="68"/>
      <c r="M287" s="17"/>
      <c r="O287" s="60"/>
      <c r="P287" s="60"/>
    </row>
    <row r="288" spans="1:16">
      <c r="I288" s="4"/>
      <c r="J288" s="4"/>
      <c r="K288" s="4"/>
    </row>
    <row r="289" spans="5:11">
      <c r="E289" s="17"/>
      <c r="I289" s="4"/>
      <c r="J289" s="4"/>
      <c r="K289" s="4"/>
    </row>
    <row r="290" spans="5:11">
      <c r="I290" s="4"/>
      <c r="J290" s="4"/>
      <c r="K29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87"/>
  <sheetViews>
    <sheetView showGridLines="0" zoomScale="80" zoomScaleNormal="80" workbookViewId="0"/>
  </sheetViews>
  <sheetFormatPr baseColWidth="10" defaultRowHeight="15"/>
  <cols>
    <col min="1" max="1" width="25.5703125" customWidth="1"/>
    <col min="2" max="3" width="18.5703125" customWidth="1"/>
    <col min="4" max="4" width="20.140625" customWidth="1"/>
    <col min="5" max="5" width="22.7109375" customWidth="1"/>
    <col min="9" max="9" width="20.7109375" customWidth="1"/>
    <col min="10" max="11" width="18.5703125" customWidth="1"/>
    <col min="12" max="12" width="20.140625" customWidth="1"/>
    <col min="13" max="13" width="22.7109375" customWidth="1"/>
  </cols>
  <sheetData>
    <row r="1" spans="1:14">
      <c r="A1" s="5" t="s">
        <v>0</v>
      </c>
      <c r="B1" s="2" t="s">
        <v>1</v>
      </c>
      <c r="C1" s="3" t="s">
        <v>2</v>
      </c>
      <c r="D1" s="72" t="s">
        <v>22</v>
      </c>
      <c r="F1" s="4"/>
      <c r="I1" s="5" t="s">
        <v>0</v>
      </c>
      <c r="J1" s="2" t="s">
        <v>1</v>
      </c>
      <c r="K1" s="3" t="s">
        <v>2</v>
      </c>
      <c r="L1" s="72" t="s">
        <v>23</v>
      </c>
      <c r="N1" s="4"/>
    </row>
    <row r="2" spans="1:14">
      <c r="A2" s="6"/>
      <c r="B2" s="7"/>
      <c r="C2" s="8"/>
      <c r="D2">
        <v>273</v>
      </c>
      <c r="E2" s="9"/>
      <c r="F2" s="4"/>
      <c r="I2" s="6"/>
      <c r="J2" s="7"/>
      <c r="K2" s="8"/>
      <c r="L2">
        <v>273</v>
      </c>
      <c r="M2" s="9"/>
      <c r="N2" s="4"/>
    </row>
    <row r="3" spans="1:14">
      <c r="A3" s="6"/>
      <c r="B3" s="7"/>
      <c r="C3" s="8"/>
      <c r="D3">
        <v>272</v>
      </c>
      <c r="E3" s="8"/>
      <c r="F3" s="4"/>
      <c r="I3" s="6"/>
      <c r="J3" s="7"/>
      <c r="K3" s="8"/>
      <c r="L3">
        <v>272</v>
      </c>
      <c r="M3" s="8"/>
      <c r="N3" s="4"/>
    </row>
    <row r="4" spans="1:14">
      <c r="A4" s="6"/>
      <c r="B4" s="7"/>
      <c r="C4" s="8"/>
      <c r="D4">
        <v>271</v>
      </c>
      <c r="E4" s="8"/>
      <c r="F4" s="4"/>
      <c r="I4" s="6"/>
      <c r="J4" s="7"/>
      <c r="K4" s="8"/>
      <c r="L4">
        <v>271</v>
      </c>
      <c r="M4" s="8"/>
      <c r="N4" s="4"/>
    </row>
    <row r="5" spans="1:14">
      <c r="A5" s="6"/>
      <c r="B5" s="7"/>
      <c r="C5" s="8"/>
      <c r="D5">
        <v>270</v>
      </c>
      <c r="E5" s="8"/>
      <c r="F5" s="4"/>
      <c r="I5" s="6"/>
      <c r="J5" s="7"/>
      <c r="K5" s="8"/>
      <c r="L5">
        <v>270</v>
      </c>
      <c r="M5" s="8"/>
      <c r="N5" s="4"/>
    </row>
    <row r="6" spans="1:14">
      <c r="A6" s="6"/>
      <c r="B6" s="7"/>
      <c r="C6" s="8"/>
      <c r="D6">
        <v>269</v>
      </c>
      <c r="E6" s="8"/>
      <c r="F6" s="4"/>
      <c r="I6" s="6"/>
      <c r="J6" s="7"/>
      <c r="K6" s="8"/>
      <c r="L6">
        <v>269</v>
      </c>
      <c r="M6" s="8"/>
      <c r="N6" s="4"/>
    </row>
    <row r="7" spans="1:14">
      <c r="A7" s="6"/>
      <c r="B7" s="7"/>
      <c r="C7" s="8"/>
      <c r="D7">
        <v>268</v>
      </c>
      <c r="E7" s="8"/>
      <c r="F7" s="4"/>
      <c r="I7" s="6"/>
      <c r="J7" s="7"/>
      <c r="K7" s="8"/>
      <c r="L7">
        <v>268</v>
      </c>
      <c r="M7" s="8"/>
      <c r="N7" s="4"/>
    </row>
    <row r="8" spans="1:14">
      <c r="A8" s="6"/>
      <c r="B8" s="7"/>
      <c r="C8" s="8"/>
      <c r="D8">
        <v>267</v>
      </c>
      <c r="E8" s="8"/>
      <c r="F8" s="4"/>
      <c r="I8" s="6"/>
      <c r="J8" s="7"/>
      <c r="K8" s="8"/>
      <c r="L8">
        <v>267</v>
      </c>
      <c r="M8" s="8"/>
      <c r="N8" s="4"/>
    </row>
    <row r="9" spans="1:14">
      <c r="A9" s="6"/>
      <c r="B9" s="7"/>
      <c r="C9" s="8"/>
      <c r="D9">
        <v>266</v>
      </c>
      <c r="E9" s="8"/>
      <c r="F9" s="4"/>
      <c r="I9" s="6"/>
      <c r="J9" s="7"/>
      <c r="K9" s="8"/>
      <c r="L9">
        <v>266</v>
      </c>
      <c r="M9" s="8"/>
      <c r="N9" s="4"/>
    </row>
    <row r="10" spans="1:14">
      <c r="A10" s="6"/>
      <c r="B10" s="7"/>
      <c r="C10" s="8"/>
      <c r="D10">
        <v>265</v>
      </c>
      <c r="E10" s="8"/>
      <c r="F10" s="4"/>
      <c r="I10" s="6"/>
      <c r="J10" s="7"/>
      <c r="K10" s="8"/>
      <c r="L10">
        <v>265</v>
      </c>
      <c r="M10" s="8"/>
      <c r="N10" s="4"/>
    </row>
    <row r="11" spans="1:14">
      <c r="A11" s="6"/>
      <c r="B11" s="7"/>
      <c r="C11" s="8"/>
      <c r="D11">
        <v>264</v>
      </c>
      <c r="E11" s="8"/>
      <c r="F11" s="4"/>
      <c r="I11" s="6"/>
      <c r="J11" s="7"/>
      <c r="K11" s="8"/>
      <c r="L11">
        <v>264</v>
      </c>
      <c r="M11" s="8"/>
      <c r="N11" s="4"/>
    </row>
    <row r="12" spans="1:14">
      <c r="A12" s="6"/>
      <c r="B12" s="7"/>
      <c r="C12" s="8"/>
      <c r="D12">
        <v>263</v>
      </c>
      <c r="E12" s="8"/>
      <c r="F12" s="4"/>
      <c r="I12" s="6"/>
      <c r="J12" s="7"/>
      <c r="K12" s="8"/>
      <c r="L12">
        <v>263</v>
      </c>
      <c r="M12" s="8"/>
      <c r="N12" s="4"/>
    </row>
    <row r="13" spans="1:14">
      <c r="A13" s="6"/>
      <c r="B13" s="7"/>
      <c r="C13" s="8"/>
      <c r="D13">
        <v>262</v>
      </c>
      <c r="E13" s="8"/>
      <c r="F13" s="4"/>
      <c r="I13" s="6"/>
      <c r="J13" s="7"/>
      <c r="K13" s="8"/>
      <c r="L13">
        <v>262</v>
      </c>
      <c r="M13" s="8"/>
      <c r="N13" s="4"/>
    </row>
    <row r="14" spans="1:14">
      <c r="A14" s="6"/>
      <c r="B14" s="7"/>
      <c r="C14" s="8"/>
      <c r="D14">
        <v>261</v>
      </c>
      <c r="E14" s="8"/>
      <c r="F14" s="4"/>
      <c r="I14" s="6"/>
      <c r="J14" s="7"/>
      <c r="K14" s="8"/>
      <c r="L14">
        <v>261</v>
      </c>
      <c r="M14" s="8"/>
      <c r="N14" s="4"/>
    </row>
    <row r="15" spans="1:14">
      <c r="A15" s="6"/>
      <c r="B15" s="7"/>
      <c r="C15" s="8"/>
      <c r="D15">
        <v>260</v>
      </c>
      <c r="E15" s="8"/>
      <c r="F15" s="4"/>
      <c r="I15" s="6"/>
      <c r="J15" s="7"/>
      <c r="K15" s="8"/>
      <c r="L15">
        <v>260</v>
      </c>
      <c r="M15" s="8"/>
      <c r="N15" s="4"/>
    </row>
    <row r="16" spans="1:14">
      <c r="A16" s="6"/>
      <c r="B16" s="7"/>
      <c r="C16" s="8"/>
      <c r="D16">
        <v>259</v>
      </c>
      <c r="E16" s="8"/>
      <c r="F16" s="4"/>
      <c r="I16" s="6"/>
      <c r="J16" s="7"/>
      <c r="K16" s="8"/>
      <c r="L16">
        <v>259</v>
      </c>
      <c r="M16" s="8"/>
      <c r="N16" s="4"/>
    </row>
    <row r="17" spans="1:14">
      <c r="A17" s="6"/>
      <c r="B17" s="11"/>
      <c r="C17" s="12"/>
      <c r="D17">
        <v>258</v>
      </c>
      <c r="E17" s="8"/>
      <c r="F17" s="4"/>
      <c r="I17" s="6"/>
      <c r="J17" s="11"/>
      <c r="K17" s="12"/>
      <c r="L17">
        <v>258</v>
      </c>
      <c r="M17" s="8"/>
      <c r="N17" s="4"/>
    </row>
    <row r="18" spans="1:14">
      <c r="A18" s="6"/>
      <c r="B18" s="7"/>
      <c r="C18" s="8"/>
      <c r="D18">
        <v>257</v>
      </c>
      <c r="E18" s="8"/>
      <c r="F18" s="4"/>
      <c r="I18" s="6"/>
      <c r="J18" s="7"/>
      <c r="K18" s="8"/>
      <c r="L18">
        <v>257</v>
      </c>
      <c r="M18" s="8"/>
      <c r="N18" s="4"/>
    </row>
    <row r="19" spans="1:14">
      <c r="A19" s="6"/>
      <c r="B19" s="7"/>
      <c r="C19" s="8"/>
      <c r="D19">
        <v>256</v>
      </c>
      <c r="E19" s="8"/>
      <c r="F19" s="4"/>
      <c r="I19" s="6"/>
      <c r="J19" s="7"/>
      <c r="K19" s="8"/>
      <c r="L19">
        <v>256</v>
      </c>
      <c r="M19" s="8"/>
      <c r="N19" s="4"/>
    </row>
    <row r="20" spans="1:14">
      <c r="A20" s="6"/>
      <c r="B20" s="7"/>
      <c r="C20" s="8"/>
      <c r="D20">
        <v>255</v>
      </c>
      <c r="E20" s="8"/>
      <c r="F20" s="4"/>
      <c r="I20" s="6"/>
      <c r="J20" s="7"/>
      <c r="K20" s="8"/>
      <c r="L20">
        <v>255</v>
      </c>
      <c r="M20" s="8"/>
      <c r="N20" s="4"/>
    </row>
    <row r="21" spans="1:14">
      <c r="A21" s="6"/>
      <c r="B21" s="7"/>
      <c r="C21" s="8"/>
      <c r="D21">
        <v>254</v>
      </c>
      <c r="E21" s="8"/>
      <c r="F21" s="4"/>
      <c r="I21" s="6"/>
      <c r="J21" s="7"/>
      <c r="K21" s="8"/>
      <c r="L21">
        <v>254</v>
      </c>
      <c r="M21" s="8"/>
      <c r="N21" s="4"/>
    </row>
    <row r="22" spans="1:14">
      <c r="A22" s="6"/>
      <c r="B22" s="7"/>
      <c r="C22" s="8"/>
      <c r="D22">
        <v>253</v>
      </c>
      <c r="E22" s="8"/>
      <c r="F22" s="4"/>
      <c r="I22" s="6"/>
      <c r="J22" s="7"/>
      <c r="K22" s="8"/>
      <c r="L22">
        <v>253</v>
      </c>
      <c r="M22" s="8"/>
      <c r="N22" s="4"/>
    </row>
    <row r="23" spans="1:14">
      <c r="A23" s="6"/>
      <c r="B23" s="7"/>
      <c r="C23" s="13" t="e">
        <f t="shared" ref="C23:C86" si="0">(B23-B2)/B2</f>
        <v>#DIV/0!</v>
      </c>
      <c r="D23">
        <v>252</v>
      </c>
      <c r="E23" s="8"/>
      <c r="F23" s="4"/>
      <c r="I23" s="6"/>
      <c r="J23" s="7"/>
      <c r="K23" s="13" t="e">
        <f t="shared" ref="K23:K86" si="1">(J23-J2)/J2</f>
        <v>#DIV/0!</v>
      </c>
      <c r="L23">
        <v>252</v>
      </c>
      <c r="M23" s="8"/>
      <c r="N23" s="4"/>
    </row>
    <row r="24" spans="1:14">
      <c r="A24" s="6"/>
      <c r="B24" s="7"/>
      <c r="C24" s="13" t="e">
        <f t="shared" si="0"/>
        <v>#DIV/0!</v>
      </c>
      <c r="D24">
        <v>251</v>
      </c>
      <c r="E24" s="8"/>
      <c r="F24" s="4"/>
      <c r="I24" s="6"/>
      <c r="J24" s="7"/>
      <c r="K24" s="13" t="e">
        <f t="shared" si="1"/>
        <v>#DIV/0!</v>
      </c>
      <c r="L24">
        <v>251</v>
      </c>
      <c r="M24" s="8"/>
      <c r="N24" s="4"/>
    </row>
    <row r="25" spans="1:14">
      <c r="A25" s="6"/>
      <c r="B25" s="7"/>
      <c r="C25" s="13" t="e">
        <f t="shared" si="0"/>
        <v>#DIV/0!</v>
      </c>
      <c r="D25">
        <v>250</v>
      </c>
      <c r="E25" s="8"/>
      <c r="F25" s="4"/>
      <c r="I25" s="6"/>
      <c r="J25" s="7"/>
      <c r="K25" s="13" t="e">
        <f t="shared" si="1"/>
        <v>#DIV/0!</v>
      </c>
      <c r="L25">
        <v>250</v>
      </c>
      <c r="M25" s="8"/>
      <c r="N25" s="4"/>
    </row>
    <row r="26" spans="1:14">
      <c r="A26" s="6"/>
      <c r="B26" s="7"/>
      <c r="C26" s="13" t="e">
        <f t="shared" si="0"/>
        <v>#DIV/0!</v>
      </c>
      <c r="D26">
        <v>249</v>
      </c>
      <c r="E26" s="8"/>
      <c r="F26" s="4"/>
      <c r="I26" s="6"/>
      <c r="J26" s="7"/>
      <c r="K26" s="13" t="e">
        <f t="shared" si="1"/>
        <v>#DIV/0!</v>
      </c>
      <c r="L26">
        <v>249</v>
      </c>
      <c r="M26" s="8"/>
      <c r="N26" s="4"/>
    </row>
    <row r="27" spans="1:14">
      <c r="A27" s="6"/>
      <c r="B27" s="7"/>
      <c r="C27" s="13" t="e">
        <f t="shared" si="0"/>
        <v>#DIV/0!</v>
      </c>
      <c r="D27">
        <v>248</v>
      </c>
      <c r="E27" s="8"/>
      <c r="F27" s="4"/>
      <c r="I27" s="6"/>
      <c r="J27" s="7"/>
      <c r="K27" s="13" t="e">
        <f t="shared" si="1"/>
        <v>#DIV/0!</v>
      </c>
      <c r="L27">
        <v>248</v>
      </c>
      <c r="M27" s="8"/>
      <c r="N27" s="4"/>
    </row>
    <row r="28" spans="1:14">
      <c r="A28" s="6"/>
      <c r="B28" s="7"/>
      <c r="C28" s="13" t="e">
        <f t="shared" si="0"/>
        <v>#DIV/0!</v>
      </c>
      <c r="D28">
        <v>247</v>
      </c>
      <c r="E28" s="8"/>
      <c r="F28" s="4"/>
      <c r="I28" s="6"/>
      <c r="J28" s="7"/>
      <c r="K28" s="13" t="e">
        <f t="shared" si="1"/>
        <v>#DIV/0!</v>
      </c>
      <c r="L28">
        <v>247</v>
      </c>
      <c r="M28" s="8"/>
      <c r="N28" s="4"/>
    </row>
    <row r="29" spans="1:14">
      <c r="A29" s="6"/>
      <c r="B29" s="7"/>
      <c r="C29" s="13" t="e">
        <f t="shared" si="0"/>
        <v>#DIV/0!</v>
      </c>
      <c r="D29">
        <v>246</v>
      </c>
      <c r="E29" s="8"/>
      <c r="F29" s="4"/>
      <c r="I29" s="6"/>
      <c r="J29" s="7"/>
      <c r="K29" s="13" t="e">
        <f t="shared" si="1"/>
        <v>#DIV/0!</v>
      </c>
      <c r="L29">
        <v>246</v>
      </c>
      <c r="M29" s="8"/>
      <c r="N29" s="4"/>
    </row>
    <row r="30" spans="1:14">
      <c r="A30" s="6"/>
      <c r="B30" s="7"/>
      <c r="C30" s="13" t="e">
        <f t="shared" si="0"/>
        <v>#DIV/0!</v>
      </c>
      <c r="D30">
        <v>245</v>
      </c>
      <c r="E30" s="8"/>
      <c r="F30" s="4"/>
      <c r="I30" s="6"/>
      <c r="J30" s="7"/>
      <c r="K30" s="13" t="e">
        <f t="shared" si="1"/>
        <v>#DIV/0!</v>
      </c>
      <c r="L30">
        <v>245</v>
      </c>
      <c r="M30" s="8"/>
      <c r="N30" s="4"/>
    </row>
    <row r="31" spans="1:14">
      <c r="A31" s="6"/>
      <c r="B31" s="7"/>
      <c r="C31" s="13" t="e">
        <f t="shared" si="0"/>
        <v>#DIV/0!</v>
      </c>
      <c r="D31">
        <v>244</v>
      </c>
      <c r="E31" s="8"/>
      <c r="F31" s="4"/>
      <c r="I31" s="6"/>
      <c r="J31" s="7"/>
      <c r="K31" s="13" t="e">
        <f t="shared" si="1"/>
        <v>#DIV/0!</v>
      </c>
      <c r="L31">
        <v>244</v>
      </c>
      <c r="M31" s="8"/>
      <c r="N31" s="4"/>
    </row>
    <row r="32" spans="1:14">
      <c r="A32" s="6"/>
      <c r="B32" s="7"/>
      <c r="C32" s="13" t="e">
        <f t="shared" si="0"/>
        <v>#DIV/0!</v>
      </c>
      <c r="D32">
        <v>243</v>
      </c>
      <c r="E32" s="8"/>
      <c r="F32" s="4"/>
      <c r="I32" s="6"/>
      <c r="J32" s="7"/>
      <c r="K32" s="13" t="e">
        <f t="shared" si="1"/>
        <v>#DIV/0!</v>
      </c>
      <c r="L32">
        <v>243</v>
      </c>
      <c r="M32" s="8"/>
      <c r="N32" s="4"/>
    </row>
    <row r="33" spans="1:14">
      <c r="A33" s="6"/>
      <c r="B33" s="7"/>
      <c r="C33" s="13" t="e">
        <f t="shared" si="0"/>
        <v>#DIV/0!</v>
      </c>
      <c r="D33">
        <v>242</v>
      </c>
      <c r="E33" s="8"/>
      <c r="F33" s="4"/>
      <c r="I33" s="6"/>
      <c r="J33" s="7"/>
      <c r="K33" s="13" t="e">
        <f t="shared" si="1"/>
        <v>#DIV/0!</v>
      </c>
      <c r="L33">
        <v>242</v>
      </c>
      <c r="M33" s="8"/>
      <c r="N33" s="4"/>
    </row>
    <row r="34" spans="1:14">
      <c r="A34" s="6"/>
      <c r="B34" s="7"/>
      <c r="C34" s="13" t="e">
        <f t="shared" si="0"/>
        <v>#DIV/0!</v>
      </c>
      <c r="D34">
        <v>241</v>
      </c>
      <c r="E34" s="8"/>
      <c r="F34" s="4"/>
      <c r="I34" s="6"/>
      <c r="J34" s="7"/>
      <c r="K34" s="13" t="e">
        <f t="shared" si="1"/>
        <v>#DIV/0!</v>
      </c>
      <c r="L34">
        <v>241</v>
      </c>
      <c r="M34" s="8"/>
      <c r="N34" s="4"/>
    </row>
    <row r="35" spans="1:14">
      <c r="A35" s="6"/>
      <c r="B35" s="7"/>
      <c r="C35" s="13" t="e">
        <f t="shared" si="0"/>
        <v>#DIV/0!</v>
      </c>
      <c r="D35">
        <v>240</v>
      </c>
      <c r="E35" s="8"/>
      <c r="F35" s="4"/>
      <c r="I35" s="6"/>
      <c r="J35" s="7"/>
      <c r="K35" s="13" t="e">
        <f t="shared" si="1"/>
        <v>#DIV/0!</v>
      </c>
      <c r="L35">
        <v>240</v>
      </c>
      <c r="M35" s="8"/>
      <c r="N35" s="4"/>
    </row>
    <row r="36" spans="1:14">
      <c r="A36" s="6"/>
      <c r="B36" s="7"/>
      <c r="C36" s="13" t="e">
        <f t="shared" si="0"/>
        <v>#DIV/0!</v>
      </c>
      <c r="D36">
        <v>239</v>
      </c>
      <c r="E36" s="8"/>
      <c r="F36" s="4"/>
      <c r="I36" s="6"/>
      <c r="J36" s="7"/>
      <c r="K36" s="13" t="e">
        <f t="shared" si="1"/>
        <v>#DIV/0!</v>
      </c>
      <c r="L36">
        <v>239</v>
      </c>
      <c r="M36" s="8"/>
      <c r="N36" s="4"/>
    </row>
    <row r="37" spans="1:14">
      <c r="A37" s="6"/>
      <c r="B37" s="7"/>
      <c r="C37" s="13" t="e">
        <f t="shared" si="0"/>
        <v>#DIV/0!</v>
      </c>
      <c r="D37">
        <v>238</v>
      </c>
      <c r="E37" s="8"/>
      <c r="F37" s="4"/>
      <c r="I37" s="6"/>
      <c r="J37" s="7"/>
      <c r="K37" s="13" t="e">
        <f t="shared" si="1"/>
        <v>#DIV/0!</v>
      </c>
      <c r="L37">
        <v>238</v>
      </c>
      <c r="M37" s="8"/>
      <c r="N37" s="4"/>
    </row>
    <row r="38" spans="1:14">
      <c r="A38" s="6"/>
      <c r="B38" s="11"/>
      <c r="C38" s="13" t="e">
        <f t="shared" si="0"/>
        <v>#DIV/0!</v>
      </c>
      <c r="D38">
        <v>237</v>
      </c>
      <c r="E38" s="8"/>
      <c r="F38" s="4"/>
      <c r="I38" s="6"/>
      <c r="J38" s="11"/>
      <c r="K38" s="13" t="e">
        <f t="shared" si="1"/>
        <v>#DIV/0!</v>
      </c>
      <c r="L38">
        <v>237</v>
      </c>
      <c r="M38" s="8"/>
      <c r="N38" s="4"/>
    </row>
    <row r="39" spans="1:14">
      <c r="A39" s="6"/>
      <c r="B39" s="11"/>
      <c r="C39" s="13" t="e">
        <f t="shared" si="0"/>
        <v>#DIV/0!</v>
      </c>
      <c r="D39">
        <v>236</v>
      </c>
      <c r="E39" s="8"/>
      <c r="F39" s="4"/>
      <c r="I39" s="6"/>
      <c r="J39" s="11"/>
      <c r="K39" s="13" t="e">
        <f t="shared" si="1"/>
        <v>#DIV/0!</v>
      </c>
      <c r="L39">
        <v>236</v>
      </c>
      <c r="M39" s="8"/>
      <c r="N39" s="4"/>
    </row>
    <row r="40" spans="1:14">
      <c r="A40" s="6"/>
      <c r="B40" s="11"/>
      <c r="C40" s="13" t="e">
        <f t="shared" si="0"/>
        <v>#DIV/0!</v>
      </c>
      <c r="D40">
        <v>235</v>
      </c>
      <c r="E40" s="8"/>
      <c r="F40" s="4"/>
      <c r="I40" s="6"/>
      <c r="J40" s="11"/>
      <c r="K40" s="13" t="e">
        <f t="shared" si="1"/>
        <v>#DIV/0!</v>
      </c>
      <c r="L40">
        <v>235</v>
      </c>
      <c r="M40" s="8"/>
      <c r="N40" s="4"/>
    </row>
    <row r="41" spans="1:14">
      <c r="A41" s="6"/>
      <c r="B41" s="7"/>
      <c r="C41" s="13" t="e">
        <f t="shared" si="0"/>
        <v>#DIV/0!</v>
      </c>
      <c r="D41">
        <v>234</v>
      </c>
      <c r="E41" s="8"/>
      <c r="F41" s="4"/>
      <c r="I41" s="6"/>
      <c r="J41" s="7"/>
      <c r="K41" s="13" t="e">
        <f t="shared" si="1"/>
        <v>#DIV/0!</v>
      </c>
      <c r="L41">
        <v>234</v>
      </c>
      <c r="M41" s="8"/>
      <c r="N41" s="4"/>
    </row>
    <row r="42" spans="1:14">
      <c r="A42" s="6"/>
      <c r="B42" s="7"/>
      <c r="C42" s="13" t="e">
        <f t="shared" si="0"/>
        <v>#DIV/0!</v>
      </c>
      <c r="D42">
        <v>233</v>
      </c>
      <c r="E42" s="8"/>
      <c r="F42" s="4"/>
      <c r="I42" s="6"/>
      <c r="J42" s="7"/>
      <c r="K42" s="13" t="e">
        <f t="shared" si="1"/>
        <v>#DIV/0!</v>
      </c>
      <c r="L42">
        <v>233</v>
      </c>
      <c r="M42" s="8"/>
      <c r="N42" s="4"/>
    </row>
    <row r="43" spans="1:14">
      <c r="A43" s="6"/>
      <c r="B43" s="7"/>
      <c r="C43" s="13" t="e">
        <f t="shared" si="0"/>
        <v>#DIV/0!</v>
      </c>
      <c r="D43">
        <v>232</v>
      </c>
      <c r="E43" s="8"/>
      <c r="F43" s="4"/>
      <c r="I43" s="6"/>
      <c r="J43" s="7"/>
      <c r="K43" s="13" t="e">
        <f t="shared" si="1"/>
        <v>#DIV/0!</v>
      </c>
      <c r="L43">
        <v>232</v>
      </c>
      <c r="M43" s="8"/>
      <c r="N43" s="4"/>
    </row>
    <row r="44" spans="1:14">
      <c r="A44" s="6"/>
      <c r="B44" s="7"/>
      <c r="C44" s="13" t="e">
        <f t="shared" si="0"/>
        <v>#DIV/0!</v>
      </c>
      <c r="D44">
        <v>231</v>
      </c>
      <c r="E44" s="8"/>
      <c r="F44" s="4"/>
      <c r="I44" s="6"/>
      <c r="J44" s="7"/>
      <c r="K44" s="13" t="e">
        <f t="shared" si="1"/>
        <v>#DIV/0!</v>
      </c>
      <c r="L44">
        <v>231</v>
      </c>
      <c r="M44" s="8"/>
      <c r="N44" s="4"/>
    </row>
    <row r="45" spans="1:14">
      <c r="A45" s="6"/>
      <c r="B45" s="7"/>
      <c r="C45" s="13" t="e">
        <f t="shared" si="0"/>
        <v>#DIV/0!</v>
      </c>
      <c r="D45">
        <v>230</v>
      </c>
      <c r="E45" s="8"/>
      <c r="F45" s="4"/>
      <c r="I45" s="6"/>
      <c r="J45" s="7"/>
      <c r="K45" s="13" t="e">
        <f t="shared" si="1"/>
        <v>#DIV/0!</v>
      </c>
      <c r="L45">
        <v>230</v>
      </c>
      <c r="M45" s="8"/>
      <c r="N45" s="4"/>
    </row>
    <row r="46" spans="1:14">
      <c r="A46" s="6"/>
      <c r="B46" s="7"/>
      <c r="C46" s="13" t="e">
        <f t="shared" si="0"/>
        <v>#DIV/0!</v>
      </c>
      <c r="D46">
        <v>229</v>
      </c>
      <c r="E46" s="8"/>
      <c r="F46" s="4"/>
      <c r="I46" s="6"/>
      <c r="J46" s="7"/>
      <c r="K46" s="13" t="e">
        <f t="shared" si="1"/>
        <v>#DIV/0!</v>
      </c>
      <c r="L46">
        <v>229</v>
      </c>
      <c r="M46" s="8"/>
      <c r="N46" s="4"/>
    </row>
    <row r="47" spans="1:14">
      <c r="A47" s="6"/>
      <c r="B47" s="7"/>
      <c r="C47" s="13" t="e">
        <f t="shared" si="0"/>
        <v>#DIV/0!</v>
      </c>
      <c r="D47">
        <v>228</v>
      </c>
      <c r="E47" s="8"/>
      <c r="F47" s="4"/>
      <c r="I47" s="6"/>
      <c r="J47" s="7"/>
      <c r="K47" s="13" t="e">
        <f t="shared" si="1"/>
        <v>#DIV/0!</v>
      </c>
      <c r="L47">
        <v>228</v>
      </c>
      <c r="M47" s="8"/>
      <c r="N47" s="4"/>
    </row>
    <row r="48" spans="1:14">
      <c r="A48" s="6"/>
      <c r="B48" s="7"/>
      <c r="C48" s="13" t="e">
        <f t="shared" si="0"/>
        <v>#DIV/0!</v>
      </c>
      <c r="D48">
        <v>227</v>
      </c>
      <c r="E48" s="8"/>
      <c r="F48" s="4"/>
      <c r="I48" s="6"/>
      <c r="J48" s="7"/>
      <c r="K48" s="13" t="e">
        <f t="shared" si="1"/>
        <v>#DIV/0!</v>
      </c>
      <c r="L48">
        <v>227</v>
      </c>
      <c r="M48" s="8"/>
      <c r="N48" s="4"/>
    </row>
    <row r="49" spans="1:14">
      <c r="A49" s="6"/>
      <c r="B49" s="7"/>
      <c r="C49" s="13" t="e">
        <f t="shared" si="0"/>
        <v>#DIV/0!</v>
      </c>
      <c r="D49">
        <v>226</v>
      </c>
      <c r="E49" s="8"/>
      <c r="F49" s="4"/>
      <c r="I49" s="6"/>
      <c r="J49" s="7"/>
      <c r="K49" s="13" t="e">
        <f t="shared" si="1"/>
        <v>#DIV/0!</v>
      </c>
      <c r="L49">
        <v>226</v>
      </c>
      <c r="M49" s="8"/>
      <c r="N49" s="4"/>
    </row>
    <row r="50" spans="1:14">
      <c r="A50" s="6"/>
      <c r="B50" s="7"/>
      <c r="C50" s="13" t="e">
        <f t="shared" si="0"/>
        <v>#DIV/0!</v>
      </c>
      <c r="D50">
        <v>225</v>
      </c>
      <c r="E50" s="8"/>
      <c r="F50" s="4"/>
      <c r="I50" s="6"/>
      <c r="J50" s="7"/>
      <c r="K50" s="13" t="e">
        <f t="shared" si="1"/>
        <v>#DIV/0!</v>
      </c>
      <c r="L50">
        <v>225</v>
      </c>
      <c r="M50" s="8"/>
      <c r="N50" s="4"/>
    </row>
    <row r="51" spans="1:14">
      <c r="A51" s="6"/>
      <c r="B51" s="7"/>
      <c r="C51" s="13" t="e">
        <f t="shared" si="0"/>
        <v>#DIV/0!</v>
      </c>
      <c r="D51">
        <v>224</v>
      </c>
      <c r="E51" s="8"/>
      <c r="F51" s="4"/>
      <c r="I51" s="6"/>
      <c r="J51" s="7"/>
      <c r="K51" s="13" t="e">
        <f t="shared" si="1"/>
        <v>#DIV/0!</v>
      </c>
      <c r="L51">
        <v>224</v>
      </c>
      <c r="M51" s="8"/>
      <c r="N51" s="4"/>
    </row>
    <row r="52" spans="1:14">
      <c r="A52" s="6"/>
      <c r="B52" s="7"/>
      <c r="C52" s="13" t="e">
        <f t="shared" si="0"/>
        <v>#DIV/0!</v>
      </c>
      <c r="D52">
        <v>223</v>
      </c>
      <c r="E52" s="8"/>
      <c r="F52" s="4"/>
      <c r="I52" s="6"/>
      <c r="J52" s="7"/>
      <c r="K52" s="13" t="e">
        <f t="shared" si="1"/>
        <v>#DIV/0!</v>
      </c>
      <c r="L52">
        <v>223</v>
      </c>
      <c r="M52" s="8"/>
      <c r="N52" s="4"/>
    </row>
    <row r="53" spans="1:14">
      <c r="A53" s="6"/>
      <c r="B53" s="7"/>
      <c r="C53" s="13" t="e">
        <f t="shared" si="0"/>
        <v>#DIV/0!</v>
      </c>
      <c r="D53">
        <v>222</v>
      </c>
      <c r="E53" s="8"/>
      <c r="F53" s="4"/>
      <c r="I53" s="6"/>
      <c r="J53" s="7"/>
      <c r="K53" s="13" t="e">
        <f t="shared" si="1"/>
        <v>#DIV/0!</v>
      </c>
      <c r="L53">
        <v>222</v>
      </c>
      <c r="M53" s="8"/>
      <c r="N53" s="4"/>
    </row>
    <row r="54" spans="1:14">
      <c r="A54" s="6"/>
      <c r="B54" s="7"/>
      <c r="C54" s="13" t="e">
        <f t="shared" si="0"/>
        <v>#DIV/0!</v>
      </c>
      <c r="D54">
        <v>221</v>
      </c>
      <c r="E54" s="8"/>
      <c r="F54" s="4"/>
      <c r="I54" s="6"/>
      <c r="J54" s="7"/>
      <c r="K54" s="13" t="e">
        <f t="shared" si="1"/>
        <v>#DIV/0!</v>
      </c>
      <c r="L54">
        <v>221</v>
      </c>
      <c r="M54" s="8"/>
      <c r="N54" s="4"/>
    </row>
    <row r="55" spans="1:14">
      <c r="A55" s="6"/>
      <c r="B55" s="7"/>
      <c r="C55" s="13" t="e">
        <f t="shared" si="0"/>
        <v>#DIV/0!</v>
      </c>
      <c r="D55">
        <v>220</v>
      </c>
      <c r="E55" s="8"/>
      <c r="F55" s="4"/>
      <c r="I55" s="6"/>
      <c r="J55" s="7"/>
      <c r="K55" s="13" t="e">
        <f t="shared" si="1"/>
        <v>#DIV/0!</v>
      </c>
      <c r="L55">
        <v>220</v>
      </c>
      <c r="M55" s="8"/>
      <c r="N55" s="4"/>
    </row>
    <row r="56" spans="1:14">
      <c r="A56" s="6"/>
      <c r="B56" s="7"/>
      <c r="C56" s="13" t="e">
        <f t="shared" si="0"/>
        <v>#DIV/0!</v>
      </c>
      <c r="D56">
        <v>219</v>
      </c>
      <c r="E56" s="8"/>
      <c r="F56" s="4"/>
      <c r="I56" s="6"/>
      <c r="J56" s="7"/>
      <c r="K56" s="13" t="e">
        <f t="shared" si="1"/>
        <v>#DIV/0!</v>
      </c>
      <c r="L56">
        <v>219</v>
      </c>
      <c r="M56" s="8"/>
      <c r="N56" s="4"/>
    </row>
    <row r="57" spans="1:14">
      <c r="A57" s="6"/>
      <c r="B57" s="7"/>
      <c r="C57" s="13" t="e">
        <f t="shared" si="0"/>
        <v>#DIV/0!</v>
      </c>
      <c r="D57">
        <v>218</v>
      </c>
      <c r="E57" s="8"/>
      <c r="F57" s="4"/>
      <c r="I57" s="6"/>
      <c r="J57" s="7"/>
      <c r="K57" s="13" t="e">
        <f t="shared" si="1"/>
        <v>#DIV/0!</v>
      </c>
      <c r="L57">
        <v>218</v>
      </c>
      <c r="M57" s="8"/>
      <c r="N57" s="4"/>
    </row>
    <row r="58" spans="1:14">
      <c r="A58" s="6"/>
      <c r="B58" s="7"/>
      <c r="C58" s="13" t="e">
        <f t="shared" si="0"/>
        <v>#DIV/0!</v>
      </c>
      <c r="D58">
        <v>217</v>
      </c>
      <c r="E58" s="8"/>
      <c r="F58" s="4"/>
      <c r="I58" s="6"/>
      <c r="J58" s="7"/>
      <c r="K58" s="13" t="e">
        <f t="shared" si="1"/>
        <v>#DIV/0!</v>
      </c>
      <c r="L58">
        <v>217</v>
      </c>
      <c r="M58" s="8"/>
      <c r="N58" s="4"/>
    </row>
    <row r="59" spans="1:14">
      <c r="A59" s="6"/>
      <c r="B59" s="7"/>
      <c r="C59" s="13" t="e">
        <f t="shared" si="0"/>
        <v>#DIV/0!</v>
      </c>
      <c r="D59">
        <v>216</v>
      </c>
      <c r="E59" s="8"/>
      <c r="F59" s="4"/>
      <c r="I59" s="6"/>
      <c r="J59" s="7"/>
      <c r="K59" s="13" t="e">
        <f t="shared" si="1"/>
        <v>#DIV/0!</v>
      </c>
      <c r="L59">
        <v>216</v>
      </c>
      <c r="M59" s="8"/>
      <c r="N59" s="4"/>
    </row>
    <row r="60" spans="1:14">
      <c r="A60" s="6"/>
      <c r="B60" s="7"/>
      <c r="C60" s="13" t="e">
        <f t="shared" si="0"/>
        <v>#DIV/0!</v>
      </c>
      <c r="D60">
        <v>215</v>
      </c>
      <c r="E60" s="8"/>
      <c r="F60" s="4"/>
      <c r="I60" s="6"/>
      <c r="J60" s="7"/>
      <c r="K60" s="13" t="e">
        <f t="shared" si="1"/>
        <v>#DIV/0!</v>
      </c>
      <c r="L60">
        <v>215</v>
      </c>
      <c r="M60" s="8"/>
      <c r="N60" s="4"/>
    </row>
    <row r="61" spans="1:14">
      <c r="A61" s="6"/>
      <c r="B61" s="11"/>
      <c r="C61" s="13" t="e">
        <f t="shared" si="0"/>
        <v>#DIV/0!</v>
      </c>
      <c r="D61">
        <v>214</v>
      </c>
      <c r="E61" s="8"/>
      <c r="F61" s="4"/>
      <c r="I61" s="6"/>
      <c r="J61" s="11"/>
      <c r="K61" s="13" t="e">
        <f t="shared" si="1"/>
        <v>#DIV/0!</v>
      </c>
      <c r="L61">
        <v>214</v>
      </c>
      <c r="M61" s="8"/>
      <c r="N61" s="4"/>
    </row>
    <row r="62" spans="1:14">
      <c r="A62" s="6"/>
      <c r="B62" s="7"/>
      <c r="C62" s="13" t="e">
        <f t="shared" si="0"/>
        <v>#DIV/0!</v>
      </c>
      <c r="D62">
        <v>213</v>
      </c>
      <c r="E62" s="8"/>
      <c r="F62" s="4"/>
      <c r="I62" s="6"/>
      <c r="J62" s="7"/>
      <c r="K62" s="13" t="e">
        <f t="shared" si="1"/>
        <v>#DIV/0!</v>
      </c>
      <c r="L62">
        <v>213</v>
      </c>
      <c r="M62" s="8"/>
      <c r="N62" s="4"/>
    </row>
    <row r="63" spans="1:14">
      <c r="A63" s="6"/>
      <c r="B63" s="7"/>
      <c r="C63" s="13" t="e">
        <f t="shared" si="0"/>
        <v>#DIV/0!</v>
      </c>
      <c r="D63">
        <v>212</v>
      </c>
      <c r="E63" s="8"/>
      <c r="F63" s="4"/>
      <c r="I63" s="6"/>
      <c r="J63" s="7"/>
      <c r="K63" s="13" t="e">
        <f t="shared" si="1"/>
        <v>#DIV/0!</v>
      </c>
      <c r="L63">
        <v>212</v>
      </c>
      <c r="M63" s="8"/>
      <c r="N63" s="4"/>
    </row>
    <row r="64" spans="1:14">
      <c r="A64" s="6"/>
      <c r="B64" s="7"/>
      <c r="C64" s="13" t="e">
        <f t="shared" si="0"/>
        <v>#DIV/0!</v>
      </c>
      <c r="D64">
        <v>211</v>
      </c>
      <c r="E64" s="8"/>
      <c r="F64" s="4"/>
      <c r="I64" s="6"/>
      <c r="J64" s="7"/>
      <c r="K64" s="13" t="e">
        <f t="shared" si="1"/>
        <v>#DIV/0!</v>
      </c>
      <c r="L64">
        <v>211</v>
      </c>
      <c r="M64" s="8"/>
      <c r="N64" s="4"/>
    </row>
    <row r="65" spans="1:14">
      <c r="A65" s="6"/>
      <c r="B65" s="7"/>
      <c r="C65" s="13" t="e">
        <f t="shared" si="0"/>
        <v>#DIV/0!</v>
      </c>
      <c r="D65">
        <v>210</v>
      </c>
      <c r="E65" s="8"/>
      <c r="F65" s="4"/>
      <c r="I65" s="6"/>
      <c r="J65" s="7"/>
      <c r="K65" s="13" t="e">
        <f t="shared" si="1"/>
        <v>#DIV/0!</v>
      </c>
      <c r="L65">
        <v>210</v>
      </c>
      <c r="M65" s="8"/>
      <c r="N65" s="4"/>
    </row>
    <row r="66" spans="1:14">
      <c r="A66" s="6"/>
      <c r="B66" s="7"/>
      <c r="C66" s="13" t="e">
        <f t="shared" si="0"/>
        <v>#DIV/0!</v>
      </c>
      <c r="D66">
        <v>209</v>
      </c>
      <c r="E66" s="8"/>
      <c r="F66" s="4"/>
      <c r="I66" s="6"/>
      <c r="J66" s="7"/>
      <c r="K66" s="13" t="e">
        <f t="shared" si="1"/>
        <v>#DIV/0!</v>
      </c>
      <c r="L66">
        <v>209</v>
      </c>
      <c r="M66" s="8"/>
      <c r="N66" s="4"/>
    </row>
    <row r="67" spans="1:14">
      <c r="A67" s="6"/>
      <c r="B67" s="7"/>
      <c r="C67" s="13" t="e">
        <f t="shared" si="0"/>
        <v>#DIV/0!</v>
      </c>
      <c r="D67">
        <v>208</v>
      </c>
      <c r="E67" s="8"/>
      <c r="F67" s="4"/>
      <c r="I67" s="6"/>
      <c r="J67" s="7"/>
      <c r="K67" s="13" t="e">
        <f t="shared" si="1"/>
        <v>#DIV/0!</v>
      </c>
      <c r="L67">
        <v>208</v>
      </c>
      <c r="M67" s="8"/>
      <c r="N67" s="4"/>
    </row>
    <row r="68" spans="1:14">
      <c r="A68" s="6"/>
      <c r="B68" s="7"/>
      <c r="C68" s="13" t="e">
        <f t="shared" si="0"/>
        <v>#DIV/0!</v>
      </c>
      <c r="D68">
        <v>207</v>
      </c>
      <c r="E68" s="8"/>
      <c r="F68" s="4"/>
      <c r="I68" s="6"/>
      <c r="J68" s="7"/>
      <c r="K68" s="13" t="e">
        <f t="shared" si="1"/>
        <v>#DIV/0!</v>
      </c>
      <c r="L68">
        <v>207</v>
      </c>
      <c r="M68" s="8"/>
      <c r="N68" s="4"/>
    </row>
    <row r="69" spans="1:14">
      <c r="A69" s="6"/>
      <c r="B69" s="7"/>
      <c r="C69" s="13" t="e">
        <f t="shared" si="0"/>
        <v>#DIV/0!</v>
      </c>
      <c r="D69">
        <v>206</v>
      </c>
      <c r="E69" s="8"/>
      <c r="F69" s="4"/>
      <c r="I69" s="6"/>
      <c r="J69" s="7"/>
      <c r="K69" s="13" t="e">
        <f t="shared" si="1"/>
        <v>#DIV/0!</v>
      </c>
      <c r="L69">
        <v>206</v>
      </c>
      <c r="M69" s="8"/>
      <c r="N69" s="4"/>
    </row>
    <row r="70" spans="1:14">
      <c r="A70" s="6"/>
      <c r="B70" s="7"/>
      <c r="C70" s="13" t="e">
        <f t="shared" si="0"/>
        <v>#DIV/0!</v>
      </c>
      <c r="D70">
        <v>205</v>
      </c>
      <c r="E70" s="8"/>
      <c r="F70" s="4"/>
      <c r="I70" s="6"/>
      <c r="J70" s="7"/>
      <c r="K70" s="13" t="e">
        <f t="shared" si="1"/>
        <v>#DIV/0!</v>
      </c>
      <c r="L70">
        <v>205</v>
      </c>
      <c r="M70" s="8"/>
      <c r="N70" s="4"/>
    </row>
    <row r="71" spans="1:14">
      <c r="A71" s="6"/>
      <c r="B71" s="7"/>
      <c r="C71" s="13" t="e">
        <f t="shared" si="0"/>
        <v>#DIV/0!</v>
      </c>
      <c r="D71">
        <v>204</v>
      </c>
      <c r="E71" s="8"/>
      <c r="F71" s="4"/>
      <c r="I71" s="6"/>
      <c r="J71" s="7"/>
      <c r="K71" s="13" t="e">
        <f t="shared" si="1"/>
        <v>#DIV/0!</v>
      </c>
      <c r="L71">
        <v>204</v>
      </c>
      <c r="M71" s="8"/>
      <c r="N71" s="4"/>
    </row>
    <row r="72" spans="1:14">
      <c r="A72" s="6"/>
      <c r="B72" s="7"/>
      <c r="C72" s="13" t="e">
        <f t="shared" si="0"/>
        <v>#DIV/0!</v>
      </c>
      <c r="D72">
        <v>203</v>
      </c>
      <c r="E72" s="8"/>
      <c r="F72" s="4"/>
      <c r="I72" s="6"/>
      <c r="J72" s="7"/>
      <c r="K72" s="13" t="e">
        <f t="shared" si="1"/>
        <v>#DIV/0!</v>
      </c>
      <c r="L72">
        <v>203</v>
      </c>
      <c r="M72" s="8"/>
      <c r="N72" s="4"/>
    </row>
    <row r="73" spans="1:14">
      <c r="A73" s="6"/>
      <c r="B73" s="7"/>
      <c r="C73" s="13" t="e">
        <f t="shared" si="0"/>
        <v>#DIV/0!</v>
      </c>
      <c r="D73">
        <v>202</v>
      </c>
      <c r="E73" s="8"/>
      <c r="F73" s="4"/>
      <c r="I73" s="6"/>
      <c r="J73" s="7"/>
      <c r="K73" s="13" t="e">
        <f t="shared" si="1"/>
        <v>#DIV/0!</v>
      </c>
      <c r="L73">
        <v>202</v>
      </c>
      <c r="M73" s="8"/>
      <c r="N73" s="4"/>
    </row>
    <row r="74" spans="1:14">
      <c r="A74" s="6"/>
      <c r="B74" s="7"/>
      <c r="C74" s="13" t="e">
        <f t="shared" si="0"/>
        <v>#DIV/0!</v>
      </c>
      <c r="D74">
        <v>201</v>
      </c>
      <c r="E74" s="8"/>
      <c r="F74" s="4"/>
      <c r="I74" s="6"/>
      <c r="J74" s="7"/>
      <c r="K74" s="13" t="e">
        <f t="shared" si="1"/>
        <v>#DIV/0!</v>
      </c>
      <c r="L74">
        <v>201</v>
      </c>
      <c r="M74" s="8"/>
      <c r="N74" s="4"/>
    </row>
    <row r="75" spans="1:14">
      <c r="A75" s="6"/>
      <c r="B75" s="7"/>
      <c r="C75" s="13" t="e">
        <f t="shared" si="0"/>
        <v>#DIV/0!</v>
      </c>
      <c r="D75">
        <v>200</v>
      </c>
      <c r="E75" s="8"/>
      <c r="F75" s="4"/>
      <c r="I75" s="6"/>
      <c r="J75" s="7"/>
      <c r="K75" s="13" t="e">
        <f t="shared" si="1"/>
        <v>#DIV/0!</v>
      </c>
      <c r="L75">
        <v>200</v>
      </c>
      <c r="M75" s="8"/>
      <c r="N75" s="4"/>
    </row>
    <row r="76" spans="1:14">
      <c r="A76" s="6"/>
      <c r="B76" s="7"/>
      <c r="C76" s="13" t="e">
        <f t="shared" si="0"/>
        <v>#DIV/0!</v>
      </c>
      <c r="D76">
        <v>199</v>
      </c>
      <c r="E76" s="8"/>
      <c r="F76" s="4"/>
      <c r="I76" s="6"/>
      <c r="J76" s="7"/>
      <c r="K76" s="13" t="e">
        <f t="shared" si="1"/>
        <v>#DIV/0!</v>
      </c>
      <c r="L76">
        <v>199</v>
      </c>
      <c r="M76" s="8"/>
      <c r="N76" s="4"/>
    </row>
    <row r="77" spans="1:14">
      <c r="A77" s="6"/>
      <c r="B77" s="7"/>
      <c r="C77" s="13" t="e">
        <f t="shared" si="0"/>
        <v>#DIV/0!</v>
      </c>
      <c r="D77">
        <v>198</v>
      </c>
      <c r="E77" s="8"/>
      <c r="F77" s="4"/>
      <c r="I77" s="6"/>
      <c r="J77" s="7"/>
      <c r="K77" s="13" t="e">
        <f t="shared" si="1"/>
        <v>#DIV/0!</v>
      </c>
      <c r="L77">
        <v>198</v>
      </c>
      <c r="M77" s="8"/>
      <c r="N77" s="4"/>
    </row>
    <row r="78" spans="1:14">
      <c r="A78" s="6"/>
      <c r="B78" s="7"/>
      <c r="C78" s="13" t="e">
        <f t="shared" si="0"/>
        <v>#DIV/0!</v>
      </c>
      <c r="D78">
        <v>197</v>
      </c>
      <c r="E78" s="8"/>
      <c r="F78" s="4"/>
      <c r="I78" s="6"/>
      <c r="J78" s="7"/>
      <c r="K78" s="13" t="e">
        <f t="shared" si="1"/>
        <v>#DIV/0!</v>
      </c>
      <c r="L78">
        <v>197</v>
      </c>
      <c r="M78" s="8"/>
      <c r="N78" s="4"/>
    </row>
    <row r="79" spans="1:14">
      <c r="A79" s="6"/>
      <c r="B79" s="7"/>
      <c r="C79" s="13" t="e">
        <f t="shared" si="0"/>
        <v>#DIV/0!</v>
      </c>
      <c r="D79">
        <v>196</v>
      </c>
      <c r="E79" s="8"/>
      <c r="F79" s="4"/>
      <c r="I79" s="6"/>
      <c r="J79" s="7"/>
      <c r="K79" s="13" t="e">
        <f t="shared" si="1"/>
        <v>#DIV/0!</v>
      </c>
      <c r="L79">
        <v>196</v>
      </c>
      <c r="M79" s="8"/>
      <c r="N79" s="4"/>
    </row>
    <row r="80" spans="1:14">
      <c r="A80" s="6"/>
      <c r="B80" s="7"/>
      <c r="C80" s="13" t="e">
        <f t="shared" si="0"/>
        <v>#DIV/0!</v>
      </c>
      <c r="D80">
        <v>195</v>
      </c>
      <c r="E80" s="8"/>
      <c r="F80" s="4"/>
      <c r="I80" s="6"/>
      <c r="J80" s="7"/>
      <c r="K80" s="13" t="e">
        <f t="shared" si="1"/>
        <v>#DIV/0!</v>
      </c>
      <c r="L80">
        <v>195</v>
      </c>
      <c r="M80" s="8"/>
      <c r="N80" s="4"/>
    </row>
    <row r="81" spans="1:14">
      <c r="A81" s="6"/>
      <c r="B81" s="11"/>
      <c r="C81" s="13" t="e">
        <f t="shared" si="0"/>
        <v>#DIV/0!</v>
      </c>
      <c r="D81">
        <v>194</v>
      </c>
      <c r="E81" s="8"/>
      <c r="F81" s="4"/>
      <c r="I81" s="6"/>
      <c r="J81" s="11"/>
      <c r="K81" s="13" t="e">
        <f t="shared" si="1"/>
        <v>#DIV/0!</v>
      </c>
      <c r="L81">
        <v>194</v>
      </c>
      <c r="M81" s="8"/>
      <c r="N81" s="4"/>
    </row>
    <row r="82" spans="1:14">
      <c r="A82" s="6"/>
      <c r="B82" s="7"/>
      <c r="C82" s="13" t="e">
        <f t="shared" si="0"/>
        <v>#DIV/0!</v>
      </c>
      <c r="D82">
        <v>193</v>
      </c>
      <c r="E82" s="8"/>
      <c r="F82" s="4"/>
      <c r="I82" s="6"/>
      <c r="J82" s="7"/>
      <c r="K82" s="13" t="e">
        <f t="shared" si="1"/>
        <v>#DIV/0!</v>
      </c>
      <c r="L82">
        <v>193</v>
      </c>
      <c r="M82" s="8"/>
      <c r="N82" s="4"/>
    </row>
    <row r="83" spans="1:14">
      <c r="A83" s="6"/>
      <c r="B83" s="7"/>
      <c r="C83" s="13" t="e">
        <f t="shared" si="0"/>
        <v>#DIV/0!</v>
      </c>
      <c r="D83">
        <v>192</v>
      </c>
      <c r="E83" s="8"/>
      <c r="F83" s="4"/>
      <c r="I83" s="6"/>
      <c r="J83" s="7"/>
      <c r="K83" s="13" t="e">
        <f t="shared" si="1"/>
        <v>#DIV/0!</v>
      </c>
      <c r="L83">
        <v>192</v>
      </c>
      <c r="M83" s="8"/>
      <c r="N83" s="4"/>
    </row>
    <row r="84" spans="1:14">
      <c r="A84" s="6"/>
      <c r="B84" s="7"/>
      <c r="C84" s="13" t="e">
        <f t="shared" si="0"/>
        <v>#DIV/0!</v>
      </c>
      <c r="D84">
        <v>191</v>
      </c>
      <c r="E84" s="8"/>
      <c r="F84" s="4"/>
      <c r="I84" s="6"/>
      <c r="J84" s="7"/>
      <c r="K84" s="13" t="e">
        <f t="shared" si="1"/>
        <v>#DIV/0!</v>
      </c>
      <c r="L84">
        <v>191</v>
      </c>
      <c r="M84" s="8"/>
      <c r="N84" s="4"/>
    </row>
    <row r="85" spans="1:14">
      <c r="A85" s="6"/>
      <c r="B85" s="7"/>
      <c r="C85" s="13" t="e">
        <f t="shared" si="0"/>
        <v>#DIV/0!</v>
      </c>
      <c r="D85">
        <v>190</v>
      </c>
      <c r="E85" s="8"/>
      <c r="F85" s="4"/>
      <c r="I85" s="6"/>
      <c r="J85" s="7"/>
      <c r="K85" s="13" t="e">
        <f t="shared" si="1"/>
        <v>#DIV/0!</v>
      </c>
      <c r="L85">
        <v>190</v>
      </c>
      <c r="M85" s="8"/>
      <c r="N85" s="4"/>
    </row>
    <row r="86" spans="1:14">
      <c r="A86" s="6"/>
      <c r="B86" s="7"/>
      <c r="C86" s="13" t="e">
        <f t="shared" si="0"/>
        <v>#DIV/0!</v>
      </c>
      <c r="D86">
        <v>189</v>
      </c>
      <c r="E86" s="8"/>
      <c r="F86" s="4"/>
      <c r="I86" s="6"/>
      <c r="J86" s="7"/>
      <c r="K86" s="13" t="e">
        <f t="shared" si="1"/>
        <v>#DIV/0!</v>
      </c>
      <c r="L86">
        <v>189</v>
      </c>
      <c r="M86" s="8"/>
      <c r="N86" s="4"/>
    </row>
    <row r="87" spans="1:14">
      <c r="A87" s="6"/>
      <c r="B87" s="7"/>
      <c r="C87" s="13" t="e">
        <f t="shared" ref="C87:C150" si="2">(B87-B66)/B66</f>
        <v>#DIV/0!</v>
      </c>
      <c r="D87">
        <v>188</v>
      </c>
      <c r="E87" s="8"/>
      <c r="F87" s="4"/>
      <c r="I87" s="6"/>
      <c r="J87" s="7"/>
      <c r="K87" s="13" t="e">
        <f t="shared" ref="K87:K150" si="3">(J87-J66)/J66</f>
        <v>#DIV/0!</v>
      </c>
      <c r="L87">
        <v>188</v>
      </c>
      <c r="M87" s="8"/>
      <c r="N87" s="4"/>
    </row>
    <row r="88" spans="1:14">
      <c r="A88" s="6"/>
      <c r="B88" s="7"/>
      <c r="C88" s="13" t="e">
        <f t="shared" si="2"/>
        <v>#DIV/0!</v>
      </c>
      <c r="D88">
        <v>187</v>
      </c>
      <c r="E88" s="8"/>
      <c r="F88" s="4"/>
      <c r="I88" s="6"/>
      <c r="J88" s="7"/>
      <c r="K88" s="13" t="e">
        <f t="shared" si="3"/>
        <v>#DIV/0!</v>
      </c>
      <c r="L88">
        <v>187</v>
      </c>
      <c r="M88" s="8"/>
      <c r="N88" s="4"/>
    </row>
    <row r="89" spans="1:14">
      <c r="A89" s="6"/>
      <c r="B89" s="7"/>
      <c r="C89" s="13" t="e">
        <f t="shared" si="2"/>
        <v>#DIV/0!</v>
      </c>
      <c r="D89">
        <v>186</v>
      </c>
      <c r="E89" s="8"/>
      <c r="F89" s="4"/>
      <c r="I89" s="6"/>
      <c r="J89" s="7"/>
      <c r="K89" s="13" t="e">
        <f t="shared" si="3"/>
        <v>#DIV/0!</v>
      </c>
      <c r="L89">
        <v>186</v>
      </c>
      <c r="M89" s="8"/>
      <c r="N89" s="4"/>
    </row>
    <row r="90" spans="1:14">
      <c r="A90" s="6"/>
      <c r="B90" s="7"/>
      <c r="C90" s="13" t="e">
        <f t="shared" si="2"/>
        <v>#DIV/0!</v>
      </c>
      <c r="D90">
        <v>185</v>
      </c>
      <c r="E90" s="8"/>
      <c r="F90" s="4"/>
      <c r="I90" s="6"/>
      <c r="J90" s="7"/>
      <c r="K90" s="13" t="e">
        <f t="shared" si="3"/>
        <v>#DIV/0!</v>
      </c>
      <c r="L90">
        <v>185</v>
      </c>
      <c r="M90" s="8"/>
      <c r="N90" s="4"/>
    </row>
    <row r="91" spans="1:14">
      <c r="A91" s="6"/>
      <c r="B91" s="7"/>
      <c r="C91" s="13" t="e">
        <f t="shared" si="2"/>
        <v>#DIV/0!</v>
      </c>
      <c r="D91">
        <v>184</v>
      </c>
      <c r="E91" s="8"/>
      <c r="F91" s="4"/>
      <c r="I91" s="6"/>
      <c r="J91" s="7"/>
      <c r="K91" s="13" t="e">
        <f t="shared" si="3"/>
        <v>#DIV/0!</v>
      </c>
      <c r="L91">
        <v>184</v>
      </c>
      <c r="M91" s="8"/>
      <c r="N91" s="4"/>
    </row>
    <row r="92" spans="1:14">
      <c r="A92" s="6"/>
      <c r="B92" s="7"/>
      <c r="C92" s="13" t="e">
        <f t="shared" si="2"/>
        <v>#DIV/0!</v>
      </c>
      <c r="D92">
        <v>183</v>
      </c>
      <c r="E92" s="8"/>
      <c r="F92" s="4"/>
      <c r="I92" s="6"/>
      <c r="J92" s="7"/>
      <c r="K92" s="13" t="e">
        <f t="shared" si="3"/>
        <v>#DIV/0!</v>
      </c>
      <c r="L92">
        <v>183</v>
      </c>
      <c r="M92" s="8"/>
      <c r="N92" s="4"/>
    </row>
    <row r="93" spans="1:14">
      <c r="A93" s="6"/>
      <c r="B93" s="7"/>
      <c r="C93" s="13" t="e">
        <f t="shared" si="2"/>
        <v>#DIV/0!</v>
      </c>
      <c r="D93">
        <v>182</v>
      </c>
      <c r="E93" s="8"/>
      <c r="F93" s="4"/>
      <c r="I93" s="6"/>
      <c r="J93" s="7"/>
      <c r="K93" s="13" t="e">
        <f t="shared" si="3"/>
        <v>#DIV/0!</v>
      </c>
      <c r="L93">
        <v>182</v>
      </c>
      <c r="M93" s="8"/>
      <c r="N93" s="4"/>
    </row>
    <row r="94" spans="1:14">
      <c r="A94" s="6"/>
      <c r="B94" s="7"/>
      <c r="C94" s="13" t="e">
        <f t="shared" si="2"/>
        <v>#DIV/0!</v>
      </c>
      <c r="D94">
        <v>181</v>
      </c>
      <c r="E94" s="8"/>
      <c r="F94" s="4"/>
      <c r="I94" s="6"/>
      <c r="J94" s="7"/>
      <c r="K94" s="13" t="e">
        <f t="shared" si="3"/>
        <v>#DIV/0!</v>
      </c>
      <c r="L94">
        <v>181</v>
      </c>
      <c r="M94" s="8"/>
      <c r="N94" s="4"/>
    </row>
    <row r="95" spans="1:14">
      <c r="A95" s="6"/>
      <c r="B95" s="7"/>
      <c r="C95" s="13" t="e">
        <f t="shared" si="2"/>
        <v>#DIV/0!</v>
      </c>
      <c r="D95">
        <v>180</v>
      </c>
      <c r="E95" s="8"/>
      <c r="F95" s="4"/>
      <c r="I95" s="6"/>
      <c r="J95" s="7"/>
      <c r="K95" s="13" t="e">
        <f t="shared" si="3"/>
        <v>#DIV/0!</v>
      </c>
      <c r="L95">
        <v>180</v>
      </c>
      <c r="M95" s="8"/>
      <c r="N95" s="4"/>
    </row>
    <row r="96" spans="1:14">
      <c r="A96" s="6"/>
      <c r="B96" s="7"/>
      <c r="C96" s="13" t="e">
        <f t="shared" si="2"/>
        <v>#DIV/0!</v>
      </c>
      <c r="D96">
        <v>179</v>
      </c>
      <c r="E96" s="8"/>
      <c r="F96" s="4"/>
      <c r="I96" s="6"/>
      <c r="J96" s="7"/>
      <c r="K96" s="13" t="e">
        <f t="shared" si="3"/>
        <v>#DIV/0!</v>
      </c>
      <c r="L96">
        <v>179</v>
      </c>
      <c r="M96" s="8"/>
      <c r="N96" s="4"/>
    </row>
    <row r="97" spans="1:14">
      <c r="A97" s="6"/>
      <c r="B97" s="7"/>
      <c r="C97" s="13" t="e">
        <f t="shared" si="2"/>
        <v>#DIV/0!</v>
      </c>
      <c r="D97">
        <v>178</v>
      </c>
      <c r="E97" s="8"/>
      <c r="F97" s="4"/>
      <c r="I97" s="6"/>
      <c r="J97" s="7"/>
      <c r="K97" s="13" t="e">
        <f t="shared" si="3"/>
        <v>#DIV/0!</v>
      </c>
      <c r="L97">
        <v>178</v>
      </c>
      <c r="M97" s="8"/>
      <c r="N97" s="4"/>
    </row>
    <row r="98" spans="1:14">
      <c r="A98" s="6"/>
      <c r="B98" s="7"/>
      <c r="C98" s="13" t="e">
        <f t="shared" si="2"/>
        <v>#DIV/0!</v>
      </c>
      <c r="D98">
        <v>177</v>
      </c>
      <c r="E98" s="8"/>
      <c r="F98" s="4"/>
      <c r="I98" s="6"/>
      <c r="J98" s="7"/>
      <c r="K98" s="13" t="e">
        <f t="shared" si="3"/>
        <v>#DIV/0!</v>
      </c>
      <c r="L98">
        <v>177</v>
      </c>
      <c r="M98" s="8"/>
      <c r="N98" s="4"/>
    </row>
    <row r="99" spans="1:14">
      <c r="A99" s="6"/>
      <c r="B99" s="7"/>
      <c r="C99" s="13" t="e">
        <f t="shared" si="2"/>
        <v>#DIV/0!</v>
      </c>
      <c r="D99">
        <v>176</v>
      </c>
      <c r="E99" s="8"/>
      <c r="F99" s="4"/>
      <c r="I99" s="6"/>
      <c r="J99" s="7"/>
      <c r="K99" s="13" t="e">
        <f t="shared" si="3"/>
        <v>#DIV/0!</v>
      </c>
      <c r="L99">
        <v>176</v>
      </c>
      <c r="M99" s="8"/>
      <c r="N99" s="4"/>
    </row>
    <row r="100" spans="1:14">
      <c r="A100" s="6"/>
      <c r="B100" s="7"/>
      <c r="C100" s="13" t="e">
        <f t="shared" si="2"/>
        <v>#DIV/0!</v>
      </c>
      <c r="D100">
        <v>175</v>
      </c>
      <c r="E100" s="8"/>
      <c r="F100" s="4"/>
      <c r="I100" s="6"/>
      <c r="J100" s="7"/>
      <c r="K100" s="13" t="e">
        <f t="shared" si="3"/>
        <v>#DIV/0!</v>
      </c>
      <c r="L100">
        <v>175</v>
      </c>
      <c r="M100" s="8"/>
      <c r="N100" s="4"/>
    </row>
    <row r="101" spans="1:14">
      <c r="A101" s="6"/>
      <c r="B101" s="7"/>
      <c r="C101" s="13" t="e">
        <f t="shared" si="2"/>
        <v>#DIV/0!</v>
      </c>
      <c r="D101">
        <v>174</v>
      </c>
      <c r="E101" s="8"/>
      <c r="F101" s="4"/>
      <c r="I101" s="6"/>
      <c r="J101" s="7"/>
      <c r="K101" s="13" t="e">
        <f t="shared" si="3"/>
        <v>#DIV/0!</v>
      </c>
      <c r="L101">
        <v>174</v>
      </c>
      <c r="M101" s="8"/>
      <c r="N101" s="4"/>
    </row>
    <row r="102" spans="1:14">
      <c r="A102" s="6"/>
      <c r="B102" s="11"/>
      <c r="C102" s="13" t="e">
        <f t="shared" si="2"/>
        <v>#DIV/0!</v>
      </c>
      <c r="D102">
        <v>173</v>
      </c>
      <c r="E102" s="8"/>
      <c r="F102" s="4"/>
      <c r="I102" s="6"/>
      <c r="J102" s="11"/>
      <c r="K102" s="13" t="e">
        <f t="shared" si="3"/>
        <v>#DIV/0!</v>
      </c>
      <c r="L102">
        <v>173</v>
      </c>
      <c r="M102" s="8"/>
      <c r="N102" s="4"/>
    </row>
    <row r="103" spans="1:14">
      <c r="A103" s="6"/>
      <c r="B103" s="11"/>
      <c r="C103" s="13" t="e">
        <f t="shared" si="2"/>
        <v>#DIV/0!</v>
      </c>
      <c r="D103">
        <v>172</v>
      </c>
      <c r="E103" s="8"/>
      <c r="F103" s="4"/>
      <c r="I103" s="6"/>
      <c r="J103" s="11"/>
      <c r="K103" s="13" t="e">
        <f t="shared" si="3"/>
        <v>#DIV/0!</v>
      </c>
      <c r="L103">
        <v>172</v>
      </c>
      <c r="M103" s="8"/>
      <c r="N103" s="4"/>
    </row>
    <row r="104" spans="1:14">
      <c r="A104" s="6"/>
      <c r="B104" s="11"/>
      <c r="C104" s="13" t="e">
        <f t="shared" si="2"/>
        <v>#DIV/0!</v>
      </c>
      <c r="D104">
        <v>171</v>
      </c>
      <c r="E104" s="8"/>
      <c r="F104" s="4"/>
      <c r="I104" s="6"/>
      <c r="J104" s="11"/>
      <c r="K104" s="13" t="e">
        <f t="shared" si="3"/>
        <v>#DIV/0!</v>
      </c>
      <c r="L104">
        <v>171</v>
      </c>
      <c r="M104" s="8"/>
      <c r="N104" s="4"/>
    </row>
    <row r="105" spans="1:14">
      <c r="A105" s="6"/>
      <c r="B105" s="7"/>
      <c r="C105" s="13" t="e">
        <f t="shared" si="2"/>
        <v>#DIV/0!</v>
      </c>
      <c r="D105">
        <v>170</v>
      </c>
      <c r="E105" s="8"/>
      <c r="F105" s="4"/>
      <c r="I105" s="6"/>
      <c r="J105" s="7"/>
      <c r="K105" s="13" t="e">
        <f t="shared" si="3"/>
        <v>#DIV/0!</v>
      </c>
      <c r="L105">
        <v>170</v>
      </c>
      <c r="M105" s="8"/>
      <c r="N105" s="4"/>
    </row>
    <row r="106" spans="1:14">
      <c r="A106" s="6"/>
      <c r="B106" s="7"/>
      <c r="C106" s="13" t="e">
        <f t="shared" si="2"/>
        <v>#DIV/0!</v>
      </c>
      <c r="D106">
        <v>169</v>
      </c>
      <c r="E106" s="8"/>
      <c r="F106" s="4"/>
      <c r="I106" s="6"/>
      <c r="J106" s="7"/>
      <c r="K106" s="13" t="e">
        <f t="shared" si="3"/>
        <v>#DIV/0!</v>
      </c>
      <c r="L106">
        <v>169</v>
      </c>
      <c r="M106" s="8"/>
      <c r="N106" s="4"/>
    </row>
    <row r="107" spans="1:14">
      <c r="A107" s="6"/>
      <c r="B107" s="7"/>
      <c r="C107" s="13" t="e">
        <f t="shared" si="2"/>
        <v>#DIV/0!</v>
      </c>
      <c r="D107">
        <v>168</v>
      </c>
      <c r="E107" s="8"/>
      <c r="F107" s="4"/>
      <c r="I107" s="6"/>
      <c r="J107" s="7"/>
      <c r="K107" s="13" t="e">
        <f t="shared" si="3"/>
        <v>#DIV/0!</v>
      </c>
      <c r="L107">
        <v>168</v>
      </c>
      <c r="M107" s="8"/>
      <c r="N107" s="4"/>
    </row>
    <row r="108" spans="1:14">
      <c r="A108" s="6"/>
      <c r="B108" s="7"/>
      <c r="C108" s="13" t="e">
        <f t="shared" si="2"/>
        <v>#DIV/0!</v>
      </c>
      <c r="D108">
        <v>167</v>
      </c>
      <c r="E108" s="8"/>
      <c r="F108" s="4"/>
      <c r="I108" s="6"/>
      <c r="J108" s="7"/>
      <c r="K108" s="13" t="e">
        <f t="shared" si="3"/>
        <v>#DIV/0!</v>
      </c>
      <c r="L108">
        <v>167</v>
      </c>
      <c r="M108" s="8"/>
      <c r="N108" s="4"/>
    </row>
    <row r="109" spans="1:14">
      <c r="A109" s="6"/>
      <c r="B109" s="7"/>
      <c r="C109" s="13" t="e">
        <f t="shared" si="2"/>
        <v>#DIV/0!</v>
      </c>
      <c r="D109">
        <v>166</v>
      </c>
      <c r="E109" s="8"/>
      <c r="F109" s="4"/>
      <c r="I109" s="6"/>
      <c r="J109" s="7"/>
      <c r="K109" s="13" t="e">
        <f t="shared" si="3"/>
        <v>#DIV/0!</v>
      </c>
      <c r="L109">
        <v>166</v>
      </c>
      <c r="M109" s="8"/>
      <c r="N109" s="4"/>
    </row>
    <row r="110" spans="1:14">
      <c r="A110" s="6"/>
      <c r="B110" s="7"/>
      <c r="C110" s="13" t="e">
        <f t="shared" si="2"/>
        <v>#DIV/0!</v>
      </c>
      <c r="D110">
        <v>165</v>
      </c>
      <c r="E110" s="8"/>
      <c r="F110" s="4"/>
      <c r="I110" s="6"/>
      <c r="J110" s="7"/>
      <c r="K110" s="13" t="e">
        <f t="shared" si="3"/>
        <v>#DIV/0!</v>
      </c>
      <c r="L110">
        <v>165</v>
      </c>
      <c r="M110" s="8"/>
      <c r="N110" s="4"/>
    </row>
    <row r="111" spans="1:14">
      <c r="A111" s="6"/>
      <c r="B111" s="7"/>
      <c r="C111" s="13" t="e">
        <f t="shared" si="2"/>
        <v>#DIV/0!</v>
      </c>
      <c r="D111">
        <v>164</v>
      </c>
      <c r="E111" s="8"/>
      <c r="F111" s="4"/>
      <c r="I111" s="6"/>
      <c r="J111" s="7"/>
      <c r="K111" s="13" t="e">
        <f t="shared" si="3"/>
        <v>#DIV/0!</v>
      </c>
      <c r="L111">
        <v>164</v>
      </c>
      <c r="M111" s="8"/>
      <c r="N111" s="4"/>
    </row>
    <row r="112" spans="1:14">
      <c r="A112" s="6"/>
      <c r="B112" s="7"/>
      <c r="C112" s="13" t="e">
        <f t="shared" si="2"/>
        <v>#DIV/0!</v>
      </c>
      <c r="D112">
        <v>163</v>
      </c>
      <c r="E112" s="8"/>
      <c r="F112" s="4"/>
      <c r="I112" s="6"/>
      <c r="J112" s="7"/>
      <c r="K112" s="13" t="e">
        <f t="shared" si="3"/>
        <v>#DIV/0!</v>
      </c>
      <c r="L112">
        <v>163</v>
      </c>
      <c r="M112" s="8"/>
      <c r="N112" s="4"/>
    </row>
    <row r="113" spans="1:14">
      <c r="A113" s="6"/>
      <c r="B113" s="7"/>
      <c r="C113" s="13" t="e">
        <f t="shared" si="2"/>
        <v>#DIV/0!</v>
      </c>
      <c r="D113">
        <v>162</v>
      </c>
      <c r="E113" s="8"/>
      <c r="F113" s="4"/>
      <c r="I113" s="6"/>
      <c r="J113" s="7"/>
      <c r="K113" s="13" t="e">
        <f t="shared" si="3"/>
        <v>#DIV/0!</v>
      </c>
      <c r="L113">
        <v>162</v>
      </c>
      <c r="M113" s="8"/>
      <c r="N113" s="4"/>
    </row>
    <row r="114" spans="1:14">
      <c r="A114" s="6"/>
      <c r="B114" s="7"/>
      <c r="C114" s="13" t="e">
        <f t="shared" si="2"/>
        <v>#DIV/0!</v>
      </c>
      <c r="D114">
        <v>161</v>
      </c>
      <c r="E114" s="8"/>
      <c r="F114" s="4"/>
      <c r="I114" s="6"/>
      <c r="J114" s="7"/>
      <c r="K114" s="13" t="e">
        <f t="shared" si="3"/>
        <v>#DIV/0!</v>
      </c>
      <c r="L114">
        <v>161</v>
      </c>
      <c r="M114" s="8"/>
      <c r="N114" s="4"/>
    </row>
    <row r="115" spans="1:14">
      <c r="A115" s="6"/>
      <c r="B115" s="7"/>
      <c r="C115" s="13" t="e">
        <f t="shared" si="2"/>
        <v>#DIV/0!</v>
      </c>
      <c r="D115">
        <v>160</v>
      </c>
      <c r="E115" s="8"/>
      <c r="F115" s="4"/>
      <c r="I115" s="6"/>
      <c r="J115" s="7"/>
      <c r="K115" s="13" t="e">
        <f t="shared" si="3"/>
        <v>#DIV/0!</v>
      </c>
      <c r="L115">
        <v>160</v>
      </c>
      <c r="M115" s="8"/>
      <c r="N115" s="4"/>
    </row>
    <row r="116" spans="1:14">
      <c r="A116" s="6"/>
      <c r="B116" s="7"/>
      <c r="C116" s="13" t="e">
        <f t="shared" si="2"/>
        <v>#DIV/0!</v>
      </c>
      <c r="D116">
        <v>159</v>
      </c>
      <c r="E116" s="8"/>
      <c r="F116" s="4"/>
      <c r="I116" s="6"/>
      <c r="J116" s="7"/>
      <c r="K116" s="13" t="e">
        <f t="shared" si="3"/>
        <v>#DIV/0!</v>
      </c>
      <c r="L116">
        <v>159</v>
      </c>
      <c r="M116" s="8"/>
      <c r="N116" s="4"/>
    </row>
    <row r="117" spans="1:14">
      <c r="A117" s="6"/>
      <c r="B117" s="7"/>
      <c r="C117" s="13" t="e">
        <f t="shared" si="2"/>
        <v>#DIV/0!</v>
      </c>
      <c r="D117">
        <v>158</v>
      </c>
      <c r="E117" s="8"/>
      <c r="F117" s="4"/>
      <c r="I117" s="6"/>
      <c r="J117" s="7"/>
      <c r="K117" s="13" t="e">
        <f t="shared" si="3"/>
        <v>#DIV/0!</v>
      </c>
      <c r="L117">
        <v>158</v>
      </c>
      <c r="M117" s="8"/>
      <c r="N117" s="4"/>
    </row>
    <row r="118" spans="1:14">
      <c r="A118" s="6"/>
      <c r="B118" s="7"/>
      <c r="C118" s="13" t="e">
        <f t="shared" si="2"/>
        <v>#DIV/0!</v>
      </c>
      <c r="D118">
        <v>157</v>
      </c>
      <c r="E118" s="8"/>
      <c r="F118" s="4"/>
      <c r="I118" s="6"/>
      <c r="J118" s="7"/>
      <c r="K118" s="13" t="e">
        <f t="shared" si="3"/>
        <v>#DIV/0!</v>
      </c>
      <c r="L118">
        <v>157</v>
      </c>
      <c r="M118" s="8"/>
      <c r="N118" s="4"/>
    </row>
    <row r="119" spans="1:14">
      <c r="A119" s="6"/>
      <c r="B119" s="7"/>
      <c r="C119" s="13" t="e">
        <f t="shared" si="2"/>
        <v>#DIV/0!</v>
      </c>
      <c r="D119">
        <v>156</v>
      </c>
      <c r="E119" s="8"/>
      <c r="F119" s="4"/>
      <c r="I119" s="6"/>
      <c r="J119" s="7"/>
      <c r="K119" s="13" t="e">
        <f t="shared" si="3"/>
        <v>#DIV/0!</v>
      </c>
      <c r="L119">
        <v>156</v>
      </c>
      <c r="M119" s="8"/>
      <c r="N119" s="4"/>
    </row>
    <row r="120" spans="1:14">
      <c r="A120" s="6"/>
      <c r="B120" s="7"/>
      <c r="C120" s="13" t="e">
        <f t="shared" si="2"/>
        <v>#DIV/0!</v>
      </c>
      <c r="D120">
        <v>155</v>
      </c>
      <c r="E120" s="8"/>
      <c r="F120" s="4"/>
      <c r="I120" s="6"/>
      <c r="J120" s="7"/>
      <c r="K120" s="13" t="e">
        <f t="shared" si="3"/>
        <v>#DIV/0!</v>
      </c>
      <c r="L120">
        <v>155</v>
      </c>
      <c r="M120" s="8"/>
      <c r="N120" s="4"/>
    </row>
    <row r="121" spans="1:14">
      <c r="A121" s="6"/>
      <c r="B121" s="7"/>
      <c r="C121" s="13" t="e">
        <f t="shared" si="2"/>
        <v>#DIV/0!</v>
      </c>
      <c r="D121">
        <v>154</v>
      </c>
      <c r="E121" s="8"/>
      <c r="F121" s="4"/>
      <c r="I121" s="6"/>
      <c r="J121" s="7"/>
      <c r="K121" s="13" t="e">
        <f t="shared" si="3"/>
        <v>#DIV/0!</v>
      </c>
      <c r="L121">
        <v>154</v>
      </c>
      <c r="M121" s="8"/>
      <c r="N121" s="4"/>
    </row>
    <row r="122" spans="1:14">
      <c r="A122" s="6"/>
      <c r="B122" s="7"/>
      <c r="C122" s="13" t="e">
        <f t="shared" si="2"/>
        <v>#DIV/0!</v>
      </c>
      <c r="D122">
        <v>153</v>
      </c>
      <c r="E122" s="8"/>
      <c r="F122" s="4"/>
      <c r="I122" s="6"/>
      <c r="J122" s="7"/>
      <c r="K122" s="13" t="e">
        <f t="shared" si="3"/>
        <v>#DIV/0!</v>
      </c>
      <c r="L122">
        <v>153</v>
      </c>
      <c r="M122" s="8"/>
      <c r="N122" s="4"/>
    </row>
    <row r="123" spans="1:14">
      <c r="A123" s="6"/>
      <c r="B123" s="7"/>
      <c r="C123" s="13" t="e">
        <f t="shared" si="2"/>
        <v>#DIV/0!</v>
      </c>
      <c r="D123">
        <v>152</v>
      </c>
      <c r="E123" s="8"/>
      <c r="F123" s="4"/>
      <c r="I123" s="6"/>
      <c r="J123" s="7"/>
      <c r="K123" s="13" t="e">
        <f t="shared" si="3"/>
        <v>#DIV/0!</v>
      </c>
      <c r="L123">
        <v>152</v>
      </c>
      <c r="M123" s="8"/>
      <c r="N123" s="4"/>
    </row>
    <row r="124" spans="1:14">
      <c r="A124" s="6"/>
      <c r="B124" s="11"/>
      <c r="C124" s="13" t="e">
        <f t="shared" si="2"/>
        <v>#DIV/0!</v>
      </c>
      <c r="D124">
        <v>151</v>
      </c>
      <c r="E124" s="8"/>
      <c r="F124" s="4"/>
      <c r="I124" s="6"/>
      <c r="J124" s="11"/>
      <c r="K124" s="13" t="e">
        <f t="shared" si="3"/>
        <v>#DIV/0!</v>
      </c>
      <c r="L124">
        <v>151</v>
      </c>
      <c r="M124" s="8"/>
      <c r="N124" s="4"/>
    </row>
    <row r="125" spans="1:14">
      <c r="A125" s="6"/>
      <c r="B125" s="11"/>
      <c r="C125" s="13" t="e">
        <f t="shared" si="2"/>
        <v>#DIV/0!</v>
      </c>
      <c r="D125">
        <v>150</v>
      </c>
      <c r="E125" s="8"/>
      <c r="F125" s="4"/>
      <c r="I125" s="6"/>
      <c r="J125" s="11"/>
      <c r="K125" s="13" t="e">
        <f t="shared" si="3"/>
        <v>#DIV/0!</v>
      </c>
      <c r="L125">
        <v>150</v>
      </c>
      <c r="M125" s="8"/>
      <c r="N125" s="4"/>
    </row>
    <row r="126" spans="1:14">
      <c r="A126" s="6"/>
      <c r="B126" s="11"/>
      <c r="C126" s="13" t="e">
        <f t="shared" si="2"/>
        <v>#DIV/0!</v>
      </c>
      <c r="D126">
        <v>149</v>
      </c>
      <c r="E126" s="8"/>
      <c r="F126" s="4"/>
      <c r="I126" s="6"/>
      <c r="J126" s="11"/>
      <c r="K126" s="13" t="e">
        <f t="shared" si="3"/>
        <v>#DIV/0!</v>
      </c>
      <c r="L126">
        <v>149</v>
      </c>
      <c r="M126" s="8"/>
      <c r="N126" s="4"/>
    </row>
    <row r="127" spans="1:14">
      <c r="A127" s="6"/>
      <c r="B127" s="7"/>
      <c r="C127" s="13" t="e">
        <f t="shared" si="2"/>
        <v>#DIV/0!</v>
      </c>
      <c r="D127">
        <v>148</v>
      </c>
      <c r="E127" s="8"/>
      <c r="F127" s="4"/>
      <c r="I127" s="6"/>
      <c r="J127" s="7"/>
      <c r="K127" s="13" t="e">
        <f t="shared" si="3"/>
        <v>#DIV/0!</v>
      </c>
      <c r="L127">
        <v>148</v>
      </c>
      <c r="M127" s="8"/>
      <c r="N127" s="4"/>
    </row>
    <row r="128" spans="1:14">
      <c r="A128" s="6"/>
      <c r="B128" s="7"/>
      <c r="C128" s="13" t="e">
        <f t="shared" si="2"/>
        <v>#DIV/0!</v>
      </c>
      <c r="D128">
        <v>147</v>
      </c>
      <c r="E128" s="8"/>
      <c r="F128" s="4"/>
      <c r="I128" s="6"/>
      <c r="J128" s="7"/>
      <c r="K128" s="13" t="e">
        <f t="shared" si="3"/>
        <v>#DIV/0!</v>
      </c>
      <c r="L128">
        <v>147</v>
      </c>
      <c r="M128" s="8"/>
      <c r="N128" s="4"/>
    </row>
    <row r="129" spans="1:14">
      <c r="A129" s="6"/>
      <c r="B129" s="7"/>
      <c r="C129" s="13" t="e">
        <f t="shared" si="2"/>
        <v>#DIV/0!</v>
      </c>
      <c r="D129">
        <v>146</v>
      </c>
      <c r="E129" s="8"/>
      <c r="F129" s="4"/>
      <c r="I129" s="6"/>
      <c r="J129" s="7"/>
      <c r="K129" s="13" t="e">
        <f t="shared" si="3"/>
        <v>#DIV/0!</v>
      </c>
      <c r="L129">
        <v>146</v>
      </c>
      <c r="M129" s="8"/>
      <c r="N129" s="4"/>
    </row>
    <row r="130" spans="1:14">
      <c r="A130" s="6"/>
      <c r="B130" s="7"/>
      <c r="C130" s="13" t="e">
        <f t="shared" si="2"/>
        <v>#DIV/0!</v>
      </c>
      <c r="D130">
        <v>145</v>
      </c>
      <c r="E130" s="8"/>
      <c r="F130" s="4"/>
      <c r="I130" s="6"/>
      <c r="J130" s="7"/>
      <c r="K130" s="13" t="e">
        <f t="shared" si="3"/>
        <v>#DIV/0!</v>
      </c>
      <c r="L130">
        <v>145</v>
      </c>
      <c r="M130" s="8"/>
      <c r="N130" s="4"/>
    </row>
    <row r="131" spans="1:14">
      <c r="A131" s="6"/>
      <c r="B131" s="7"/>
      <c r="C131" s="13" t="e">
        <f t="shared" si="2"/>
        <v>#DIV/0!</v>
      </c>
      <c r="D131">
        <v>144</v>
      </c>
      <c r="E131" s="8"/>
      <c r="F131" s="4"/>
      <c r="I131" s="6"/>
      <c r="J131" s="7"/>
      <c r="K131" s="13" t="e">
        <f t="shared" si="3"/>
        <v>#DIV/0!</v>
      </c>
      <c r="L131">
        <v>144</v>
      </c>
      <c r="M131" s="8"/>
      <c r="N131" s="4"/>
    </row>
    <row r="132" spans="1:14">
      <c r="A132" s="6"/>
      <c r="B132" s="7"/>
      <c r="C132" s="13" t="e">
        <f t="shared" si="2"/>
        <v>#DIV/0!</v>
      </c>
      <c r="D132">
        <v>143</v>
      </c>
      <c r="E132" s="8"/>
      <c r="F132" s="4"/>
      <c r="I132" s="6"/>
      <c r="J132" s="7"/>
      <c r="K132" s="13" t="e">
        <f t="shared" si="3"/>
        <v>#DIV/0!</v>
      </c>
      <c r="L132">
        <v>143</v>
      </c>
      <c r="M132" s="8"/>
      <c r="N132" s="4"/>
    </row>
    <row r="133" spans="1:14">
      <c r="A133" s="6"/>
      <c r="B133" s="7"/>
      <c r="C133" s="13" t="e">
        <f t="shared" si="2"/>
        <v>#DIV/0!</v>
      </c>
      <c r="D133">
        <v>142</v>
      </c>
      <c r="E133" s="8"/>
      <c r="F133" s="4"/>
      <c r="I133" s="6"/>
      <c r="J133" s="7"/>
      <c r="K133" s="13" t="e">
        <f t="shared" si="3"/>
        <v>#DIV/0!</v>
      </c>
      <c r="L133">
        <v>142</v>
      </c>
      <c r="M133" s="8"/>
      <c r="N133" s="4"/>
    </row>
    <row r="134" spans="1:14">
      <c r="A134" s="6"/>
      <c r="B134" s="7"/>
      <c r="C134" s="13" t="e">
        <f t="shared" si="2"/>
        <v>#DIV/0!</v>
      </c>
      <c r="D134">
        <v>141</v>
      </c>
      <c r="E134" s="8"/>
      <c r="F134" s="4"/>
      <c r="I134" s="6"/>
      <c r="J134" s="7"/>
      <c r="K134" s="13" t="e">
        <f t="shared" si="3"/>
        <v>#DIV/0!</v>
      </c>
      <c r="L134">
        <v>141</v>
      </c>
      <c r="M134" s="8"/>
      <c r="N134" s="4"/>
    </row>
    <row r="135" spans="1:14">
      <c r="A135" s="6"/>
      <c r="B135" s="7"/>
      <c r="C135" s="13" t="e">
        <f t="shared" si="2"/>
        <v>#DIV/0!</v>
      </c>
      <c r="D135">
        <v>140</v>
      </c>
      <c r="E135" s="8"/>
      <c r="F135" s="4"/>
      <c r="I135" s="6"/>
      <c r="J135" s="7"/>
      <c r="K135" s="13" t="e">
        <f t="shared" si="3"/>
        <v>#DIV/0!</v>
      </c>
      <c r="L135">
        <v>140</v>
      </c>
      <c r="M135" s="8"/>
      <c r="N135" s="4"/>
    </row>
    <row r="136" spans="1:14">
      <c r="A136" s="6"/>
      <c r="B136" s="7"/>
      <c r="C136" s="13" t="e">
        <f t="shared" si="2"/>
        <v>#DIV/0!</v>
      </c>
      <c r="D136">
        <v>139</v>
      </c>
      <c r="E136" s="8"/>
      <c r="F136" s="4"/>
      <c r="I136" s="6"/>
      <c r="J136" s="7"/>
      <c r="K136" s="13" t="e">
        <f t="shared" si="3"/>
        <v>#DIV/0!</v>
      </c>
      <c r="L136">
        <v>139</v>
      </c>
      <c r="M136" s="8"/>
      <c r="N136" s="4"/>
    </row>
    <row r="137" spans="1:14">
      <c r="A137" s="6"/>
      <c r="B137" s="7"/>
      <c r="C137" s="13" t="e">
        <f t="shared" si="2"/>
        <v>#DIV/0!</v>
      </c>
      <c r="D137">
        <v>138</v>
      </c>
      <c r="E137" s="8"/>
      <c r="F137" s="4"/>
      <c r="I137" s="6"/>
      <c r="J137" s="7"/>
      <c r="K137" s="13" t="e">
        <f t="shared" si="3"/>
        <v>#DIV/0!</v>
      </c>
      <c r="L137">
        <v>138</v>
      </c>
      <c r="M137" s="8"/>
      <c r="N137" s="4"/>
    </row>
    <row r="138" spans="1:14">
      <c r="A138" s="6"/>
      <c r="B138" s="7"/>
      <c r="C138" s="13" t="e">
        <f t="shared" si="2"/>
        <v>#DIV/0!</v>
      </c>
      <c r="D138">
        <v>137</v>
      </c>
      <c r="E138" s="8"/>
      <c r="F138" s="4"/>
      <c r="I138" s="6"/>
      <c r="J138" s="7"/>
      <c r="K138" s="13" t="e">
        <f t="shared" si="3"/>
        <v>#DIV/0!</v>
      </c>
      <c r="L138">
        <v>137</v>
      </c>
      <c r="M138" s="8"/>
      <c r="N138" s="4"/>
    </row>
    <row r="139" spans="1:14">
      <c r="A139" s="6"/>
      <c r="B139" s="7"/>
      <c r="C139" s="13" t="e">
        <f t="shared" si="2"/>
        <v>#DIV/0!</v>
      </c>
      <c r="D139">
        <v>136</v>
      </c>
      <c r="E139" s="8"/>
      <c r="F139" s="4"/>
      <c r="I139" s="6"/>
      <c r="J139" s="7"/>
      <c r="K139" s="13" t="e">
        <f t="shared" si="3"/>
        <v>#DIV/0!</v>
      </c>
      <c r="L139">
        <v>136</v>
      </c>
      <c r="M139" s="8"/>
      <c r="N139" s="4"/>
    </row>
    <row r="140" spans="1:14">
      <c r="A140" s="6"/>
      <c r="B140" s="7"/>
      <c r="C140" s="13" t="e">
        <f t="shared" si="2"/>
        <v>#DIV/0!</v>
      </c>
      <c r="D140">
        <v>135</v>
      </c>
      <c r="E140" s="8"/>
      <c r="F140" s="4"/>
      <c r="I140" s="6"/>
      <c r="J140" s="7"/>
      <c r="K140" s="13" t="e">
        <f t="shared" si="3"/>
        <v>#DIV/0!</v>
      </c>
      <c r="L140">
        <v>135</v>
      </c>
      <c r="M140" s="8"/>
      <c r="N140" s="4"/>
    </row>
    <row r="141" spans="1:14">
      <c r="A141" s="6"/>
      <c r="B141" s="7"/>
      <c r="C141" s="13" t="e">
        <f t="shared" si="2"/>
        <v>#DIV/0!</v>
      </c>
      <c r="D141">
        <v>134</v>
      </c>
      <c r="E141" s="8"/>
      <c r="F141" s="4"/>
      <c r="I141" s="6"/>
      <c r="J141" s="7"/>
      <c r="K141" s="13" t="e">
        <f t="shared" si="3"/>
        <v>#DIV/0!</v>
      </c>
      <c r="L141">
        <v>134</v>
      </c>
      <c r="M141" s="8"/>
      <c r="N141" s="4"/>
    </row>
    <row r="142" spans="1:14">
      <c r="A142" s="6"/>
      <c r="B142" s="7"/>
      <c r="C142" s="13" t="e">
        <f t="shared" si="2"/>
        <v>#DIV/0!</v>
      </c>
      <c r="D142">
        <v>133</v>
      </c>
      <c r="E142" s="8"/>
      <c r="F142" s="4"/>
      <c r="I142" s="6"/>
      <c r="J142" s="7"/>
      <c r="K142" s="13" t="e">
        <f t="shared" si="3"/>
        <v>#DIV/0!</v>
      </c>
      <c r="L142">
        <v>133</v>
      </c>
      <c r="M142" s="8"/>
      <c r="N142" s="4"/>
    </row>
    <row r="143" spans="1:14">
      <c r="A143" s="6"/>
      <c r="B143" s="7"/>
      <c r="C143" s="13" t="e">
        <f t="shared" si="2"/>
        <v>#DIV/0!</v>
      </c>
      <c r="D143">
        <v>132</v>
      </c>
      <c r="E143" s="8"/>
      <c r="F143" s="4"/>
      <c r="I143" s="6"/>
      <c r="J143" s="7"/>
      <c r="K143" s="13" t="e">
        <f t="shared" si="3"/>
        <v>#DIV/0!</v>
      </c>
      <c r="L143">
        <v>132</v>
      </c>
      <c r="M143" s="8"/>
      <c r="N143" s="4"/>
    </row>
    <row r="144" spans="1:14">
      <c r="A144" s="6"/>
      <c r="B144" s="7"/>
      <c r="C144" s="13" t="e">
        <f t="shared" si="2"/>
        <v>#DIV/0!</v>
      </c>
      <c r="D144">
        <v>131</v>
      </c>
      <c r="E144" s="8"/>
      <c r="F144" s="4"/>
      <c r="I144" s="6"/>
      <c r="J144" s="7"/>
      <c r="K144" s="13" t="e">
        <f t="shared" si="3"/>
        <v>#DIV/0!</v>
      </c>
      <c r="L144">
        <v>131</v>
      </c>
      <c r="M144" s="8"/>
      <c r="N144" s="4"/>
    </row>
    <row r="145" spans="1:14">
      <c r="A145" s="6"/>
      <c r="B145" s="7"/>
      <c r="C145" s="13" t="e">
        <f t="shared" si="2"/>
        <v>#DIV/0!</v>
      </c>
      <c r="D145">
        <v>130</v>
      </c>
      <c r="E145" s="8"/>
      <c r="F145" s="4"/>
      <c r="I145" s="6"/>
      <c r="J145" s="7"/>
      <c r="K145" s="13" t="e">
        <f t="shared" si="3"/>
        <v>#DIV/0!</v>
      </c>
      <c r="L145">
        <v>130</v>
      </c>
      <c r="M145" s="8"/>
      <c r="N145" s="4"/>
    </row>
    <row r="146" spans="1:14">
      <c r="A146" s="6"/>
      <c r="B146" s="7"/>
      <c r="C146" s="13" t="e">
        <f t="shared" si="2"/>
        <v>#DIV/0!</v>
      </c>
      <c r="D146">
        <v>129</v>
      </c>
      <c r="E146" s="8"/>
      <c r="F146" s="4"/>
      <c r="I146" s="6"/>
      <c r="J146" s="7"/>
      <c r="K146" s="13" t="e">
        <f t="shared" si="3"/>
        <v>#DIV/0!</v>
      </c>
      <c r="L146">
        <v>129</v>
      </c>
      <c r="M146" s="8"/>
      <c r="N146" s="4"/>
    </row>
    <row r="147" spans="1:14">
      <c r="A147" s="6"/>
      <c r="B147" s="11"/>
      <c r="C147" s="13" t="e">
        <f t="shared" si="2"/>
        <v>#DIV/0!</v>
      </c>
      <c r="D147">
        <v>128</v>
      </c>
      <c r="E147" s="8"/>
      <c r="F147" s="4"/>
      <c r="I147" s="6"/>
      <c r="J147" s="11"/>
      <c r="K147" s="13" t="e">
        <f t="shared" si="3"/>
        <v>#DIV/0!</v>
      </c>
      <c r="L147">
        <v>128</v>
      </c>
      <c r="M147" s="8"/>
      <c r="N147" s="4"/>
    </row>
    <row r="148" spans="1:14">
      <c r="A148" s="6"/>
      <c r="B148" s="7"/>
      <c r="C148" s="13" t="e">
        <f t="shared" si="2"/>
        <v>#DIV/0!</v>
      </c>
      <c r="D148">
        <v>127</v>
      </c>
      <c r="E148" s="8"/>
      <c r="F148" s="4"/>
      <c r="I148" s="6"/>
      <c r="J148" s="7"/>
      <c r="K148" s="13" t="e">
        <f t="shared" si="3"/>
        <v>#DIV/0!</v>
      </c>
      <c r="L148">
        <v>127</v>
      </c>
      <c r="M148" s="8"/>
      <c r="N148" s="4"/>
    </row>
    <row r="149" spans="1:14">
      <c r="A149" s="6"/>
      <c r="B149" s="7"/>
      <c r="C149" s="13" t="e">
        <f t="shared" si="2"/>
        <v>#DIV/0!</v>
      </c>
      <c r="D149">
        <v>126</v>
      </c>
      <c r="E149" s="8"/>
      <c r="F149" s="4"/>
      <c r="I149" s="6"/>
      <c r="J149" s="7"/>
      <c r="K149" s="13" t="e">
        <f t="shared" si="3"/>
        <v>#DIV/0!</v>
      </c>
      <c r="L149">
        <v>126</v>
      </c>
      <c r="M149" s="8"/>
      <c r="N149" s="4"/>
    </row>
    <row r="150" spans="1:14">
      <c r="A150" s="6"/>
      <c r="B150" s="7"/>
      <c r="C150" s="13" t="e">
        <f t="shared" si="2"/>
        <v>#DIV/0!</v>
      </c>
      <c r="D150">
        <v>125</v>
      </c>
      <c r="E150" s="8"/>
      <c r="F150" s="4"/>
      <c r="I150" s="6"/>
      <c r="J150" s="7"/>
      <c r="K150" s="13" t="e">
        <f t="shared" si="3"/>
        <v>#DIV/0!</v>
      </c>
      <c r="L150">
        <v>125</v>
      </c>
      <c r="M150" s="8"/>
      <c r="N150" s="4"/>
    </row>
    <row r="151" spans="1:14">
      <c r="A151" s="6"/>
      <c r="B151" s="7"/>
      <c r="C151" s="13" t="e">
        <f t="shared" ref="C151:C214" si="4">(B151-B130)/B130</f>
        <v>#DIV/0!</v>
      </c>
      <c r="D151">
        <v>124</v>
      </c>
      <c r="E151" s="8"/>
      <c r="F151" s="4"/>
      <c r="I151" s="6"/>
      <c r="J151" s="7"/>
      <c r="K151" s="13" t="e">
        <f t="shared" ref="K151:K214" si="5">(J151-J130)/J130</f>
        <v>#DIV/0!</v>
      </c>
      <c r="L151">
        <v>124</v>
      </c>
      <c r="M151" s="8"/>
      <c r="N151" s="4"/>
    </row>
    <row r="152" spans="1:14">
      <c r="A152" s="6"/>
      <c r="B152" s="7"/>
      <c r="C152" s="13" t="e">
        <f t="shared" si="4"/>
        <v>#DIV/0!</v>
      </c>
      <c r="D152">
        <v>123</v>
      </c>
      <c r="E152" s="8"/>
      <c r="F152" s="4"/>
      <c r="I152" s="6"/>
      <c r="J152" s="7"/>
      <c r="K152" s="13" t="e">
        <f t="shared" si="5"/>
        <v>#DIV/0!</v>
      </c>
      <c r="L152">
        <v>123</v>
      </c>
      <c r="M152" s="8"/>
      <c r="N152" s="4"/>
    </row>
    <row r="153" spans="1:14">
      <c r="A153" s="6"/>
      <c r="B153" s="7"/>
      <c r="C153" s="13" t="e">
        <f t="shared" si="4"/>
        <v>#DIV/0!</v>
      </c>
      <c r="D153">
        <v>122</v>
      </c>
      <c r="E153" s="8"/>
      <c r="F153" s="4"/>
      <c r="I153" s="6"/>
      <c r="J153" s="7"/>
      <c r="K153" s="13" t="e">
        <f t="shared" si="5"/>
        <v>#DIV/0!</v>
      </c>
      <c r="L153">
        <v>122</v>
      </c>
      <c r="M153" s="8"/>
      <c r="N153" s="4"/>
    </row>
    <row r="154" spans="1:14">
      <c r="A154" s="6"/>
      <c r="B154" s="7"/>
      <c r="C154" s="13" t="e">
        <f t="shared" si="4"/>
        <v>#DIV/0!</v>
      </c>
      <c r="D154">
        <v>121</v>
      </c>
      <c r="E154" s="8"/>
      <c r="F154" s="4"/>
      <c r="I154" s="6"/>
      <c r="J154" s="7"/>
      <c r="K154" s="13" t="e">
        <f t="shared" si="5"/>
        <v>#DIV/0!</v>
      </c>
      <c r="L154">
        <v>121</v>
      </c>
      <c r="M154" s="8"/>
      <c r="N154" s="4"/>
    </row>
    <row r="155" spans="1:14">
      <c r="A155" s="6"/>
      <c r="B155" s="7"/>
      <c r="C155" s="13" t="e">
        <f t="shared" si="4"/>
        <v>#DIV/0!</v>
      </c>
      <c r="D155">
        <v>120</v>
      </c>
      <c r="E155" s="8"/>
      <c r="F155" s="4"/>
      <c r="I155" s="6"/>
      <c r="J155" s="7"/>
      <c r="K155" s="13" t="e">
        <f t="shared" si="5"/>
        <v>#DIV/0!</v>
      </c>
      <c r="L155">
        <v>120</v>
      </c>
      <c r="M155" s="8"/>
      <c r="N155" s="4"/>
    </row>
    <row r="156" spans="1:14">
      <c r="A156" s="6"/>
      <c r="B156" s="7"/>
      <c r="C156" s="13" t="e">
        <f t="shared" si="4"/>
        <v>#DIV/0!</v>
      </c>
      <c r="D156">
        <v>119</v>
      </c>
      <c r="E156" s="8"/>
      <c r="F156" s="4"/>
      <c r="I156" s="6"/>
      <c r="J156" s="7"/>
      <c r="K156" s="13" t="e">
        <f t="shared" si="5"/>
        <v>#DIV/0!</v>
      </c>
      <c r="L156">
        <v>119</v>
      </c>
      <c r="M156" s="8"/>
      <c r="N156" s="4"/>
    </row>
    <row r="157" spans="1:14">
      <c r="A157" s="6"/>
      <c r="B157" s="7"/>
      <c r="C157" s="13" t="e">
        <f t="shared" si="4"/>
        <v>#DIV/0!</v>
      </c>
      <c r="D157">
        <v>118</v>
      </c>
      <c r="E157" s="8"/>
      <c r="F157" s="4"/>
      <c r="I157" s="6"/>
      <c r="J157" s="7"/>
      <c r="K157" s="13" t="e">
        <f t="shared" si="5"/>
        <v>#DIV/0!</v>
      </c>
      <c r="L157">
        <v>118</v>
      </c>
      <c r="M157" s="8"/>
      <c r="N157" s="4"/>
    </row>
    <row r="158" spans="1:14">
      <c r="A158" s="6"/>
      <c r="B158" s="7"/>
      <c r="C158" s="13" t="e">
        <f t="shared" si="4"/>
        <v>#DIV/0!</v>
      </c>
      <c r="D158">
        <v>117</v>
      </c>
      <c r="E158" s="8"/>
      <c r="F158" s="4"/>
      <c r="I158" s="6"/>
      <c r="J158" s="7"/>
      <c r="K158" s="13" t="e">
        <f t="shared" si="5"/>
        <v>#DIV/0!</v>
      </c>
      <c r="L158">
        <v>117</v>
      </c>
      <c r="M158" s="8"/>
      <c r="N158" s="4"/>
    </row>
    <row r="159" spans="1:14">
      <c r="A159" s="6"/>
      <c r="B159" s="7"/>
      <c r="C159" s="13" t="e">
        <f t="shared" si="4"/>
        <v>#DIV/0!</v>
      </c>
      <c r="D159">
        <v>116</v>
      </c>
      <c r="E159" s="8"/>
      <c r="F159" s="4"/>
      <c r="I159" s="6"/>
      <c r="J159" s="7"/>
      <c r="K159" s="13" t="e">
        <f t="shared" si="5"/>
        <v>#DIV/0!</v>
      </c>
      <c r="L159">
        <v>116</v>
      </c>
      <c r="M159" s="8"/>
      <c r="N159" s="4"/>
    </row>
    <row r="160" spans="1:14">
      <c r="A160" s="6"/>
      <c r="B160" s="7"/>
      <c r="C160" s="13" t="e">
        <f t="shared" si="4"/>
        <v>#DIV/0!</v>
      </c>
      <c r="D160">
        <v>115</v>
      </c>
      <c r="E160" s="8"/>
      <c r="F160" s="4"/>
      <c r="I160" s="6"/>
      <c r="J160" s="7"/>
      <c r="K160" s="13" t="e">
        <f t="shared" si="5"/>
        <v>#DIV/0!</v>
      </c>
      <c r="L160">
        <v>115</v>
      </c>
      <c r="M160" s="8"/>
      <c r="N160" s="4"/>
    </row>
    <row r="161" spans="1:14">
      <c r="A161" s="6"/>
      <c r="B161" s="7"/>
      <c r="C161" s="13" t="e">
        <f t="shared" si="4"/>
        <v>#DIV/0!</v>
      </c>
      <c r="D161">
        <v>114</v>
      </c>
      <c r="E161" s="8"/>
      <c r="F161" s="4"/>
      <c r="I161" s="6"/>
      <c r="J161" s="7"/>
      <c r="K161" s="13" t="e">
        <f t="shared" si="5"/>
        <v>#DIV/0!</v>
      </c>
      <c r="L161">
        <v>114</v>
      </c>
      <c r="M161" s="8"/>
      <c r="N161" s="4"/>
    </row>
    <row r="162" spans="1:14">
      <c r="A162" s="6"/>
      <c r="B162" s="7"/>
      <c r="C162" s="13" t="e">
        <f t="shared" si="4"/>
        <v>#DIV/0!</v>
      </c>
      <c r="D162">
        <v>113</v>
      </c>
      <c r="E162" s="8"/>
      <c r="F162" s="4"/>
      <c r="I162" s="6"/>
      <c r="J162" s="7"/>
      <c r="K162" s="13" t="e">
        <f t="shared" si="5"/>
        <v>#DIV/0!</v>
      </c>
      <c r="L162">
        <v>113</v>
      </c>
      <c r="M162" s="8"/>
      <c r="N162" s="4"/>
    </row>
    <row r="163" spans="1:14">
      <c r="A163" s="6"/>
      <c r="B163" s="7"/>
      <c r="C163" s="13" t="e">
        <f t="shared" si="4"/>
        <v>#DIV/0!</v>
      </c>
      <c r="D163">
        <v>112</v>
      </c>
      <c r="E163" s="8"/>
      <c r="F163" s="4"/>
      <c r="I163" s="6"/>
      <c r="J163" s="7"/>
      <c r="K163" s="13" t="e">
        <f t="shared" si="5"/>
        <v>#DIV/0!</v>
      </c>
      <c r="L163">
        <v>112</v>
      </c>
      <c r="M163" s="8"/>
      <c r="N163" s="4"/>
    </row>
    <row r="164" spans="1:14">
      <c r="A164" s="6"/>
      <c r="B164" s="7"/>
      <c r="C164" s="13" t="e">
        <f t="shared" si="4"/>
        <v>#DIV/0!</v>
      </c>
      <c r="D164">
        <v>111</v>
      </c>
      <c r="E164" s="8"/>
      <c r="F164" s="4"/>
      <c r="I164" s="6"/>
      <c r="J164" s="7"/>
      <c r="K164" s="13" t="e">
        <f t="shared" si="5"/>
        <v>#DIV/0!</v>
      </c>
      <c r="L164">
        <v>111</v>
      </c>
      <c r="M164" s="8"/>
      <c r="N164" s="4"/>
    </row>
    <row r="165" spans="1:14">
      <c r="A165" s="6"/>
      <c r="B165" s="7"/>
      <c r="C165" s="13" t="e">
        <f t="shared" si="4"/>
        <v>#DIV/0!</v>
      </c>
      <c r="D165">
        <v>110</v>
      </c>
      <c r="E165" s="8"/>
      <c r="F165" s="4"/>
      <c r="I165" s="6"/>
      <c r="J165" s="7"/>
      <c r="K165" s="13" t="e">
        <f t="shared" si="5"/>
        <v>#DIV/0!</v>
      </c>
      <c r="L165">
        <v>110</v>
      </c>
      <c r="M165" s="8"/>
      <c r="N165" s="4"/>
    </row>
    <row r="166" spans="1:14">
      <c r="A166" s="6"/>
      <c r="B166" s="7"/>
      <c r="C166" s="13" t="e">
        <f t="shared" si="4"/>
        <v>#DIV/0!</v>
      </c>
      <c r="D166">
        <v>109</v>
      </c>
      <c r="E166" s="8"/>
      <c r="F166" s="4"/>
      <c r="I166" s="6"/>
      <c r="J166" s="7"/>
      <c r="K166" s="13" t="e">
        <f t="shared" si="5"/>
        <v>#DIV/0!</v>
      </c>
      <c r="L166">
        <v>109</v>
      </c>
      <c r="M166" s="8"/>
      <c r="N166" s="4"/>
    </row>
    <row r="167" spans="1:14">
      <c r="A167" s="6"/>
      <c r="B167" s="11"/>
      <c r="C167" s="13" t="e">
        <f t="shared" si="4"/>
        <v>#DIV/0!</v>
      </c>
      <c r="D167">
        <v>108</v>
      </c>
      <c r="E167" s="8"/>
      <c r="F167" s="4"/>
      <c r="I167" s="6"/>
      <c r="J167" s="11"/>
      <c r="K167" s="13" t="e">
        <f t="shared" si="5"/>
        <v>#DIV/0!</v>
      </c>
      <c r="L167">
        <v>108</v>
      </c>
      <c r="M167" s="8"/>
      <c r="N167" s="4"/>
    </row>
    <row r="168" spans="1:14">
      <c r="A168" s="6"/>
      <c r="B168" s="11"/>
      <c r="C168" s="13" t="e">
        <f t="shared" si="4"/>
        <v>#DIV/0!</v>
      </c>
      <c r="D168">
        <v>107</v>
      </c>
      <c r="E168" s="8"/>
      <c r="F168" s="4"/>
      <c r="I168" s="6"/>
      <c r="J168" s="11"/>
      <c r="K168" s="13" t="e">
        <f t="shared" si="5"/>
        <v>#DIV/0!</v>
      </c>
      <c r="L168">
        <v>107</v>
      </c>
      <c r="M168" s="8"/>
      <c r="N168" s="4"/>
    </row>
    <row r="169" spans="1:14">
      <c r="A169" s="6"/>
      <c r="B169" s="11"/>
      <c r="C169" s="13" t="e">
        <f t="shared" si="4"/>
        <v>#DIV/0!</v>
      </c>
      <c r="D169">
        <v>106</v>
      </c>
      <c r="E169" s="8"/>
      <c r="F169" s="4"/>
      <c r="I169" s="6"/>
      <c r="J169" s="11"/>
      <c r="K169" s="13" t="e">
        <f t="shared" si="5"/>
        <v>#DIV/0!</v>
      </c>
      <c r="L169">
        <v>106</v>
      </c>
      <c r="M169" s="8"/>
      <c r="N169" s="4"/>
    </row>
    <row r="170" spans="1:14">
      <c r="A170" s="6"/>
      <c r="B170" s="7"/>
      <c r="C170" s="13" t="e">
        <f t="shared" si="4"/>
        <v>#DIV/0!</v>
      </c>
      <c r="D170">
        <v>105</v>
      </c>
      <c r="E170" s="8"/>
      <c r="F170" s="4"/>
      <c r="I170" s="6"/>
      <c r="J170" s="7"/>
      <c r="K170" s="13" t="e">
        <f t="shared" si="5"/>
        <v>#DIV/0!</v>
      </c>
      <c r="L170">
        <v>105</v>
      </c>
      <c r="M170" s="8"/>
      <c r="N170" s="4"/>
    </row>
    <row r="171" spans="1:14">
      <c r="A171" s="6"/>
      <c r="B171" s="7"/>
      <c r="C171" s="13" t="e">
        <f t="shared" si="4"/>
        <v>#DIV/0!</v>
      </c>
      <c r="D171">
        <v>104</v>
      </c>
      <c r="E171" s="8"/>
      <c r="F171" s="4"/>
      <c r="I171" s="6"/>
      <c r="J171" s="7"/>
      <c r="K171" s="13" t="e">
        <f t="shared" si="5"/>
        <v>#DIV/0!</v>
      </c>
      <c r="L171">
        <v>104</v>
      </c>
      <c r="M171" s="8"/>
      <c r="N171" s="4"/>
    </row>
    <row r="172" spans="1:14">
      <c r="A172" s="6"/>
      <c r="B172" s="7"/>
      <c r="C172" s="13" t="e">
        <f t="shared" si="4"/>
        <v>#DIV/0!</v>
      </c>
      <c r="D172">
        <v>103</v>
      </c>
      <c r="E172" s="8"/>
      <c r="F172" s="4"/>
      <c r="I172" s="6"/>
      <c r="J172" s="7"/>
      <c r="K172" s="13" t="e">
        <f t="shared" si="5"/>
        <v>#DIV/0!</v>
      </c>
      <c r="L172">
        <v>103</v>
      </c>
      <c r="M172" s="8"/>
      <c r="N172" s="4"/>
    </row>
    <row r="173" spans="1:14">
      <c r="A173" s="6"/>
      <c r="B173" s="7"/>
      <c r="C173" s="13" t="e">
        <f t="shared" si="4"/>
        <v>#DIV/0!</v>
      </c>
      <c r="D173">
        <v>102</v>
      </c>
      <c r="E173" s="8"/>
      <c r="F173" s="4"/>
      <c r="I173" s="6"/>
      <c r="J173" s="7"/>
      <c r="K173" s="13" t="e">
        <f t="shared" si="5"/>
        <v>#DIV/0!</v>
      </c>
      <c r="L173">
        <v>102</v>
      </c>
      <c r="M173" s="8"/>
      <c r="N173" s="4"/>
    </row>
    <row r="174" spans="1:14">
      <c r="A174" s="6"/>
      <c r="B174" s="7"/>
      <c r="C174" s="13" t="e">
        <f t="shared" si="4"/>
        <v>#DIV/0!</v>
      </c>
      <c r="D174">
        <v>101</v>
      </c>
      <c r="E174" s="8"/>
      <c r="F174" s="4"/>
      <c r="I174" s="6"/>
      <c r="J174" s="7"/>
      <c r="K174" s="13" t="e">
        <f t="shared" si="5"/>
        <v>#DIV/0!</v>
      </c>
      <c r="L174">
        <v>101</v>
      </c>
      <c r="M174" s="8"/>
      <c r="N174" s="4"/>
    </row>
    <row r="175" spans="1:14">
      <c r="A175" s="6"/>
      <c r="B175" s="7"/>
      <c r="C175" s="13" t="e">
        <f t="shared" si="4"/>
        <v>#DIV/0!</v>
      </c>
      <c r="D175">
        <v>100</v>
      </c>
      <c r="E175" s="8"/>
      <c r="F175" s="4"/>
      <c r="I175" s="6"/>
      <c r="J175" s="7"/>
      <c r="K175" s="13" t="e">
        <f t="shared" si="5"/>
        <v>#DIV/0!</v>
      </c>
      <c r="L175">
        <v>100</v>
      </c>
      <c r="M175" s="8"/>
      <c r="N175" s="4"/>
    </row>
    <row r="176" spans="1:14">
      <c r="A176" s="6"/>
      <c r="B176" s="7"/>
      <c r="C176" s="13" t="e">
        <f t="shared" si="4"/>
        <v>#DIV/0!</v>
      </c>
      <c r="D176">
        <v>99</v>
      </c>
      <c r="E176" s="8"/>
      <c r="F176" s="4"/>
      <c r="I176" s="6"/>
      <c r="J176" s="7"/>
      <c r="K176" s="13" t="e">
        <f t="shared" si="5"/>
        <v>#DIV/0!</v>
      </c>
      <c r="L176">
        <v>99</v>
      </c>
      <c r="M176" s="8"/>
      <c r="N176" s="4"/>
    </row>
    <row r="177" spans="1:14">
      <c r="A177" s="6"/>
      <c r="B177" s="7"/>
      <c r="C177" s="13" t="e">
        <f t="shared" si="4"/>
        <v>#DIV/0!</v>
      </c>
      <c r="D177">
        <v>98</v>
      </c>
      <c r="E177" s="8"/>
      <c r="F177" s="4"/>
      <c r="I177" s="6"/>
      <c r="J177" s="7"/>
      <c r="K177" s="13" t="e">
        <f t="shared" si="5"/>
        <v>#DIV/0!</v>
      </c>
      <c r="L177">
        <v>98</v>
      </c>
      <c r="M177" s="8"/>
      <c r="N177" s="4"/>
    </row>
    <row r="178" spans="1:14">
      <c r="A178" s="6"/>
      <c r="B178" s="7"/>
      <c r="C178" s="13" t="e">
        <f t="shared" si="4"/>
        <v>#DIV/0!</v>
      </c>
      <c r="D178">
        <v>97</v>
      </c>
      <c r="E178" s="8"/>
      <c r="F178" s="4"/>
      <c r="I178" s="6"/>
      <c r="J178" s="7"/>
      <c r="K178" s="13" t="e">
        <f t="shared" si="5"/>
        <v>#DIV/0!</v>
      </c>
      <c r="L178">
        <v>97</v>
      </c>
      <c r="M178" s="8"/>
      <c r="N178" s="4"/>
    </row>
    <row r="179" spans="1:14">
      <c r="A179" s="6"/>
      <c r="B179" s="7"/>
      <c r="C179" s="13" t="e">
        <f t="shared" si="4"/>
        <v>#DIV/0!</v>
      </c>
      <c r="D179">
        <v>96</v>
      </c>
      <c r="E179" s="8"/>
      <c r="F179" s="4"/>
      <c r="I179" s="6"/>
      <c r="J179" s="7"/>
      <c r="K179" s="13" t="e">
        <f t="shared" si="5"/>
        <v>#DIV/0!</v>
      </c>
      <c r="L179">
        <v>96</v>
      </c>
      <c r="M179" s="8"/>
      <c r="N179" s="4"/>
    </row>
    <row r="180" spans="1:14">
      <c r="A180" s="6"/>
      <c r="B180" s="7"/>
      <c r="C180" s="13" t="e">
        <f t="shared" si="4"/>
        <v>#DIV/0!</v>
      </c>
      <c r="D180">
        <v>95</v>
      </c>
      <c r="E180" s="8"/>
      <c r="F180" s="4"/>
      <c r="I180" s="6"/>
      <c r="J180" s="7"/>
      <c r="K180" s="13" t="e">
        <f t="shared" si="5"/>
        <v>#DIV/0!</v>
      </c>
      <c r="L180">
        <v>95</v>
      </c>
      <c r="M180" s="8"/>
      <c r="N180" s="4"/>
    </row>
    <row r="181" spans="1:14">
      <c r="A181" s="6"/>
      <c r="B181" s="7"/>
      <c r="C181" s="13" t="e">
        <f t="shared" si="4"/>
        <v>#DIV/0!</v>
      </c>
      <c r="D181">
        <v>94</v>
      </c>
      <c r="E181" s="8"/>
      <c r="F181" s="4"/>
      <c r="I181" s="6"/>
      <c r="J181" s="7"/>
      <c r="K181" s="13" t="e">
        <f t="shared" si="5"/>
        <v>#DIV/0!</v>
      </c>
      <c r="L181">
        <v>94</v>
      </c>
      <c r="M181" s="8"/>
      <c r="N181" s="4"/>
    </row>
    <row r="182" spans="1:14">
      <c r="A182" s="6"/>
      <c r="B182" s="7"/>
      <c r="C182" s="13" t="e">
        <f t="shared" si="4"/>
        <v>#DIV/0!</v>
      </c>
      <c r="D182">
        <v>93</v>
      </c>
      <c r="E182" s="8"/>
      <c r="F182" s="4"/>
      <c r="I182" s="6"/>
      <c r="J182" s="7"/>
      <c r="K182" s="13" t="e">
        <f t="shared" si="5"/>
        <v>#DIV/0!</v>
      </c>
      <c r="L182">
        <v>93</v>
      </c>
      <c r="M182" s="8"/>
      <c r="N182" s="4"/>
    </row>
    <row r="183" spans="1:14">
      <c r="A183" s="6"/>
      <c r="B183" s="7"/>
      <c r="C183" s="13" t="e">
        <f t="shared" si="4"/>
        <v>#DIV/0!</v>
      </c>
      <c r="D183">
        <v>92</v>
      </c>
      <c r="E183" s="8"/>
      <c r="F183" s="4"/>
      <c r="I183" s="6"/>
      <c r="J183" s="7"/>
      <c r="K183" s="13" t="e">
        <f t="shared" si="5"/>
        <v>#DIV/0!</v>
      </c>
      <c r="L183">
        <v>92</v>
      </c>
      <c r="M183" s="8"/>
      <c r="N183" s="4"/>
    </row>
    <row r="184" spans="1:14">
      <c r="A184" s="6"/>
      <c r="B184" s="7"/>
      <c r="C184" s="13" t="e">
        <f t="shared" si="4"/>
        <v>#DIV/0!</v>
      </c>
      <c r="D184">
        <v>91</v>
      </c>
      <c r="E184" s="8"/>
      <c r="F184" s="4"/>
      <c r="I184" s="6"/>
      <c r="J184" s="7"/>
      <c r="K184" s="13" t="e">
        <f t="shared" si="5"/>
        <v>#DIV/0!</v>
      </c>
      <c r="L184">
        <v>91</v>
      </c>
      <c r="M184" s="8"/>
      <c r="N184" s="4"/>
    </row>
    <row r="185" spans="1:14">
      <c r="A185" s="6"/>
      <c r="B185" s="7"/>
      <c r="C185" s="13" t="e">
        <f t="shared" si="4"/>
        <v>#DIV/0!</v>
      </c>
      <c r="D185">
        <v>90</v>
      </c>
      <c r="E185" s="8"/>
      <c r="F185" s="4"/>
      <c r="I185" s="6"/>
      <c r="J185" s="7"/>
      <c r="K185" s="13" t="e">
        <f t="shared" si="5"/>
        <v>#DIV/0!</v>
      </c>
      <c r="L185">
        <v>90</v>
      </c>
      <c r="M185" s="8"/>
      <c r="N185" s="4"/>
    </row>
    <row r="186" spans="1:14">
      <c r="A186" s="6"/>
      <c r="B186" s="7"/>
      <c r="C186" s="13" t="e">
        <f t="shared" si="4"/>
        <v>#DIV/0!</v>
      </c>
      <c r="D186">
        <v>89</v>
      </c>
      <c r="E186" s="8"/>
      <c r="F186" s="4"/>
      <c r="I186" s="6"/>
      <c r="J186" s="7"/>
      <c r="K186" s="13" t="e">
        <f t="shared" si="5"/>
        <v>#DIV/0!</v>
      </c>
      <c r="L186">
        <v>89</v>
      </c>
      <c r="M186" s="8"/>
      <c r="N186" s="4"/>
    </row>
    <row r="187" spans="1:14">
      <c r="A187" s="6"/>
      <c r="B187" s="7"/>
      <c r="C187" s="13" t="e">
        <f t="shared" si="4"/>
        <v>#DIV/0!</v>
      </c>
      <c r="D187">
        <v>88</v>
      </c>
      <c r="E187" s="8"/>
      <c r="F187" s="4"/>
      <c r="I187" s="6"/>
      <c r="J187" s="7"/>
      <c r="K187" s="13" t="e">
        <f t="shared" si="5"/>
        <v>#DIV/0!</v>
      </c>
      <c r="L187">
        <v>88</v>
      </c>
      <c r="M187" s="8"/>
      <c r="N187" s="4"/>
    </row>
    <row r="188" spans="1:14">
      <c r="A188" s="6"/>
      <c r="B188" s="7"/>
      <c r="C188" s="13" t="e">
        <f t="shared" si="4"/>
        <v>#DIV/0!</v>
      </c>
      <c r="D188">
        <v>87</v>
      </c>
      <c r="E188" s="8"/>
      <c r="F188" s="4"/>
      <c r="I188" s="6"/>
      <c r="J188" s="7"/>
      <c r="K188" s="13" t="e">
        <f t="shared" si="5"/>
        <v>#DIV/0!</v>
      </c>
      <c r="L188">
        <v>87</v>
      </c>
      <c r="M188" s="8"/>
      <c r="N188" s="4"/>
    </row>
    <row r="189" spans="1:14">
      <c r="A189" s="6"/>
      <c r="B189" s="7"/>
      <c r="C189" s="13" t="e">
        <f t="shared" si="4"/>
        <v>#DIV/0!</v>
      </c>
      <c r="D189">
        <v>86</v>
      </c>
      <c r="E189" s="8"/>
      <c r="F189" s="4"/>
      <c r="I189" s="6"/>
      <c r="J189" s="7"/>
      <c r="K189" s="13" t="e">
        <f t="shared" si="5"/>
        <v>#DIV/0!</v>
      </c>
      <c r="L189">
        <v>86</v>
      </c>
      <c r="M189" s="8"/>
      <c r="N189" s="4"/>
    </row>
    <row r="190" spans="1:14">
      <c r="A190" s="6"/>
      <c r="B190" s="11"/>
      <c r="C190" s="13" t="e">
        <f t="shared" si="4"/>
        <v>#DIV/0!</v>
      </c>
      <c r="D190">
        <v>85</v>
      </c>
      <c r="E190" s="8"/>
      <c r="F190" s="4"/>
      <c r="I190" s="6"/>
      <c r="J190" s="11"/>
      <c r="K190" s="13" t="e">
        <f t="shared" si="5"/>
        <v>#DIV/0!</v>
      </c>
      <c r="L190">
        <v>85</v>
      </c>
      <c r="M190" s="8"/>
      <c r="N190" s="4"/>
    </row>
    <row r="191" spans="1:14">
      <c r="A191" s="6"/>
      <c r="B191" s="11"/>
      <c r="C191" s="13" t="e">
        <f t="shared" si="4"/>
        <v>#DIV/0!</v>
      </c>
      <c r="D191">
        <v>84</v>
      </c>
      <c r="E191" s="8"/>
      <c r="F191" s="4"/>
      <c r="I191" s="6"/>
      <c r="J191" s="11"/>
      <c r="K191" s="13" t="e">
        <f t="shared" si="5"/>
        <v>#DIV/0!</v>
      </c>
      <c r="L191">
        <v>84</v>
      </c>
      <c r="M191" s="8"/>
      <c r="N191" s="4"/>
    </row>
    <row r="192" spans="1:14">
      <c r="A192" s="6"/>
      <c r="B192" s="7"/>
      <c r="C192" s="13" t="e">
        <f t="shared" si="4"/>
        <v>#DIV/0!</v>
      </c>
      <c r="D192">
        <v>83</v>
      </c>
      <c r="E192" s="8"/>
      <c r="F192" s="4"/>
      <c r="I192" s="6"/>
      <c r="J192" s="7"/>
      <c r="K192" s="13" t="e">
        <f t="shared" si="5"/>
        <v>#DIV/0!</v>
      </c>
      <c r="L192">
        <v>83</v>
      </c>
      <c r="M192" s="8"/>
      <c r="N192" s="4"/>
    </row>
    <row r="193" spans="1:14">
      <c r="A193" s="6"/>
      <c r="B193" s="7"/>
      <c r="C193" s="13" t="e">
        <f t="shared" si="4"/>
        <v>#DIV/0!</v>
      </c>
      <c r="D193">
        <v>82</v>
      </c>
      <c r="E193" s="8"/>
      <c r="F193" s="4"/>
      <c r="I193" s="6"/>
      <c r="J193" s="7"/>
      <c r="K193" s="13" t="e">
        <f t="shared" si="5"/>
        <v>#DIV/0!</v>
      </c>
      <c r="L193">
        <v>82</v>
      </c>
      <c r="M193" s="8"/>
      <c r="N193" s="4"/>
    </row>
    <row r="194" spans="1:14">
      <c r="A194" s="6"/>
      <c r="B194" s="7"/>
      <c r="C194" s="13" t="e">
        <f t="shared" si="4"/>
        <v>#DIV/0!</v>
      </c>
      <c r="D194">
        <v>81</v>
      </c>
      <c r="E194" s="8"/>
      <c r="F194" s="4"/>
      <c r="I194" s="6"/>
      <c r="J194" s="7"/>
      <c r="K194" s="13" t="e">
        <f t="shared" si="5"/>
        <v>#DIV/0!</v>
      </c>
      <c r="L194">
        <v>81</v>
      </c>
      <c r="M194" s="8"/>
      <c r="N194" s="4"/>
    </row>
    <row r="195" spans="1:14">
      <c r="A195" s="6"/>
      <c r="B195" s="7"/>
      <c r="C195" s="13" t="e">
        <f t="shared" si="4"/>
        <v>#DIV/0!</v>
      </c>
      <c r="D195">
        <v>80</v>
      </c>
      <c r="E195" s="8"/>
      <c r="F195" s="4"/>
      <c r="I195" s="6"/>
      <c r="J195" s="7"/>
      <c r="K195" s="13" t="e">
        <f t="shared" si="5"/>
        <v>#DIV/0!</v>
      </c>
      <c r="L195">
        <v>80</v>
      </c>
      <c r="M195" s="8"/>
      <c r="N195" s="4"/>
    </row>
    <row r="196" spans="1:14">
      <c r="A196" s="6"/>
      <c r="B196" s="7"/>
      <c r="C196" s="13" t="e">
        <f t="shared" si="4"/>
        <v>#DIV/0!</v>
      </c>
      <c r="D196">
        <v>79</v>
      </c>
      <c r="E196" s="8"/>
      <c r="F196" s="4"/>
      <c r="I196" s="6"/>
      <c r="J196" s="7"/>
      <c r="K196" s="13" t="e">
        <f t="shared" si="5"/>
        <v>#DIV/0!</v>
      </c>
      <c r="L196">
        <v>79</v>
      </c>
      <c r="M196" s="8"/>
      <c r="N196" s="4"/>
    </row>
    <row r="197" spans="1:14">
      <c r="A197" s="6"/>
      <c r="B197" s="7"/>
      <c r="C197" s="13" t="e">
        <f t="shared" si="4"/>
        <v>#DIV/0!</v>
      </c>
      <c r="D197">
        <v>78</v>
      </c>
      <c r="E197" s="8"/>
      <c r="F197" s="4"/>
      <c r="I197" s="6"/>
      <c r="J197" s="7"/>
      <c r="K197" s="13" t="e">
        <f t="shared" si="5"/>
        <v>#DIV/0!</v>
      </c>
      <c r="L197">
        <v>78</v>
      </c>
      <c r="M197" s="8"/>
      <c r="N197" s="4"/>
    </row>
    <row r="198" spans="1:14">
      <c r="A198" s="6"/>
      <c r="B198" s="7"/>
      <c r="C198" s="13" t="e">
        <f t="shared" si="4"/>
        <v>#DIV/0!</v>
      </c>
      <c r="D198">
        <v>77</v>
      </c>
      <c r="E198" s="8"/>
      <c r="F198" s="4"/>
      <c r="I198" s="6"/>
      <c r="J198" s="7"/>
      <c r="K198" s="13" t="e">
        <f t="shared" si="5"/>
        <v>#DIV/0!</v>
      </c>
      <c r="L198">
        <v>77</v>
      </c>
      <c r="M198" s="8"/>
      <c r="N198" s="4"/>
    </row>
    <row r="199" spans="1:14">
      <c r="A199" s="6"/>
      <c r="B199" s="7"/>
      <c r="C199" s="13" t="e">
        <f t="shared" si="4"/>
        <v>#DIV/0!</v>
      </c>
      <c r="D199">
        <v>76</v>
      </c>
      <c r="E199" s="8"/>
      <c r="F199" s="4"/>
      <c r="I199" s="6"/>
      <c r="J199" s="7"/>
      <c r="K199" s="13" t="e">
        <f t="shared" si="5"/>
        <v>#DIV/0!</v>
      </c>
      <c r="L199">
        <v>76</v>
      </c>
      <c r="M199" s="8"/>
      <c r="N199" s="4"/>
    </row>
    <row r="200" spans="1:14">
      <c r="A200" s="6"/>
      <c r="B200" s="7"/>
      <c r="C200" s="13" t="e">
        <f t="shared" si="4"/>
        <v>#DIV/0!</v>
      </c>
      <c r="D200">
        <v>75</v>
      </c>
      <c r="E200" s="8"/>
      <c r="F200" s="4"/>
      <c r="I200" s="6"/>
      <c r="J200" s="7"/>
      <c r="K200" s="13" t="e">
        <f t="shared" si="5"/>
        <v>#DIV/0!</v>
      </c>
      <c r="L200">
        <v>75</v>
      </c>
      <c r="M200" s="8"/>
      <c r="N200" s="4"/>
    </row>
    <row r="201" spans="1:14">
      <c r="A201" s="6"/>
      <c r="B201" s="7"/>
      <c r="C201" s="13" t="e">
        <f t="shared" si="4"/>
        <v>#DIV/0!</v>
      </c>
      <c r="D201">
        <v>74</v>
      </c>
      <c r="E201" s="8"/>
      <c r="F201" s="4"/>
      <c r="I201" s="6"/>
      <c r="J201" s="7"/>
      <c r="K201" s="13" t="e">
        <f t="shared" si="5"/>
        <v>#DIV/0!</v>
      </c>
      <c r="L201">
        <v>74</v>
      </c>
      <c r="M201" s="8"/>
      <c r="N201" s="4"/>
    </row>
    <row r="202" spans="1:14">
      <c r="A202" s="6"/>
      <c r="B202" s="7"/>
      <c r="C202" s="13" t="e">
        <f t="shared" si="4"/>
        <v>#DIV/0!</v>
      </c>
      <c r="D202">
        <v>73</v>
      </c>
      <c r="E202" s="8"/>
      <c r="F202" s="4"/>
      <c r="I202" s="6"/>
      <c r="J202" s="7"/>
      <c r="K202" s="13" t="e">
        <f t="shared" si="5"/>
        <v>#DIV/0!</v>
      </c>
      <c r="L202">
        <v>73</v>
      </c>
      <c r="M202" s="8"/>
      <c r="N202" s="4"/>
    </row>
    <row r="203" spans="1:14">
      <c r="A203" s="6"/>
      <c r="B203" s="7"/>
      <c r="C203" s="13" t="e">
        <f t="shared" si="4"/>
        <v>#DIV/0!</v>
      </c>
      <c r="D203">
        <v>72</v>
      </c>
      <c r="E203" s="8"/>
      <c r="F203" s="4"/>
      <c r="I203" s="6"/>
      <c r="J203" s="7"/>
      <c r="K203" s="13" t="e">
        <f t="shared" si="5"/>
        <v>#DIV/0!</v>
      </c>
      <c r="L203">
        <v>72</v>
      </c>
      <c r="M203" s="8"/>
      <c r="N203" s="4"/>
    </row>
    <row r="204" spans="1:14">
      <c r="A204" s="6"/>
      <c r="B204" s="7"/>
      <c r="C204" s="13" t="e">
        <f t="shared" si="4"/>
        <v>#DIV/0!</v>
      </c>
      <c r="D204">
        <v>71</v>
      </c>
      <c r="E204" s="8"/>
      <c r="F204" s="4"/>
      <c r="I204" s="6"/>
      <c r="J204" s="7"/>
      <c r="K204" s="13" t="e">
        <f t="shared" si="5"/>
        <v>#DIV/0!</v>
      </c>
      <c r="L204">
        <v>71</v>
      </c>
      <c r="M204" s="8"/>
      <c r="N204" s="4"/>
    </row>
    <row r="205" spans="1:14">
      <c r="A205" s="6"/>
      <c r="B205" s="7"/>
      <c r="C205" s="13" t="e">
        <f t="shared" si="4"/>
        <v>#DIV/0!</v>
      </c>
      <c r="D205">
        <v>70</v>
      </c>
      <c r="E205" s="8"/>
      <c r="F205" s="4"/>
      <c r="I205" s="6"/>
      <c r="J205" s="7"/>
      <c r="K205" s="13" t="e">
        <f t="shared" si="5"/>
        <v>#DIV/0!</v>
      </c>
      <c r="L205">
        <v>70</v>
      </c>
      <c r="M205" s="8"/>
      <c r="N205" s="4"/>
    </row>
    <row r="206" spans="1:14">
      <c r="A206" s="6"/>
      <c r="B206" s="7"/>
      <c r="C206" s="13" t="e">
        <f t="shared" si="4"/>
        <v>#DIV/0!</v>
      </c>
      <c r="D206">
        <v>69</v>
      </c>
      <c r="E206" s="8"/>
      <c r="F206" s="4"/>
      <c r="I206" s="6"/>
      <c r="J206" s="7"/>
      <c r="K206" s="13" t="e">
        <f t="shared" si="5"/>
        <v>#DIV/0!</v>
      </c>
      <c r="L206">
        <v>69</v>
      </c>
      <c r="M206" s="8"/>
      <c r="N206" s="4"/>
    </row>
    <row r="207" spans="1:14">
      <c r="A207" s="6"/>
      <c r="B207" s="7"/>
      <c r="C207" s="13" t="e">
        <f t="shared" si="4"/>
        <v>#DIV/0!</v>
      </c>
      <c r="D207">
        <v>68</v>
      </c>
      <c r="E207" s="8"/>
      <c r="F207" s="4"/>
      <c r="I207" s="6"/>
      <c r="J207" s="7"/>
      <c r="K207" s="13" t="e">
        <f t="shared" si="5"/>
        <v>#DIV/0!</v>
      </c>
      <c r="L207">
        <v>68</v>
      </c>
      <c r="M207" s="8"/>
      <c r="N207" s="4"/>
    </row>
    <row r="208" spans="1:14">
      <c r="A208" s="6"/>
      <c r="B208" s="7"/>
      <c r="C208" s="13" t="e">
        <f t="shared" si="4"/>
        <v>#DIV/0!</v>
      </c>
      <c r="D208">
        <v>67</v>
      </c>
      <c r="E208" s="8"/>
      <c r="F208" s="4"/>
      <c r="I208" s="6"/>
      <c r="J208" s="7"/>
      <c r="K208" s="13" t="e">
        <f t="shared" si="5"/>
        <v>#DIV/0!</v>
      </c>
      <c r="L208">
        <v>67</v>
      </c>
      <c r="M208" s="8"/>
      <c r="N208" s="4"/>
    </row>
    <row r="209" spans="1:14">
      <c r="A209" s="6"/>
      <c r="B209" s="7"/>
      <c r="C209" s="13" t="e">
        <f t="shared" si="4"/>
        <v>#DIV/0!</v>
      </c>
      <c r="D209">
        <v>66</v>
      </c>
      <c r="E209" s="8"/>
      <c r="F209" s="4"/>
      <c r="I209" s="6"/>
      <c r="J209" s="7"/>
      <c r="K209" s="13" t="e">
        <f t="shared" si="5"/>
        <v>#DIV/0!</v>
      </c>
      <c r="L209">
        <v>66</v>
      </c>
      <c r="M209" s="8"/>
      <c r="N209" s="4"/>
    </row>
    <row r="210" spans="1:14">
      <c r="A210" s="6"/>
      <c r="B210" s="7"/>
      <c r="C210" s="13" t="e">
        <f t="shared" si="4"/>
        <v>#DIV/0!</v>
      </c>
      <c r="D210">
        <v>65</v>
      </c>
      <c r="E210" s="8"/>
      <c r="F210" s="4"/>
      <c r="I210" s="6"/>
      <c r="J210" s="7"/>
      <c r="K210" s="13" t="e">
        <f t="shared" si="5"/>
        <v>#DIV/0!</v>
      </c>
      <c r="L210">
        <v>65</v>
      </c>
      <c r="M210" s="8"/>
      <c r="N210" s="4"/>
    </row>
    <row r="211" spans="1:14">
      <c r="A211" s="6"/>
      <c r="B211" s="7"/>
      <c r="C211" s="13" t="e">
        <f t="shared" si="4"/>
        <v>#DIV/0!</v>
      </c>
      <c r="D211">
        <v>64</v>
      </c>
      <c r="E211" s="8"/>
      <c r="F211" s="4"/>
      <c r="I211" s="6"/>
      <c r="J211" s="7"/>
      <c r="K211" s="13" t="e">
        <f t="shared" si="5"/>
        <v>#DIV/0!</v>
      </c>
      <c r="L211">
        <v>64</v>
      </c>
      <c r="M211" s="8"/>
      <c r="N211" s="4"/>
    </row>
    <row r="212" spans="1:14">
      <c r="A212" s="6"/>
      <c r="B212" s="11"/>
      <c r="C212" s="13" t="e">
        <f t="shared" si="4"/>
        <v>#DIV/0!</v>
      </c>
      <c r="D212">
        <v>63</v>
      </c>
      <c r="E212" s="8"/>
      <c r="F212" s="4"/>
      <c r="I212" s="6"/>
      <c r="J212" s="11"/>
      <c r="K212" s="13" t="e">
        <f t="shared" si="5"/>
        <v>#DIV/0!</v>
      </c>
      <c r="L212">
        <v>63</v>
      </c>
      <c r="M212" s="8"/>
      <c r="N212" s="4"/>
    </row>
    <row r="213" spans="1:14">
      <c r="A213" s="6"/>
      <c r="B213" s="11"/>
      <c r="C213" s="13" t="e">
        <f t="shared" si="4"/>
        <v>#DIV/0!</v>
      </c>
      <c r="D213">
        <v>62</v>
      </c>
      <c r="E213" s="8"/>
      <c r="F213" s="4"/>
      <c r="I213" s="6"/>
      <c r="J213" s="11"/>
      <c r="K213" s="13" t="e">
        <f t="shared" si="5"/>
        <v>#DIV/0!</v>
      </c>
      <c r="L213">
        <v>62</v>
      </c>
      <c r="M213" s="8"/>
      <c r="N213" s="4"/>
    </row>
    <row r="214" spans="1:14">
      <c r="A214" s="6"/>
      <c r="B214" s="7"/>
      <c r="C214" s="13" t="e">
        <f t="shared" si="4"/>
        <v>#DIV/0!</v>
      </c>
      <c r="D214">
        <v>61</v>
      </c>
      <c r="E214" s="8"/>
      <c r="F214" s="4"/>
      <c r="I214" s="6"/>
      <c r="J214" s="7"/>
      <c r="K214" s="13" t="e">
        <f t="shared" si="5"/>
        <v>#DIV/0!</v>
      </c>
      <c r="L214">
        <v>61</v>
      </c>
      <c r="M214" s="8"/>
      <c r="N214" s="4"/>
    </row>
    <row r="215" spans="1:14">
      <c r="A215" s="6"/>
      <c r="B215" s="7"/>
      <c r="C215" s="13" t="e">
        <f t="shared" ref="C215:C273" si="6">(B215-B194)/B194</f>
        <v>#DIV/0!</v>
      </c>
      <c r="D215">
        <v>60</v>
      </c>
      <c r="E215" s="8"/>
      <c r="F215" s="4"/>
      <c r="I215" s="6"/>
      <c r="J215" s="7"/>
      <c r="K215" s="13" t="e">
        <f t="shared" ref="K215:K273" si="7">(J215-J194)/J194</f>
        <v>#DIV/0!</v>
      </c>
      <c r="L215">
        <v>60</v>
      </c>
      <c r="M215" s="8"/>
      <c r="N215" s="4"/>
    </row>
    <row r="216" spans="1:14">
      <c r="A216" s="6"/>
      <c r="B216" s="7"/>
      <c r="C216" s="13" t="e">
        <f t="shared" si="6"/>
        <v>#DIV/0!</v>
      </c>
      <c r="D216">
        <v>59</v>
      </c>
      <c r="E216" s="8"/>
      <c r="F216" s="4"/>
      <c r="I216" s="6"/>
      <c r="J216" s="7"/>
      <c r="K216" s="13" t="e">
        <f t="shared" si="7"/>
        <v>#DIV/0!</v>
      </c>
      <c r="L216">
        <v>59</v>
      </c>
      <c r="M216" s="8"/>
      <c r="N216" s="4"/>
    </row>
    <row r="217" spans="1:14">
      <c r="A217" s="6"/>
      <c r="B217" s="7"/>
      <c r="C217" s="13" t="e">
        <f t="shared" si="6"/>
        <v>#DIV/0!</v>
      </c>
      <c r="D217">
        <v>58</v>
      </c>
      <c r="E217" s="8"/>
      <c r="F217" s="4"/>
      <c r="I217" s="6"/>
      <c r="J217" s="7"/>
      <c r="K217" s="13" t="e">
        <f t="shared" si="7"/>
        <v>#DIV/0!</v>
      </c>
      <c r="L217">
        <v>58</v>
      </c>
      <c r="M217" s="8"/>
      <c r="N217" s="4"/>
    </row>
    <row r="218" spans="1:14">
      <c r="A218" s="6"/>
      <c r="B218" s="7"/>
      <c r="C218" s="13" t="e">
        <f t="shared" si="6"/>
        <v>#DIV/0!</v>
      </c>
      <c r="D218">
        <v>57</v>
      </c>
      <c r="E218" s="8"/>
      <c r="F218" s="4"/>
      <c r="I218" s="6"/>
      <c r="J218" s="7"/>
      <c r="K218" s="13" t="e">
        <f t="shared" si="7"/>
        <v>#DIV/0!</v>
      </c>
      <c r="L218">
        <v>57</v>
      </c>
      <c r="M218" s="8"/>
      <c r="N218" s="4"/>
    </row>
    <row r="219" spans="1:14">
      <c r="A219" s="6"/>
      <c r="B219" s="7"/>
      <c r="C219" s="13" t="e">
        <f t="shared" si="6"/>
        <v>#DIV/0!</v>
      </c>
      <c r="D219">
        <v>56</v>
      </c>
      <c r="E219" s="8"/>
      <c r="F219" s="4"/>
      <c r="I219" s="6"/>
      <c r="J219" s="7"/>
      <c r="K219" s="13" t="e">
        <f t="shared" si="7"/>
        <v>#DIV/0!</v>
      </c>
      <c r="L219">
        <v>56</v>
      </c>
      <c r="M219" s="8"/>
      <c r="N219" s="4"/>
    </row>
    <row r="220" spans="1:14">
      <c r="A220" s="6"/>
      <c r="B220" s="7"/>
      <c r="C220" s="13" t="e">
        <f t="shared" si="6"/>
        <v>#DIV/0!</v>
      </c>
      <c r="D220">
        <v>55</v>
      </c>
      <c r="E220" s="8"/>
      <c r="F220" s="4"/>
      <c r="I220" s="6"/>
      <c r="J220" s="7"/>
      <c r="K220" s="13" t="e">
        <f t="shared" si="7"/>
        <v>#DIV/0!</v>
      </c>
      <c r="L220">
        <v>55</v>
      </c>
      <c r="M220" s="8"/>
      <c r="N220" s="4"/>
    </row>
    <row r="221" spans="1:14">
      <c r="A221" s="6"/>
      <c r="B221" s="7"/>
      <c r="C221" s="13" t="e">
        <f t="shared" si="6"/>
        <v>#DIV/0!</v>
      </c>
      <c r="D221">
        <v>54</v>
      </c>
      <c r="E221" s="8"/>
      <c r="F221" s="4"/>
      <c r="I221" s="6"/>
      <c r="J221" s="7"/>
      <c r="K221" s="13" t="e">
        <f t="shared" si="7"/>
        <v>#DIV/0!</v>
      </c>
      <c r="L221">
        <v>54</v>
      </c>
      <c r="M221" s="8"/>
      <c r="N221" s="4"/>
    </row>
    <row r="222" spans="1:14">
      <c r="A222" s="6"/>
      <c r="B222" s="7"/>
      <c r="C222" s="13" t="e">
        <f t="shared" si="6"/>
        <v>#DIV/0!</v>
      </c>
      <c r="D222">
        <v>53</v>
      </c>
      <c r="E222" s="8"/>
      <c r="F222" s="4"/>
      <c r="I222" s="6"/>
      <c r="J222" s="7"/>
      <c r="K222" s="13" t="e">
        <f t="shared" si="7"/>
        <v>#DIV/0!</v>
      </c>
      <c r="L222">
        <v>53</v>
      </c>
      <c r="M222" s="8"/>
      <c r="N222" s="4"/>
    </row>
    <row r="223" spans="1:14">
      <c r="A223" s="6"/>
      <c r="B223" s="7"/>
      <c r="C223" s="13" t="e">
        <f t="shared" si="6"/>
        <v>#DIV/0!</v>
      </c>
      <c r="D223">
        <v>52</v>
      </c>
      <c r="E223" s="8"/>
      <c r="F223" s="4"/>
      <c r="I223" s="6"/>
      <c r="J223" s="7"/>
      <c r="K223" s="13" t="e">
        <f t="shared" si="7"/>
        <v>#DIV/0!</v>
      </c>
      <c r="L223">
        <v>52</v>
      </c>
      <c r="M223" s="8"/>
      <c r="N223" s="4"/>
    </row>
    <row r="224" spans="1:14">
      <c r="A224" s="6"/>
      <c r="B224" s="7"/>
      <c r="C224" s="13" t="e">
        <f t="shared" si="6"/>
        <v>#DIV/0!</v>
      </c>
      <c r="D224">
        <v>51</v>
      </c>
      <c r="E224" s="8"/>
      <c r="F224" s="4"/>
      <c r="I224" s="6"/>
      <c r="J224" s="7"/>
      <c r="K224" s="13" t="e">
        <f t="shared" si="7"/>
        <v>#DIV/0!</v>
      </c>
      <c r="L224">
        <v>51</v>
      </c>
      <c r="M224" s="8"/>
      <c r="N224" s="4"/>
    </row>
    <row r="225" spans="1:14">
      <c r="A225" s="6"/>
      <c r="B225" s="7"/>
      <c r="C225" s="13" t="e">
        <f t="shared" si="6"/>
        <v>#DIV/0!</v>
      </c>
      <c r="D225">
        <v>50</v>
      </c>
      <c r="E225" s="8"/>
      <c r="F225" s="4"/>
      <c r="I225" s="6"/>
      <c r="J225" s="7"/>
      <c r="K225" s="13" t="e">
        <f t="shared" si="7"/>
        <v>#DIV/0!</v>
      </c>
      <c r="L225">
        <v>50</v>
      </c>
      <c r="M225" s="8"/>
      <c r="N225" s="4"/>
    </row>
    <row r="226" spans="1:14">
      <c r="A226" s="6"/>
      <c r="B226" s="7"/>
      <c r="C226" s="13" t="e">
        <f t="shared" si="6"/>
        <v>#DIV/0!</v>
      </c>
      <c r="D226">
        <v>49</v>
      </c>
      <c r="E226" s="8"/>
      <c r="F226" s="4"/>
      <c r="I226" s="6"/>
      <c r="J226" s="7"/>
      <c r="K226" s="13" t="e">
        <f t="shared" si="7"/>
        <v>#DIV/0!</v>
      </c>
      <c r="L226">
        <v>49</v>
      </c>
      <c r="M226" s="8"/>
      <c r="N226" s="4"/>
    </row>
    <row r="227" spans="1:14">
      <c r="A227" s="6"/>
      <c r="B227" s="7"/>
      <c r="C227" s="13" t="e">
        <f t="shared" si="6"/>
        <v>#DIV/0!</v>
      </c>
      <c r="D227">
        <v>48</v>
      </c>
      <c r="E227" s="8"/>
      <c r="F227" s="4"/>
      <c r="I227" s="6"/>
      <c r="J227" s="7"/>
      <c r="K227" s="13" t="e">
        <f t="shared" si="7"/>
        <v>#DIV/0!</v>
      </c>
      <c r="L227">
        <v>48</v>
      </c>
      <c r="M227" s="8"/>
      <c r="N227" s="4"/>
    </row>
    <row r="228" spans="1:14">
      <c r="A228" s="6"/>
      <c r="B228" s="7"/>
      <c r="C228" s="13" t="e">
        <f t="shared" si="6"/>
        <v>#DIV/0!</v>
      </c>
      <c r="D228">
        <v>47</v>
      </c>
      <c r="E228" s="8"/>
      <c r="F228" s="4"/>
      <c r="I228" s="6"/>
      <c r="J228" s="7"/>
      <c r="K228" s="13" t="e">
        <f t="shared" si="7"/>
        <v>#DIV/0!</v>
      </c>
      <c r="L228">
        <v>47</v>
      </c>
      <c r="M228" s="8"/>
      <c r="N228" s="4"/>
    </row>
    <row r="229" spans="1:14">
      <c r="A229" s="6"/>
      <c r="B229" s="7"/>
      <c r="C229" s="13" t="e">
        <f t="shared" si="6"/>
        <v>#DIV/0!</v>
      </c>
      <c r="D229">
        <v>46</v>
      </c>
      <c r="E229" s="8"/>
      <c r="F229" s="4"/>
      <c r="I229" s="6"/>
      <c r="J229" s="7"/>
      <c r="K229" s="13" t="e">
        <f t="shared" si="7"/>
        <v>#DIV/0!</v>
      </c>
      <c r="L229">
        <v>46</v>
      </c>
      <c r="M229" s="8"/>
      <c r="N229" s="4"/>
    </row>
    <row r="230" spans="1:14">
      <c r="A230" s="6"/>
      <c r="B230" s="7"/>
      <c r="C230" s="13" t="e">
        <f t="shared" si="6"/>
        <v>#DIV/0!</v>
      </c>
      <c r="D230">
        <v>45</v>
      </c>
      <c r="E230" s="8"/>
      <c r="F230" s="4"/>
      <c r="I230" s="6"/>
      <c r="J230" s="7"/>
      <c r="K230" s="13" t="e">
        <f t="shared" si="7"/>
        <v>#DIV/0!</v>
      </c>
      <c r="L230">
        <v>45</v>
      </c>
      <c r="M230" s="8"/>
      <c r="N230" s="4"/>
    </row>
    <row r="231" spans="1:14">
      <c r="A231" s="6"/>
      <c r="B231" s="7"/>
      <c r="C231" s="13" t="e">
        <f t="shared" si="6"/>
        <v>#DIV/0!</v>
      </c>
      <c r="D231">
        <v>44</v>
      </c>
      <c r="E231" s="8"/>
      <c r="F231" s="4"/>
      <c r="I231" s="6"/>
      <c r="J231" s="7"/>
      <c r="K231" s="13" t="e">
        <f t="shared" si="7"/>
        <v>#DIV/0!</v>
      </c>
      <c r="L231">
        <v>44</v>
      </c>
      <c r="M231" s="8"/>
      <c r="N231" s="4"/>
    </row>
    <row r="232" spans="1:14">
      <c r="A232" s="6"/>
      <c r="B232" s="7"/>
      <c r="C232" s="13" t="e">
        <f t="shared" si="6"/>
        <v>#DIV/0!</v>
      </c>
      <c r="D232">
        <v>43</v>
      </c>
      <c r="E232" s="8"/>
      <c r="F232" s="4"/>
      <c r="I232" s="6"/>
      <c r="J232" s="7"/>
      <c r="K232" s="13" t="e">
        <f t="shared" si="7"/>
        <v>#DIV/0!</v>
      </c>
      <c r="L232">
        <v>43</v>
      </c>
      <c r="M232" s="8"/>
      <c r="N232" s="4"/>
    </row>
    <row r="233" spans="1:14">
      <c r="A233" s="6"/>
      <c r="B233" s="11"/>
      <c r="C233" s="13" t="e">
        <f t="shared" si="6"/>
        <v>#DIV/0!</v>
      </c>
      <c r="D233">
        <v>42</v>
      </c>
      <c r="E233" s="8"/>
      <c r="F233" s="4"/>
      <c r="I233" s="6"/>
      <c r="J233" s="11"/>
      <c r="K233" s="13" t="e">
        <f t="shared" si="7"/>
        <v>#DIV/0!</v>
      </c>
      <c r="L233">
        <v>42</v>
      </c>
      <c r="M233" s="8"/>
      <c r="N233" s="4"/>
    </row>
    <row r="234" spans="1:14">
      <c r="A234" s="6"/>
      <c r="B234" s="11"/>
      <c r="C234" s="13" t="e">
        <f t="shared" si="6"/>
        <v>#DIV/0!</v>
      </c>
      <c r="D234">
        <v>41</v>
      </c>
      <c r="E234" s="8"/>
      <c r="F234" s="4"/>
      <c r="I234" s="6"/>
      <c r="J234" s="11"/>
      <c r="K234" s="13" t="e">
        <f t="shared" si="7"/>
        <v>#DIV/0!</v>
      </c>
      <c r="L234">
        <v>41</v>
      </c>
      <c r="M234" s="8"/>
      <c r="N234" s="4"/>
    </row>
    <row r="235" spans="1:14">
      <c r="A235" s="6"/>
      <c r="B235" s="11"/>
      <c r="C235" s="13" t="e">
        <f t="shared" si="6"/>
        <v>#DIV/0!</v>
      </c>
      <c r="D235">
        <v>40</v>
      </c>
      <c r="E235" s="8"/>
      <c r="F235" s="4"/>
      <c r="I235" s="6"/>
      <c r="J235" s="11"/>
      <c r="K235" s="13" t="e">
        <f t="shared" si="7"/>
        <v>#DIV/0!</v>
      </c>
      <c r="L235">
        <v>40</v>
      </c>
      <c r="M235" s="8"/>
      <c r="N235" s="4"/>
    </row>
    <row r="236" spans="1:14">
      <c r="A236" s="6"/>
      <c r="B236" s="7"/>
      <c r="C236" s="13" t="e">
        <f t="shared" si="6"/>
        <v>#DIV/0!</v>
      </c>
      <c r="D236">
        <v>39</v>
      </c>
      <c r="E236" s="8"/>
      <c r="F236" s="4"/>
      <c r="I236" s="6"/>
      <c r="J236" s="7"/>
      <c r="K236" s="13" t="e">
        <f t="shared" si="7"/>
        <v>#DIV/0!</v>
      </c>
      <c r="L236">
        <v>39</v>
      </c>
      <c r="M236" s="8"/>
      <c r="N236" s="4"/>
    </row>
    <row r="237" spans="1:14">
      <c r="A237" s="6"/>
      <c r="B237" s="7"/>
      <c r="C237" s="13" t="e">
        <f t="shared" si="6"/>
        <v>#DIV/0!</v>
      </c>
      <c r="D237">
        <v>38</v>
      </c>
      <c r="E237" s="8"/>
      <c r="F237" s="4"/>
      <c r="I237" s="6"/>
      <c r="J237" s="7"/>
      <c r="K237" s="13" t="e">
        <f t="shared" si="7"/>
        <v>#DIV/0!</v>
      </c>
      <c r="L237">
        <v>38</v>
      </c>
      <c r="M237" s="8"/>
      <c r="N237" s="4"/>
    </row>
    <row r="238" spans="1:14">
      <c r="A238" s="6"/>
      <c r="B238" s="7"/>
      <c r="C238" s="13" t="e">
        <f t="shared" si="6"/>
        <v>#DIV/0!</v>
      </c>
      <c r="D238">
        <v>37</v>
      </c>
      <c r="E238" s="8"/>
      <c r="F238" s="4"/>
      <c r="I238" s="6"/>
      <c r="J238" s="7"/>
      <c r="K238" s="13" t="e">
        <f t="shared" si="7"/>
        <v>#DIV/0!</v>
      </c>
      <c r="L238">
        <v>37</v>
      </c>
      <c r="M238" s="8"/>
      <c r="N238" s="4"/>
    </row>
    <row r="239" spans="1:14">
      <c r="A239" s="6"/>
      <c r="B239" s="7"/>
      <c r="C239" s="13" t="e">
        <f t="shared" si="6"/>
        <v>#DIV/0!</v>
      </c>
      <c r="D239">
        <v>36</v>
      </c>
      <c r="E239" s="8"/>
      <c r="F239" s="4"/>
      <c r="I239" s="6"/>
      <c r="J239" s="7"/>
      <c r="K239" s="13" t="e">
        <f t="shared" si="7"/>
        <v>#DIV/0!</v>
      </c>
      <c r="L239">
        <v>36</v>
      </c>
      <c r="M239" s="8"/>
      <c r="N239" s="4"/>
    </row>
    <row r="240" spans="1:14">
      <c r="A240" s="6"/>
      <c r="B240" s="7"/>
      <c r="C240" s="13" t="e">
        <f t="shared" si="6"/>
        <v>#DIV/0!</v>
      </c>
      <c r="D240">
        <v>35</v>
      </c>
      <c r="E240" s="8"/>
      <c r="F240" s="4"/>
      <c r="I240" s="6"/>
      <c r="J240" s="7"/>
      <c r="K240" s="13" t="e">
        <f t="shared" si="7"/>
        <v>#DIV/0!</v>
      </c>
      <c r="L240">
        <v>35</v>
      </c>
      <c r="M240" s="8"/>
      <c r="N240" s="4"/>
    </row>
    <row r="241" spans="1:14">
      <c r="A241" s="6"/>
      <c r="B241" s="7"/>
      <c r="C241" s="13" t="e">
        <f t="shared" si="6"/>
        <v>#DIV/0!</v>
      </c>
      <c r="D241">
        <v>34</v>
      </c>
      <c r="E241" s="8"/>
      <c r="F241" s="4"/>
      <c r="I241" s="6"/>
      <c r="J241" s="7"/>
      <c r="K241" s="13" t="e">
        <f t="shared" si="7"/>
        <v>#DIV/0!</v>
      </c>
      <c r="L241">
        <v>34</v>
      </c>
      <c r="M241" s="8"/>
      <c r="N241" s="4"/>
    </row>
    <row r="242" spans="1:14">
      <c r="A242" s="6"/>
      <c r="B242" s="7"/>
      <c r="C242" s="13" t="e">
        <f t="shared" si="6"/>
        <v>#DIV/0!</v>
      </c>
      <c r="D242">
        <v>33</v>
      </c>
      <c r="E242" s="8"/>
      <c r="F242" s="4"/>
      <c r="I242" s="6"/>
      <c r="J242" s="7"/>
      <c r="K242" s="13" t="e">
        <f t="shared" si="7"/>
        <v>#DIV/0!</v>
      </c>
      <c r="L242">
        <v>33</v>
      </c>
      <c r="M242" s="8"/>
      <c r="N242" s="4"/>
    </row>
    <row r="243" spans="1:14">
      <c r="A243" s="6"/>
      <c r="B243" s="7"/>
      <c r="C243" s="13" t="e">
        <f t="shared" si="6"/>
        <v>#DIV/0!</v>
      </c>
      <c r="D243">
        <v>32</v>
      </c>
      <c r="E243" s="8"/>
      <c r="F243" s="4"/>
      <c r="I243" s="6"/>
      <c r="J243" s="7"/>
      <c r="K243" s="13" t="e">
        <f t="shared" si="7"/>
        <v>#DIV/0!</v>
      </c>
      <c r="L243">
        <v>32</v>
      </c>
      <c r="M243" s="8"/>
      <c r="N243" s="4"/>
    </row>
    <row r="244" spans="1:14">
      <c r="A244" s="6"/>
      <c r="B244" s="7"/>
      <c r="C244" s="13" t="e">
        <f t="shared" si="6"/>
        <v>#DIV/0!</v>
      </c>
      <c r="D244">
        <v>31</v>
      </c>
      <c r="E244" s="8"/>
      <c r="F244" s="4"/>
      <c r="I244" s="6"/>
      <c r="J244" s="7"/>
      <c r="K244" s="13" t="e">
        <f t="shared" si="7"/>
        <v>#DIV/0!</v>
      </c>
      <c r="L244">
        <v>31</v>
      </c>
      <c r="M244" s="8"/>
      <c r="N244" s="4"/>
    </row>
    <row r="245" spans="1:14">
      <c r="A245" s="6"/>
      <c r="B245" s="7"/>
      <c r="C245" s="13" t="e">
        <f t="shared" si="6"/>
        <v>#DIV/0!</v>
      </c>
      <c r="D245">
        <v>30</v>
      </c>
      <c r="E245" s="8"/>
      <c r="F245" s="4"/>
      <c r="I245" s="6"/>
      <c r="J245" s="7"/>
      <c r="K245" s="13" t="e">
        <f t="shared" si="7"/>
        <v>#DIV/0!</v>
      </c>
      <c r="L245">
        <v>30</v>
      </c>
      <c r="M245" s="8"/>
      <c r="N245" s="4"/>
    </row>
    <row r="246" spans="1:14">
      <c r="A246" s="6"/>
      <c r="B246" s="7"/>
      <c r="C246" s="13" t="e">
        <f t="shared" si="6"/>
        <v>#DIV/0!</v>
      </c>
      <c r="D246">
        <v>29</v>
      </c>
      <c r="E246" s="8"/>
      <c r="F246" s="4"/>
      <c r="I246" s="6"/>
      <c r="J246" s="7"/>
      <c r="K246" s="13" t="e">
        <f t="shared" si="7"/>
        <v>#DIV/0!</v>
      </c>
      <c r="L246">
        <v>29</v>
      </c>
      <c r="M246" s="8"/>
      <c r="N246" s="4"/>
    </row>
    <row r="247" spans="1:14">
      <c r="A247" s="6"/>
      <c r="B247" s="7"/>
      <c r="C247" s="13" t="e">
        <f t="shared" si="6"/>
        <v>#DIV/0!</v>
      </c>
      <c r="D247">
        <v>28</v>
      </c>
      <c r="E247" s="8"/>
      <c r="F247" s="4"/>
      <c r="I247" s="6"/>
      <c r="J247" s="7"/>
      <c r="K247" s="13" t="e">
        <f t="shared" si="7"/>
        <v>#DIV/0!</v>
      </c>
      <c r="L247">
        <v>28</v>
      </c>
      <c r="M247" s="8"/>
      <c r="N247" s="4"/>
    </row>
    <row r="248" spans="1:14">
      <c r="A248" s="6"/>
      <c r="B248" s="7"/>
      <c r="C248" s="13" t="e">
        <f t="shared" si="6"/>
        <v>#DIV/0!</v>
      </c>
      <c r="D248">
        <v>27</v>
      </c>
      <c r="E248" s="8"/>
      <c r="F248" s="4"/>
      <c r="I248" s="6"/>
      <c r="J248" s="7"/>
      <c r="K248" s="13" t="e">
        <f t="shared" si="7"/>
        <v>#DIV/0!</v>
      </c>
      <c r="L248">
        <v>27</v>
      </c>
      <c r="M248" s="8"/>
      <c r="N248" s="4"/>
    </row>
    <row r="249" spans="1:14">
      <c r="A249" s="6"/>
      <c r="B249" s="7"/>
      <c r="C249" s="13" t="e">
        <f t="shared" si="6"/>
        <v>#DIV/0!</v>
      </c>
      <c r="D249">
        <v>26</v>
      </c>
      <c r="E249" s="8"/>
      <c r="F249" s="4"/>
      <c r="I249" s="6"/>
      <c r="J249" s="7"/>
      <c r="K249" s="13" t="e">
        <f t="shared" si="7"/>
        <v>#DIV/0!</v>
      </c>
      <c r="L249">
        <v>26</v>
      </c>
      <c r="M249" s="8"/>
      <c r="N249" s="4"/>
    </row>
    <row r="250" spans="1:14">
      <c r="A250" s="6"/>
      <c r="B250" s="7"/>
      <c r="C250" s="13" t="e">
        <f t="shared" si="6"/>
        <v>#DIV/0!</v>
      </c>
      <c r="D250">
        <v>25</v>
      </c>
      <c r="E250" s="8"/>
      <c r="F250" s="4"/>
      <c r="I250" s="6"/>
      <c r="J250" s="7"/>
      <c r="K250" s="13" t="e">
        <f t="shared" si="7"/>
        <v>#DIV/0!</v>
      </c>
      <c r="L250">
        <v>25</v>
      </c>
      <c r="M250" s="8"/>
      <c r="N250" s="4"/>
    </row>
    <row r="251" spans="1:14">
      <c r="A251" s="6"/>
      <c r="B251" s="7"/>
      <c r="C251" s="13" t="e">
        <f t="shared" si="6"/>
        <v>#DIV/0!</v>
      </c>
      <c r="D251">
        <v>24</v>
      </c>
      <c r="E251" s="8"/>
      <c r="F251" s="4"/>
      <c r="I251" s="6"/>
      <c r="J251" s="7"/>
      <c r="K251" s="13" t="e">
        <f t="shared" si="7"/>
        <v>#DIV/0!</v>
      </c>
      <c r="L251">
        <v>24</v>
      </c>
      <c r="M251" s="8"/>
      <c r="N251" s="4"/>
    </row>
    <row r="252" spans="1:14">
      <c r="A252" s="6"/>
      <c r="B252" s="7"/>
      <c r="C252" s="13" t="e">
        <f t="shared" si="6"/>
        <v>#DIV/0!</v>
      </c>
      <c r="D252">
        <v>23</v>
      </c>
      <c r="E252" s="8"/>
      <c r="F252" s="4"/>
      <c r="I252" s="6"/>
      <c r="J252" s="7"/>
      <c r="K252" s="13" t="e">
        <f t="shared" si="7"/>
        <v>#DIV/0!</v>
      </c>
      <c r="L252">
        <v>23</v>
      </c>
      <c r="M252" s="8"/>
      <c r="N252" s="4"/>
    </row>
    <row r="253" spans="1:14">
      <c r="A253" s="6"/>
      <c r="B253" s="7"/>
      <c r="C253" s="13" t="e">
        <f t="shared" si="6"/>
        <v>#DIV/0!</v>
      </c>
      <c r="D253">
        <v>22</v>
      </c>
      <c r="E253" s="8"/>
      <c r="F253" s="4"/>
      <c r="I253" s="6"/>
      <c r="J253" s="7"/>
      <c r="K253" s="13" t="e">
        <f t="shared" si="7"/>
        <v>#DIV/0!</v>
      </c>
      <c r="L253">
        <v>22</v>
      </c>
      <c r="M253" s="8"/>
      <c r="N253" s="4"/>
    </row>
    <row r="254" spans="1:14">
      <c r="A254" s="6"/>
      <c r="B254" s="7"/>
      <c r="C254" s="13" t="e">
        <f t="shared" si="6"/>
        <v>#DIV/0!</v>
      </c>
      <c r="D254">
        <v>21</v>
      </c>
      <c r="E254" s="8"/>
      <c r="F254" s="4"/>
      <c r="I254" s="6"/>
      <c r="J254" s="7"/>
      <c r="K254" s="13" t="e">
        <f t="shared" si="7"/>
        <v>#DIV/0!</v>
      </c>
      <c r="L254">
        <v>21</v>
      </c>
      <c r="M254" s="8"/>
      <c r="N254" s="4"/>
    </row>
    <row r="255" spans="1:14">
      <c r="A255" s="6"/>
      <c r="B255" s="7"/>
      <c r="C255" s="13" t="e">
        <f t="shared" si="6"/>
        <v>#DIV/0!</v>
      </c>
      <c r="D255">
        <v>20</v>
      </c>
      <c r="E255" s="8"/>
      <c r="F255" s="4"/>
      <c r="I255" s="6"/>
      <c r="J255" s="7"/>
      <c r="K255" s="13" t="e">
        <f t="shared" si="7"/>
        <v>#DIV/0!</v>
      </c>
      <c r="L255">
        <v>20</v>
      </c>
      <c r="M255" s="8"/>
      <c r="N255" s="4"/>
    </row>
    <row r="256" spans="1:14">
      <c r="A256" s="6"/>
      <c r="B256" s="11"/>
      <c r="C256" s="13" t="e">
        <f t="shared" si="6"/>
        <v>#DIV/0!</v>
      </c>
      <c r="D256">
        <v>19</v>
      </c>
      <c r="E256" s="8"/>
      <c r="F256" s="4"/>
      <c r="I256" s="6"/>
      <c r="J256" s="11"/>
      <c r="K256" s="13" t="e">
        <f t="shared" si="7"/>
        <v>#DIV/0!</v>
      </c>
      <c r="L256">
        <v>19</v>
      </c>
      <c r="M256" s="8"/>
      <c r="N256" s="4"/>
    </row>
    <row r="257" spans="1:14">
      <c r="A257" s="6"/>
      <c r="B257" s="7"/>
      <c r="C257" s="13" t="e">
        <f t="shared" si="6"/>
        <v>#DIV/0!</v>
      </c>
      <c r="D257">
        <v>18</v>
      </c>
      <c r="E257" s="8"/>
      <c r="F257" s="4"/>
      <c r="I257" s="6"/>
      <c r="J257" s="7"/>
      <c r="K257" s="13" t="e">
        <f t="shared" si="7"/>
        <v>#DIV/0!</v>
      </c>
      <c r="L257">
        <v>18</v>
      </c>
      <c r="M257" s="8"/>
      <c r="N257" s="4"/>
    </row>
    <row r="258" spans="1:14">
      <c r="A258" s="6"/>
      <c r="B258" s="7"/>
      <c r="C258" s="13" t="e">
        <f t="shared" si="6"/>
        <v>#DIV/0!</v>
      </c>
      <c r="D258">
        <v>17</v>
      </c>
      <c r="E258" s="8"/>
      <c r="F258" s="4"/>
      <c r="I258" s="6"/>
      <c r="J258" s="7"/>
      <c r="K258" s="13" t="e">
        <f t="shared" si="7"/>
        <v>#DIV/0!</v>
      </c>
      <c r="L258">
        <v>17</v>
      </c>
      <c r="M258" s="8"/>
      <c r="N258" s="4"/>
    </row>
    <row r="259" spans="1:14">
      <c r="A259" s="6"/>
      <c r="B259" s="7"/>
      <c r="C259" s="13" t="e">
        <f t="shared" si="6"/>
        <v>#DIV/0!</v>
      </c>
      <c r="D259">
        <v>16</v>
      </c>
      <c r="E259" s="8"/>
      <c r="F259" s="4"/>
      <c r="I259" s="6"/>
      <c r="J259" s="7"/>
      <c r="K259" s="13" t="e">
        <f t="shared" si="7"/>
        <v>#DIV/0!</v>
      </c>
      <c r="L259">
        <v>16</v>
      </c>
      <c r="M259" s="8"/>
      <c r="N259" s="4"/>
    </row>
    <row r="260" spans="1:14">
      <c r="A260" s="6"/>
      <c r="B260" s="7"/>
      <c r="C260" s="13" t="e">
        <f t="shared" si="6"/>
        <v>#DIV/0!</v>
      </c>
      <c r="D260">
        <v>15</v>
      </c>
      <c r="E260" s="8"/>
      <c r="F260" s="4"/>
      <c r="I260" s="6"/>
      <c r="J260" s="7"/>
      <c r="K260" s="13" t="e">
        <f t="shared" si="7"/>
        <v>#DIV/0!</v>
      </c>
      <c r="L260">
        <v>15</v>
      </c>
      <c r="M260" s="8"/>
      <c r="N260" s="4"/>
    </row>
    <row r="261" spans="1:14">
      <c r="A261" s="6"/>
      <c r="B261" s="7"/>
      <c r="C261" s="13" t="e">
        <f t="shared" si="6"/>
        <v>#DIV/0!</v>
      </c>
      <c r="D261">
        <v>14</v>
      </c>
      <c r="E261" s="8"/>
      <c r="F261" s="4"/>
      <c r="I261" s="6"/>
      <c r="J261" s="7"/>
      <c r="K261" s="13" t="e">
        <f t="shared" si="7"/>
        <v>#DIV/0!</v>
      </c>
      <c r="L261">
        <v>14</v>
      </c>
      <c r="M261" s="8"/>
      <c r="N261" s="4"/>
    </row>
    <row r="262" spans="1:14">
      <c r="A262" s="6"/>
      <c r="B262" s="7"/>
      <c r="C262" s="13" t="e">
        <f t="shared" si="6"/>
        <v>#DIV/0!</v>
      </c>
      <c r="D262">
        <v>13</v>
      </c>
      <c r="E262" s="8"/>
      <c r="F262" s="4"/>
      <c r="I262" s="6"/>
      <c r="J262" s="7"/>
      <c r="K262" s="13" t="e">
        <f t="shared" si="7"/>
        <v>#DIV/0!</v>
      </c>
      <c r="L262">
        <v>13</v>
      </c>
      <c r="M262" s="8"/>
      <c r="N262" s="4"/>
    </row>
    <row r="263" spans="1:14">
      <c r="A263" s="6"/>
      <c r="B263" s="7"/>
      <c r="C263" s="13" t="e">
        <f t="shared" si="6"/>
        <v>#DIV/0!</v>
      </c>
      <c r="D263">
        <v>12</v>
      </c>
      <c r="E263" s="8"/>
      <c r="F263" s="4"/>
      <c r="I263" s="6"/>
      <c r="J263" s="7"/>
      <c r="K263" s="13" t="e">
        <f t="shared" si="7"/>
        <v>#DIV/0!</v>
      </c>
      <c r="L263">
        <v>12</v>
      </c>
      <c r="M263" s="8"/>
      <c r="N263" s="4"/>
    </row>
    <row r="264" spans="1:14">
      <c r="A264" s="6"/>
      <c r="B264" s="7"/>
      <c r="C264" s="13" t="e">
        <f t="shared" si="6"/>
        <v>#DIV/0!</v>
      </c>
      <c r="D264">
        <v>11</v>
      </c>
      <c r="E264" s="8"/>
      <c r="F264" s="4"/>
      <c r="I264" s="6"/>
      <c r="J264" s="7"/>
      <c r="K264" s="13" t="e">
        <f t="shared" si="7"/>
        <v>#DIV/0!</v>
      </c>
      <c r="L264">
        <v>11</v>
      </c>
      <c r="M264" s="8"/>
      <c r="N264" s="4"/>
    </row>
    <row r="265" spans="1:14">
      <c r="A265" s="6"/>
      <c r="B265" s="7"/>
      <c r="C265" s="13" t="e">
        <f t="shared" si="6"/>
        <v>#DIV/0!</v>
      </c>
      <c r="D265">
        <v>10</v>
      </c>
      <c r="E265" s="8"/>
      <c r="F265" s="4"/>
      <c r="I265" s="6"/>
      <c r="J265" s="7"/>
      <c r="K265" s="13" t="e">
        <f t="shared" si="7"/>
        <v>#DIV/0!</v>
      </c>
      <c r="L265">
        <v>10</v>
      </c>
      <c r="M265" s="8"/>
      <c r="N265" s="4"/>
    </row>
    <row r="266" spans="1:14">
      <c r="A266" s="6"/>
      <c r="B266" s="7"/>
      <c r="C266" s="13" t="e">
        <f t="shared" si="6"/>
        <v>#DIV/0!</v>
      </c>
      <c r="D266">
        <v>9</v>
      </c>
      <c r="E266" s="8"/>
      <c r="F266" s="4"/>
      <c r="I266" s="6"/>
      <c r="J266" s="7"/>
      <c r="K266" s="13" t="e">
        <f t="shared" si="7"/>
        <v>#DIV/0!</v>
      </c>
      <c r="L266">
        <v>9</v>
      </c>
      <c r="M266" s="8"/>
      <c r="N266" s="4"/>
    </row>
    <row r="267" spans="1:14">
      <c r="A267" s="6"/>
      <c r="B267" s="7"/>
      <c r="C267" s="13" t="e">
        <f t="shared" si="6"/>
        <v>#DIV/0!</v>
      </c>
      <c r="D267">
        <v>8</v>
      </c>
      <c r="E267" s="8"/>
      <c r="F267" s="4"/>
      <c r="I267" s="6"/>
      <c r="J267" s="7"/>
      <c r="K267" s="13" t="e">
        <f t="shared" si="7"/>
        <v>#DIV/0!</v>
      </c>
      <c r="L267">
        <v>8</v>
      </c>
      <c r="M267" s="8"/>
      <c r="N267" s="4"/>
    </row>
    <row r="268" spans="1:14">
      <c r="A268" s="6"/>
      <c r="B268" s="7"/>
      <c r="C268" s="13" t="e">
        <f t="shared" si="6"/>
        <v>#DIV/0!</v>
      </c>
      <c r="D268">
        <v>7</v>
      </c>
      <c r="E268" s="8"/>
      <c r="F268" s="4"/>
      <c r="I268" s="6"/>
      <c r="J268" s="7"/>
      <c r="K268" s="13" t="e">
        <f t="shared" si="7"/>
        <v>#DIV/0!</v>
      </c>
      <c r="L268">
        <v>7</v>
      </c>
      <c r="M268" s="8"/>
      <c r="N268" s="4"/>
    </row>
    <row r="269" spans="1:14">
      <c r="A269" s="6"/>
      <c r="B269" s="7"/>
      <c r="C269" s="13" t="e">
        <f t="shared" si="6"/>
        <v>#DIV/0!</v>
      </c>
      <c r="D269">
        <v>6</v>
      </c>
      <c r="E269" s="8"/>
      <c r="F269" s="4"/>
      <c r="I269" s="6"/>
      <c r="J269" s="7"/>
      <c r="K269" s="13" t="e">
        <f t="shared" si="7"/>
        <v>#DIV/0!</v>
      </c>
      <c r="L269">
        <v>6</v>
      </c>
      <c r="M269" s="8"/>
      <c r="N269" s="4"/>
    </row>
    <row r="270" spans="1:14">
      <c r="A270" s="6"/>
      <c r="B270" s="7"/>
      <c r="C270" s="13" t="e">
        <f t="shared" si="6"/>
        <v>#DIV/0!</v>
      </c>
      <c r="D270">
        <v>5</v>
      </c>
      <c r="E270" s="8"/>
      <c r="F270" s="4"/>
      <c r="I270" s="6"/>
      <c r="J270" s="7"/>
      <c r="K270" s="13" t="e">
        <f t="shared" si="7"/>
        <v>#DIV/0!</v>
      </c>
      <c r="L270">
        <v>5</v>
      </c>
      <c r="M270" s="8"/>
      <c r="N270" s="4"/>
    </row>
    <row r="271" spans="1:14">
      <c r="A271" s="6"/>
      <c r="B271" s="7"/>
      <c r="C271" s="13" t="e">
        <f t="shared" si="6"/>
        <v>#DIV/0!</v>
      </c>
      <c r="D271">
        <v>4</v>
      </c>
      <c r="E271" s="8"/>
      <c r="F271" s="4"/>
      <c r="I271" s="6"/>
      <c r="J271" s="7"/>
      <c r="K271" s="13" t="e">
        <f t="shared" si="7"/>
        <v>#DIV/0!</v>
      </c>
      <c r="L271">
        <v>4</v>
      </c>
      <c r="M271" s="8"/>
      <c r="N271" s="4"/>
    </row>
    <row r="272" spans="1:14">
      <c r="A272" s="6"/>
      <c r="B272" s="7"/>
      <c r="C272" s="13" t="e">
        <f t="shared" si="6"/>
        <v>#DIV/0!</v>
      </c>
      <c r="D272">
        <v>3</v>
      </c>
      <c r="E272" s="8"/>
      <c r="F272" s="4"/>
      <c r="I272" s="6"/>
      <c r="J272" s="7"/>
      <c r="K272" s="13" t="e">
        <f t="shared" si="7"/>
        <v>#DIV/0!</v>
      </c>
      <c r="L272">
        <v>3</v>
      </c>
      <c r="M272" s="8"/>
      <c r="N272" s="4"/>
    </row>
    <row r="273" spans="1:15">
      <c r="A273" s="6"/>
      <c r="B273" s="7"/>
      <c r="C273" s="13" t="e">
        <f t="shared" si="6"/>
        <v>#DIV/0!</v>
      </c>
      <c r="D273">
        <v>2</v>
      </c>
      <c r="F273" s="8"/>
      <c r="I273" s="6"/>
      <c r="J273" s="7"/>
      <c r="K273" s="13" t="e">
        <f t="shared" si="7"/>
        <v>#DIV/0!</v>
      </c>
      <c r="L273">
        <v>2</v>
      </c>
      <c r="N273" s="8"/>
    </row>
    <row r="274" spans="1:15">
      <c r="A274" s="6"/>
      <c r="B274" s="7"/>
      <c r="C274" s="13" t="e">
        <f>(B274-B253)/B253</f>
        <v>#DIV/0!</v>
      </c>
      <c r="D274">
        <v>1</v>
      </c>
      <c r="E274" s="14"/>
      <c r="F274" s="8"/>
      <c r="I274" s="6"/>
      <c r="J274" s="7"/>
      <c r="K274" s="13" t="e">
        <f>(J274-J253)/J253</f>
        <v>#DIV/0!</v>
      </c>
      <c r="L274">
        <v>1</v>
      </c>
      <c r="M274" s="14"/>
      <c r="N274" s="8"/>
    </row>
    <row r="275" spans="1:15" ht="16.5">
      <c r="A275" s="15"/>
      <c r="C275" s="16"/>
      <c r="D275" s="17"/>
      <c r="E275" s="18" t="s">
        <v>5</v>
      </c>
      <c r="F275" s="4"/>
      <c r="I275" s="15"/>
      <c r="K275" s="16"/>
      <c r="L275" s="17"/>
      <c r="N275" s="18" t="s">
        <v>5</v>
      </c>
      <c r="O275" s="4"/>
    </row>
    <row r="276" spans="1:15" ht="16.5">
      <c r="A276" s="19"/>
      <c r="C276" s="16"/>
      <c r="E276" s="18" t="s">
        <v>6</v>
      </c>
      <c r="F276" s="4"/>
      <c r="I276" s="19"/>
      <c r="K276" s="16"/>
      <c r="N276" s="18" t="s">
        <v>6</v>
      </c>
      <c r="O276" s="4"/>
    </row>
    <row r="277" spans="1:15" ht="16.5">
      <c r="A277" s="19" t="s">
        <v>7</v>
      </c>
      <c r="B277" s="20">
        <v>1.645</v>
      </c>
      <c r="C277" s="16" t="e">
        <f>STDEV(C23:C274)</f>
        <v>#DIV/0!</v>
      </c>
      <c r="E277" s="18"/>
      <c r="F277" s="4"/>
      <c r="I277" s="19" t="s">
        <v>7</v>
      </c>
      <c r="J277" s="20">
        <v>1.645</v>
      </c>
      <c r="K277" s="16" t="e">
        <f>STDEV(K23:K274)</f>
        <v>#DIV/0!</v>
      </c>
      <c r="M277" s="18"/>
      <c r="N277" s="4"/>
    </row>
    <row r="278" spans="1:15">
      <c r="A278" s="15"/>
      <c r="C278" s="21"/>
      <c r="F278" s="4"/>
      <c r="G278" s="22"/>
      <c r="I278" s="15"/>
      <c r="K278" s="21"/>
      <c r="N278" s="4"/>
      <c r="O278" s="22"/>
    </row>
    <row r="279" spans="1:15">
      <c r="A279" s="23"/>
      <c r="B279" s="24"/>
      <c r="C279" s="25" t="s">
        <v>9</v>
      </c>
      <c r="D279" s="25" t="s">
        <v>10</v>
      </c>
      <c r="E279" s="25" t="s">
        <v>11</v>
      </c>
      <c r="F279" s="4"/>
      <c r="G279" s="22"/>
      <c r="I279" s="23"/>
      <c r="J279" s="24"/>
      <c r="K279" s="25" t="s">
        <v>9</v>
      </c>
      <c r="L279" s="25" t="s">
        <v>10</v>
      </c>
      <c r="M279" s="25" t="s">
        <v>11</v>
      </c>
      <c r="N279" s="4"/>
      <c r="O279" s="22"/>
    </row>
    <row r="280" spans="1:15">
      <c r="A280" s="26" t="s">
        <v>12</v>
      </c>
      <c r="B280" s="69"/>
      <c r="C280" s="28" t="e">
        <f>$C$277*$B$277</f>
        <v>#DIV/0!</v>
      </c>
      <c r="D280" s="29" t="e">
        <f>C280*$B$274</f>
        <v>#DIV/0!</v>
      </c>
      <c r="E280" s="30" t="e">
        <f>IF(D280&gt;$B$274,$B$274,D280)</f>
        <v>#DIV/0!</v>
      </c>
      <c r="F280" s="4"/>
      <c r="G280" s="22"/>
      <c r="I280" s="26" t="s">
        <v>12</v>
      </c>
      <c r="J280" s="27"/>
      <c r="K280" s="28" t="e">
        <f>$K$277*$J$277</f>
        <v>#DIV/0!</v>
      </c>
      <c r="L280" s="29" t="e">
        <f>K280*$J$274</f>
        <v>#DIV/0!</v>
      </c>
      <c r="M280" s="30" t="e">
        <f>IF(L280&gt;$J$274,$J$274,L280)</f>
        <v>#DIV/0!</v>
      </c>
      <c r="N280" s="4"/>
      <c r="O280" s="22"/>
    </row>
    <row r="281" spans="1:15">
      <c r="A281" s="26" t="s">
        <v>13</v>
      </c>
      <c r="B281" s="69"/>
      <c r="C281" s="28" t="e">
        <f>$C$277*$B$277*SQRT(2)</f>
        <v>#DIV/0!</v>
      </c>
      <c r="D281" s="29" t="e">
        <f>C281*$B$274</f>
        <v>#DIV/0!</v>
      </c>
      <c r="E281" s="30" t="e">
        <f>IF(SUM(D281+D280)&gt;$B$274,$B$274-E280,D281-D280)</f>
        <v>#DIV/0!</v>
      </c>
      <c r="F281" s="4"/>
      <c r="G281" s="22"/>
      <c r="I281" s="26" t="s">
        <v>13</v>
      </c>
      <c r="J281" s="27"/>
      <c r="K281" s="28" t="e">
        <f>$K$277*$J$277*SQRT(2)</f>
        <v>#DIV/0!</v>
      </c>
      <c r="L281" s="29" t="e">
        <f>K281*$J$274</f>
        <v>#DIV/0!</v>
      </c>
      <c r="M281" s="30" t="e">
        <f>IF(SUM(L281+L280)&gt;$J$274,$J$274-M280,L281-L280)</f>
        <v>#DIV/0!</v>
      </c>
      <c r="N281" s="4"/>
      <c r="O281" s="22"/>
    </row>
    <row r="282" spans="1:15">
      <c r="A282" s="26" t="s">
        <v>14</v>
      </c>
      <c r="B282" s="69"/>
      <c r="C282" s="28" t="e">
        <f>$C$277*$B$277*SQRT(3)</f>
        <v>#DIV/0!</v>
      </c>
      <c r="D282" s="29" t="e">
        <f>C282*$B$274</f>
        <v>#DIV/0!</v>
      </c>
      <c r="E282" s="30" t="e">
        <f>IF(SUM(D282+D281)&gt;B274,0,D282-D281)</f>
        <v>#DIV/0!</v>
      </c>
      <c r="F282" s="4"/>
      <c r="G282" s="22"/>
      <c r="I282" s="26" t="s">
        <v>14</v>
      </c>
      <c r="J282" s="27"/>
      <c r="K282" s="28" t="e">
        <f>$K$277*$J$277*SQRT(3)</f>
        <v>#DIV/0!</v>
      </c>
      <c r="L282" s="29" t="e">
        <f>K282*$J$274</f>
        <v>#DIV/0!</v>
      </c>
      <c r="M282" s="30" t="e">
        <f>IF(SUM(L282+L281)&gt;$J$274,0,L282-L281)</f>
        <v>#DIV/0!</v>
      </c>
      <c r="N282" s="4"/>
      <c r="O282" s="22"/>
    </row>
    <row r="283" spans="1:15">
      <c r="A283" s="26" t="s">
        <v>15</v>
      </c>
      <c r="B283" s="70"/>
      <c r="C283" s="32"/>
      <c r="D283" s="29"/>
      <c r="E283" s="30" t="e">
        <f>B274-SUM(E280:E282)</f>
        <v>#DIV/0!</v>
      </c>
      <c r="F283" s="4"/>
      <c r="G283" s="22"/>
      <c r="I283" s="26" t="s">
        <v>15</v>
      </c>
      <c r="J283" s="31"/>
      <c r="K283" s="32"/>
      <c r="L283" s="29"/>
      <c r="M283" s="30" t="e">
        <f>J274-SUM(M280:M282)</f>
        <v>#DIV/0!</v>
      </c>
      <c r="N283" s="4"/>
      <c r="O283" s="22"/>
    </row>
    <row r="284" spans="1:15">
      <c r="A284" s="33"/>
      <c r="B284" s="33"/>
      <c r="C284" s="34"/>
      <c r="D284" s="35"/>
      <c r="E284" s="36" t="e">
        <f>SUM(E280:E283)</f>
        <v>#DIV/0!</v>
      </c>
      <c r="F284" s="4"/>
      <c r="G284" s="22"/>
      <c r="I284" s="33"/>
      <c r="J284" s="33"/>
      <c r="K284" s="34"/>
      <c r="L284" s="35"/>
      <c r="M284" s="36" t="e">
        <f>SUM(M280:M283)</f>
        <v>#DIV/0!</v>
      </c>
      <c r="N284" s="4"/>
      <c r="O284" s="22"/>
    </row>
    <row r="285" spans="1:15">
      <c r="A285" s="15"/>
      <c r="B285" s="39"/>
      <c r="C285" s="34"/>
      <c r="D285" s="40"/>
      <c r="E285" s="40" t="e">
        <f>+B274-E284</f>
        <v>#DIV/0!</v>
      </c>
      <c r="F285" s="4"/>
      <c r="G285" s="22"/>
      <c r="I285" s="15"/>
      <c r="J285" s="39"/>
      <c r="K285" s="34"/>
      <c r="L285" s="40"/>
      <c r="M285" s="40" t="e">
        <f>+J274-M284</f>
        <v>#DIV/0!</v>
      </c>
      <c r="N285" s="4"/>
      <c r="O285" s="22"/>
    </row>
    <row r="286" spans="1:15">
      <c r="A286" s="15"/>
      <c r="B286" s="33"/>
      <c r="C286" s="34"/>
      <c r="D286" s="71">
        <v>211701</v>
      </c>
      <c r="E286" s="17"/>
      <c r="F286" s="4"/>
      <c r="G286" s="22"/>
      <c r="I286" s="15"/>
      <c r="J286" s="33"/>
      <c r="K286" s="34"/>
      <c r="L286" s="71">
        <v>212701</v>
      </c>
      <c r="M286" s="17"/>
      <c r="N286" s="4"/>
      <c r="O286" s="22"/>
    </row>
    <row r="287" spans="1:15">
      <c r="A287" s="43"/>
      <c r="B287" s="39"/>
      <c r="C287" s="44"/>
      <c r="D287" s="39"/>
      <c r="E287" s="40"/>
      <c r="F287" s="4"/>
      <c r="G287" s="22"/>
      <c r="I287" s="43"/>
      <c r="J287" s="39"/>
      <c r="K287" s="44"/>
      <c r="L287" s="39"/>
      <c r="M287" s="40"/>
      <c r="N287" s="4"/>
      <c r="O28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Anx16AMN</vt:lpstr>
      <vt:lpstr>Anx16AME</vt:lpstr>
      <vt:lpstr>Anx16Atotal</vt:lpstr>
      <vt:lpstr>Anx16AInd</vt:lpstr>
      <vt:lpstr>Disponible</vt:lpstr>
      <vt:lpstr>DisponibleDolares</vt:lpstr>
      <vt:lpstr>Ahorro2102</vt:lpstr>
      <vt:lpstr>CTS210305</vt:lpstr>
      <vt:lpstr>DepInmov210701</vt:lpstr>
      <vt:lpstr>ObligVista2101</vt:lpstr>
      <vt:lpstr>Anx16BReg</vt:lpstr>
      <vt:lpstr>CreditosVIg_SinReactiva</vt:lpstr>
      <vt:lpstr>CreditosVIg_Reactiva</vt:lpstr>
      <vt:lpstr>Anx16BEspecifico</vt:lpstr>
      <vt:lpstr>Créditos-Esc Especifico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QA - TI</cp:lastModifiedBy>
  <dcterms:created xsi:type="dcterms:W3CDTF">2020-12-11T22:19:04Z</dcterms:created>
  <dcterms:modified xsi:type="dcterms:W3CDTF">2021-04-14T22:06:56Z</dcterms:modified>
</cp:coreProperties>
</file>