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135" windowHeight="12465"/>
  </bookViews>
  <sheets>
    <sheet name="Anx15A" sheetId="4" r:id="rId1"/>
    <sheet name="Hoja1" sheetId="1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G156" i="4"/>
  <c r="F156"/>
  <c r="G155"/>
  <c r="F155"/>
  <c r="G151"/>
  <c r="F151"/>
  <c r="G150"/>
  <c r="F150"/>
  <c r="G149"/>
  <c r="F149"/>
  <c r="G148"/>
  <c r="F148"/>
  <c r="G147"/>
  <c r="F147"/>
  <c r="G146"/>
  <c r="F146"/>
  <c r="G143"/>
  <c r="F143"/>
  <c r="G142"/>
  <c r="F142"/>
  <c r="G138" s="1"/>
  <c r="G141"/>
  <c r="F141"/>
  <c r="G140"/>
  <c r="F140"/>
  <c r="G139"/>
  <c r="F139"/>
  <c r="G137"/>
  <c r="F137"/>
  <c r="G136"/>
  <c r="F136"/>
  <c r="G135"/>
  <c r="F135"/>
  <c r="G134"/>
  <c r="F134"/>
  <c r="G133"/>
  <c r="F133"/>
  <c r="G132"/>
  <c r="F132"/>
  <c r="G131"/>
  <c r="F131"/>
  <c r="G130"/>
  <c r="F130"/>
  <c r="G128"/>
  <c r="F128"/>
  <c r="G127"/>
  <c r="F127"/>
  <c r="G126"/>
  <c r="F126"/>
  <c r="G125"/>
  <c r="F125"/>
  <c r="G124"/>
  <c r="F124"/>
  <c r="G123"/>
  <c r="F123"/>
  <c r="G52"/>
  <c r="F52"/>
  <c r="G50"/>
  <c r="F50"/>
  <c r="G49"/>
  <c r="F49"/>
  <c r="G48"/>
  <c r="F48"/>
  <c r="G47"/>
  <c r="F47"/>
  <c r="G44"/>
  <c r="F44"/>
  <c r="G43"/>
  <c r="F43"/>
  <c r="G42"/>
  <c r="F42"/>
  <c r="G41"/>
  <c r="F41"/>
  <c r="G39"/>
  <c r="F39"/>
  <c r="G37"/>
  <c r="F37"/>
  <c r="G36"/>
  <c r="F36"/>
  <c r="G35"/>
  <c r="F35"/>
  <c r="G34"/>
  <c r="F34"/>
  <c r="G33"/>
  <c r="F33"/>
  <c r="G26"/>
  <c r="F26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F138" l="1"/>
</calcChain>
</file>

<file path=xl/sharedStrings.xml><?xml version="1.0" encoding="utf-8"?>
<sst xmlns="http://schemas.openxmlformats.org/spreadsheetml/2006/main" count="658" uniqueCount="353">
  <si>
    <t>SUPERINTENDENCIA DE BANCA Y SEGUROS</t>
  </si>
  <si>
    <t>ANEXO Nº 15A</t>
  </si>
  <si>
    <t>REPORTE DE TESORERIA Y POSICION DE LIQUIDEZ</t>
  </si>
  <si>
    <t>EMPRESA: CAJA MUNICIPAL DE MAYNAS</t>
  </si>
  <si>
    <t>Fecha: 13 Abril 2021</t>
  </si>
  <si>
    <t>I RATIOS DE LIQUIDEZ</t>
  </si>
  <si>
    <t>MONEDA NACIONAL</t>
  </si>
  <si>
    <t>MONEDA EXTRANJERA</t>
  </si>
  <si>
    <t>Activos Líquidos</t>
  </si>
  <si>
    <t>1101+1107.01</t>
  </si>
  <si>
    <t>Caja y Fondos Fijos</t>
  </si>
  <si>
    <t>VALIDACION DE INTERESES DEVENGADOS</t>
  </si>
  <si>
    <t>Cuenta Contable</t>
  </si>
  <si>
    <t>Saldos Estadísticos</t>
  </si>
  <si>
    <t>Balance al 28/02/2021</t>
  </si>
  <si>
    <t>111802</t>
  </si>
  <si>
    <t>112802</t>
  </si>
  <si>
    <t>111803</t>
  </si>
  <si>
    <t>112803</t>
  </si>
  <si>
    <t>231802</t>
  </si>
  <si>
    <t>232802</t>
  </si>
  <si>
    <t>231803</t>
  </si>
  <si>
    <t>232803</t>
  </si>
  <si>
    <t>211803</t>
  </si>
  <si>
    <t>212803</t>
  </si>
  <si>
    <t>241802</t>
  </si>
  <si>
    <t>242802</t>
  </si>
  <si>
    <t>241803</t>
  </si>
  <si>
    <t>242803</t>
  </si>
  <si>
    <t>241806</t>
  </si>
  <si>
    <t>242806</t>
  </si>
  <si>
    <t>241804</t>
  </si>
  <si>
    <t>242804</t>
  </si>
  <si>
    <t>241805</t>
  </si>
  <si>
    <t>242805</t>
  </si>
  <si>
    <t>241807</t>
  </si>
  <si>
    <t>242807</t>
  </si>
  <si>
    <t>211701</t>
  </si>
  <si>
    <t>212701</t>
  </si>
  <si>
    <t>INVERSIONES DE CAJA MAYNAS EN BANCOS Y OTRAS EMPRESAS DEL SISTEMA FINANCIERO 110803</t>
  </si>
  <si>
    <t>CtaContCod</t>
  </si>
  <si>
    <t>Moneda</t>
  </si>
  <si>
    <t>Institución Financiera</t>
  </si>
  <si>
    <t>Depósito</t>
  </si>
  <si>
    <t>TEA</t>
  </si>
  <si>
    <t>Capital</t>
  </si>
  <si>
    <t>Int.Deveng Acum</t>
  </si>
  <si>
    <t>Apertura</t>
  </si>
  <si>
    <t>Vencimiento</t>
  </si>
  <si>
    <t>Interés Pactado</t>
  </si>
  <si>
    <t>Estado</t>
  </si>
  <si>
    <t>SOLES</t>
  </si>
  <si>
    <t>MI BANCO</t>
  </si>
  <si>
    <t>Plazo Fijo</t>
  </si>
  <si>
    <t>VIGENTE</t>
  </si>
  <si>
    <t>CAJA MUNICIPAL DE AHORRO Y CREDITO CUSCO SA</t>
  </si>
  <si>
    <t>CAJA MUNICIPAL DE AHORRO Y CREDITO ICA SA</t>
  </si>
  <si>
    <t>BANCO GNB PERU S. A.</t>
  </si>
  <si>
    <t>DOLARES</t>
  </si>
  <si>
    <t>BANCO SANTANDER PERU S.A.</t>
  </si>
  <si>
    <t xml:space="preserve">BANCO INTERNACIONAL DEL PERU                                </t>
  </si>
  <si>
    <t>ADEUDADOS Y OBLIGACIONES FINANCIERAS (2408)</t>
  </si>
  <si>
    <t>Entidad Acreedora</t>
  </si>
  <si>
    <t>Línea De Crédito</t>
  </si>
  <si>
    <t>Último Pago</t>
  </si>
  <si>
    <t>Días a Calcu.</t>
  </si>
  <si>
    <t>CORPORACION FINANCIERA DE DESARROLLO S A</t>
  </si>
  <si>
    <t>COFIDE FONDEMI</t>
  </si>
  <si>
    <t>FAE MYPE 1</t>
  </si>
  <si>
    <t>FAE MYPE 2</t>
  </si>
  <si>
    <t>FAE MYPE 3</t>
  </si>
  <si>
    <t>DEETKEN IMPACT INVESTMENTS LP S.A.</t>
  </si>
  <si>
    <t>DEETKEN SUBORDINADO</t>
  </si>
  <si>
    <t>OBLIGACIONES POR CUENTAS DE AHORRO</t>
  </si>
  <si>
    <t>Cuenta</t>
  </si>
  <si>
    <t>Saldo</t>
  </si>
  <si>
    <t>Descripción</t>
  </si>
  <si>
    <t>2112</t>
  </si>
  <si>
    <t>Cuentas Completas (+)</t>
  </si>
  <si>
    <t>2312</t>
  </si>
  <si>
    <t>Dep.Inmovilizados a Excluir (-)</t>
  </si>
  <si>
    <t>211802</t>
  </si>
  <si>
    <t>Gastos por Pagar de Obligaciones con el (+)</t>
  </si>
  <si>
    <t>Cuentas por Considerar (+)</t>
  </si>
  <si>
    <t>2122</t>
  </si>
  <si>
    <t>2322</t>
  </si>
  <si>
    <t>212802</t>
  </si>
  <si>
    <t>OBLIGACIONES POR CUENTAS A PLAZO</t>
  </si>
  <si>
    <t>211303</t>
  </si>
  <si>
    <t>&lt;= 360 Días</t>
  </si>
  <si>
    <t>231301</t>
  </si>
  <si>
    <t>211704</t>
  </si>
  <si>
    <t>Nota Extra &lt;= 360 Días (No considerar para Anx15A)</t>
  </si>
  <si>
    <t>212303</t>
  </si>
  <si>
    <t>232301</t>
  </si>
  <si>
    <t>212704</t>
  </si>
  <si>
    <t>OBLIGACIONES A LA VISTA</t>
  </si>
  <si>
    <t>2111</t>
  </si>
  <si>
    <t>Obligaciones a la vista (+)</t>
  </si>
  <si>
    <t>211118</t>
  </si>
  <si>
    <t>Cuentas de Dinero Electrónico (-)</t>
  </si>
  <si>
    <t>211801</t>
  </si>
  <si>
    <t>2311</t>
  </si>
  <si>
    <t>231801</t>
  </si>
  <si>
    <t>2121</t>
  </si>
  <si>
    <t>212118</t>
  </si>
  <si>
    <t>212801</t>
  </si>
  <si>
    <t>2321</t>
  </si>
  <si>
    <t>232801</t>
  </si>
  <si>
    <t>OBLIGACIONES CON INST.RECAUDADORAS DE TRIBUTOS</t>
  </si>
  <si>
    <t>25170301</t>
  </si>
  <si>
    <t>Impuesto a la Renta (+)</t>
  </si>
  <si>
    <t>25170302</t>
  </si>
  <si>
    <t>Impuesto General a la Venta (+)</t>
  </si>
  <si>
    <t>25170303</t>
  </si>
  <si>
    <t>Otras Contribuciones (+)</t>
  </si>
  <si>
    <t>25170309</t>
  </si>
  <si>
    <t>Otros Tributos por Cuenta Propia (+)</t>
  </si>
  <si>
    <t>251704</t>
  </si>
  <si>
    <t>Administradoras Privada de Fondo de Pensiones (+)</t>
  </si>
  <si>
    <t>251705</t>
  </si>
  <si>
    <t>Tributos Retenidos (+)</t>
  </si>
  <si>
    <t>251706</t>
  </si>
  <si>
    <t>251801</t>
  </si>
  <si>
    <t>GASTOS POR  PAGAR DE CUENTAS POR PAGAR (+)</t>
  </si>
  <si>
    <t>25270301</t>
  </si>
  <si>
    <t>25270302</t>
  </si>
  <si>
    <t>25270303</t>
  </si>
  <si>
    <t>25270309</t>
  </si>
  <si>
    <t>252704</t>
  </si>
  <si>
    <t>252705</t>
  </si>
  <si>
    <t>252706</t>
  </si>
  <si>
    <t>252801</t>
  </si>
  <si>
    <t>1102+1108.02</t>
  </si>
  <si>
    <t>Fondos disponibles en el BCRP</t>
  </si>
  <si>
    <t>1103+1108.03</t>
  </si>
  <si>
    <t>Fondos disponibles en empresas del sistema financiero nacional (2)</t>
  </si>
  <si>
    <t>1104.01+1108.04(p)</t>
  </si>
  <si>
    <t>Fondos disponibles en bancos del exterior de primera categoría (3)</t>
  </si>
  <si>
    <t>1200-2200</t>
  </si>
  <si>
    <t>Fondos interbancarios netos activos (4)</t>
  </si>
  <si>
    <t>1302.02.01+1304.02.01+1305.02.01</t>
  </si>
  <si>
    <t>Valores representativos de deuda emitidos por el BCRP (5)</t>
  </si>
  <si>
    <t>1302.01.01.01+1304.01.01.01+1305.01.01.01</t>
  </si>
  <si>
    <t>Valores representativos de deuda emitidos por el Gobierno Central (6)</t>
  </si>
  <si>
    <t>1302.05.12+1302.05.19(p)+1304.05.12+1304.05.19(p) +1309.04.05.12+1309.04.05.19(p)</t>
  </si>
  <si>
    <t>Certificados de depósito negociables y certificados bancarios (7)</t>
  </si>
  <si>
    <t>1302.01.01.02(p)+1304.01.01.02(p)+1302.05(p)+1302.06(p)+1304.05(p)+1304.06(p)+1305.01.01.02(p) +1309.04.01.01(p) +1309.04.05(p) +1309.04.06(p) +1309.05.01.01(p)</t>
  </si>
  <si>
    <t>Valores representativos de deuda pública y de los sistemas financiero y de seguros del exterior (8)</t>
  </si>
  <si>
    <t>1302(p)+1304(p)+1305(p)</t>
  </si>
  <si>
    <t>Bonos corporativos emitidos por empresas privadas del sector no financiero (8A)</t>
  </si>
  <si>
    <t>1507.11(p)</t>
  </si>
  <si>
    <t>Valores representativos de deuda del BCRP y Gobierno Central recibidos en operaciones de reporte (8B)</t>
  </si>
  <si>
    <t>Valores representativos de deuda de Gobiernos del Exterior recibidos en operaciones de reporte (8B)</t>
  </si>
  <si>
    <t>Bonos corporativos emitidos por empresas privadas del sector no financiero recibidos en operaciones de reporte (8B)</t>
  </si>
  <si>
    <t>Total(a)</t>
  </si>
  <si>
    <t>Pasivos de Corto Plazo</t>
  </si>
  <si>
    <t>Obligaciones a la vista (9)</t>
  </si>
  <si>
    <t>2101+2301(p)+2108.01+2308.01(p)</t>
  </si>
  <si>
    <t>2507.03+2507.04+2507.05+2507.06+2508(p)</t>
  </si>
  <si>
    <t>Obligaciones con instituciones recaudadoras de tributos (10)</t>
  </si>
  <si>
    <t>2504.11(p)</t>
  </si>
  <si>
    <t>Cuentas por pagar por operaciones de reporte (34)</t>
  </si>
  <si>
    <t>Cuentas por pagar por ventas en corto(11)</t>
  </si>
  <si>
    <t>2200-1200</t>
  </si>
  <si>
    <t>Fondos interbancarios netos pasivos (4)</t>
  </si>
  <si>
    <t>2102+2302(p)+2108.02+2308.02(p)</t>
  </si>
  <si>
    <t>Obligaciones por cuentas de ahorro</t>
  </si>
  <si>
    <t>2103(p)-2103.05(p)+2303(p)+2108.03(p)+2308.03(p)</t>
  </si>
  <si>
    <t>Obligaciones por cuentas a plazo (12)</t>
  </si>
  <si>
    <t>2401+2402+2403+2406 +2408.01+2408.02+2408.03 +2408.06+2409.01+2602(p)+2603(p)+2606(p)+2608.02(p)+2608.03(p)+2608.06(p)+2609.01</t>
  </si>
  <si>
    <t>Adeudos y obligaciones financieras del país (13)</t>
  </si>
  <si>
    <t>2404+2405+2407+2408.04+2408.05+2408.07+2409.02+2409.03+2604(p)+2605(p)+2607(p)+2608.04(p)+2608.05(p)+2608.07(p)+2609.02+2609.03</t>
  </si>
  <si>
    <t>Adeudos y obligaciones financieras del exterior (13)</t>
  </si>
  <si>
    <t>2800(p)</t>
  </si>
  <si>
    <t>Valores, títulos y obligaciones en circulación (14)</t>
  </si>
  <si>
    <t>Total(b)</t>
  </si>
  <si>
    <t>Ratios de Liquidez[(a)/(b)]*100</t>
  </si>
  <si>
    <t>Activos líquidos ajustados por recursos prestados (c)(15)</t>
  </si>
  <si>
    <t>Pasivos de corto plazo ajustados por recursos prestados (d)(15)</t>
  </si>
  <si>
    <t>Ratio de liquidez ajustado por recursos prestados [(c)/(d)]x100</t>
  </si>
  <si>
    <t>Posiciones largas en forwards de monedas (e) (15)</t>
  </si>
  <si>
    <t>Posiciones cortas en forwards de monedas (f) (15)</t>
  </si>
  <si>
    <t>Ratio de liquidez ajustado por forwards de monedas [((a)+(e))/((b)+(f))]x100</t>
  </si>
  <si>
    <t>Depósitos overnight BCRP (g)</t>
  </si>
  <si>
    <t>Depósitos plazo BCRP (h)</t>
  </si>
  <si>
    <t>Valores representativos de deuda emitidos por el BCRP y Gobierno Central (i)</t>
  </si>
  <si>
    <t>Valores representativos de deuda emitidos por Gobiernos del Exterior (j)</t>
  </si>
  <si>
    <t>Ratio de inversiones liquidas  [((g)+(h)+(i)+(j))/(a)]x100</t>
  </si>
  <si>
    <t>II.  OTRAS OPERACIONES</t>
  </si>
  <si>
    <t>Monto(16A)</t>
  </si>
  <si>
    <t>Tasas de interés (16)</t>
  </si>
  <si>
    <t>Saldos(16B)</t>
  </si>
  <si>
    <t xml:space="preserve">Moneda </t>
  </si>
  <si>
    <t>Nacional</t>
  </si>
  <si>
    <t>Extranjera</t>
  </si>
  <si>
    <t>1. Operaciones overnight(17)</t>
  </si>
  <si>
    <t xml:space="preserve">       1.1.1 Empresas del sistema financiero</t>
  </si>
  <si>
    <t xml:space="preserve">                      - BCRP</t>
  </si>
  <si>
    <t xml:space="preserve">   1.1 Activas</t>
  </si>
  <si>
    <t xml:space="preserve">       1.1.2 Otras</t>
  </si>
  <si>
    <t xml:space="preserve">   1.2 Pasivas</t>
  </si>
  <si>
    <t xml:space="preserve">       1.2.1 Empresas del sistema financiero</t>
  </si>
  <si>
    <t xml:space="preserve">       1.2.2 Otras</t>
  </si>
  <si>
    <t>2. Fondos interbancarios</t>
  </si>
  <si>
    <t xml:space="preserve">      2.1 Activos (Cuenta 1201)</t>
  </si>
  <si>
    <t xml:space="preserve">      2.2 Pasivos (Cuenta 2201)</t>
  </si>
  <si>
    <t>3. Obligaciones con el Banco de la Nación (18)</t>
  </si>
  <si>
    <t>4. Operaciones de venta con compromiso de recompra y operaciones de compra y venta simultánea de valores (19)</t>
  </si>
  <si>
    <t xml:space="preserve">   4.1 Adquiriente</t>
  </si>
  <si>
    <t xml:space="preserve">       4.1.1 Con instrumentos de inversión del BCRP y del Tesoro Público</t>
  </si>
  <si>
    <t xml:space="preserve">         4.1.1.1 Empresas del sistema financiero</t>
  </si>
  <si>
    <t xml:space="preserve">         4.1.1.2 Otras</t>
  </si>
  <si>
    <t xml:space="preserve">       4.1.2 Con otros ALAC</t>
  </si>
  <si>
    <t xml:space="preserve">         4.1.2.1 Empresas del sistema financiero</t>
  </si>
  <si>
    <t xml:space="preserve">         4.1.2.2 Otras</t>
  </si>
  <si>
    <t xml:space="preserve">       4.1.3 Con otros Instrumentos</t>
  </si>
  <si>
    <t xml:space="preserve">         4.1.3.1 Empresas del sistema financiero</t>
  </si>
  <si>
    <t xml:space="preserve">         4.1.3.2 Otras</t>
  </si>
  <si>
    <t xml:space="preserve">   4.2 Enajenante</t>
  </si>
  <si>
    <t xml:space="preserve">       4.2.1 Con instrumentos de inversión del BCRP y del Tesoro Público</t>
  </si>
  <si>
    <t xml:space="preserve">         4.2.1.1 Empresas del sistema financiero</t>
  </si>
  <si>
    <t xml:space="preserve">         4.2.1.2 Otras</t>
  </si>
  <si>
    <t xml:space="preserve">       4.2.2 Con otros ALAC</t>
  </si>
  <si>
    <t xml:space="preserve">         4.2.2.1 Empresas del sistema financiero</t>
  </si>
  <si>
    <t xml:space="preserve">         4.2.2.2 Otras</t>
  </si>
  <si>
    <t xml:space="preserve">       4.2.3 Con otros Instrumentos</t>
  </si>
  <si>
    <t xml:space="preserve">         4.2.3.1 Empresas del sistema financiero</t>
  </si>
  <si>
    <t xml:space="preserve">         4.2.3.2 Otras</t>
  </si>
  <si>
    <t>5. Transferencia temporal de valores (20)</t>
  </si>
  <si>
    <t xml:space="preserve">      5.1 Con activos líquidos</t>
  </si>
  <si>
    <t xml:space="preserve">      5.2 Con activos no líquidos</t>
  </si>
  <si>
    <t>6. Créditos del BCRP con fines de regulación monetaria</t>
  </si>
  <si>
    <t>7. Operaciones de reporte de monedas con el BCRP (21)</t>
  </si>
  <si>
    <t xml:space="preserve">      7.1 Repo Regular</t>
  </si>
  <si>
    <t xml:space="preserve">      7.2 Repo Expansión</t>
  </si>
  <si>
    <t xml:space="preserve">      7.3 Repo Sustitución</t>
  </si>
  <si>
    <t>8.  Swaps cambiarios con el BCRP (22)</t>
  </si>
  <si>
    <t>9.  Operaciones de reporte de cartera de créditos con el BCRP (22A)</t>
  </si>
  <si>
    <t>REPOGARTR00898</t>
  </si>
  <si>
    <t>REPOGARTR04298</t>
  </si>
  <si>
    <t>REPOGARTR04695</t>
  </si>
  <si>
    <t>REPOGARTR06695</t>
  </si>
  <si>
    <t>REPOGARTR07898</t>
  </si>
  <si>
    <t>REPOGARTE04398</t>
  </si>
  <si>
    <t>REPOGARTE08498</t>
  </si>
  <si>
    <t>10. Subastas del Tesoro Publico(22B)</t>
  </si>
  <si>
    <t>III.  ENCAJE</t>
  </si>
  <si>
    <t>Moneda Nacional</t>
  </si>
  <si>
    <t>Moneda Extranjera</t>
  </si>
  <si>
    <t>1. Total de obligaciones sujetas a encaje - TOSE (23)</t>
  </si>
  <si>
    <t>1.1 Obligaciones inmediatas y a plazo hasta 30 días</t>
  </si>
  <si>
    <t>1.2 Obligaciones a plazo mayor a 30 días</t>
  </si>
  <si>
    <t>1.3 Ahorros</t>
  </si>
  <si>
    <t>1.4 Obligaciones en moneda nacional con rendimiento vinculado al tipo de cambio en moneda extranjera o a operaciones swap y similares</t>
  </si>
  <si>
    <t>1.5 Otros</t>
  </si>
  <si>
    <t>2. Posición de encaje</t>
  </si>
  <si>
    <t>2.1  Encaje exigible</t>
  </si>
  <si>
    <t>2.2  Fondos de encaje (24)</t>
  </si>
  <si>
    <t>- Caja del día</t>
  </si>
  <si>
    <t>- Caja promedio diario del período de encaje anterior</t>
  </si>
  <si>
    <t>- Cuenta corriente BCRP</t>
  </si>
  <si>
    <t>2.3  Resultados del día (fondos de encaje -  encaje exigible)</t>
  </si>
  <si>
    <t>2.4  Posición de encaje acumulada del período a la fecha</t>
  </si>
  <si>
    <t>2.5  Posición acumulada del requerimiento mínimo en cuenta corriente BCRP a la fecha</t>
  </si>
  <si>
    <t>3. Cheques a deducir del total de obligaciones sujetas a encaje</t>
  </si>
  <si>
    <t>3.1  A deducir de obligaciones a la vista y a plazo hasta 30 días</t>
  </si>
  <si>
    <t>3.2  A deducir de obligaciones a plazo mayor de 30 días</t>
  </si>
  <si>
    <t>3.3  A deducir de ahorro</t>
  </si>
  <si>
    <t>3.4  A deducir de obligaciones en moneda nacional con rendimiento vinculado al tipo de cambio en moneda extranjera o a operaciones swap y similares</t>
  </si>
  <si>
    <t>4. Obligaciones con entidades financieras del exterior (25)</t>
  </si>
  <si>
    <t>IV.  SALDO DE DEPÓSITOS DE GRANDES ACREEDORES</t>
  </si>
  <si>
    <t>1.     Estado(26)</t>
  </si>
  <si>
    <t>2.     AFPs (27)</t>
  </si>
  <si>
    <t>3.     Fondos mutuos y fondos de inversión.</t>
  </si>
  <si>
    <t>4.     Empresas del sistema de seguros (28)</t>
  </si>
  <si>
    <t>5.     Sociedad agente de bolsa (SAB)</t>
  </si>
  <si>
    <t>6.     Otros depositantes (29)</t>
  </si>
  <si>
    <t>V.  SALDO DE DEPÓSITOS DE EMPRESAS DEL SISTEMA FINANCIERO</t>
  </si>
  <si>
    <t>1. Sistema financiero nacional</t>
  </si>
  <si>
    <t>2. Sistema financiero del exterior</t>
  </si>
  <si>
    <t>VI. NUMERO DE DÍAS DE REDESCUENTO EN LOS ÚLTIMOS 180 DÍAS (30)</t>
  </si>
  <si>
    <t>VII. PÉRDIDA NETA DE DERIVADOS PARA NEGOCIACIÓN (31)</t>
  </si>
  <si>
    <t>VIII.    POSICIONES DE CAMBIO</t>
  </si>
  <si>
    <t>Global (33)</t>
  </si>
  <si>
    <t>Balance (32)</t>
  </si>
  <si>
    <t>En Moneda Extranjera (USD)</t>
  </si>
  <si>
    <t>IX.    Posición Contable Neta en Productos Financieros Derivados (Moneda Extranjera / PEN)</t>
  </si>
  <si>
    <t>DEPÓSITOS DE EMPRESAS DEL SISTEMA FINANCIERO</t>
  </si>
  <si>
    <t>Institución Publica</t>
  </si>
  <si>
    <t>Fecha Apertura</t>
  </si>
  <si>
    <t>Fecha Vencimiento</t>
  </si>
  <si>
    <t>Monto</t>
  </si>
  <si>
    <t>Int.Deveng</t>
  </si>
  <si>
    <t>CAJA MUNICIPAL DE AHORRO Y CREDITO PAITA SA (2303 - 230803)</t>
  </si>
  <si>
    <t>Soles</t>
  </si>
  <si>
    <t>ENTIDAD DE DESARROLLO DE LA PEQUEÑA Y MICROEMPRESA CREDIVISION-EDPYME CREDIVISION. (2302 - 230802)</t>
  </si>
  <si>
    <t>ENTIDAD DE DESARROLLO A LA PEQUEÑA Y MICRO EMPRESA INVERSIONES LA CRUZ S.A. (2302 - 230802)</t>
  </si>
  <si>
    <t>EDPYME ACCESO CREDITICIO SOCIEDAD ANONIMA (2302 - 230802)</t>
  </si>
  <si>
    <t>COOPERATIVA DE AHORRO Y CREDITO FONDESURCO (2302 - 230802)</t>
  </si>
  <si>
    <t>Dolares</t>
  </si>
  <si>
    <t>DEPÓSITOS DE GRANDES ACREEDORES</t>
  </si>
  <si>
    <t>Tipo Acreedor</t>
  </si>
  <si>
    <t>EMP DE GENERACION ELECTRICA SAN GABAN SA</t>
  </si>
  <si>
    <t>1. Estado</t>
  </si>
  <si>
    <t>ORGANISMO SUPERVISOR DE INVERSION PRIVADA EN TELECOMUNICACIONES-OSIPTEL</t>
  </si>
  <si>
    <t>DEPOSITOS DE OTROS DEPOSITANTES - MN</t>
  </si>
  <si>
    <t>Cliente</t>
  </si>
  <si>
    <t>Personería</t>
  </si>
  <si>
    <t>CONSORCIO DE SERVICIOS FUNERARIOS SAC</t>
  </si>
  <si>
    <t>OTRAS PERSONAS JURIDICAS</t>
  </si>
  <si>
    <t>BRUNNER/RUIZ,MOORE LLENS</t>
  </si>
  <si>
    <t>PERSONA NATURAL</t>
  </si>
  <si>
    <t>DESARROLLO COMPARTIDO - DESCOM</t>
  </si>
  <si>
    <t>PALACIOS/BUTRON,CESAR</t>
  </si>
  <si>
    <t>CHIONG/UPIACHIHUAY,KELLY CLAUDINE</t>
  </si>
  <si>
    <t>PINTO/BICERRA,JOAQUIN</t>
  </si>
  <si>
    <t>IC. ALEJANDRINA S.A.C.</t>
  </si>
  <si>
    <t>AREVALO/GARCIA,ROGER</t>
  </si>
  <si>
    <t>BICERRA/DE PINTO,MERCEDES DEL PILAR</t>
  </si>
  <si>
    <t>FONDO DE CAJAS MUNICIPALES DE AHORRO Y CREDITO FOCMAC</t>
  </si>
  <si>
    <t>GRUPO VICMER SECURITY SAC</t>
  </si>
  <si>
    <t>ARAUJO/GUERRA,LORENA</t>
  </si>
  <si>
    <t>ASAYAG/VASQUEZ,NELDY MAHAYA</t>
  </si>
  <si>
    <t>SUB CAFAE SE IQUITOS MAYNAS LORETO</t>
  </si>
  <si>
    <t>PERSONA JURIDICA PRIVADA SIN FINES DE LUCRO</t>
  </si>
  <si>
    <t>MORALES/TRAVERSO,GABRIEL  ENRIQUE</t>
  </si>
  <si>
    <t>SIXTY NINE EIRL</t>
  </si>
  <si>
    <t>DIAZ/ALIAGA,ARTURO AMILCAR</t>
  </si>
  <si>
    <t>ZUMAETA/DE AREVALO,NERI</t>
  </si>
  <si>
    <t>VARGAS/MAMANI,JUDITH ELIANA</t>
  </si>
  <si>
    <t>CASTAÑEDA/SALAZAR,LUIS PEPE</t>
  </si>
  <si>
    <t>DEPOSITOS DE OTROS DEPOSITANTES - ME</t>
  </si>
  <si>
    <t>CORDOVA/MARABOTTO,JUAN CARLO</t>
  </si>
  <si>
    <t>ACUY/REATEGUI,ROSA YOLANDA</t>
  </si>
  <si>
    <t>VALLES/GONZALES,JUAN CARLOS</t>
  </si>
  <si>
    <t>HIDALGO/PANDURO,WALTER JULIAN</t>
  </si>
  <si>
    <t>TERAN/GOICOCHEA,CARLOMAGNO</t>
  </si>
  <si>
    <t>LOZAN/PUN LAY,ANTONIO</t>
  </si>
  <si>
    <t>FUERTES/PRIETO,MIGUEL</t>
  </si>
  <si>
    <t>CHAVEZ/PANDURO,JUAN PABLO</t>
  </si>
  <si>
    <t>NALVARTE/GAMERO,JAVIER ROBERTO</t>
  </si>
  <si>
    <t>TORREFUERTE CCI E.I.R.L.</t>
  </si>
  <si>
    <t>ALARCON/MORENO,MELVI</t>
  </si>
  <si>
    <t>DIAZ/ANGULO,MARGARITA</t>
  </si>
  <si>
    <t>ANGULO/Y ANDRADE,JESUS EFRAIN</t>
  </si>
  <si>
    <t>SALDAÑA/PEREZ,ROSA</t>
  </si>
  <si>
    <t>LEDESMA/RIVAROLA,GIOVANNA CECILIA</t>
  </si>
  <si>
    <t>NAJAR/LLERENA,NESTOR ROLANDO</t>
  </si>
  <si>
    <t>VILLAR/DE ANGULO,ANABEL CONSUELO</t>
  </si>
  <si>
    <t>DIAZ/VERA,CARLOS RAMIRO</t>
  </si>
  <si>
    <t>SORIA IMPORT E.I.R.L.</t>
  </si>
  <si>
    <t>NAGATANI/MIYOSHI,ROBERTO</t>
  </si>
</sst>
</file>

<file path=xl/styles.xml><?xml version="1.0" encoding="utf-8"?>
<styleSheet xmlns="http://schemas.openxmlformats.org/spreadsheetml/2006/main">
  <numFmts count="1">
    <numFmt numFmtId="164" formatCode="#,##0.00;\-#,##0.00"/>
  </numFmts>
  <fonts count="6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b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justify"/>
    </xf>
    <xf numFmtId="0" fontId="1" fillId="0" borderId="7" xfId="0" applyFont="1" applyBorder="1" applyAlignment="1">
      <alignment horizontal="center" vertical="justify"/>
    </xf>
    <xf numFmtId="0" fontId="2" fillId="0" borderId="7" xfId="0" applyFont="1" applyBorder="1" applyAlignment="1">
      <alignment horizontal="center" vertical="justify"/>
    </xf>
    <xf numFmtId="0" fontId="2" fillId="0" borderId="8" xfId="0" applyFont="1" applyBorder="1" applyAlignment="1">
      <alignment horizontal="center" vertical="justify"/>
    </xf>
    <xf numFmtId="0" fontId="1" fillId="0" borderId="9" xfId="0" applyFont="1" applyBorder="1" applyAlignment="1">
      <alignment horizontal="left" vertical="justify"/>
    </xf>
    <xf numFmtId="0" fontId="1" fillId="0" borderId="10" xfId="0" applyFont="1" applyBorder="1" applyAlignment="1">
      <alignment horizontal="center" vertical="justify"/>
    </xf>
    <xf numFmtId="0" fontId="2" fillId="0" borderId="10" xfId="0" applyFont="1" applyBorder="1" applyAlignment="1">
      <alignment horizontal="center" vertical="justify"/>
    </xf>
    <xf numFmtId="0" fontId="2" fillId="0" borderId="11" xfId="0" applyFont="1" applyBorder="1" applyAlignment="1">
      <alignment horizontal="center" vertical="justify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" fontId="1" fillId="0" borderId="1" xfId="0" applyNumberFormat="1" applyFont="1" applyBorder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4" fontId="1" fillId="4" borderId="1" xfId="0" applyNumberFormat="1" applyFont="1" applyFill="1" applyBorder="1" applyAlignment="1">
      <alignment horizontal="left"/>
    </xf>
    <xf numFmtId="164" fontId="1" fillId="0" borderId="1" xfId="0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1" fillId="0" borderId="12" xfId="0" applyFont="1" applyBorder="1"/>
    <xf numFmtId="0" fontId="1" fillId="2" borderId="12" xfId="0" applyFont="1" applyFill="1" applyBorder="1"/>
    <xf numFmtId="0" fontId="1" fillId="0" borderId="14" xfId="0" applyFont="1" applyBorder="1"/>
    <xf numFmtId="164" fontId="1" fillId="2" borderId="14" xfId="0" applyNumberFormat="1" applyFont="1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7" borderId="12" xfId="0" applyFont="1" applyFill="1" applyBorder="1"/>
    <xf numFmtId="0" fontId="1" fillId="7" borderId="14" xfId="0" applyFont="1" applyFill="1" applyBorder="1"/>
    <xf numFmtId="0" fontId="1" fillId="7" borderId="13" xfId="0" applyFont="1" applyFill="1" applyBorder="1"/>
    <xf numFmtId="164" fontId="1" fillId="7" borderId="14" xfId="0" applyNumberFormat="1" applyFont="1" applyFill="1" applyBorder="1"/>
    <xf numFmtId="0" fontId="1" fillId="7" borderId="1" xfId="0" applyFont="1" applyFill="1" applyBorder="1"/>
    <xf numFmtId="0" fontId="1" fillId="7" borderId="12" xfId="0" applyFont="1" applyFill="1" applyBorder="1" applyAlignment="1">
      <alignment vertical="justify"/>
    </xf>
    <xf numFmtId="0" fontId="1" fillId="7" borderId="14" xfId="0" applyFont="1" applyFill="1" applyBorder="1" applyAlignment="1">
      <alignment vertical="justify"/>
    </xf>
    <xf numFmtId="0" fontId="1" fillId="7" borderId="1" xfId="0" applyFont="1" applyFill="1" applyBorder="1" applyAlignment="1">
      <alignment vertical="justify"/>
    </xf>
    <xf numFmtId="4" fontId="1" fillId="7" borderId="1" xfId="0" applyNumberFormat="1" applyFont="1" applyFill="1" applyBorder="1"/>
    <xf numFmtId="0" fontId="1" fillId="7" borderId="12" xfId="0" applyFont="1" applyFill="1" applyBorder="1"/>
    <xf numFmtId="164" fontId="5" fillId="7" borderId="12" xfId="0" applyNumberFormat="1" applyFont="1" applyFill="1" applyBorder="1"/>
    <xf numFmtId="0" fontId="1" fillId="7" borderId="14" xfId="0" applyFont="1" applyFill="1" applyBorder="1"/>
    <xf numFmtId="164" fontId="5" fillId="7" borderId="14" xfId="0" applyNumberFormat="1" applyFont="1" applyFill="1" applyBorder="1"/>
    <xf numFmtId="0" fontId="1" fillId="7" borderId="13" xfId="0" applyFont="1" applyFill="1" applyBorder="1"/>
    <xf numFmtId="164" fontId="5" fillId="7" borderId="13" xfId="0" applyNumberFormat="1" applyFont="1" applyFill="1" applyBorder="1"/>
    <xf numFmtId="0" fontId="5" fillId="2" borderId="12" xfId="0" applyFont="1" applyFill="1" applyBorder="1"/>
    <xf numFmtId="164" fontId="1" fillId="7" borderId="12" xfId="0" applyNumberFormat="1" applyFont="1" applyFill="1" applyBorder="1"/>
    <xf numFmtId="164" fontId="1" fillId="7" borderId="13" xfId="0" applyNumberFormat="1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justify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00"/>
  <sheetViews>
    <sheetView tabSelected="1" workbookViewId="0"/>
  </sheetViews>
  <sheetFormatPr baseColWidth="10" defaultRowHeight="15"/>
  <cols>
    <col min="1" max="1" width="7.7109375" customWidth="1"/>
    <col min="2" max="2" width="30.7109375" customWidth="1"/>
    <col min="3" max="3" width="18.7109375" customWidth="1"/>
    <col min="4" max="5" width="17.7109375" customWidth="1"/>
    <col min="6" max="7" width="15" customWidth="1"/>
    <col min="8" max="8" width="13.7109375" customWidth="1"/>
    <col min="9" max="9" width="13.7109375" bestFit="1" customWidth="1"/>
    <col min="10" max="10" width="16.140625" bestFit="1" customWidth="1"/>
    <col min="11" max="11" width="17" bestFit="1" customWidth="1"/>
    <col min="13" max="13" width="10.42578125" bestFit="1" customWidth="1"/>
    <col min="14" max="14" width="8.28515625" bestFit="1" customWidth="1"/>
    <col min="15" max="15" width="42.140625" bestFit="1" customWidth="1"/>
    <col min="16" max="16" width="20.28515625" bestFit="1" customWidth="1"/>
    <col min="17" max="17" width="6.42578125" bestFit="1" customWidth="1"/>
    <col min="18" max="18" width="10" bestFit="1" customWidth="1"/>
    <col min="19" max="19" width="13.85546875" bestFit="1" customWidth="1"/>
    <col min="20" max="20" width="10.140625" bestFit="1" customWidth="1"/>
    <col min="21" max="21" width="10.28515625" bestFit="1" customWidth="1"/>
    <col min="22" max="22" width="12.85546875" bestFit="1" customWidth="1"/>
    <col min="23" max="23" width="10.7109375" bestFit="1" customWidth="1"/>
  </cols>
  <sheetData>
    <row r="1" spans="1:23">
      <c r="A1" s="3"/>
      <c r="B1" s="6" t="s">
        <v>0</v>
      </c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>
      <c r="A2" s="3"/>
      <c r="B2" s="6"/>
      <c r="C2" s="4" t="s">
        <v>1</v>
      </c>
      <c r="D2" s="4"/>
      <c r="E2" s="4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3">
      <c r="A3" s="3"/>
      <c r="B3" s="6"/>
      <c r="C3" s="4" t="s">
        <v>2</v>
      </c>
      <c r="D3" s="4"/>
      <c r="E3" s="4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3">
      <c r="A4" s="3"/>
      <c r="B4" s="6"/>
      <c r="C4" s="4"/>
      <c r="D4" s="4"/>
      <c r="E4" s="4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3">
      <c r="A5" s="3"/>
      <c r="B5" s="8" t="s">
        <v>3</v>
      </c>
      <c r="C5" s="9"/>
      <c r="D5" s="9"/>
      <c r="E5" s="9"/>
      <c r="F5" s="8" t="s">
        <v>4</v>
      </c>
      <c r="G5" s="8"/>
      <c r="H5" s="3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3">
      <c r="A6" s="3"/>
      <c r="B6" s="6"/>
      <c r="C6" s="3"/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3">
      <c r="A7" s="3"/>
      <c r="B7" s="14" t="s">
        <v>5</v>
      </c>
      <c r="C7" s="15"/>
      <c r="D7" s="15"/>
      <c r="E7" s="15"/>
      <c r="F7" s="16"/>
      <c r="G7" s="17"/>
      <c r="H7" s="3"/>
      <c r="I7" s="34" t="s">
        <v>11</v>
      </c>
      <c r="J7" s="34"/>
      <c r="K7" s="34"/>
      <c r="L7" s="1"/>
      <c r="M7" s="34" t="s">
        <v>39</v>
      </c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>
      <c r="A8" s="5"/>
      <c r="B8" s="18"/>
      <c r="C8" s="19"/>
      <c r="D8" s="19"/>
      <c r="E8" s="19"/>
      <c r="F8" s="20" t="s">
        <v>6</v>
      </c>
      <c r="G8" s="21" t="s">
        <v>7</v>
      </c>
      <c r="H8" s="5"/>
      <c r="I8" s="35" t="s">
        <v>12</v>
      </c>
      <c r="J8" s="35" t="s">
        <v>13</v>
      </c>
      <c r="K8" s="35" t="s">
        <v>14</v>
      </c>
      <c r="L8" s="1"/>
      <c r="M8" s="36" t="s">
        <v>40</v>
      </c>
      <c r="N8" s="36" t="s">
        <v>41</v>
      </c>
      <c r="O8" s="36" t="s">
        <v>42</v>
      </c>
      <c r="P8" s="36" t="s">
        <v>43</v>
      </c>
      <c r="Q8" s="36" t="s">
        <v>44</v>
      </c>
      <c r="R8" s="36" t="s">
        <v>45</v>
      </c>
      <c r="S8" s="39" t="s">
        <v>46</v>
      </c>
      <c r="T8" s="36" t="s">
        <v>47</v>
      </c>
      <c r="U8" s="36" t="s">
        <v>48</v>
      </c>
      <c r="V8" s="36" t="s">
        <v>49</v>
      </c>
      <c r="W8" s="36" t="s">
        <v>50</v>
      </c>
    </row>
    <row r="9" spans="1:23">
      <c r="A9" s="5"/>
      <c r="B9" s="22"/>
      <c r="C9" s="23"/>
      <c r="D9" s="23"/>
      <c r="E9" s="23"/>
      <c r="F9" s="24"/>
      <c r="G9" s="25"/>
      <c r="H9" s="5"/>
      <c r="I9" s="28" t="s">
        <v>15</v>
      </c>
      <c r="J9" s="31">
        <v>0</v>
      </c>
      <c r="K9" s="31">
        <v>372.91</v>
      </c>
      <c r="L9" s="1"/>
      <c r="M9" s="28" t="s">
        <v>17</v>
      </c>
      <c r="N9" s="29" t="s">
        <v>51</v>
      </c>
      <c r="O9" s="37" t="s">
        <v>52</v>
      </c>
      <c r="P9" s="29" t="s">
        <v>53</v>
      </c>
      <c r="Q9" s="38">
        <v>2.2000000000000001E-3</v>
      </c>
      <c r="R9" s="30">
        <v>1000313.95</v>
      </c>
      <c r="S9" s="29">
        <v>219.85</v>
      </c>
      <c r="T9" s="40">
        <v>44263</v>
      </c>
      <c r="U9" s="40">
        <v>44308</v>
      </c>
      <c r="V9" s="29">
        <v>274.82</v>
      </c>
      <c r="W9" s="29" t="s">
        <v>54</v>
      </c>
    </row>
    <row r="10" spans="1:23">
      <c r="A10" s="5"/>
      <c r="B10" s="37"/>
      <c r="C10" s="32" t="s">
        <v>8</v>
      </c>
      <c r="D10" s="32"/>
      <c r="E10" s="32"/>
      <c r="F10" s="28"/>
      <c r="G10" s="28"/>
      <c r="H10" s="3"/>
      <c r="I10" s="28" t="s">
        <v>16</v>
      </c>
      <c r="J10" s="31">
        <v>0</v>
      </c>
      <c r="K10" s="31">
        <v>0</v>
      </c>
      <c r="L10" s="1"/>
      <c r="M10" s="28" t="s">
        <v>17</v>
      </c>
      <c r="N10" s="29" t="s">
        <v>51</v>
      </c>
      <c r="O10" s="37" t="s">
        <v>52</v>
      </c>
      <c r="P10" s="29" t="s">
        <v>53</v>
      </c>
      <c r="Q10" s="38">
        <v>2.2000000000000001E-3</v>
      </c>
      <c r="R10" s="30">
        <v>1500797.86</v>
      </c>
      <c r="S10" s="29">
        <v>320.69</v>
      </c>
      <c r="T10" s="40">
        <v>44264</v>
      </c>
      <c r="U10" s="40">
        <v>44312</v>
      </c>
      <c r="V10" s="29">
        <v>439.81</v>
      </c>
      <c r="W10" s="29" t="s">
        <v>54</v>
      </c>
    </row>
    <row r="11" spans="1:23">
      <c r="A11" s="1"/>
      <c r="B11" s="37" t="s">
        <v>9</v>
      </c>
      <c r="C11" s="45" t="s">
        <v>10</v>
      </c>
      <c r="D11" s="45"/>
      <c r="E11" s="45"/>
      <c r="F11" s="56">
        <f>7552067.7</f>
        <v>7552067.7000000002</v>
      </c>
      <c r="G11" s="56">
        <f>385090</f>
        <v>385090</v>
      </c>
      <c r="H11" s="1"/>
      <c r="I11" s="28" t="s">
        <v>17</v>
      </c>
      <c r="J11" s="31">
        <v>13289.66</v>
      </c>
      <c r="K11" s="31">
        <v>8497.59</v>
      </c>
      <c r="L11" s="1"/>
      <c r="M11" s="28" t="s">
        <v>17</v>
      </c>
      <c r="N11" s="29" t="s">
        <v>51</v>
      </c>
      <c r="O11" s="37" t="s">
        <v>52</v>
      </c>
      <c r="P11" s="29" t="s">
        <v>53</v>
      </c>
      <c r="Q11" s="38">
        <v>2.3E-3</v>
      </c>
      <c r="R11" s="30">
        <v>1000000</v>
      </c>
      <c r="S11" s="29">
        <v>299.98</v>
      </c>
      <c r="T11" s="40">
        <v>44252</v>
      </c>
      <c r="U11" s="40">
        <v>44312</v>
      </c>
      <c r="V11" s="29">
        <v>382.97</v>
      </c>
      <c r="W11" s="29" t="s">
        <v>54</v>
      </c>
    </row>
    <row r="12" spans="1:23">
      <c r="A12" s="1"/>
      <c r="B12" s="37" t="s">
        <v>133</v>
      </c>
      <c r="C12" s="45" t="s">
        <v>134</v>
      </c>
      <c r="D12" s="45"/>
      <c r="E12" s="45"/>
      <c r="F12" s="56">
        <f>29483279.42</f>
        <v>29483279.420000002</v>
      </c>
      <c r="G12" s="56">
        <f>628921.26</f>
        <v>628921.26</v>
      </c>
      <c r="H12" s="1"/>
      <c r="I12" s="28" t="s">
        <v>18</v>
      </c>
      <c r="J12" s="31">
        <v>267.60000000000002</v>
      </c>
      <c r="K12" s="31">
        <v>577.36</v>
      </c>
      <c r="L12" s="1"/>
      <c r="M12" s="28" t="s">
        <v>17</v>
      </c>
      <c r="N12" s="29" t="s">
        <v>51</v>
      </c>
      <c r="O12" s="37" t="s">
        <v>55</v>
      </c>
      <c r="P12" s="29" t="s">
        <v>53</v>
      </c>
      <c r="Q12" s="38">
        <v>2.5000000000000001E-3</v>
      </c>
      <c r="R12" s="30">
        <v>1000000</v>
      </c>
      <c r="S12" s="29">
        <v>187.28</v>
      </c>
      <c r="T12" s="40">
        <v>44272</v>
      </c>
      <c r="U12" s="40">
        <v>44315</v>
      </c>
      <c r="V12" s="29">
        <v>298.27999999999997</v>
      </c>
      <c r="W12" s="29" t="s">
        <v>54</v>
      </c>
    </row>
    <row r="13" spans="1:23">
      <c r="A13" s="1"/>
      <c r="B13" s="37" t="s">
        <v>135</v>
      </c>
      <c r="C13" s="45" t="s">
        <v>136</v>
      </c>
      <c r="D13" s="45"/>
      <c r="E13" s="45"/>
      <c r="F13" s="56">
        <f>38359955.13</f>
        <v>38359955.130000003</v>
      </c>
      <c r="G13" s="56">
        <f>3189686.35</f>
        <v>3189686.35</v>
      </c>
      <c r="H13" s="1"/>
      <c r="I13" s="28" t="s">
        <v>19</v>
      </c>
      <c r="J13" s="31">
        <v>0</v>
      </c>
      <c r="K13" s="31">
        <v>0</v>
      </c>
      <c r="L13" s="1"/>
      <c r="M13" s="28" t="s">
        <v>17</v>
      </c>
      <c r="N13" s="29" t="s">
        <v>51</v>
      </c>
      <c r="O13" s="37" t="s">
        <v>52</v>
      </c>
      <c r="P13" s="29" t="s">
        <v>53</v>
      </c>
      <c r="Q13" s="38">
        <v>2.3999999999999998E-3</v>
      </c>
      <c r="R13" s="30">
        <v>1500000</v>
      </c>
      <c r="S13" s="29">
        <v>359.61</v>
      </c>
      <c r="T13" s="40">
        <v>44263</v>
      </c>
      <c r="U13" s="40">
        <v>44315</v>
      </c>
      <c r="V13" s="29">
        <v>519.47</v>
      </c>
      <c r="W13" s="29" t="s">
        <v>54</v>
      </c>
    </row>
    <row r="14" spans="1:23">
      <c r="A14" s="1"/>
      <c r="B14" s="37" t="s">
        <v>137</v>
      </c>
      <c r="C14" s="45" t="s">
        <v>138</v>
      </c>
      <c r="D14" s="45"/>
      <c r="E14" s="45"/>
      <c r="F14" s="56">
        <f>0</f>
        <v>0</v>
      </c>
      <c r="G14" s="56">
        <f>0</f>
        <v>0</v>
      </c>
      <c r="H14" s="1"/>
      <c r="I14" s="28" t="s">
        <v>20</v>
      </c>
      <c r="J14" s="31">
        <v>0</v>
      </c>
      <c r="K14" s="31">
        <v>0</v>
      </c>
      <c r="L14" s="1"/>
      <c r="M14" s="28" t="s">
        <v>17</v>
      </c>
      <c r="N14" s="29" t="s">
        <v>51</v>
      </c>
      <c r="O14" s="37" t="s">
        <v>52</v>
      </c>
      <c r="P14" s="29" t="s">
        <v>53</v>
      </c>
      <c r="Q14" s="38">
        <v>2.5000000000000001E-3</v>
      </c>
      <c r="R14" s="30">
        <v>1500728.73</v>
      </c>
      <c r="S14" s="29">
        <v>489.29</v>
      </c>
      <c r="T14" s="40">
        <v>44252</v>
      </c>
      <c r="U14" s="40">
        <v>44327</v>
      </c>
      <c r="V14" s="29">
        <v>780.86</v>
      </c>
      <c r="W14" s="29" t="s">
        <v>54</v>
      </c>
    </row>
    <row r="15" spans="1:23">
      <c r="A15" s="1"/>
      <c r="B15" s="37" t="s">
        <v>139</v>
      </c>
      <c r="C15" s="45" t="s">
        <v>140</v>
      </c>
      <c r="D15" s="45"/>
      <c r="E15" s="45"/>
      <c r="F15" s="56">
        <f>0</f>
        <v>0</v>
      </c>
      <c r="G15" s="56">
        <f>0</f>
        <v>0</v>
      </c>
      <c r="H15" s="1"/>
      <c r="I15" s="28" t="s">
        <v>21</v>
      </c>
      <c r="J15" s="31">
        <v>74.84</v>
      </c>
      <c r="K15" s="31">
        <v>0</v>
      </c>
      <c r="L15" s="1"/>
      <c r="M15" s="28" t="s">
        <v>17</v>
      </c>
      <c r="N15" s="29" t="s">
        <v>51</v>
      </c>
      <c r="O15" s="37" t="s">
        <v>55</v>
      </c>
      <c r="P15" s="29" t="s">
        <v>53</v>
      </c>
      <c r="Q15" s="38">
        <v>2.8E-3</v>
      </c>
      <c r="R15" s="30">
        <v>1500000</v>
      </c>
      <c r="S15" s="29">
        <v>314.58999999999997</v>
      </c>
      <c r="T15" s="40">
        <v>44272</v>
      </c>
      <c r="U15" s="40">
        <v>44333</v>
      </c>
      <c r="V15" s="29">
        <v>710.84</v>
      </c>
      <c r="W15" s="29" t="s">
        <v>54</v>
      </c>
    </row>
    <row r="16" spans="1:23">
      <c r="A16" s="1"/>
      <c r="B16" s="37" t="s">
        <v>141</v>
      </c>
      <c r="C16" s="45" t="s">
        <v>142</v>
      </c>
      <c r="D16" s="45"/>
      <c r="E16" s="45"/>
      <c r="F16" s="56">
        <f>10672539.7</f>
        <v>10672539.699999999</v>
      </c>
      <c r="G16" s="56">
        <f>0</f>
        <v>0</v>
      </c>
      <c r="H16" s="1"/>
      <c r="I16" s="28" t="s">
        <v>22</v>
      </c>
      <c r="J16" s="31">
        <v>0</v>
      </c>
      <c r="K16" s="31">
        <v>0</v>
      </c>
      <c r="L16" s="1"/>
      <c r="M16" s="28" t="s">
        <v>17</v>
      </c>
      <c r="N16" s="29" t="s">
        <v>51</v>
      </c>
      <c r="O16" s="37" t="s">
        <v>56</v>
      </c>
      <c r="P16" s="29" t="s">
        <v>53</v>
      </c>
      <c r="Q16" s="38">
        <v>4.0000000000000001E-3</v>
      </c>
      <c r="R16" s="30">
        <v>1000000</v>
      </c>
      <c r="S16" s="29">
        <v>277.26</v>
      </c>
      <c r="T16" s="40">
        <v>44274</v>
      </c>
      <c r="U16" s="40">
        <v>44334</v>
      </c>
      <c r="V16" s="29">
        <v>665.56</v>
      </c>
      <c r="W16" s="29" t="s">
        <v>54</v>
      </c>
    </row>
    <row r="17" spans="1:23">
      <c r="A17" s="1"/>
      <c r="B17" s="37" t="s">
        <v>143</v>
      </c>
      <c r="C17" s="45" t="s">
        <v>144</v>
      </c>
      <c r="D17" s="45"/>
      <c r="E17" s="45"/>
      <c r="F17" s="56">
        <f>0</f>
        <v>0</v>
      </c>
      <c r="G17" s="56">
        <f>0</f>
        <v>0</v>
      </c>
      <c r="H17" s="1"/>
      <c r="I17" s="28" t="s">
        <v>23</v>
      </c>
      <c r="J17" s="31">
        <v>6405369.4299999997</v>
      </c>
      <c r="K17" s="31">
        <v>6651624.6100000003</v>
      </c>
      <c r="L17" s="1"/>
      <c r="M17" s="28" t="s">
        <v>17</v>
      </c>
      <c r="N17" s="29" t="s">
        <v>51</v>
      </c>
      <c r="O17" s="37" t="s">
        <v>55</v>
      </c>
      <c r="P17" s="29" t="s">
        <v>53</v>
      </c>
      <c r="Q17" s="38">
        <v>4.0000000000000001E-3</v>
      </c>
      <c r="R17" s="30">
        <v>1000000</v>
      </c>
      <c r="S17" s="29">
        <v>277.26</v>
      </c>
      <c r="T17" s="40">
        <v>44274</v>
      </c>
      <c r="U17" s="40">
        <v>44334</v>
      </c>
      <c r="V17" s="29">
        <v>665.56</v>
      </c>
      <c r="W17" s="29" t="s">
        <v>54</v>
      </c>
    </row>
    <row r="18" spans="1:23">
      <c r="A18" s="1"/>
      <c r="B18" s="37" t="s">
        <v>145</v>
      </c>
      <c r="C18" s="45" t="s">
        <v>146</v>
      </c>
      <c r="D18" s="45"/>
      <c r="E18" s="45"/>
      <c r="F18" s="56">
        <f>0</f>
        <v>0</v>
      </c>
      <c r="G18" s="56">
        <f>0</f>
        <v>0</v>
      </c>
      <c r="H18" s="1"/>
      <c r="I18" s="28" t="s">
        <v>24</v>
      </c>
      <c r="J18" s="31">
        <v>3215.53</v>
      </c>
      <c r="K18" s="31">
        <v>11475.53</v>
      </c>
      <c r="L18" s="1"/>
      <c r="M18" s="28" t="s">
        <v>17</v>
      </c>
      <c r="N18" s="29" t="s">
        <v>51</v>
      </c>
      <c r="O18" s="37" t="s">
        <v>56</v>
      </c>
      <c r="P18" s="29" t="s">
        <v>53</v>
      </c>
      <c r="Q18" s="38">
        <v>3.8E-3</v>
      </c>
      <c r="R18" s="30">
        <v>1000000</v>
      </c>
      <c r="S18" s="29">
        <v>210.73</v>
      </c>
      <c r="T18" s="40">
        <v>44279</v>
      </c>
      <c r="U18" s="40">
        <v>44340</v>
      </c>
      <c r="V18" s="29">
        <v>642.88</v>
      </c>
      <c r="W18" s="29" t="s">
        <v>54</v>
      </c>
    </row>
    <row r="19" spans="1:23">
      <c r="A19" s="1"/>
      <c r="B19" s="37" t="s">
        <v>147</v>
      </c>
      <c r="C19" s="45" t="s">
        <v>148</v>
      </c>
      <c r="D19" s="45"/>
      <c r="E19" s="45"/>
      <c r="F19" s="56">
        <f>0</f>
        <v>0</v>
      </c>
      <c r="G19" s="56">
        <f>0</f>
        <v>0</v>
      </c>
      <c r="H19" s="1"/>
      <c r="I19" s="28" t="s">
        <v>25</v>
      </c>
      <c r="J19" s="31">
        <v>7495.87</v>
      </c>
      <c r="K19" s="31">
        <v>0</v>
      </c>
      <c r="L19" s="1"/>
      <c r="M19" s="28" t="s">
        <v>17</v>
      </c>
      <c r="N19" s="29" t="s">
        <v>51</v>
      </c>
      <c r="O19" s="37" t="s">
        <v>55</v>
      </c>
      <c r="P19" s="29" t="s">
        <v>53</v>
      </c>
      <c r="Q19" s="38">
        <v>3.8E-3</v>
      </c>
      <c r="R19" s="30">
        <v>1000000</v>
      </c>
      <c r="S19" s="29">
        <v>210.73</v>
      </c>
      <c r="T19" s="40">
        <v>44279</v>
      </c>
      <c r="U19" s="40">
        <v>44340</v>
      </c>
      <c r="V19" s="29">
        <v>642.88</v>
      </c>
      <c r="W19" s="29" t="s">
        <v>54</v>
      </c>
    </row>
    <row r="20" spans="1:23">
      <c r="A20" s="1"/>
      <c r="B20" s="37" t="s">
        <v>149</v>
      </c>
      <c r="C20" s="45" t="s">
        <v>150</v>
      </c>
      <c r="D20" s="45"/>
      <c r="E20" s="45"/>
      <c r="F20" s="56">
        <f>0</f>
        <v>0</v>
      </c>
      <c r="G20" s="56">
        <f>0</f>
        <v>0</v>
      </c>
      <c r="H20" s="1"/>
      <c r="I20" s="28" t="s">
        <v>26</v>
      </c>
      <c r="J20" s="31">
        <v>0</v>
      </c>
      <c r="K20" s="31">
        <v>0</v>
      </c>
      <c r="L20" s="1"/>
      <c r="M20" s="28" t="s">
        <v>17</v>
      </c>
      <c r="N20" s="29" t="s">
        <v>51</v>
      </c>
      <c r="O20" s="37" t="s">
        <v>55</v>
      </c>
      <c r="P20" s="29" t="s">
        <v>53</v>
      </c>
      <c r="Q20" s="38">
        <v>3.5999999999999999E-3</v>
      </c>
      <c r="R20" s="30">
        <v>1500000</v>
      </c>
      <c r="S20" s="29">
        <v>194.66</v>
      </c>
      <c r="T20" s="40">
        <v>44286</v>
      </c>
      <c r="U20" s="40">
        <v>44340</v>
      </c>
      <c r="V20" s="29">
        <v>808.76</v>
      </c>
      <c r="W20" s="29" t="s">
        <v>54</v>
      </c>
    </row>
    <row r="21" spans="1:23">
      <c r="A21" s="1"/>
      <c r="B21" s="37" t="s">
        <v>151</v>
      </c>
      <c r="C21" s="45" t="s">
        <v>152</v>
      </c>
      <c r="D21" s="45"/>
      <c r="E21" s="45"/>
      <c r="F21" s="56">
        <f>0</f>
        <v>0</v>
      </c>
      <c r="G21" s="56">
        <f>0</f>
        <v>0</v>
      </c>
      <c r="H21" s="1"/>
      <c r="I21" s="28" t="s">
        <v>27</v>
      </c>
      <c r="J21" s="31">
        <v>0</v>
      </c>
      <c r="K21" s="31">
        <v>0</v>
      </c>
      <c r="L21" s="1"/>
      <c r="M21" s="28" t="s">
        <v>17</v>
      </c>
      <c r="N21" s="29" t="s">
        <v>51</v>
      </c>
      <c r="O21" s="37" t="s">
        <v>56</v>
      </c>
      <c r="P21" s="29" t="s">
        <v>53</v>
      </c>
      <c r="Q21" s="38">
        <v>4.1000000000000003E-3</v>
      </c>
      <c r="R21" s="30">
        <v>1500000</v>
      </c>
      <c r="S21" s="29">
        <v>341.01</v>
      </c>
      <c r="T21" s="40">
        <v>44279</v>
      </c>
      <c r="U21" s="40">
        <v>44347</v>
      </c>
      <c r="V21" s="30">
        <v>1159.74</v>
      </c>
      <c r="W21" s="29" t="s">
        <v>54</v>
      </c>
    </row>
    <row r="22" spans="1:23">
      <c r="A22" s="1"/>
      <c r="B22" s="37" t="s">
        <v>151</v>
      </c>
      <c r="C22" s="45" t="s">
        <v>153</v>
      </c>
      <c r="D22" s="45"/>
      <c r="E22" s="45"/>
      <c r="F22" s="56">
        <f>0</f>
        <v>0</v>
      </c>
      <c r="G22" s="56">
        <f>0</f>
        <v>0</v>
      </c>
      <c r="H22" s="1"/>
      <c r="I22" s="28" t="s">
        <v>28</v>
      </c>
      <c r="J22" s="31">
        <v>0</v>
      </c>
      <c r="K22" s="31">
        <v>0</v>
      </c>
      <c r="L22" s="1"/>
      <c r="M22" s="28" t="s">
        <v>17</v>
      </c>
      <c r="N22" s="29" t="s">
        <v>51</v>
      </c>
      <c r="O22" s="37" t="s">
        <v>55</v>
      </c>
      <c r="P22" s="29" t="s">
        <v>53</v>
      </c>
      <c r="Q22" s="38">
        <v>3.8E-3</v>
      </c>
      <c r="R22" s="30">
        <v>1500000</v>
      </c>
      <c r="S22" s="29">
        <v>316.10000000000002</v>
      </c>
      <c r="T22" s="40">
        <v>44279</v>
      </c>
      <c r="U22" s="40">
        <v>44347</v>
      </c>
      <c r="V22" s="30">
        <v>1075.01</v>
      </c>
      <c r="W22" s="29" t="s">
        <v>54</v>
      </c>
    </row>
    <row r="23" spans="1:23">
      <c r="A23" s="1"/>
      <c r="B23" s="37" t="s">
        <v>151</v>
      </c>
      <c r="C23" s="45" t="s">
        <v>154</v>
      </c>
      <c r="D23" s="45"/>
      <c r="E23" s="45"/>
      <c r="F23" s="56">
        <f>0</f>
        <v>0</v>
      </c>
      <c r="G23" s="56">
        <f>0</f>
        <v>0</v>
      </c>
      <c r="H23" s="1"/>
      <c r="I23" s="28" t="s">
        <v>29</v>
      </c>
      <c r="J23" s="31">
        <v>0</v>
      </c>
      <c r="K23" s="31">
        <v>0</v>
      </c>
      <c r="L23" s="1"/>
      <c r="M23" s="28" t="s">
        <v>17</v>
      </c>
      <c r="N23" s="29" t="s">
        <v>51</v>
      </c>
      <c r="O23" s="37" t="s">
        <v>56</v>
      </c>
      <c r="P23" s="29" t="s">
        <v>53</v>
      </c>
      <c r="Q23" s="38">
        <v>3.0000000000000001E-3</v>
      </c>
      <c r="R23" s="30">
        <v>1000000</v>
      </c>
      <c r="S23" s="29">
        <v>66.569999999999993</v>
      </c>
      <c r="T23" s="40">
        <v>44291</v>
      </c>
      <c r="U23" s="40">
        <v>44348</v>
      </c>
      <c r="V23" s="29">
        <v>474.4</v>
      </c>
      <c r="W23" s="29" t="s">
        <v>54</v>
      </c>
    </row>
    <row r="24" spans="1:23">
      <c r="A24" s="1"/>
      <c r="B24" s="37"/>
      <c r="C24" s="45"/>
      <c r="D24" s="45"/>
      <c r="E24" s="45"/>
      <c r="F24" s="27"/>
      <c r="G24" s="27"/>
      <c r="H24" s="1"/>
      <c r="I24" s="28" t="s">
        <v>30</v>
      </c>
      <c r="J24" s="31">
        <v>0</v>
      </c>
      <c r="K24" s="31">
        <v>0</v>
      </c>
      <c r="L24" s="1"/>
      <c r="M24" s="28" t="s">
        <v>17</v>
      </c>
      <c r="N24" s="29" t="s">
        <v>51</v>
      </c>
      <c r="O24" s="37" t="s">
        <v>55</v>
      </c>
      <c r="P24" s="29" t="s">
        <v>53</v>
      </c>
      <c r="Q24" s="38">
        <v>4.0000000000000001E-3</v>
      </c>
      <c r="R24" s="30">
        <v>3000000</v>
      </c>
      <c r="S24" s="29">
        <v>865.06</v>
      </c>
      <c r="T24" s="40">
        <v>44273</v>
      </c>
      <c r="U24" s="40">
        <v>44362</v>
      </c>
      <c r="V24" s="30">
        <v>2962.21</v>
      </c>
      <c r="W24" s="29" t="s">
        <v>54</v>
      </c>
    </row>
    <row r="25" spans="1:23">
      <c r="A25" s="1"/>
      <c r="B25" s="37"/>
      <c r="C25" s="45"/>
      <c r="D25" s="45"/>
      <c r="E25" s="45"/>
      <c r="F25" s="27"/>
      <c r="G25" s="27"/>
      <c r="H25" s="1"/>
      <c r="I25" s="28" t="s">
        <v>31</v>
      </c>
      <c r="J25" s="31">
        <v>0</v>
      </c>
      <c r="K25" s="31">
        <v>0</v>
      </c>
      <c r="L25" s="1"/>
      <c r="M25" s="28" t="s">
        <v>17</v>
      </c>
      <c r="N25" s="29" t="s">
        <v>51</v>
      </c>
      <c r="O25" s="37" t="s">
        <v>56</v>
      </c>
      <c r="P25" s="29" t="s">
        <v>53</v>
      </c>
      <c r="Q25" s="38">
        <v>4.1999999999999997E-3</v>
      </c>
      <c r="R25" s="30">
        <v>1500000</v>
      </c>
      <c r="S25" s="29">
        <v>366.78</v>
      </c>
      <c r="T25" s="40">
        <v>44278</v>
      </c>
      <c r="U25" s="40">
        <v>44368</v>
      </c>
      <c r="V25" s="30">
        <v>1572.53</v>
      </c>
      <c r="W25" s="29" t="s">
        <v>54</v>
      </c>
    </row>
    <row r="26" spans="1:23">
      <c r="A26" s="2"/>
      <c r="B26" s="10"/>
      <c r="C26" s="11" t="s">
        <v>155</v>
      </c>
      <c r="D26" s="11"/>
      <c r="E26" s="11"/>
      <c r="F26" s="57">
        <f>SUM(F11:F23)</f>
        <v>86067841.950000003</v>
      </c>
      <c r="G26" s="57">
        <f>SUM(G11:G23)</f>
        <v>4203697.6100000003</v>
      </c>
      <c r="H26" s="2"/>
      <c r="I26" s="28" t="s">
        <v>32</v>
      </c>
      <c r="J26" s="31">
        <v>0</v>
      </c>
      <c r="K26" s="31">
        <v>0</v>
      </c>
      <c r="L26" s="1"/>
      <c r="M26" s="28" t="s">
        <v>17</v>
      </c>
      <c r="N26" s="29" t="s">
        <v>51</v>
      </c>
      <c r="O26" s="37" t="s">
        <v>56</v>
      </c>
      <c r="P26" s="29" t="s">
        <v>53</v>
      </c>
      <c r="Q26" s="38">
        <v>3.3E-3</v>
      </c>
      <c r="R26" s="30">
        <v>1000000</v>
      </c>
      <c r="S26" s="29">
        <v>73.22</v>
      </c>
      <c r="T26" s="40">
        <v>44291</v>
      </c>
      <c r="U26" s="40">
        <v>44368</v>
      </c>
      <c r="V26" s="29">
        <v>704.92</v>
      </c>
      <c r="W26" s="29" t="s">
        <v>54</v>
      </c>
    </row>
    <row r="27" spans="1:23">
      <c r="A27" s="2"/>
      <c r="B27" s="51"/>
      <c r="C27" s="32" t="s">
        <v>156</v>
      </c>
      <c r="D27" s="32"/>
      <c r="E27" s="32"/>
      <c r="F27" s="33"/>
      <c r="G27" s="33"/>
      <c r="H27" s="2"/>
      <c r="I27" s="28" t="s">
        <v>33</v>
      </c>
      <c r="J27" s="31">
        <v>0</v>
      </c>
      <c r="K27" s="31">
        <v>0</v>
      </c>
      <c r="L27" s="1"/>
      <c r="M27" s="28" t="s">
        <v>17</v>
      </c>
      <c r="N27" s="29" t="s">
        <v>51</v>
      </c>
      <c r="O27" s="37" t="s">
        <v>55</v>
      </c>
      <c r="P27" s="29" t="s">
        <v>53</v>
      </c>
      <c r="Q27" s="38">
        <v>4.3E-3</v>
      </c>
      <c r="R27" s="30">
        <v>1500000</v>
      </c>
      <c r="S27" s="29">
        <v>232.44</v>
      </c>
      <c r="T27" s="40">
        <v>44286</v>
      </c>
      <c r="U27" s="40">
        <v>44368</v>
      </c>
      <c r="V27" s="30">
        <v>1466.73</v>
      </c>
      <c r="W27" s="29" t="s">
        <v>54</v>
      </c>
    </row>
    <row r="28" spans="1:23">
      <c r="A28" s="1"/>
      <c r="B28" s="37" t="s">
        <v>158</v>
      </c>
      <c r="C28" s="45" t="s">
        <v>157</v>
      </c>
      <c r="D28" s="45"/>
      <c r="E28" s="45"/>
      <c r="F28" s="56">
        <v>268058.25</v>
      </c>
      <c r="G28" s="56">
        <v>0</v>
      </c>
      <c r="H28" s="1"/>
      <c r="I28" s="28" t="s">
        <v>34</v>
      </c>
      <c r="J28" s="31">
        <v>0</v>
      </c>
      <c r="K28" s="31">
        <v>0</v>
      </c>
      <c r="L28" s="1"/>
      <c r="M28" s="28" t="s">
        <v>17</v>
      </c>
      <c r="N28" s="29" t="s">
        <v>51</v>
      </c>
      <c r="O28" s="37" t="s">
        <v>56</v>
      </c>
      <c r="P28" s="29" t="s">
        <v>53</v>
      </c>
      <c r="Q28" s="38">
        <v>3.5000000000000001E-3</v>
      </c>
      <c r="R28" s="30">
        <v>1000000</v>
      </c>
      <c r="S28" s="29">
        <v>77.650000000000006</v>
      </c>
      <c r="T28" s="40">
        <v>44291</v>
      </c>
      <c r="U28" s="40">
        <v>44375</v>
      </c>
      <c r="V28" s="29">
        <v>815.57</v>
      </c>
      <c r="W28" s="29" t="s">
        <v>54</v>
      </c>
    </row>
    <row r="29" spans="1:23">
      <c r="A29" s="1"/>
      <c r="B29" s="37" t="s">
        <v>159</v>
      </c>
      <c r="C29" s="45" t="s">
        <v>160</v>
      </c>
      <c r="D29" s="45"/>
      <c r="E29" s="45"/>
      <c r="F29" s="56">
        <v>263163.75</v>
      </c>
      <c r="G29" s="56">
        <v>8.2100000000000009</v>
      </c>
      <c r="H29" s="1"/>
      <c r="I29" s="28" t="s">
        <v>35</v>
      </c>
      <c r="J29" s="31">
        <v>0</v>
      </c>
      <c r="K29" s="31">
        <v>0</v>
      </c>
      <c r="L29" s="1"/>
      <c r="M29" s="28" t="s">
        <v>17</v>
      </c>
      <c r="N29" s="29" t="s">
        <v>51</v>
      </c>
      <c r="O29" s="37" t="s">
        <v>55</v>
      </c>
      <c r="P29" s="29" t="s">
        <v>53</v>
      </c>
      <c r="Q29" s="38">
        <v>4.4999999999999997E-3</v>
      </c>
      <c r="R29" s="30">
        <v>2000000</v>
      </c>
      <c r="S29" s="29">
        <v>174.62</v>
      </c>
      <c r="T29" s="40">
        <v>44292</v>
      </c>
      <c r="U29" s="40">
        <v>44382</v>
      </c>
      <c r="V29" s="30">
        <v>2246.21</v>
      </c>
      <c r="W29" s="29" t="s">
        <v>54</v>
      </c>
    </row>
    <row r="30" spans="1:23">
      <c r="A30" s="1"/>
      <c r="B30" s="37" t="s">
        <v>161</v>
      </c>
      <c r="C30" s="45" t="s">
        <v>162</v>
      </c>
      <c r="D30" s="45"/>
      <c r="E30" s="45"/>
      <c r="F30" s="56">
        <v>0</v>
      </c>
      <c r="G30" s="56">
        <v>0</v>
      </c>
      <c r="H30" s="1"/>
      <c r="I30" s="28" t="s">
        <v>36</v>
      </c>
      <c r="J30" s="31">
        <v>31666.67</v>
      </c>
      <c r="K30" s="31">
        <v>16566.669999999998</v>
      </c>
      <c r="L30" s="1"/>
      <c r="M30" s="28" t="s">
        <v>17</v>
      </c>
      <c r="N30" s="29" t="s">
        <v>51</v>
      </c>
      <c r="O30" s="37" t="s">
        <v>57</v>
      </c>
      <c r="P30" s="29" t="s">
        <v>53</v>
      </c>
      <c r="Q30" s="38">
        <v>4.0000000000000001E-3</v>
      </c>
      <c r="R30" s="30">
        <v>4000000</v>
      </c>
      <c r="S30" s="30">
        <v>7414.28</v>
      </c>
      <c r="T30" s="40">
        <v>44132</v>
      </c>
      <c r="U30" s="40">
        <v>44434</v>
      </c>
      <c r="V30" s="30">
        <v>13417.9</v>
      </c>
      <c r="W30" s="29" t="s">
        <v>54</v>
      </c>
    </row>
    <row r="31" spans="1:23">
      <c r="A31" s="1"/>
      <c r="B31" s="37">
        <v>2504.12</v>
      </c>
      <c r="C31" s="45" t="s">
        <v>163</v>
      </c>
      <c r="D31" s="45"/>
      <c r="E31" s="45"/>
      <c r="F31" s="56"/>
      <c r="G31" s="56"/>
      <c r="H31" s="1"/>
      <c r="I31" s="28" t="s">
        <v>37</v>
      </c>
      <c r="J31" s="31">
        <v>2635305.86</v>
      </c>
      <c r="K31" s="31">
        <v>2790035.03</v>
      </c>
      <c r="L31" s="1"/>
      <c r="M31" s="28" t="s">
        <v>18</v>
      </c>
      <c r="N31" s="29" t="s">
        <v>58</v>
      </c>
      <c r="O31" s="37" t="s">
        <v>59</v>
      </c>
      <c r="P31" s="29" t="s">
        <v>53</v>
      </c>
      <c r="Q31" s="38">
        <v>1.5E-3</v>
      </c>
      <c r="R31" s="30">
        <v>300000</v>
      </c>
      <c r="S31" s="29">
        <v>22.48</v>
      </c>
      <c r="T31" s="40">
        <v>44281</v>
      </c>
      <c r="U31" s="40">
        <v>44308</v>
      </c>
      <c r="V31" s="29">
        <v>33.729999999999997</v>
      </c>
      <c r="W31" s="29" t="s">
        <v>54</v>
      </c>
    </row>
    <row r="32" spans="1:23">
      <c r="A32" s="1"/>
      <c r="B32" s="37" t="s">
        <v>164</v>
      </c>
      <c r="C32" s="45" t="s">
        <v>165</v>
      </c>
      <c r="D32" s="45"/>
      <c r="E32" s="45"/>
      <c r="F32" s="56"/>
      <c r="G32" s="56"/>
      <c r="H32" s="1"/>
      <c r="I32" s="28" t="s">
        <v>38</v>
      </c>
      <c r="J32" s="31">
        <v>271053.49</v>
      </c>
      <c r="K32" s="31">
        <v>284337.55</v>
      </c>
      <c r="L32" s="1"/>
      <c r="M32" s="28" t="s">
        <v>18</v>
      </c>
      <c r="N32" s="29" t="s">
        <v>58</v>
      </c>
      <c r="O32" s="37" t="s">
        <v>60</v>
      </c>
      <c r="P32" s="29" t="s">
        <v>53</v>
      </c>
      <c r="Q32" s="38">
        <v>2.5000000000000001E-3</v>
      </c>
      <c r="R32" s="30">
        <v>300000</v>
      </c>
      <c r="S32" s="29">
        <v>110.3</v>
      </c>
      <c r="T32" s="40">
        <v>44246</v>
      </c>
      <c r="U32" s="40">
        <v>44312</v>
      </c>
      <c r="V32" s="29">
        <v>137.36000000000001</v>
      </c>
      <c r="W32" s="29" t="s">
        <v>54</v>
      </c>
    </row>
    <row r="33" spans="1:23">
      <c r="A33" s="1"/>
      <c r="B33" s="37" t="s">
        <v>166</v>
      </c>
      <c r="C33" s="45" t="s">
        <v>167</v>
      </c>
      <c r="D33" s="45"/>
      <c r="E33" s="45"/>
      <c r="F33" s="56">
        <f>63016043.14</f>
        <v>63016043.140000001</v>
      </c>
      <c r="G33" s="56">
        <f>948990.12</f>
        <v>948990.12</v>
      </c>
      <c r="H33" s="1"/>
      <c r="I33" s="1"/>
      <c r="J33" s="1"/>
      <c r="K33" s="1"/>
      <c r="L33" s="1"/>
      <c r="M33" s="28" t="s">
        <v>18</v>
      </c>
      <c r="N33" s="29" t="s">
        <v>58</v>
      </c>
      <c r="O33" s="37" t="s">
        <v>60</v>
      </c>
      <c r="P33" s="29" t="s">
        <v>53</v>
      </c>
      <c r="Q33" s="38">
        <v>1.8E-3</v>
      </c>
      <c r="R33" s="30">
        <v>350000</v>
      </c>
      <c r="S33" s="29">
        <v>31.47</v>
      </c>
      <c r="T33" s="40">
        <v>44281</v>
      </c>
      <c r="U33" s="40">
        <v>44316</v>
      </c>
      <c r="V33" s="29">
        <v>61.2</v>
      </c>
      <c r="W33" s="29" t="s">
        <v>54</v>
      </c>
    </row>
    <row r="34" spans="1:23">
      <c r="A34" s="1"/>
      <c r="B34" s="37" t="s">
        <v>168</v>
      </c>
      <c r="C34" s="45" t="s">
        <v>169</v>
      </c>
      <c r="D34" s="45"/>
      <c r="E34" s="45"/>
      <c r="F34" s="56">
        <f>131836100.03</f>
        <v>131836100.03</v>
      </c>
      <c r="G34" s="56">
        <f>925549.07</f>
        <v>925549.07</v>
      </c>
      <c r="H34" s="1"/>
      <c r="I34" s="1"/>
      <c r="J34" s="1"/>
      <c r="K34" s="1"/>
      <c r="L34" s="1"/>
      <c r="M34" s="28" t="s">
        <v>18</v>
      </c>
      <c r="N34" s="29" t="s">
        <v>58</v>
      </c>
      <c r="O34" s="37" t="s">
        <v>59</v>
      </c>
      <c r="P34" s="29" t="s">
        <v>53</v>
      </c>
      <c r="Q34" s="38">
        <v>2E-3</v>
      </c>
      <c r="R34" s="30">
        <v>300000</v>
      </c>
      <c r="S34" s="29">
        <v>13.32</v>
      </c>
      <c r="T34" s="40">
        <v>44291</v>
      </c>
      <c r="U34" s="40">
        <v>44326</v>
      </c>
      <c r="V34" s="29">
        <v>58.28</v>
      </c>
      <c r="W34" s="29" t="s">
        <v>54</v>
      </c>
    </row>
    <row r="35" spans="1:23">
      <c r="A35" s="1"/>
      <c r="B35" s="37" t="s">
        <v>170</v>
      </c>
      <c r="C35" s="45" t="s">
        <v>171</v>
      </c>
      <c r="D35" s="45"/>
      <c r="E35" s="45"/>
      <c r="F35" s="56">
        <f>8202385.9</f>
        <v>8202385.9000000004</v>
      </c>
      <c r="G35" s="56">
        <f>0</f>
        <v>0</v>
      </c>
      <c r="H35" s="1"/>
      <c r="I35" s="1"/>
      <c r="J35" s="1"/>
      <c r="K35" s="1"/>
      <c r="L35" s="1"/>
      <c r="M35" s="28" t="s">
        <v>18</v>
      </c>
      <c r="N35" s="29" t="s">
        <v>58</v>
      </c>
      <c r="O35" s="37" t="s">
        <v>59</v>
      </c>
      <c r="P35" s="29" t="s">
        <v>53</v>
      </c>
      <c r="Q35" s="38">
        <v>2E-3</v>
      </c>
      <c r="R35" s="30">
        <v>300000</v>
      </c>
      <c r="S35" s="29">
        <v>13.32</v>
      </c>
      <c r="T35" s="40">
        <v>44291</v>
      </c>
      <c r="U35" s="40">
        <v>44336</v>
      </c>
      <c r="V35" s="29">
        <v>74.930000000000007</v>
      </c>
      <c r="W35" s="29" t="s">
        <v>54</v>
      </c>
    </row>
    <row r="36" spans="1:23">
      <c r="A36" s="1"/>
      <c r="B36" s="37" t="s">
        <v>172</v>
      </c>
      <c r="C36" s="45" t="s">
        <v>173</v>
      </c>
      <c r="D36" s="45"/>
      <c r="E36" s="45"/>
      <c r="F36" s="56">
        <f>0</f>
        <v>0</v>
      </c>
      <c r="G36" s="56">
        <f>31666.67</f>
        <v>31666.67</v>
      </c>
      <c r="H36" s="1"/>
      <c r="I36" s="1"/>
      <c r="J36" s="1"/>
      <c r="K36" s="1"/>
      <c r="L36" s="1"/>
      <c r="M36" s="28" t="s">
        <v>18</v>
      </c>
      <c r="N36" s="29" t="s">
        <v>58</v>
      </c>
      <c r="O36" s="37" t="s">
        <v>60</v>
      </c>
      <c r="P36" s="29" t="s">
        <v>53</v>
      </c>
      <c r="Q36" s="38">
        <v>1.5E-3</v>
      </c>
      <c r="R36" s="30">
        <v>450000</v>
      </c>
      <c r="S36" s="29">
        <v>11.24</v>
      </c>
      <c r="T36" s="40">
        <v>44293</v>
      </c>
      <c r="U36" s="40">
        <v>44348</v>
      </c>
      <c r="V36" s="29">
        <v>103.06</v>
      </c>
      <c r="W36" s="29" t="s">
        <v>54</v>
      </c>
    </row>
    <row r="37" spans="1:23">
      <c r="A37" s="1"/>
      <c r="B37" s="37" t="s">
        <v>174</v>
      </c>
      <c r="C37" s="45" t="s">
        <v>175</v>
      </c>
      <c r="D37" s="45"/>
      <c r="E37" s="45"/>
      <c r="F37" s="56">
        <f>0</f>
        <v>0</v>
      </c>
      <c r="G37" s="56">
        <f>0</f>
        <v>0</v>
      </c>
      <c r="H37" s="1"/>
      <c r="I37" s="1"/>
      <c r="J37" s="1"/>
      <c r="K37" s="1"/>
      <c r="L37" s="1"/>
      <c r="M37" s="28" t="s">
        <v>18</v>
      </c>
      <c r="N37" s="29" t="s">
        <v>58</v>
      </c>
      <c r="O37" s="37" t="s">
        <v>59</v>
      </c>
      <c r="P37" s="29" t="s">
        <v>53</v>
      </c>
      <c r="Q37" s="38">
        <v>2.5000000000000001E-3</v>
      </c>
      <c r="R37" s="30">
        <v>260000</v>
      </c>
      <c r="S37" s="29">
        <v>7.21</v>
      </c>
      <c r="T37" s="40">
        <v>44295</v>
      </c>
      <c r="U37" s="40">
        <v>44350</v>
      </c>
      <c r="V37" s="29">
        <v>99.2</v>
      </c>
      <c r="W37" s="29" t="s">
        <v>54</v>
      </c>
    </row>
    <row r="38" spans="1:23">
      <c r="A38" s="1"/>
      <c r="B38" s="37"/>
      <c r="C38" s="45"/>
      <c r="D38" s="45"/>
      <c r="E38" s="45"/>
      <c r="F38" s="27"/>
      <c r="G38" s="27"/>
      <c r="H38" s="1"/>
      <c r="I38" s="1"/>
      <c r="J38" s="1"/>
      <c r="K38" s="1"/>
      <c r="L38" s="1"/>
      <c r="M38" s="28" t="s">
        <v>18</v>
      </c>
      <c r="N38" s="29" t="s">
        <v>58</v>
      </c>
      <c r="O38" s="37" t="s">
        <v>60</v>
      </c>
      <c r="P38" s="29" t="s">
        <v>53</v>
      </c>
      <c r="Q38" s="38">
        <v>2.8E-3</v>
      </c>
      <c r="R38" s="30">
        <v>300000</v>
      </c>
      <c r="S38" s="29">
        <v>58.26</v>
      </c>
      <c r="T38" s="40">
        <v>44274</v>
      </c>
      <c r="U38" s="40">
        <v>44364</v>
      </c>
      <c r="V38" s="29">
        <v>209.78</v>
      </c>
      <c r="W38" s="29" t="s">
        <v>54</v>
      </c>
    </row>
    <row r="39" spans="1:23">
      <c r="A39" s="2"/>
      <c r="B39" s="10"/>
      <c r="C39" s="11" t="s">
        <v>176</v>
      </c>
      <c r="D39" s="11"/>
      <c r="E39" s="11"/>
      <c r="F39" s="57">
        <f>SUM(F28:F37)</f>
        <v>203585751.07000002</v>
      </c>
      <c r="G39" s="57">
        <f>SUM(G28:G37)</f>
        <v>1906214.0699999998</v>
      </c>
      <c r="H39" s="2"/>
      <c r="I39" s="1"/>
      <c r="J39" s="1"/>
      <c r="K39" s="1"/>
      <c r="L39" s="1"/>
      <c r="M39" s="28" t="s">
        <v>18</v>
      </c>
      <c r="N39" s="29" t="s">
        <v>58</v>
      </c>
      <c r="O39" s="37" t="s">
        <v>59</v>
      </c>
      <c r="P39" s="29" t="s">
        <v>53</v>
      </c>
      <c r="Q39" s="38">
        <v>2.5000000000000001E-3</v>
      </c>
      <c r="R39" s="30">
        <v>250000</v>
      </c>
      <c r="S39" s="29">
        <v>0</v>
      </c>
      <c r="T39" s="40">
        <v>44299</v>
      </c>
      <c r="U39" s="40">
        <v>44369</v>
      </c>
      <c r="V39" s="29">
        <v>121.41</v>
      </c>
      <c r="W39" s="29" t="s">
        <v>54</v>
      </c>
    </row>
    <row r="40" spans="1:23">
      <c r="A40" s="1"/>
      <c r="B40" s="13"/>
      <c r="C40" s="13"/>
      <c r="D40" s="13"/>
      <c r="E40" s="13"/>
      <c r="F40" s="13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3">
      <c r="A41" s="2"/>
      <c r="B41" s="58" t="s">
        <v>177</v>
      </c>
      <c r="C41" s="58"/>
      <c r="D41" s="58"/>
      <c r="E41" s="58"/>
      <c r="F41" s="57">
        <f>(SUM(F11:F23)/SUM(F28:F37))*100</f>
        <v>42.275965531795407</v>
      </c>
      <c r="G41" s="57">
        <f>(SUM(G11:G23)/SUM(G28:G37))*100</f>
        <v>220.5259984257697</v>
      </c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23">
      <c r="A42" s="1"/>
      <c r="B42" s="59" t="s">
        <v>178</v>
      </c>
      <c r="C42" s="59"/>
      <c r="D42" s="59"/>
      <c r="E42" s="59"/>
      <c r="F42" s="56">
        <f>SUM(F11:F23) - 7139</f>
        <v>86060702.950000003</v>
      </c>
      <c r="G42" s="56">
        <f>SUM(G11:G23)-0</f>
        <v>4203697.6100000003</v>
      </c>
      <c r="H42" s="1"/>
      <c r="I42" s="1"/>
      <c r="J42" s="1"/>
      <c r="K42" s="1"/>
      <c r="L42" s="1"/>
      <c r="M42" s="41" t="s">
        <v>61</v>
      </c>
      <c r="N42" s="41"/>
      <c r="O42" s="41"/>
      <c r="P42" s="41"/>
      <c r="Q42" s="41"/>
      <c r="R42" s="41"/>
      <c r="S42" s="43"/>
      <c r="T42" s="41"/>
      <c r="U42" s="41"/>
      <c r="V42" s="41"/>
      <c r="W42" s="41"/>
    </row>
    <row r="43" spans="1:23">
      <c r="A43" s="1"/>
      <c r="B43" s="59" t="s">
        <v>179</v>
      </c>
      <c r="C43" s="59"/>
      <c r="D43" s="59"/>
      <c r="E43" s="59"/>
      <c r="F43" s="56">
        <f>SUM(F28:F37) - 7139</f>
        <v>203578612.07000002</v>
      </c>
      <c r="G43" s="56">
        <f>SUM(G28:G37)-0</f>
        <v>1906214.0699999998</v>
      </c>
      <c r="H43" s="1"/>
      <c r="I43" s="1"/>
      <c r="J43" s="1"/>
      <c r="K43" s="1"/>
      <c r="L43" s="1"/>
      <c r="M43" s="42" t="s">
        <v>40</v>
      </c>
      <c r="N43" s="42" t="s">
        <v>41</v>
      </c>
      <c r="O43" s="42" t="s">
        <v>62</v>
      </c>
      <c r="P43" s="42" t="s">
        <v>63</v>
      </c>
      <c r="Q43" s="42" t="s">
        <v>44</v>
      </c>
      <c r="R43" s="42" t="s">
        <v>45</v>
      </c>
      <c r="S43" s="44" t="s">
        <v>46</v>
      </c>
      <c r="T43" s="42" t="s">
        <v>64</v>
      </c>
      <c r="U43" s="42" t="s">
        <v>47</v>
      </c>
      <c r="V43" s="42" t="s">
        <v>48</v>
      </c>
      <c r="W43" s="42" t="s">
        <v>65</v>
      </c>
    </row>
    <row r="44" spans="1:23">
      <c r="A44" s="2"/>
      <c r="B44" s="58" t="s">
        <v>180</v>
      </c>
      <c r="C44" s="58"/>
      <c r="D44" s="58"/>
      <c r="E44" s="58"/>
      <c r="F44" s="57">
        <f>(F42/F43)*100</f>
        <v>42.273941292225842</v>
      </c>
      <c r="G44" s="57">
        <f>(G42/G43)*100</f>
        <v>220.5259984257697</v>
      </c>
      <c r="H44" s="2"/>
      <c r="I44" s="1"/>
      <c r="J44" s="1"/>
      <c r="K44" s="1"/>
      <c r="L44" s="1"/>
      <c r="M44" s="28" t="s">
        <v>25</v>
      </c>
      <c r="N44" s="29" t="s">
        <v>51</v>
      </c>
      <c r="O44" s="37" t="s">
        <v>66</v>
      </c>
      <c r="P44" s="29" t="s">
        <v>67</v>
      </c>
      <c r="Q44" s="38">
        <v>4.19E-2</v>
      </c>
      <c r="R44" s="29">
        <v>0</v>
      </c>
      <c r="S44" s="29">
        <v>0</v>
      </c>
      <c r="T44" s="40">
        <v>44106</v>
      </c>
      <c r="U44" s="40">
        <v>43941</v>
      </c>
      <c r="V44" s="40">
        <v>44286</v>
      </c>
      <c r="W44" s="29">
        <v>193</v>
      </c>
    </row>
    <row r="45" spans="1:23">
      <c r="A45" s="1"/>
      <c r="B45" s="59" t="s">
        <v>181</v>
      </c>
      <c r="C45" s="59"/>
      <c r="D45" s="59"/>
      <c r="E45" s="59"/>
      <c r="F45" s="56"/>
      <c r="G45" s="56"/>
      <c r="H45" s="1"/>
      <c r="I45" s="1"/>
      <c r="J45" s="1"/>
      <c r="K45" s="1"/>
      <c r="L45" s="1"/>
      <c r="M45" s="28" t="s">
        <v>25</v>
      </c>
      <c r="N45" s="29" t="s">
        <v>51</v>
      </c>
      <c r="O45" s="37" t="s">
        <v>66</v>
      </c>
      <c r="P45" s="29" t="s">
        <v>68</v>
      </c>
      <c r="Q45" s="38">
        <v>5.9299999999999999E-2</v>
      </c>
      <c r="R45" s="30">
        <v>3504882.85</v>
      </c>
      <c r="S45" s="29">
        <v>577.33000000000004</v>
      </c>
      <c r="T45" s="40">
        <v>44298</v>
      </c>
      <c r="U45" s="40">
        <v>43945</v>
      </c>
      <c r="V45" s="40">
        <v>44298</v>
      </c>
      <c r="W45" s="29">
        <v>1</v>
      </c>
    </row>
    <row r="46" spans="1:23">
      <c r="A46" s="1"/>
      <c r="B46" s="59" t="s">
        <v>182</v>
      </c>
      <c r="C46" s="59"/>
      <c r="D46" s="59"/>
      <c r="E46" s="59"/>
      <c r="F46" s="56"/>
      <c r="G46" s="56"/>
      <c r="H46" s="1"/>
      <c r="I46" s="1"/>
      <c r="J46" s="1"/>
      <c r="K46" s="1"/>
      <c r="L46" s="1"/>
      <c r="M46" s="28" t="s">
        <v>25</v>
      </c>
      <c r="N46" s="29" t="s">
        <v>51</v>
      </c>
      <c r="O46" s="37" t="s">
        <v>66</v>
      </c>
      <c r="P46" s="29" t="s">
        <v>69</v>
      </c>
      <c r="Q46" s="38">
        <v>2.64E-2</v>
      </c>
      <c r="R46" s="30">
        <v>3691797.78</v>
      </c>
      <c r="S46" s="29">
        <v>270.73</v>
      </c>
      <c r="T46" s="40">
        <v>44298</v>
      </c>
      <c r="U46" s="40">
        <v>43991</v>
      </c>
      <c r="V46" s="40">
        <v>44316</v>
      </c>
      <c r="W46" s="29">
        <v>1</v>
      </c>
    </row>
    <row r="47" spans="1:23">
      <c r="A47" s="2"/>
      <c r="B47" s="58" t="s">
        <v>183</v>
      </c>
      <c r="C47" s="58"/>
      <c r="D47" s="58"/>
      <c r="E47" s="58"/>
      <c r="F47" s="57">
        <f>(SUM(F11:F23)/SUM(F28:F37))*100</f>
        <v>42.275965531795407</v>
      </c>
      <c r="G47" s="57">
        <f>(SUM(G11:G23)/SUM(G28:G37))*100</f>
        <v>220.5259984257697</v>
      </c>
      <c r="H47" s="2"/>
      <c r="I47" s="1"/>
      <c r="J47" s="1"/>
      <c r="K47" s="1"/>
      <c r="L47" s="1"/>
      <c r="M47" s="28" t="s">
        <v>25</v>
      </c>
      <c r="N47" s="29" t="s">
        <v>51</v>
      </c>
      <c r="O47" s="37" t="s">
        <v>66</v>
      </c>
      <c r="P47" s="29" t="s">
        <v>70</v>
      </c>
      <c r="Q47" s="38">
        <v>2.23E-2</v>
      </c>
      <c r="R47" s="30">
        <v>5248535.16</v>
      </c>
      <c r="S47" s="30">
        <v>4226.53</v>
      </c>
      <c r="T47" s="40">
        <v>44286</v>
      </c>
      <c r="U47" s="40">
        <v>44015</v>
      </c>
      <c r="V47" s="40">
        <v>44316</v>
      </c>
      <c r="W47" s="29">
        <v>13</v>
      </c>
    </row>
    <row r="48" spans="1:23">
      <c r="A48" s="1"/>
      <c r="B48" s="59" t="s">
        <v>184</v>
      </c>
      <c r="C48" s="59"/>
      <c r="D48" s="59"/>
      <c r="E48" s="59"/>
      <c r="F48" s="56">
        <f>0</f>
        <v>0</v>
      </c>
      <c r="G48" s="56">
        <f>0</f>
        <v>0</v>
      </c>
      <c r="H48" s="1"/>
      <c r="I48" s="1"/>
      <c r="J48" s="1"/>
      <c r="K48" s="1"/>
      <c r="L48" s="1"/>
      <c r="M48" s="28" t="s">
        <v>25</v>
      </c>
      <c r="N48" s="29" t="s">
        <v>51</v>
      </c>
      <c r="O48" s="37" t="s">
        <v>66</v>
      </c>
      <c r="P48" s="29" t="s">
        <v>70</v>
      </c>
      <c r="Q48" s="38">
        <v>2.23E-2</v>
      </c>
      <c r="R48" s="30">
        <v>3006768.6</v>
      </c>
      <c r="S48" s="30">
        <v>2421.2800000000002</v>
      </c>
      <c r="T48" s="40">
        <v>44286</v>
      </c>
      <c r="U48" s="40">
        <v>44033</v>
      </c>
      <c r="V48" s="40">
        <v>44316</v>
      </c>
      <c r="W48" s="29">
        <v>13</v>
      </c>
    </row>
    <row r="49" spans="1:23">
      <c r="A49" s="1"/>
      <c r="B49" s="59" t="s">
        <v>185</v>
      </c>
      <c r="C49" s="59"/>
      <c r="D49" s="59"/>
      <c r="E49" s="59"/>
      <c r="F49" s="56">
        <f>23300000</f>
        <v>23300000</v>
      </c>
      <c r="G49" s="60">
        <f>0</f>
        <v>0</v>
      </c>
      <c r="H49" s="1"/>
      <c r="I49" s="1"/>
      <c r="J49" s="1"/>
      <c r="K49" s="1"/>
      <c r="L49" s="1"/>
      <c r="M49" s="28" t="s">
        <v>36</v>
      </c>
      <c r="N49" s="29" t="s">
        <v>58</v>
      </c>
      <c r="O49" s="37" t="s">
        <v>71</v>
      </c>
      <c r="P49" s="29" t="s">
        <v>72</v>
      </c>
      <c r="Q49" s="38">
        <v>0.12</v>
      </c>
      <c r="R49" s="30">
        <v>1000000</v>
      </c>
      <c r="S49" s="30">
        <v>31666.67</v>
      </c>
      <c r="T49" s="40">
        <v>44204</v>
      </c>
      <c r="U49" s="40">
        <v>43487</v>
      </c>
      <c r="V49" s="40">
        <v>44386</v>
      </c>
      <c r="W49" s="29">
        <v>95</v>
      </c>
    </row>
    <row r="50" spans="1:23">
      <c r="A50" s="1"/>
      <c r="B50" s="59" t="s">
        <v>186</v>
      </c>
      <c r="C50" s="59"/>
      <c r="D50" s="59"/>
      <c r="E50" s="59"/>
      <c r="F50" s="56">
        <f>SUM(F16:F17)</f>
        <v>10672539.699999999</v>
      </c>
      <c r="G50" s="56">
        <f>0</f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23">
      <c r="A51" s="1"/>
      <c r="B51" s="45" t="s">
        <v>187</v>
      </c>
      <c r="C51" s="45"/>
      <c r="D51" s="45"/>
      <c r="E51" s="45"/>
      <c r="F51" s="61"/>
      <c r="G51" s="6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23">
      <c r="A52" s="2"/>
      <c r="B52" s="62" t="s">
        <v>188</v>
      </c>
      <c r="C52" s="62"/>
      <c r="D52" s="62"/>
      <c r="E52" s="62"/>
      <c r="F52" s="57">
        <f>(SUM(F48:F50)/SUM(F11:F23))*100</f>
        <v>39.471815407822021</v>
      </c>
      <c r="G52" s="57">
        <f>(SUM(G48)/SUM(G11:G23))*100</f>
        <v>0</v>
      </c>
      <c r="H52" s="2"/>
      <c r="I52" s="1"/>
      <c r="J52" s="1"/>
      <c r="K52" s="1"/>
      <c r="L52" s="1"/>
      <c r="M52" s="49" t="s">
        <v>73</v>
      </c>
      <c r="N52" s="46"/>
      <c r="O52" s="46"/>
      <c r="P52" s="1"/>
      <c r="Q52" s="1"/>
      <c r="R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0" t="s">
        <v>74</v>
      </c>
      <c r="N53" s="47" t="s">
        <v>75</v>
      </c>
      <c r="O53" s="47" t="s">
        <v>76</v>
      </c>
      <c r="P53" s="1"/>
      <c r="Q53" s="1"/>
      <c r="R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51" t="s">
        <v>77</v>
      </c>
      <c r="N54" s="52">
        <v>65644172.350000001</v>
      </c>
      <c r="O54" s="27" t="s">
        <v>78</v>
      </c>
      <c r="P54" s="1"/>
      <c r="Q54" s="1"/>
      <c r="R54" s="1"/>
    </row>
    <row r="55" spans="1:23">
      <c r="A55" s="2"/>
      <c r="B55" s="11" t="s">
        <v>189</v>
      </c>
      <c r="C55" s="11"/>
      <c r="D55" s="11"/>
      <c r="E55" s="11"/>
      <c r="F55" s="11"/>
      <c r="G55" s="11"/>
      <c r="H55" s="11"/>
      <c r="I55" s="1"/>
      <c r="J55" s="1"/>
      <c r="K55" s="1"/>
      <c r="L55" s="1"/>
      <c r="M55" s="51" t="s">
        <v>79</v>
      </c>
      <c r="N55" s="52">
        <v>7176.65</v>
      </c>
      <c r="O55" s="27" t="s">
        <v>78</v>
      </c>
      <c r="P55" s="1"/>
      <c r="Q55" s="1"/>
      <c r="R55" s="1"/>
    </row>
    <row r="56" spans="1:23">
      <c r="A56" s="2"/>
      <c r="B56" s="63"/>
      <c r="C56" s="11" t="s">
        <v>191</v>
      </c>
      <c r="D56" s="11"/>
      <c r="E56" s="11" t="s">
        <v>190</v>
      </c>
      <c r="F56" s="11"/>
      <c r="G56" s="11" t="s">
        <v>192</v>
      </c>
      <c r="H56" s="11"/>
      <c r="I56" s="1"/>
      <c r="J56" s="1"/>
      <c r="K56" s="1"/>
      <c r="L56" s="1"/>
      <c r="M56" s="51">
        <v>211701</v>
      </c>
      <c r="N56" s="37">
        <v>-2635305.86</v>
      </c>
      <c r="O56" s="27" t="s">
        <v>80</v>
      </c>
      <c r="P56" s="1"/>
      <c r="Q56" s="1"/>
      <c r="R56" s="1"/>
    </row>
    <row r="57" spans="1:23">
      <c r="A57" s="1"/>
      <c r="B57" s="64"/>
      <c r="C57" s="65" t="s">
        <v>193</v>
      </c>
      <c r="D57" s="65" t="s">
        <v>193</v>
      </c>
      <c r="E57" s="65" t="s">
        <v>193</v>
      </c>
      <c r="F57" s="65" t="s">
        <v>193</v>
      </c>
      <c r="G57" s="65" t="s">
        <v>193</v>
      </c>
      <c r="H57" s="65" t="s">
        <v>193</v>
      </c>
      <c r="I57" s="1"/>
      <c r="J57" s="1"/>
      <c r="K57" s="1"/>
      <c r="L57" s="1"/>
      <c r="M57" s="51" t="s">
        <v>81</v>
      </c>
      <c r="N57" s="37">
        <v>0</v>
      </c>
      <c r="O57" s="27" t="s">
        <v>82</v>
      </c>
      <c r="P57" s="1"/>
      <c r="Q57" s="1"/>
      <c r="R57" s="1"/>
    </row>
    <row r="58" spans="1:23">
      <c r="A58" s="1"/>
      <c r="B58" s="66"/>
      <c r="C58" s="67" t="s">
        <v>194</v>
      </c>
      <c r="D58" s="67" t="s">
        <v>195</v>
      </c>
      <c r="E58" s="67" t="s">
        <v>194</v>
      </c>
      <c r="F58" s="67" t="s">
        <v>195</v>
      </c>
      <c r="G58" s="67" t="s">
        <v>194</v>
      </c>
      <c r="H58" s="67" t="s">
        <v>195</v>
      </c>
      <c r="I58" s="1"/>
      <c r="J58" s="1"/>
      <c r="K58" s="1"/>
      <c r="L58" s="1"/>
      <c r="M58" s="51" t="s">
        <v>19</v>
      </c>
      <c r="N58" s="37">
        <v>0</v>
      </c>
      <c r="O58" s="27" t="s">
        <v>83</v>
      </c>
      <c r="P58" s="1"/>
      <c r="Q58" s="1"/>
      <c r="R58" s="1"/>
    </row>
    <row r="59" spans="1:23">
      <c r="A59" s="1"/>
      <c r="B59" s="74" t="s">
        <v>196</v>
      </c>
      <c r="C59" s="69"/>
      <c r="D59" s="69"/>
      <c r="E59" s="69"/>
      <c r="F59" s="69"/>
      <c r="G59" s="69"/>
      <c r="H59" s="69"/>
      <c r="I59" s="1"/>
      <c r="J59" s="1"/>
      <c r="K59" s="1"/>
      <c r="L59" s="1"/>
      <c r="M59" s="51" t="s">
        <v>84</v>
      </c>
      <c r="N59" s="52">
        <v>1218295.1399999999</v>
      </c>
      <c r="O59" s="27" t="s">
        <v>78</v>
      </c>
      <c r="P59" s="1"/>
      <c r="Q59" s="1"/>
      <c r="R59" s="1"/>
    </row>
    <row r="60" spans="1:23">
      <c r="A60" s="1"/>
      <c r="B60" s="75" t="s">
        <v>199</v>
      </c>
      <c r="C60" s="77">
        <v>0.34</v>
      </c>
      <c r="D60" s="77">
        <v>0</v>
      </c>
      <c r="E60" s="77">
        <v>10672539.699999999</v>
      </c>
      <c r="F60" s="77">
        <v>0</v>
      </c>
      <c r="G60" s="71"/>
      <c r="H60" s="71"/>
      <c r="I60" s="1"/>
      <c r="J60" s="1"/>
      <c r="K60" s="1"/>
      <c r="L60" s="1"/>
      <c r="M60" s="51" t="s">
        <v>85</v>
      </c>
      <c r="N60" s="52">
        <v>1748.47</v>
      </c>
      <c r="O60" s="27" t="s">
        <v>78</v>
      </c>
      <c r="P60" s="1"/>
      <c r="Q60" s="1"/>
      <c r="R60" s="1"/>
    </row>
    <row r="61" spans="1:23">
      <c r="A61" s="1"/>
      <c r="B61" s="75" t="s">
        <v>197</v>
      </c>
      <c r="C61" s="77"/>
      <c r="D61" s="77"/>
      <c r="E61" s="77">
        <v>0</v>
      </c>
      <c r="F61" s="77">
        <v>0</v>
      </c>
      <c r="G61" s="71"/>
      <c r="H61" s="71"/>
      <c r="I61" s="1"/>
      <c r="J61" s="1"/>
      <c r="K61" s="1"/>
      <c r="L61" s="1"/>
      <c r="M61" s="51">
        <v>212701</v>
      </c>
      <c r="N61" s="37">
        <v>-271053.49</v>
      </c>
      <c r="O61" s="27" t="s">
        <v>80</v>
      </c>
      <c r="P61" s="1"/>
      <c r="Q61" s="1"/>
      <c r="R61" s="1"/>
    </row>
    <row r="62" spans="1:23">
      <c r="A62" s="1"/>
      <c r="B62" s="75" t="s">
        <v>200</v>
      </c>
      <c r="C62" s="77">
        <v>0.34</v>
      </c>
      <c r="D62" s="77">
        <v>0</v>
      </c>
      <c r="E62" s="77">
        <v>10672539.699999999</v>
      </c>
      <c r="F62" s="77">
        <v>0</v>
      </c>
      <c r="G62" s="71"/>
      <c r="H62" s="71"/>
      <c r="I62" s="1"/>
      <c r="J62" s="1"/>
      <c r="K62" s="1"/>
      <c r="L62" s="1"/>
      <c r="M62" s="51" t="s">
        <v>86</v>
      </c>
      <c r="N62" s="37">
        <v>0</v>
      </c>
      <c r="O62" s="27" t="s">
        <v>82</v>
      </c>
      <c r="P62" s="1"/>
      <c r="Q62" s="1"/>
      <c r="R62" s="1"/>
    </row>
    <row r="63" spans="1:23">
      <c r="A63" s="1"/>
      <c r="B63" s="75" t="s">
        <v>198</v>
      </c>
      <c r="C63" s="77">
        <v>0.36</v>
      </c>
      <c r="D63" s="77"/>
      <c r="E63" s="77">
        <v>994918</v>
      </c>
      <c r="F63" s="77"/>
      <c r="G63" s="71"/>
      <c r="H63" s="71"/>
      <c r="I63" s="1"/>
      <c r="J63" s="1"/>
      <c r="K63" s="1"/>
      <c r="L63" s="1"/>
      <c r="M63" s="51" t="s">
        <v>20</v>
      </c>
      <c r="N63" s="37">
        <v>0</v>
      </c>
      <c r="O63" s="27" t="s">
        <v>83</v>
      </c>
      <c r="P63" s="1"/>
      <c r="Q63" s="1"/>
      <c r="R63" s="1"/>
    </row>
    <row r="64" spans="1:23">
      <c r="A64" s="1"/>
      <c r="B64" s="75" t="s">
        <v>198</v>
      </c>
      <c r="C64" s="77">
        <v>0.36</v>
      </c>
      <c r="D64" s="77"/>
      <c r="E64" s="77">
        <v>995689</v>
      </c>
      <c r="F64" s="77"/>
      <c r="G64" s="71"/>
      <c r="H64" s="71"/>
      <c r="I64" s="1"/>
      <c r="J64" s="1"/>
      <c r="K64" s="1"/>
      <c r="L64" s="1"/>
      <c r="M64" s="6"/>
      <c r="N64" s="7"/>
      <c r="O64" s="1"/>
      <c r="P64" s="1"/>
      <c r="Q64" s="1"/>
      <c r="R64" s="1"/>
    </row>
    <row r="65" spans="1:18">
      <c r="A65" s="1"/>
      <c r="B65" s="75" t="s">
        <v>198</v>
      </c>
      <c r="C65" s="77">
        <v>0.3</v>
      </c>
      <c r="D65" s="77"/>
      <c r="E65" s="77">
        <v>998911</v>
      </c>
      <c r="F65" s="77"/>
      <c r="G65" s="71"/>
      <c r="H65" s="7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75" t="s">
        <v>198</v>
      </c>
      <c r="C66" s="77">
        <v>0.36</v>
      </c>
      <c r="D66" s="77"/>
      <c r="E66" s="77">
        <v>994821</v>
      </c>
      <c r="F66" s="77"/>
      <c r="G66" s="71"/>
      <c r="H66" s="71"/>
      <c r="I66" s="1"/>
      <c r="J66" s="1"/>
      <c r="K66" s="1"/>
      <c r="L66" s="1"/>
      <c r="M66" s="49" t="s">
        <v>87</v>
      </c>
      <c r="N66" s="46"/>
      <c r="O66" s="46"/>
      <c r="P66" s="1"/>
      <c r="Q66" s="1"/>
      <c r="R66" s="1"/>
    </row>
    <row r="67" spans="1:18">
      <c r="A67" s="1"/>
      <c r="B67" s="75" t="s">
        <v>198</v>
      </c>
      <c r="C67" s="77">
        <v>0.36</v>
      </c>
      <c r="D67" s="77"/>
      <c r="E67" s="77">
        <v>994456</v>
      </c>
      <c r="F67" s="77"/>
      <c r="G67" s="71"/>
      <c r="H67" s="71"/>
      <c r="I67" s="1"/>
      <c r="J67" s="1"/>
      <c r="K67" s="1"/>
      <c r="L67" s="1"/>
      <c r="M67" s="50" t="s">
        <v>74</v>
      </c>
      <c r="N67" s="47" t="s">
        <v>75</v>
      </c>
      <c r="O67" s="47" t="s">
        <v>76</v>
      </c>
      <c r="P67" s="1"/>
      <c r="Q67" s="1"/>
      <c r="R67" s="1"/>
    </row>
    <row r="68" spans="1:18">
      <c r="A68" s="1"/>
      <c r="B68" s="75" t="s">
        <v>198</v>
      </c>
      <c r="C68" s="77">
        <v>0.3</v>
      </c>
      <c r="D68" s="77"/>
      <c r="E68" s="77">
        <v>999413</v>
      </c>
      <c r="F68" s="77"/>
      <c r="G68" s="71"/>
      <c r="H68" s="71"/>
      <c r="I68" s="1"/>
      <c r="J68" s="1"/>
      <c r="K68" s="1"/>
      <c r="L68" s="1"/>
      <c r="M68" s="51" t="s">
        <v>88</v>
      </c>
      <c r="N68" s="52">
        <v>126033116.44</v>
      </c>
      <c r="O68" s="27" t="s">
        <v>89</v>
      </c>
      <c r="P68" s="1"/>
      <c r="Q68" s="1"/>
      <c r="R68" s="1"/>
    </row>
    <row r="69" spans="1:18">
      <c r="A69" s="1"/>
      <c r="B69" s="75" t="s">
        <v>198</v>
      </c>
      <c r="C69" s="77">
        <v>2.25</v>
      </c>
      <c r="D69" s="77"/>
      <c r="E69" s="77">
        <v>99459</v>
      </c>
      <c r="F69" s="77"/>
      <c r="G69" s="71"/>
      <c r="H69" s="71"/>
      <c r="I69" s="1"/>
      <c r="J69" s="1"/>
      <c r="K69" s="1"/>
      <c r="L69" s="1"/>
      <c r="M69" s="51" t="s">
        <v>90</v>
      </c>
      <c r="N69" s="52">
        <v>1000000</v>
      </c>
      <c r="O69" s="27" t="s">
        <v>89</v>
      </c>
      <c r="P69" s="1"/>
      <c r="Q69" s="1"/>
      <c r="R69" s="1"/>
    </row>
    <row r="70" spans="1:18">
      <c r="A70" s="1"/>
      <c r="B70" s="75" t="s">
        <v>198</v>
      </c>
      <c r="C70" s="77">
        <v>0.36</v>
      </c>
      <c r="D70" s="77"/>
      <c r="E70" s="77">
        <v>498168.5</v>
      </c>
      <c r="F70" s="77"/>
      <c r="G70" s="71"/>
      <c r="H70" s="71"/>
      <c r="I70" s="1"/>
      <c r="J70" s="1"/>
      <c r="K70" s="1"/>
      <c r="L70" s="1"/>
      <c r="M70" s="51" t="s">
        <v>23</v>
      </c>
      <c r="N70" s="52">
        <v>4802908.75</v>
      </c>
      <c r="O70" s="27" t="s">
        <v>89</v>
      </c>
      <c r="P70" s="1"/>
      <c r="Q70" s="1"/>
      <c r="R70" s="1"/>
    </row>
    <row r="71" spans="1:18">
      <c r="A71" s="1"/>
      <c r="B71" s="75" t="s">
        <v>198</v>
      </c>
      <c r="C71" s="77">
        <v>0.3</v>
      </c>
      <c r="D71" s="77"/>
      <c r="E71" s="77">
        <v>1497816</v>
      </c>
      <c r="F71" s="77"/>
      <c r="G71" s="71"/>
      <c r="H71" s="71"/>
      <c r="I71" s="1"/>
      <c r="J71" s="1"/>
      <c r="K71" s="1"/>
      <c r="L71" s="1"/>
      <c r="M71" s="51" t="s">
        <v>21</v>
      </c>
      <c r="N71" s="37">
        <v>74.84</v>
      </c>
      <c r="O71" s="27" t="s">
        <v>89</v>
      </c>
      <c r="P71" s="1"/>
      <c r="Q71" s="1"/>
      <c r="R71" s="1"/>
    </row>
    <row r="72" spans="1:18">
      <c r="A72" s="1"/>
      <c r="B72" s="75" t="s">
        <v>198</v>
      </c>
      <c r="C72" s="77">
        <v>0.3</v>
      </c>
      <c r="D72" s="77"/>
      <c r="E72" s="77">
        <v>999221</v>
      </c>
      <c r="F72" s="77"/>
      <c r="G72" s="71"/>
      <c r="H72" s="71"/>
      <c r="I72" s="1"/>
      <c r="J72" s="1"/>
      <c r="K72" s="1"/>
      <c r="L72" s="1"/>
      <c r="M72" s="54" t="s">
        <v>91</v>
      </c>
      <c r="N72" s="55">
        <v>31932204.949999999</v>
      </c>
      <c r="O72" s="53" t="s">
        <v>92</v>
      </c>
      <c r="P72" s="1"/>
      <c r="Q72" s="1"/>
      <c r="R72" s="1"/>
    </row>
    <row r="73" spans="1:18">
      <c r="A73" s="1"/>
      <c r="B73" s="75" t="s">
        <v>198</v>
      </c>
      <c r="C73" s="77">
        <v>0.25</v>
      </c>
      <c r="D73" s="77"/>
      <c r="E73" s="77">
        <v>1599667.2</v>
      </c>
      <c r="F73" s="77"/>
      <c r="G73" s="71"/>
      <c r="H73" s="71"/>
      <c r="I73" s="1"/>
      <c r="J73" s="1"/>
      <c r="K73" s="1"/>
      <c r="L73" s="1"/>
      <c r="M73" s="51" t="s">
        <v>93</v>
      </c>
      <c r="N73" s="52">
        <v>924084.07</v>
      </c>
      <c r="O73" s="27" t="s">
        <v>89</v>
      </c>
      <c r="P73" s="1"/>
      <c r="Q73" s="1"/>
      <c r="R73" s="1"/>
    </row>
    <row r="74" spans="1:18">
      <c r="A74" s="1"/>
      <c r="B74" s="75" t="s">
        <v>201</v>
      </c>
      <c r="C74" s="75"/>
      <c r="D74" s="75"/>
      <c r="E74" s="75"/>
      <c r="F74" s="75"/>
      <c r="G74" s="72"/>
      <c r="H74" s="72"/>
      <c r="I74" s="1"/>
      <c r="J74" s="1"/>
      <c r="K74" s="1"/>
      <c r="L74" s="1"/>
      <c r="M74" s="51" t="s">
        <v>94</v>
      </c>
      <c r="N74" s="37">
        <v>0</v>
      </c>
      <c r="O74" s="27" t="s">
        <v>89</v>
      </c>
      <c r="P74" s="1"/>
      <c r="Q74" s="1"/>
      <c r="R74" s="1"/>
    </row>
    <row r="75" spans="1:18">
      <c r="A75" s="1"/>
      <c r="B75" s="75" t="s">
        <v>202</v>
      </c>
      <c r="C75" s="75"/>
      <c r="D75" s="75"/>
      <c r="E75" s="75"/>
      <c r="F75" s="75"/>
      <c r="G75" s="72"/>
      <c r="H75" s="72"/>
      <c r="I75" s="1"/>
      <c r="J75" s="1"/>
      <c r="K75" s="1"/>
      <c r="L75" s="1"/>
      <c r="M75" s="51" t="s">
        <v>24</v>
      </c>
      <c r="N75" s="52">
        <v>1465</v>
      </c>
      <c r="O75" s="27" t="s">
        <v>89</v>
      </c>
      <c r="P75" s="1"/>
      <c r="Q75" s="1"/>
      <c r="R75" s="1"/>
    </row>
    <row r="76" spans="1:18">
      <c r="A76" s="1"/>
      <c r="B76" s="76" t="s">
        <v>203</v>
      </c>
      <c r="C76" s="76"/>
      <c r="D76" s="76"/>
      <c r="E76" s="76"/>
      <c r="F76" s="76"/>
      <c r="G76" s="73"/>
      <c r="H76" s="73"/>
      <c r="I76" s="1"/>
      <c r="J76" s="1"/>
      <c r="K76" s="1"/>
      <c r="L76" s="1"/>
      <c r="M76" s="51" t="s">
        <v>22</v>
      </c>
      <c r="N76" s="37">
        <v>0</v>
      </c>
      <c r="O76" s="27" t="s">
        <v>89</v>
      </c>
      <c r="P76" s="1"/>
      <c r="Q76" s="1"/>
      <c r="R76" s="1"/>
    </row>
    <row r="77" spans="1:18">
      <c r="A77" s="1"/>
      <c r="B77" s="68" t="s">
        <v>204</v>
      </c>
      <c r="C77" s="69"/>
      <c r="D77" s="69"/>
      <c r="E77" s="69"/>
      <c r="F77" s="69"/>
      <c r="G77" s="69"/>
      <c r="H77" s="69"/>
      <c r="I77" s="1"/>
      <c r="J77" s="1"/>
      <c r="K77" s="1"/>
      <c r="L77" s="1"/>
      <c r="M77" s="54" t="s">
        <v>95</v>
      </c>
      <c r="N77" s="55">
        <v>204544.72</v>
      </c>
      <c r="O77" s="53" t="s">
        <v>92</v>
      </c>
      <c r="P77" s="1"/>
      <c r="Q77" s="1"/>
      <c r="R77" s="1"/>
    </row>
    <row r="78" spans="1:18">
      <c r="A78" s="1"/>
      <c r="B78" s="75" t="s">
        <v>205</v>
      </c>
      <c r="C78" s="70"/>
      <c r="D78" s="70"/>
      <c r="E78" s="70"/>
      <c r="F78" s="70"/>
      <c r="G78" s="72"/>
      <c r="H78" s="72"/>
      <c r="I78" s="1"/>
      <c r="J78" s="1"/>
      <c r="K78" s="1"/>
      <c r="L78" s="1"/>
      <c r="M78" s="6"/>
      <c r="N78" s="7"/>
      <c r="O78" s="1"/>
      <c r="P78" s="1"/>
      <c r="Q78" s="1"/>
      <c r="R78" s="1"/>
    </row>
    <row r="79" spans="1:18">
      <c r="A79" s="1"/>
      <c r="B79" s="76" t="s">
        <v>206</v>
      </c>
      <c r="C79" s="76"/>
      <c r="D79" s="76"/>
      <c r="E79" s="76"/>
      <c r="F79" s="76"/>
      <c r="G79" s="73"/>
      <c r="H79" s="73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78" t="s">
        <v>207</v>
      </c>
      <c r="C80" s="78"/>
      <c r="D80" s="78"/>
      <c r="E80" s="78"/>
      <c r="F80" s="78"/>
      <c r="G80" s="48">
        <v>7139</v>
      </c>
      <c r="H80" s="27">
        <v>0</v>
      </c>
      <c r="I80" s="1"/>
      <c r="J80" s="1"/>
      <c r="K80" s="1"/>
      <c r="L80" s="1"/>
      <c r="M80" s="49" t="s">
        <v>96</v>
      </c>
      <c r="N80" s="46"/>
      <c r="O80" s="46"/>
      <c r="P80" s="1"/>
      <c r="Q80" s="1"/>
      <c r="R80" s="1"/>
    </row>
    <row r="81" spans="1:18" ht="15" customHeight="1">
      <c r="A81" s="1"/>
      <c r="B81" s="79" t="s">
        <v>208</v>
      </c>
      <c r="C81" s="74"/>
      <c r="D81" s="74"/>
      <c r="E81" s="74"/>
      <c r="F81" s="74"/>
      <c r="G81" s="74"/>
      <c r="H81" s="74"/>
      <c r="I81" s="1"/>
      <c r="J81" s="1"/>
      <c r="K81" s="1"/>
      <c r="L81" s="1"/>
      <c r="M81" s="50" t="s">
        <v>74</v>
      </c>
      <c r="N81" s="47" t="s">
        <v>75</v>
      </c>
      <c r="O81" s="47" t="s">
        <v>76</v>
      </c>
      <c r="P81" s="1"/>
      <c r="Q81" s="1"/>
      <c r="R81" s="1"/>
    </row>
    <row r="82" spans="1:18">
      <c r="A82" s="1"/>
      <c r="B82" s="75" t="s">
        <v>209</v>
      </c>
      <c r="C82" s="75"/>
      <c r="D82" s="75"/>
      <c r="E82" s="75"/>
      <c r="F82" s="75"/>
      <c r="G82" s="75"/>
      <c r="H82" s="75"/>
      <c r="I82" s="1"/>
      <c r="J82" s="1"/>
      <c r="K82" s="1"/>
      <c r="L82" s="1"/>
      <c r="M82" s="51" t="s">
        <v>97</v>
      </c>
      <c r="N82" s="52">
        <v>280498.40000000002</v>
      </c>
      <c r="O82" s="27" t="s">
        <v>98</v>
      </c>
      <c r="P82" s="1"/>
      <c r="Q82" s="1"/>
      <c r="R82" s="1"/>
    </row>
    <row r="83" spans="1:18" ht="25.5" customHeight="1">
      <c r="A83" s="1"/>
      <c r="B83" s="80" t="s">
        <v>210</v>
      </c>
      <c r="C83" s="75"/>
      <c r="D83" s="75"/>
      <c r="E83" s="75"/>
      <c r="F83" s="75"/>
      <c r="G83" s="75"/>
      <c r="H83" s="75"/>
      <c r="I83" s="1"/>
      <c r="J83" s="1"/>
      <c r="K83" s="1"/>
      <c r="L83" s="1"/>
      <c r="M83" s="51" t="s">
        <v>99</v>
      </c>
      <c r="N83" s="52">
        <v>12440.15</v>
      </c>
      <c r="O83" s="27" t="s">
        <v>100</v>
      </c>
      <c r="P83" s="1"/>
      <c r="Q83" s="1"/>
      <c r="R83" s="1"/>
    </row>
    <row r="84" spans="1:18">
      <c r="A84" s="1"/>
      <c r="B84" s="75" t="s">
        <v>211</v>
      </c>
      <c r="C84" s="75"/>
      <c r="D84" s="75"/>
      <c r="E84" s="75"/>
      <c r="F84" s="75"/>
      <c r="G84" s="75"/>
      <c r="H84" s="75"/>
      <c r="I84" s="1"/>
      <c r="J84" s="1"/>
      <c r="K84" s="1"/>
      <c r="L84" s="1"/>
      <c r="M84" s="51" t="s">
        <v>101</v>
      </c>
      <c r="N84" s="37">
        <v>0</v>
      </c>
      <c r="O84" s="27" t="s">
        <v>83</v>
      </c>
      <c r="P84" s="1"/>
      <c r="Q84" s="1"/>
      <c r="R84" s="1"/>
    </row>
    <row r="85" spans="1:18">
      <c r="A85" s="1"/>
      <c r="B85" s="75" t="s">
        <v>212</v>
      </c>
      <c r="C85" s="75"/>
      <c r="D85" s="75"/>
      <c r="E85" s="75"/>
      <c r="F85" s="75"/>
      <c r="G85" s="75"/>
      <c r="H85" s="75"/>
      <c r="I85" s="1"/>
      <c r="J85" s="1"/>
      <c r="K85" s="1"/>
      <c r="L85" s="1"/>
      <c r="M85" s="51" t="s">
        <v>102</v>
      </c>
      <c r="N85" s="37">
        <v>0</v>
      </c>
      <c r="O85" s="27" t="s">
        <v>83</v>
      </c>
      <c r="P85" s="1"/>
      <c r="Q85" s="1"/>
      <c r="R85" s="1"/>
    </row>
    <row r="86" spans="1:18">
      <c r="A86" s="1"/>
      <c r="B86" s="75" t="s">
        <v>213</v>
      </c>
      <c r="C86" s="75"/>
      <c r="D86" s="75"/>
      <c r="E86" s="75"/>
      <c r="F86" s="75"/>
      <c r="G86" s="75"/>
      <c r="H86" s="75"/>
      <c r="I86" s="1"/>
      <c r="J86" s="1"/>
      <c r="K86" s="1"/>
      <c r="L86" s="1"/>
      <c r="M86" s="51" t="s">
        <v>103</v>
      </c>
      <c r="N86" s="37">
        <v>0</v>
      </c>
      <c r="O86" s="27" t="s">
        <v>83</v>
      </c>
      <c r="P86" s="1"/>
      <c r="Q86" s="1"/>
      <c r="R86" s="1"/>
    </row>
    <row r="87" spans="1:18">
      <c r="A87" s="1"/>
      <c r="B87" s="75" t="s">
        <v>214</v>
      </c>
      <c r="C87" s="75"/>
      <c r="D87" s="75"/>
      <c r="E87" s="75"/>
      <c r="F87" s="75"/>
      <c r="G87" s="75"/>
      <c r="H87" s="75"/>
      <c r="I87" s="1"/>
      <c r="J87" s="1"/>
      <c r="K87" s="1"/>
      <c r="L87" s="1"/>
      <c r="M87" s="51" t="s">
        <v>104</v>
      </c>
      <c r="N87" s="37">
        <v>0</v>
      </c>
      <c r="O87" s="27" t="s">
        <v>98</v>
      </c>
      <c r="P87" s="1"/>
      <c r="Q87" s="1"/>
      <c r="R87" s="1"/>
    </row>
    <row r="88" spans="1:18">
      <c r="A88" s="1"/>
      <c r="B88" s="75" t="s">
        <v>215</v>
      </c>
      <c r="C88" s="75"/>
      <c r="D88" s="75"/>
      <c r="E88" s="75"/>
      <c r="F88" s="75"/>
      <c r="G88" s="75"/>
      <c r="H88" s="75"/>
      <c r="I88" s="1"/>
      <c r="J88" s="1"/>
      <c r="K88" s="1"/>
      <c r="L88" s="1"/>
      <c r="M88" s="51" t="s">
        <v>105</v>
      </c>
      <c r="N88" s="37">
        <v>0</v>
      </c>
      <c r="O88" s="27" t="s">
        <v>100</v>
      </c>
      <c r="P88" s="1"/>
      <c r="Q88" s="1"/>
      <c r="R88" s="1"/>
    </row>
    <row r="89" spans="1:18">
      <c r="A89" s="1"/>
      <c r="B89" s="75" t="s">
        <v>216</v>
      </c>
      <c r="C89" s="75"/>
      <c r="D89" s="75"/>
      <c r="E89" s="75"/>
      <c r="F89" s="75"/>
      <c r="G89" s="75"/>
      <c r="H89" s="75"/>
      <c r="I89" s="1"/>
      <c r="J89" s="1"/>
      <c r="K89" s="1"/>
      <c r="L89" s="1"/>
      <c r="M89" s="51" t="s">
        <v>106</v>
      </c>
      <c r="N89" s="37">
        <v>0</v>
      </c>
      <c r="O89" s="27" t="s">
        <v>83</v>
      </c>
      <c r="P89" s="1"/>
      <c r="Q89" s="1"/>
      <c r="R89" s="1"/>
    </row>
    <row r="90" spans="1:18">
      <c r="A90" s="1"/>
      <c r="B90" s="75" t="s">
        <v>217</v>
      </c>
      <c r="C90" s="75"/>
      <c r="D90" s="75"/>
      <c r="E90" s="75"/>
      <c r="F90" s="75"/>
      <c r="G90" s="75"/>
      <c r="H90" s="75"/>
      <c r="I90" s="1"/>
      <c r="J90" s="1"/>
      <c r="K90" s="1"/>
      <c r="L90" s="1"/>
      <c r="M90" s="51" t="s">
        <v>107</v>
      </c>
      <c r="N90" s="37">
        <v>0</v>
      </c>
      <c r="O90" s="27" t="s">
        <v>83</v>
      </c>
      <c r="P90" s="1"/>
      <c r="Q90" s="1"/>
      <c r="R90" s="1"/>
    </row>
    <row r="91" spans="1:18">
      <c r="A91" s="1"/>
      <c r="B91" s="75" t="s">
        <v>218</v>
      </c>
      <c r="C91" s="75"/>
      <c r="D91" s="75"/>
      <c r="E91" s="75"/>
      <c r="F91" s="75"/>
      <c r="G91" s="75"/>
      <c r="H91" s="75"/>
      <c r="I91" s="1"/>
      <c r="J91" s="1"/>
      <c r="K91" s="1"/>
      <c r="L91" s="1"/>
      <c r="M91" s="51" t="s">
        <v>108</v>
      </c>
      <c r="N91" s="37">
        <v>0</v>
      </c>
      <c r="O91" s="27" t="s">
        <v>83</v>
      </c>
      <c r="P91" s="1"/>
      <c r="Q91" s="1"/>
      <c r="R91" s="1"/>
    </row>
    <row r="92" spans="1:18">
      <c r="A92" s="1"/>
      <c r="B92" s="75" t="s">
        <v>219</v>
      </c>
      <c r="C92" s="75"/>
      <c r="D92" s="75"/>
      <c r="E92" s="75"/>
      <c r="F92" s="75"/>
      <c r="G92" s="75"/>
      <c r="H92" s="75"/>
      <c r="I92" s="1"/>
      <c r="J92" s="1"/>
      <c r="K92" s="1"/>
      <c r="L92" s="1"/>
      <c r="M92" s="6"/>
      <c r="N92" s="7"/>
      <c r="O92" s="1"/>
      <c r="P92" s="1"/>
      <c r="Q92" s="1"/>
      <c r="R92" s="1"/>
    </row>
    <row r="93" spans="1:18" ht="15" customHeight="1">
      <c r="A93" s="1"/>
      <c r="B93" s="80" t="s">
        <v>220</v>
      </c>
      <c r="C93" s="75"/>
      <c r="D93" s="75"/>
      <c r="E93" s="75"/>
      <c r="F93" s="75"/>
      <c r="G93" s="75"/>
      <c r="H93" s="75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75" t="s">
        <v>221</v>
      </c>
      <c r="C94" s="75"/>
      <c r="D94" s="75"/>
      <c r="E94" s="75"/>
      <c r="F94" s="75"/>
      <c r="G94" s="75"/>
      <c r="H94" s="75"/>
      <c r="I94" s="1"/>
      <c r="J94" s="1"/>
      <c r="K94" s="1"/>
      <c r="L94" s="1"/>
      <c r="M94" s="49" t="s">
        <v>109</v>
      </c>
      <c r="N94" s="46"/>
      <c r="O94" s="46"/>
      <c r="P94" s="1"/>
      <c r="Q94" s="1"/>
      <c r="R94" s="1"/>
    </row>
    <row r="95" spans="1:18">
      <c r="A95" s="1"/>
      <c r="B95" s="75" t="s">
        <v>222</v>
      </c>
      <c r="C95" s="75"/>
      <c r="D95" s="75"/>
      <c r="E95" s="75"/>
      <c r="F95" s="75"/>
      <c r="G95" s="75"/>
      <c r="H95" s="75"/>
      <c r="I95" s="1"/>
      <c r="J95" s="1"/>
      <c r="K95" s="1"/>
      <c r="L95" s="1"/>
      <c r="M95" s="50" t="s">
        <v>74</v>
      </c>
      <c r="N95" s="47" t="s">
        <v>75</v>
      </c>
      <c r="O95" s="47" t="s">
        <v>76</v>
      </c>
      <c r="P95" s="1"/>
      <c r="Q95" s="1"/>
      <c r="R95" s="1"/>
    </row>
    <row r="96" spans="1:18">
      <c r="A96" s="1"/>
      <c r="B96" s="75" t="s">
        <v>223</v>
      </c>
      <c r="C96" s="75"/>
      <c r="D96" s="75"/>
      <c r="E96" s="75"/>
      <c r="F96" s="75"/>
      <c r="G96" s="75"/>
      <c r="H96" s="75"/>
      <c r="I96" s="1"/>
      <c r="J96" s="1"/>
      <c r="K96" s="1"/>
      <c r="L96" s="1"/>
      <c r="M96" s="51" t="s">
        <v>110</v>
      </c>
      <c r="N96" s="37">
        <v>0</v>
      </c>
      <c r="O96" s="27" t="s">
        <v>111</v>
      </c>
      <c r="P96" s="1"/>
      <c r="Q96" s="1"/>
      <c r="R96" s="1"/>
    </row>
    <row r="97" spans="1:18">
      <c r="A97" s="1"/>
      <c r="B97" s="75" t="s">
        <v>224</v>
      </c>
      <c r="C97" s="75"/>
      <c r="D97" s="75"/>
      <c r="E97" s="75"/>
      <c r="F97" s="75"/>
      <c r="G97" s="75"/>
      <c r="H97" s="75"/>
      <c r="I97" s="1"/>
      <c r="J97" s="1"/>
      <c r="K97" s="1"/>
      <c r="L97" s="1"/>
      <c r="M97" s="51" t="s">
        <v>112</v>
      </c>
      <c r="N97" s="52">
        <v>1397.06</v>
      </c>
      <c r="O97" s="27" t="s">
        <v>113</v>
      </c>
      <c r="P97" s="1"/>
      <c r="Q97" s="1"/>
      <c r="R97" s="1"/>
    </row>
    <row r="98" spans="1:18">
      <c r="A98" s="1"/>
      <c r="B98" s="75" t="s">
        <v>225</v>
      </c>
      <c r="C98" s="75"/>
      <c r="D98" s="75"/>
      <c r="E98" s="75"/>
      <c r="F98" s="75"/>
      <c r="G98" s="75"/>
      <c r="H98" s="75"/>
      <c r="I98" s="1"/>
      <c r="J98" s="1"/>
      <c r="K98" s="1"/>
      <c r="L98" s="1"/>
      <c r="M98" s="51" t="s">
        <v>114</v>
      </c>
      <c r="N98" s="52">
        <v>10867.36</v>
      </c>
      <c r="O98" s="27" t="s">
        <v>115</v>
      </c>
      <c r="P98" s="1"/>
      <c r="Q98" s="1"/>
      <c r="R98" s="1"/>
    </row>
    <row r="99" spans="1:18">
      <c r="A99" s="1"/>
      <c r="B99" s="75" t="s">
        <v>226</v>
      </c>
      <c r="C99" s="75"/>
      <c r="D99" s="75"/>
      <c r="E99" s="75"/>
      <c r="F99" s="75"/>
      <c r="G99" s="75"/>
      <c r="H99" s="75"/>
      <c r="I99" s="1"/>
      <c r="J99" s="1"/>
      <c r="K99" s="1"/>
      <c r="L99" s="1"/>
      <c r="M99" s="51" t="s">
        <v>116</v>
      </c>
      <c r="N99" s="52">
        <v>123094.26</v>
      </c>
      <c r="O99" s="27" t="s">
        <v>117</v>
      </c>
      <c r="P99" s="1"/>
      <c r="Q99" s="1"/>
      <c r="R99" s="1"/>
    </row>
    <row r="100" spans="1:18">
      <c r="A100" s="1"/>
      <c r="B100" s="75" t="s">
        <v>227</v>
      </c>
      <c r="C100" s="75"/>
      <c r="D100" s="75"/>
      <c r="E100" s="75"/>
      <c r="F100" s="75"/>
      <c r="G100" s="75"/>
      <c r="H100" s="75"/>
      <c r="I100" s="1"/>
      <c r="J100" s="1"/>
      <c r="K100" s="1"/>
      <c r="L100" s="1"/>
      <c r="M100" s="51" t="s">
        <v>118</v>
      </c>
      <c r="N100" s="52">
        <v>8099.82</v>
      </c>
      <c r="O100" s="27" t="s">
        <v>119</v>
      </c>
      <c r="P100" s="1"/>
      <c r="Q100" s="1"/>
      <c r="R100" s="1"/>
    </row>
    <row r="101" spans="1:18">
      <c r="A101" s="1"/>
      <c r="B101" s="76" t="s">
        <v>228</v>
      </c>
      <c r="C101" s="76"/>
      <c r="D101" s="76"/>
      <c r="E101" s="76"/>
      <c r="F101" s="76"/>
      <c r="G101" s="76"/>
      <c r="H101" s="76"/>
      <c r="I101" s="1"/>
      <c r="J101" s="1"/>
      <c r="K101" s="1"/>
      <c r="L101" s="1"/>
      <c r="M101" s="51" t="s">
        <v>120</v>
      </c>
      <c r="N101" s="52">
        <v>88559.01</v>
      </c>
      <c r="O101" s="27" t="s">
        <v>121</v>
      </c>
      <c r="P101" s="1"/>
      <c r="Q101" s="1"/>
      <c r="R101" s="1"/>
    </row>
    <row r="102" spans="1:18">
      <c r="A102" s="1"/>
      <c r="B102" s="74" t="s">
        <v>229</v>
      </c>
      <c r="C102" s="74"/>
      <c r="D102" s="74"/>
      <c r="E102" s="74"/>
      <c r="F102" s="74"/>
      <c r="G102" s="74"/>
      <c r="H102" s="74"/>
      <c r="I102" s="1"/>
      <c r="J102" s="1"/>
      <c r="K102" s="1"/>
      <c r="L102" s="1"/>
      <c r="M102" s="51" t="s">
        <v>122</v>
      </c>
      <c r="N102" s="37">
        <v>0</v>
      </c>
      <c r="O102" s="27" t="s">
        <v>83</v>
      </c>
      <c r="P102" s="1"/>
      <c r="Q102" s="1"/>
      <c r="R102" s="1"/>
    </row>
    <row r="103" spans="1:18">
      <c r="A103" s="1"/>
      <c r="B103" s="75" t="s">
        <v>230</v>
      </c>
      <c r="C103" s="75"/>
      <c r="D103" s="75"/>
      <c r="E103" s="75"/>
      <c r="F103" s="75"/>
      <c r="G103" s="75"/>
      <c r="H103" s="75"/>
      <c r="I103" s="1"/>
      <c r="J103" s="1"/>
      <c r="K103" s="1"/>
      <c r="L103" s="1"/>
      <c r="M103" s="51" t="s">
        <v>123</v>
      </c>
      <c r="N103" s="52">
        <v>31146.240000000002</v>
      </c>
      <c r="O103" s="27" t="s">
        <v>124</v>
      </c>
      <c r="P103" s="1"/>
      <c r="Q103" s="1"/>
      <c r="R103" s="1"/>
    </row>
    <row r="104" spans="1:18">
      <c r="A104" s="1"/>
      <c r="B104" s="76" t="s">
        <v>231</v>
      </c>
      <c r="C104" s="76"/>
      <c r="D104" s="76"/>
      <c r="E104" s="76"/>
      <c r="F104" s="76"/>
      <c r="G104" s="76"/>
      <c r="H104" s="76"/>
      <c r="I104" s="1"/>
      <c r="J104" s="1"/>
      <c r="K104" s="1"/>
      <c r="L104" s="1"/>
      <c r="M104" s="51" t="s">
        <v>125</v>
      </c>
      <c r="N104" s="37">
        <v>0</v>
      </c>
      <c r="O104" s="27" t="s">
        <v>111</v>
      </c>
      <c r="P104" s="1"/>
      <c r="Q104" s="1"/>
      <c r="R104" s="1"/>
    </row>
    <row r="105" spans="1:18" ht="25.5" customHeight="1">
      <c r="A105" s="1"/>
      <c r="B105" s="81" t="s">
        <v>232</v>
      </c>
      <c r="C105" s="78"/>
      <c r="D105" s="78"/>
      <c r="E105" s="78"/>
      <c r="F105" s="78"/>
      <c r="G105" s="78"/>
      <c r="H105" s="78"/>
      <c r="I105" s="1"/>
      <c r="J105" s="1"/>
      <c r="K105" s="1"/>
      <c r="L105" s="1"/>
      <c r="M105" s="51" t="s">
        <v>126</v>
      </c>
      <c r="N105" s="37">
        <v>0</v>
      </c>
      <c r="O105" s="27" t="s">
        <v>113</v>
      </c>
      <c r="P105" s="1"/>
      <c r="Q105" s="1"/>
      <c r="R105" s="1"/>
    </row>
    <row r="106" spans="1:18" ht="25.5" customHeight="1">
      <c r="A106" s="1"/>
      <c r="B106" s="81" t="s">
        <v>233</v>
      </c>
      <c r="C106" s="78"/>
      <c r="D106" s="78"/>
      <c r="E106" s="78"/>
      <c r="F106" s="78"/>
      <c r="G106" s="78"/>
      <c r="H106" s="78"/>
      <c r="I106" s="1"/>
      <c r="J106" s="1"/>
      <c r="K106" s="1"/>
      <c r="L106" s="1"/>
      <c r="M106" s="51" t="s">
        <v>127</v>
      </c>
      <c r="N106" s="37">
        <v>0</v>
      </c>
      <c r="O106" s="27" t="s">
        <v>115</v>
      </c>
      <c r="P106" s="1"/>
      <c r="Q106" s="1"/>
      <c r="R106" s="1"/>
    </row>
    <row r="107" spans="1:18">
      <c r="A107" s="1"/>
      <c r="B107" s="74" t="s">
        <v>234</v>
      </c>
      <c r="C107" s="74"/>
      <c r="D107" s="74"/>
      <c r="E107" s="74"/>
      <c r="F107" s="74"/>
      <c r="G107" s="74"/>
      <c r="H107" s="74"/>
      <c r="I107" s="1"/>
      <c r="J107" s="1"/>
      <c r="K107" s="1"/>
      <c r="L107" s="1"/>
      <c r="M107" s="51" t="s">
        <v>128</v>
      </c>
      <c r="N107" s="37">
        <v>2.1</v>
      </c>
      <c r="O107" s="27" t="s">
        <v>117</v>
      </c>
      <c r="P107" s="1"/>
      <c r="Q107" s="1"/>
      <c r="R107" s="1"/>
    </row>
    <row r="108" spans="1:18">
      <c r="A108" s="1"/>
      <c r="B108" s="75" t="s">
        <v>235</v>
      </c>
      <c r="C108" s="75"/>
      <c r="D108" s="75"/>
      <c r="E108" s="75"/>
      <c r="F108" s="75"/>
      <c r="G108" s="75"/>
      <c r="H108" s="75"/>
      <c r="I108" s="1"/>
      <c r="J108" s="1"/>
      <c r="K108" s="1"/>
      <c r="L108" s="1"/>
      <c r="M108" s="51" t="s">
        <v>129</v>
      </c>
      <c r="N108" s="37">
        <v>0</v>
      </c>
      <c r="O108" s="27" t="s">
        <v>119</v>
      </c>
      <c r="P108" s="1"/>
      <c r="Q108" s="1"/>
      <c r="R108" s="1"/>
    </row>
    <row r="109" spans="1:18">
      <c r="A109" s="1"/>
      <c r="B109" s="76" t="s">
        <v>236</v>
      </c>
      <c r="C109" s="76"/>
      <c r="D109" s="76"/>
      <c r="E109" s="76"/>
      <c r="F109" s="76"/>
      <c r="G109" s="76"/>
      <c r="H109" s="76"/>
      <c r="I109" s="1"/>
      <c r="J109" s="1"/>
      <c r="K109" s="1"/>
      <c r="L109" s="1"/>
      <c r="M109" s="51" t="s">
        <v>130</v>
      </c>
      <c r="N109" s="37">
        <v>6.11</v>
      </c>
      <c r="O109" s="27" t="s">
        <v>121</v>
      </c>
      <c r="P109" s="1"/>
      <c r="Q109" s="1"/>
      <c r="R109" s="1"/>
    </row>
    <row r="110" spans="1:18">
      <c r="A110" s="1"/>
      <c r="B110" s="78" t="s">
        <v>237</v>
      </c>
      <c r="C110" s="78"/>
      <c r="D110" s="78"/>
      <c r="E110" s="78"/>
      <c r="F110" s="78"/>
      <c r="G110" s="78"/>
      <c r="H110" s="78"/>
      <c r="I110" s="1"/>
      <c r="J110" s="1"/>
      <c r="K110" s="1"/>
      <c r="L110" s="1"/>
      <c r="M110" s="51" t="s">
        <v>131</v>
      </c>
      <c r="N110" s="37">
        <v>0</v>
      </c>
      <c r="O110" s="27" t="s">
        <v>83</v>
      </c>
      <c r="P110" s="1"/>
      <c r="Q110" s="1"/>
      <c r="R110" s="1"/>
    </row>
    <row r="111" spans="1:18" ht="27" customHeight="1">
      <c r="A111" s="1"/>
      <c r="B111" s="81" t="s">
        <v>238</v>
      </c>
      <c r="C111" s="78">
        <v>0</v>
      </c>
      <c r="D111" s="78">
        <v>0</v>
      </c>
      <c r="E111" s="78">
        <v>0</v>
      </c>
      <c r="F111" s="78">
        <v>0</v>
      </c>
      <c r="G111" s="82">
        <v>37681474.450000003</v>
      </c>
      <c r="H111" s="78">
        <v>0</v>
      </c>
      <c r="I111" s="1"/>
      <c r="J111" s="1"/>
      <c r="K111" s="1"/>
      <c r="L111" s="1"/>
      <c r="M111" s="51" t="s">
        <v>132</v>
      </c>
      <c r="N111" s="37">
        <v>0</v>
      </c>
      <c r="O111" s="27" t="s">
        <v>124</v>
      </c>
      <c r="P111" s="1"/>
      <c r="Q111" s="1"/>
      <c r="R111" s="1"/>
    </row>
    <row r="112" spans="1:18" ht="27" customHeight="1">
      <c r="A112" s="1"/>
      <c r="B112" s="81" t="s">
        <v>239</v>
      </c>
      <c r="C112" s="78">
        <v>0</v>
      </c>
      <c r="D112" s="78">
        <v>0</v>
      </c>
      <c r="E112" s="78">
        <v>0</v>
      </c>
      <c r="F112" s="78">
        <v>0</v>
      </c>
      <c r="G112" s="82">
        <v>876667.91</v>
      </c>
      <c r="H112" s="78">
        <v>0</v>
      </c>
      <c r="I112" s="1"/>
      <c r="J112" s="1"/>
      <c r="K112" s="1"/>
      <c r="L112" s="1"/>
      <c r="M112" s="6"/>
      <c r="N112" s="7"/>
      <c r="O112" s="1"/>
      <c r="P112" s="1"/>
      <c r="Q112" s="1"/>
      <c r="R112" s="1"/>
    </row>
    <row r="113" spans="1:18" ht="27" customHeight="1">
      <c r="A113" s="1"/>
      <c r="B113" s="81" t="s">
        <v>240</v>
      </c>
      <c r="C113" s="78">
        <v>0</v>
      </c>
      <c r="D113" s="78">
        <v>0</v>
      </c>
      <c r="E113" s="78">
        <v>0</v>
      </c>
      <c r="F113" s="78">
        <v>0</v>
      </c>
      <c r="G113" s="82">
        <v>1905319.01</v>
      </c>
      <c r="H113" s="78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27" customHeight="1">
      <c r="A114" s="1"/>
      <c r="B114" s="81" t="s">
        <v>241</v>
      </c>
      <c r="C114" s="78">
        <v>0</v>
      </c>
      <c r="D114" s="78">
        <v>0</v>
      </c>
      <c r="E114" s="78">
        <v>0</v>
      </c>
      <c r="F114" s="78">
        <v>0</v>
      </c>
      <c r="G114" s="82">
        <v>2672113.7999999998</v>
      </c>
      <c r="H114" s="78"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27" customHeight="1">
      <c r="A115" s="1"/>
      <c r="B115" s="81" t="s">
        <v>242</v>
      </c>
      <c r="C115" s="78">
        <v>0</v>
      </c>
      <c r="D115" s="78">
        <v>0</v>
      </c>
      <c r="E115" s="78">
        <v>0</v>
      </c>
      <c r="F115" s="78">
        <v>0</v>
      </c>
      <c r="G115" s="82">
        <v>2996556.13</v>
      </c>
      <c r="H115" s="78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27" customHeight="1">
      <c r="A116" s="1"/>
      <c r="B116" s="81" t="s">
        <v>243</v>
      </c>
      <c r="C116" s="78">
        <v>0</v>
      </c>
      <c r="D116" s="78">
        <v>0</v>
      </c>
      <c r="E116" s="78">
        <v>0</v>
      </c>
      <c r="F116" s="78">
        <v>0</v>
      </c>
      <c r="G116" s="82">
        <v>18803688.25</v>
      </c>
      <c r="H116" s="78"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27" customHeight="1">
      <c r="A117" s="1"/>
      <c r="B117" s="81" t="s">
        <v>244</v>
      </c>
      <c r="C117" s="78">
        <v>0</v>
      </c>
      <c r="D117" s="78">
        <v>0</v>
      </c>
      <c r="E117" s="78">
        <v>0</v>
      </c>
      <c r="F117" s="78">
        <v>0</v>
      </c>
      <c r="G117" s="82">
        <v>487338.37</v>
      </c>
      <c r="H117" s="78"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27" customHeight="1">
      <c r="A118" s="1"/>
      <c r="B118" s="81" t="s">
        <v>245</v>
      </c>
      <c r="C118" s="78">
        <v>0</v>
      </c>
      <c r="D118" s="78">
        <v>0</v>
      </c>
      <c r="E118" s="78">
        <v>0</v>
      </c>
      <c r="F118" s="78">
        <v>0</v>
      </c>
      <c r="G118" s="82">
        <v>9939790.9800000004</v>
      </c>
      <c r="H118" s="78"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78" t="s">
        <v>246</v>
      </c>
      <c r="C119" s="78">
        <v>0</v>
      </c>
      <c r="D119" s="78">
        <v>0</v>
      </c>
      <c r="E119" s="78">
        <v>0</v>
      </c>
      <c r="F119" s="78">
        <v>0</v>
      </c>
      <c r="G119" s="78">
        <v>0</v>
      </c>
      <c r="H119" s="78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2"/>
      <c r="B122" s="62" t="s">
        <v>247</v>
      </c>
      <c r="C122" s="62"/>
      <c r="D122" s="62"/>
      <c r="E122" s="62"/>
      <c r="F122" s="12" t="s">
        <v>248</v>
      </c>
      <c r="G122" s="12" t="s">
        <v>249</v>
      </c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83" t="s">
        <v>250</v>
      </c>
      <c r="C123" s="83"/>
      <c r="D123" s="83"/>
      <c r="E123" s="83"/>
      <c r="F123" s="84">
        <f>SUM(F124:F128)</f>
        <v>364932153.88</v>
      </c>
      <c r="G123" s="84">
        <f>SUM(G124:G128)</f>
        <v>4126775.92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85" t="s">
        <v>251</v>
      </c>
      <c r="C124" s="85"/>
      <c r="D124" s="85"/>
      <c r="E124" s="85"/>
      <c r="F124" s="86">
        <f>21534857.9</f>
        <v>21534857.899999999</v>
      </c>
      <c r="G124" s="86">
        <f>115935.95</f>
        <v>115935.95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85" t="s">
        <v>252</v>
      </c>
      <c r="C125" s="85"/>
      <c r="D125" s="85"/>
      <c r="E125" s="85"/>
      <c r="F125" s="86">
        <f>277745946.98</f>
        <v>277745946.98000002</v>
      </c>
      <c r="G125" s="86">
        <f>2790796.36</f>
        <v>2790796.36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85" t="s">
        <v>253</v>
      </c>
      <c r="C126" s="85"/>
      <c r="D126" s="85"/>
      <c r="E126" s="85"/>
      <c r="F126" s="86">
        <f>65651349</f>
        <v>65651349</v>
      </c>
      <c r="G126" s="86">
        <f>1220043.61</f>
        <v>1220043.6100000001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85" t="s">
        <v>254</v>
      </c>
      <c r="C127" s="85"/>
      <c r="D127" s="85"/>
      <c r="E127" s="85"/>
      <c r="F127" s="86">
        <f>0</f>
        <v>0</v>
      </c>
      <c r="G127" s="86">
        <f>0</f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87" t="s">
        <v>255</v>
      </c>
      <c r="C128" s="87"/>
      <c r="D128" s="87"/>
      <c r="E128" s="87"/>
      <c r="F128" s="88">
        <f>0</f>
        <v>0</v>
      </c>
      <c r="G128" s="88">
        <f>0</f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83" t="s">
        <v>256</v>
      </c>
      <c r="C129" s="83"/>
      <c r="D129" s="83"/>
      <c r="E129" s="83"/>
      <c r="F129" s="89"/>
      <c r="G129" s="8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85" t="s">
        <v>257</v>
      </c>
      <c r="C130" s="85"/>
      <c r="D130" s="85"/>
      <c r="E130" s="85"/>
      <c r="F130" s="86">
        <f>14597286.16</f>
        <v>14597286.16</v>
      </c>
      <c r="G130" s="86">
        <f>900103.4762</f>
        <v>900103.47620000003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85" t="s">
        <v>258</v>
      </c>
      <c r="C131" s="85"/>
      <c r="D131" s="85"/>
      <c r="E131" s="85"/>
      <c r="F131" s="86">
        <f>SUM(F133:F134)</f>
        <v>14540437.1851</v>
      </c>
      <c r="G131" s="86">
        <f>+ G132+ G134</f>
        <v>1014011.26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85" t="s">
        <v>259</v>
      </c>
      <c r="C132" s="85"/>
      <c r="D132" s="85"/>
      <c r="E132" s="85"/>
      <c r="F132" s="86">
        <f>7514667.7</f>
        <v>7514667.7000000002</v>
      </c>
      <c r="G132" s="86">
        <f>385090</f>
        <v>385090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85" t="s">
        <v>260</v>
      </c>
      <c r="C133" s="85"/>
      <c r="D133" s="85"/>
      <c r="E133" s="85"/>
      <c r="F133" s="86">
        <f>8357157.7651</f>
        <v>8357157.7651000004</v>
      </c>
      <c r="G133" s="86">
        <f>0</f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85" t="s">
        <v>261</v>
      </c>
      <c r="C134" s="85"/>
      <c r="D134" s="85"/>
      <c r="E134" s="85"/>
      <c r="F134" s="86">
        <f>6183279.42</f>
        <v>6183279.4199999999</v>
      </c>
      <c r="G134" s="86">
        <f>628921.26</f>
        <v>628921.26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85" t="s">
        <v>262</v>
      </c>
      <c r="C135" s="85"/>
      <c r="D135" s="85"/>
      <c r="E135" s="85"/>
      <c r="F135" s="86">
        <f>F131-F130</f>
        <v>-56848.974899999797</v>
      </c>
      <c r="G135" s="86">
        <f>G131-G130</f>
        <v>113907.78379999998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85" t="s">
        <v>263</v>
      </c>
      <c r="C136" s="85"/>
      <c r="D136" s="85"/>
      <c r="E136" s="85"/>
      <c r="F136" s="86">
        <f>2131473.0544</f>
        <v>2131473.0543999998</v>
      </c>
      <c r="G136" s="86">
        <f>312548.66</f>
        <v>312548.65999999997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87" t="s">
        <v>264</v>
      </c>
      <c r="C137" s="87"/>
      <c r="D137" s="87"/>
      <c r="E137" s="87"/>
      <c r="F137" s="88">
        <f>35598241.1804</f>
        <v>35598241.180399999</v>
      </c>
      <c r="G137" s="88">
        <f>1623911.0463</f>
        <v>1623911.0463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83" t="s">
        <v>265</v>
      </c>
      <c r="C138" s="83"/>
      <c r="D138" s="83"/>
      <c r="E138" s="83"/>
      <c r="F138" s="90">
        <f>SUM(F139:G143)</f>
        <v>0</v>
      </c>
      <c r="G138" s="90">
        <f>SUM(F139:G143)</f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85" t="s">
        <v>266</v>
      </c>
      <c r="C139" s="85"/>
      <c r="D139" s="85"/>
      <c r="E139" s="85"/>
      <c r="F139" s="77">
        <f>0</f>
        <v>0</v>
      </c>
      <c r="G139" s="77">
        <f>0</f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85" t="s">
        <v>267</v>
      </c>
      <c r="C140" s="85"/>
      <c r="D140" s="85"/>
      <c r="E140" s="85"/>
      <c r="F140" s="77">
        <f>0</f>
        <v>0</v>
      </c>
      <c r="G140" s="77">
        <f>0</f>
        <v>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85" t="s">
        <v>268</v>
      </c>
      <c r="C141" s="85"/>
      <c r="D141" s="85"/>
      <c r="E141" s="85"/>
      <c r="F141" s="77">
        <f>0</f>
        <v>0</v>
      </c>
      <c r="G141" s="77">
        <f>0</f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87" t="s">
        <v>269</v>
      </c>
      <c r="C142" s="87"/>
      <c r="D142" s="87"/>
      <c r="E142" s="87"/>
      <c r="F142" s="91">
        <f>0</f>
        <v>0</v>
      </c>
      <c r="G142" s="91">
        <f>0</f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92" t="s">
        <v>270</v>
      </c>
      <c r="C143" s="92"/>
      <c r="D143" s="92"/>
      <c r="E143" s="92"/>
      <c r="F143" s="93">
        <f>0</f>
        <v>0</v>
      </c>
      <c r="G143" s="93">
        <f>0</f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2"/>
      <c r="B145" s="62" t="s">
        <v>271</v>
      </c>
      <c r="C145" s="62"/>
      <c r="D145" s="62"/>
      <c r="E145" s="62"/>
      <c r="F145" s="12" t="s">
        <v>248</v>
      </c>
      <c r="G145" s="12" t="s">
        <v>249</v>
      </c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45" t="s">
        <v>272</v>
      </c>
      <c r="C146" s="45"/>
      <c r="D146" s="45"/>
      <c r="E146" s="45"/>
      <c r="F146" s="56">
        <f>7000000</f>
        <v>7000000</v>
      </c>
      <c r="G146" s="56">
        <f>0</f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45" t="s">
        <v>273</v>
      </c>
      <c r="C147" s="45"/>
      <c r="D147" s="45"/>
      <c r="E147" s="45"/>
      <c r="F147" s="56">
        <f>0</f>
        <v>0</v>
      </c>
      <c r="G147" s="56">
        <f>0</f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45" t="s">
        <v>274</v>
      </c>
      <c r="C148" s="45"/>
      <c r="D148" s="45"/>
      <c r="E148" s="45"/>
      <c r="F148" s="56">
        <f>0</f>
        <v>0</v>
      </c>
      <c r="G148" s="56">
        <f>0</f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45" t="s">
        <v>275</v>
      </c>
      <c r="C149" s="45"/>
      <c r="D149" s="45"/>
      <c r="E149" s="45"/>
      <c r="F149" s="56">
        <f>0</f>
        <v>0</v>
      </c>
      <c r="G149" s="56">
        <f>0</f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45" t="s">
        <v>276</v>
      </c>
      <c r="C150" s="45"/>
      <c r="D150" s="45"/>
      <c r="E150" s="45"/>
      <c r="F150" s="56">
        <f>0</f>
        <v>0</v>
      </c>
      <c r="G150" s="56">
        <f>0</f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45" t="s">
        <v>277</v>
      </c>
      <c r="C151" s="45"/>
      <c r="D151" s="45"/>
      <c r="E151" s="45"/>
      <c r="F151" s="56">
        <f>34525315.39</f>
        <v>34525315.390000001</v>
      </c>
      <c r="G151" s="56">
        <f>1328368.16</f>
        <v>1328368.1599999999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2"/>
      <c r="B152" s="62"/>
      <c r="C152" s="62"/>
      <c r="D152" s="62"/>
      <c r="E152" s="62"/>
      <c r="F152" s="63"/>
      <c r="G152" s="63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2"/>
      <c r="B154" s="62" t="s">
        <v>278</v>
      </c>
      <c r="C154" s="62"/>
      <c r="D154" s="62"/>
      <c r="E154" s="62"/>
      <c r="F154" s="12" t="s">
        <v>248</v>
      </c>
      <c r="G154" s="12" t="s">
        <v>249</v>
      </c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45" t="s">
        <v>279</v>
      </c>
      <c r="C155" s="45"/>
      <c r="D155" s="45"/>
      <c r="E155" s="45"/>
      <c r="F155" s="56">
        <f>1007251.49</f>
        <v>1007251.49</v>
      </c>
      <c r="G155" s="56">
        <f>1748.47</f>
        <v>1748.47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45" t="s">
        <v>280</v>
      </c>
      <c r="C156" s="45"/>
      <c r="D156" s="45"/>
      <c r="E156" s="45"/>
      <c r="F156" s="56">
        <f>0</f>
        <v>0</v>
      </c>
      <c r="G156" s="56">
        <f>0</f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2"/>
      <c r="B158" s="62" t="s">
        <v>281</v>
      </c>
      <c r="C158" s="62"/>
      <c r="D158" s="62"/>
      <c r="E158" s="62"/>
      <c r="F158" s="33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2"/>
      <c r="B159" s="62" t="s">
        <v>282</v>
      </c>
      <c r="C159" s="62"/>
      <c r="D159" s="62"/>
      <c r="E159" s="62"/>
      <c r="F159" s="33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2"/>
      <c r="B161" s="62" t="s">
        <v>283</v>
      </c>
      <c r="C161" s="62"/>
      <c r="D161" s="32" t="s">
        <v>285</v>
      </c>
      <c r="E161" s="32"/>
      <c r="F161" s="28" t="s">
        <v>284</v>
      </c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2"/>
      <c r="B162" s="94" t="s">
        <v>249</v>
      </c>
      <c r="C162" s="94"/>
      <c r="D162" s="95">
        <v>146771.18</v>
      </c>
      <c r="E162" s="26"/>
      <c r="F162" s="31">
        <v>146771.18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45"/>
      <c r="C164" s="45"/>
      <c r="D164" s="32" t="s">
        <v>286</v>
      </c>
      <c r="E164" s="2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27" customHeight="1">
      <c r="A165" s="2"/>
      <c r="B165" s="96" t="s">
        <v>287</v>
      </c>
      <c r="C165" s="96"/>
      <c r="D165" s="94"/>
      <c r="E165" s="9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2"/>
      <c r="B167" s="34" t="s">
        <v>288</v>
      </c>
      <c r="C167" s="34"/>
      <c r="D167" s="34"/>
      <c r="E167" s="34"/>
      <c r="F167" s="34"/>
      <c r="G167" s="34"/>
      <c r="H167" s="34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36" t="s">
        <v>289</v>
      </c>
      <c r="C168" s="36" t="s">
        <v>290</v>
      </c>
      <c r="D168" s="36" t="s">
        <v>291</v>
      </c>
      <c r="E168" s="36" t="s">
        <v>44</v>
      </c>
      <c r="F168" s="36" t="s">
        <v>41</v>
      </c>
      <c r="G168" s="36" t="s">
        <v>292</v>
      </c>
      <c r="H168" s="36" t="s">
        <v>293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27" t="s">
        <v>294</v>
      </c>
      <c r="C169" s="40">
        <v>44281</v>
      </c>
      <c r="D169" s="40">
        <v>44309</v>
      </c>
      <c r="E169" s="29">
        <v>0.45</v>
      </c>
      <c r="F169" s="29" t="s">
        <v>295</v>
      </c>
      <c r="G169" s="30">
        <v>1000000</v>
      </c>
      <c r="H169" s="29">
        <v>74.84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27" t="s">
        <v>296</v>
      </c>
      <c r="C170" s="40">
        <v>40816</v>
      </c>
      <c r="D170" s="29"/>
      <c r="E170" s="29">
        <v>0.2</v>
      </c>
      <c r="F170" s="29" t="s">
        <v>295</v>
      </c>
      <c r="G170" s="29">
        <v>598.21</v>
      </c>
      <c r="H170" s="29"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27" t="s">
        <v>297</v>
      </c>
      <c r="C171" s="40">
        <v>42055</v>
      </c>
      <c r="D171" s="29"/>
      <c r="E171" s="29">
        <v>0.2</v>
      </c>
      <c r="F171" s="29" t="s">
        <v>295</v>
      </c>
      <c r="G171" s="29">
        <v>5.3</v>
      </c>
      <c r="H171" s="29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27" t="s">
        <v>296</v>
      </c>
      <c r="C172" s="40">
        <v>41092</v>
      </c>
      <c r="D172" s="29"/>
      <c r="E172" s="29">
        <v>0.2</v>
      </c>
      <c r="F172" s="29" t="s">
        <v>295</v>
      </c>
      <c r="G172" s="29">
        <v>3.93</v>
      </c>
      <c r="H172" s="29"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27" t="s">
        <v>298</v>
      </c>
      <c r="C173" s="40">
        <v>41696</v>
      </c>
      <c r="D173" s="29"/>
      <c r="E173" s="29">
        <v>0.2</v>
      </c>
      <c r="F173" s="29" t="s">
        <v>295</v>
      </c>
      <c r="G173" s="30">
        <v>5566.11</v>
      </c>
      <c r="H173" s="29"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27" t="s">
        <v>299</v>
      </c>
      <c r="C174" s="40">
        <v>43731</v>
      </c>
      <c r="D174" s="29"/>
      <c r="E174" s="29">
        <v>0.2</v>
      </c>
      <c r="F174" s="29" t="s">
        <v>295</v>
      </c>
      <c r="G174" s="30">
        <v>1003.1</v>
      </c>
      <c r="H174" s="29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27" t="s">
        <v>298</v>
      </c>
      <c r="C175" s="40">
        <v>42723</v>
      </c>
      <c r="D175" s="29"/>
      <c r="E175" s="29">
        <v>0.1</v>
      </c>
      <c r="F175" s="29" t="s">
        <v>300</v>
      </c>
      <c r="G175" s="29">
        <v>746.95</v>
      </c>
      <c r="H175" s="29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27" t="s">
        <v>299</v>
      </c>
      <c r="C176" s="40">
        <v>43731</v>
      </c>
      <c r="D176" s="29"/>
      <c r="E176" s="29">
        <v>0.1</v>
      </c>
      <c r="F176" s="29" t="s">
        <v>300</v>
      </c>
      <c r="G176" s="30">
        <v>1001.52</v>
      </c>
      <c r="H176" s="29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2"/>
      <c r="B178" s="34" t="s">
        <v>301</v>
      </c>
      <c r="C178" s="34"/>
      <c r="D178" s="34"/>
      <c r="E178" s="34"/>
      <c r="F178" s="34"/>
      <c r="G178" s="34"/>
      <c r="H178" s="34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36" t="s">
        <v>289</v>
      </c>
      <c r="C179" s="36" t="s">
        <v>290</v>
      </c>
      <c r="D179" s="36" t="s">
        <v>291</v>
      </c>
      <c r="E179" s="36" t="s">
        <v>44</v>
      </c>
      <c r="F179" s="36" t="s">
        <v>41</v>
      </c>
      <c r="G179" s="36" t="s">
        <v>292</v>
      </c>
      <c r="H179" s="36" t="s">
        <v>302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27" t="s">
        <v>303</v>
      </c>
      <c r="C180" s="40">
        <v>44291</v>
      </c>
      <c r="D180" s="40">
        <v>44347</v>
      </c>
      <c r="E180" s="29">
        <v>0.3</v>
      </c>
      <c r="F180" s="29" t="s">
        <v>295</v>
      </c>
      <c r="G180" s="30">
        <v>1500000</v>
      </c>
      <c r="H180" s="37" t="s">
        <v>304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27" t="s">
        <v>303</v>
      </c>
      <c r="C181" s="40">
        <v>44291</v>
      </c>
      <c r="D181" s="40">
        <v>44377</v>
      </c>
      <c r="E181" s="29">
        <v>0.4</v>
      </c>
      <c r="F181" s="29" t="s">
        <v>295</v>
      </c>
      <c r="G181" s="30">
        <v>1500000</v>
      </c>
      <c r="H181" s="37" t="s">
        <v>304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27" t="s">
        <v>305</v>
      </c>
      <c r="C182" s="40">
        <v>44131</v>
      </c>
      <c r="D182" s="40">
        <v>44434</v>
      </c>
      <c r="E182" s="29">
        <v>2.9</v>
      </c>
      <c r="F182" s="29" t="s">
        <v>295</v>
      </c>
      <c r="G182" s="30">
        <v>4000000</v>
      </c>
      <c r="H182" s="37" t="s">
        <v>304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2"/>
      <c r="B184" s="34" t="s">
        <v>306</v>
      </c>
      <c r="C184" s="34"/>
      <c r="D184" s="34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36" t="s">
        <v>307</v>
      </c>
      <c r="C185" s="36" t="s">
        <v>75</v>
      </c>
      <c r="D185" s="36" t="s">
        <v>308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27" t="s">
        <v>309</v>
      </c>
      <c r="C186" s="52">
        <v>5397413.0899999999</v>
      </c>
      <c r="D186" s="27" t="s">
        <v>310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27" t="s">
        <v>311</v>
      </c>
      <c r="C187" s="52">
        <v>3017182.17</v>
      </c>
      <c r="D187" s="27" t="s">
        <v>312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27" t="s">
        <v>313</v>
      </c>
      <c r="C188" s="52">
        <v>2761225.22</v>
      </c>
      <c r="D188" s="27" t="s">
        <v>310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27" t="s">
        <v>314</v>
      </c>
      <c r="C189" s="52">
        <v>2634228.33</v>
      </c>
      <c r="D189" s="27" t="s">
        <v>312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27" t="s">
        <v>315</v>
      </c>
      <c r="C190" s="52">
        <v>2410000</v>
      </c>
      <c r="D190" s="27" t="s">
        <v>312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27" t="s">
        <v>316</v>
      </c>
      <c r="C191" s="52">
        <v>1742610.79</v>
      </c>
      <c r="D191" s="27" t="s">
        <v>312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27" t="s">
        <v>317</v>
      </c>
      <c r="C192" s="52">
        <v>1620756.29</v>
      </c>
      <c r="D192" s="27" t="s">
        <v>310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27" t="s">
        <v>318</v>
      </c>
      <c r="C193" s="52">
        <v>1546280.24</v>
      </c>
      <c r="D193" s="27" t="s">
        <v>312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27" t="s">
        <v>319</v>
      </c>
      <c r="C194" s="52">
        <v>1543285.48</v>
      </c>
      <c r="D194" s="27" t="s">
        <v>312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27" t="s">
        <v>320</v>
      </c>
      <c r="C195" s="52">
        <v>1500314.82</v>
      </c>
      <c r="D195" s="27" t="s">
        <v>310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27" t="s">
        <v>321</v>
      </c>
      <c r="C196" s="52">
        <v>1300112.78</v>
      </c>
      <c r="D196" s="27" t="s">
        <v>310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27" t="s">
        <v>322</v>
      </c>
      <c r="C197" s="52">
        <v>1144899.97</v>
      </c>
      <c r="D197" s="27" t="s">
        <v>312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27" t="s">
        <v>323</v>
      </c>
      <c r="C198" s="52">
        <v>1108646.3999999999</v>
      </c>
      <c r="D198" s="27" t="s">
        <v>312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27" t="s">
        <v>324</v>
      </c>
      <c r="C199" s="52">
        <v>1059341.9099999999</v>
      </c>
      <c r="D199" s="27" t="s">
        <v>325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27" t="s">
        <v>326</v>
      </c>
      <c r="C200" s="52">
        <v>1030834.29</v>
      </c>
      <c r="D200" s="27" t="s">
        <v>312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27" t="s">
        <v>327</v>
      </c>
      <c r="C201" s="52">
        <v>1000000</v>
      </c>
      <c r="D201" s="27" t="s">
        <v>310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27" t="s">
        <v>328</v>
      </c>
      <c r="C202" s="52">
        <v>961363.84</v>
      </c>
      <c r="D202" s="27" t="s">
        <v>312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27" t="s">
        <v>329</v>
      </c>
      <c r="C203" s="52">
        <v>941253.06</v>
      </c>
      <c r="D203" s="27" t="s">
        <v>312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27" t="s">
        <v>330</v>
      </c>
      <c r="C204" s="52">
        <v>907550.44</v>
      </c>
      <c r="D204" s="27" t="s">
        <v>312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27" t="s">
        <v>331</v>
      </c>
      <c r="C205" s="52">
        <v>898016.27</v>
      </c>
      <c r="D205" s="27" t="s">
        <v>312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2"/>
      <c r="B207" s="34" t="s">
        <v>332</v>
      </c>
      <c r="C207" s="34"/>
      <c r="D207" s="34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36" t="s">
        <v>307</v>
      </c>
      <c r="C208" s="36" t="s">
        <v>75</v>
      </c>
      <c r="D208" s="36" t="s">
        <v>308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27" t="s">
        <v>333</v>
      </c>
      <c r="C209" s="52">
        <v>120090.1</v>
      </c>
      <c r="D209" s="27" t="s">
        <v>312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27" t="s">
        <v>334</v>
      </c>
      <c r="C210" s="52">
        <v>110754.58</v>
      </c>
      <c r="D210" s="27" t="s">
        <v>312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27" t="s">
        <v>335</v>
      </c>
      <c r="C211" s="52">
        <v>100396.42</v>
      </c>
      <c r="D211" s="27" t="s">
        <v>312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27" t="s">
        <v>336</v>
      </c>
      <c r="C212" s="52">
        <v>100000</v>
      </c>
      <c r="D212" s="27" t="s">
        <v>312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27" t="s">
        <v>337</v>
      </c>
      <c r="C213" s="52">
        <v>78607.5</v>
      </c>
      <c r="D213" s="27" t="s">
        <v>312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27" t="s">
        <v>338</v>
      </c>
      <c r="C214" s="52">
        <v>75404.94</v>
      </c>
      <c r="D214" s="27" t="s">
        <v>312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27" t="s">
        <v>339</v>
      </c>
      <c r="C215" s="52">
        <v>75404.94</v>
      </c>
      <c r="D215" s="27" t="s">
        <v>312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27" t="s">
        <v>340</v>
      </c>
      <c r="C216" s="52">
        <v>72867.59</v>
      </c>
      <c r="D216" s="27" t="s">
        <v>312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27" t="s">
        <v>341</v>
      </c>
      <c r="C217" s="52">
        <v>65272.14</v>
      </c>
      <c r="D217" s="27" t="s">
        <v>312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27" t="s">
        <v>342</v>
      </c>
      <c r="C218" s="52">
        <v>58017.91</v>
      </c>
      <c r="D218" s="27" t="s">
        <v>310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27" t="s">
        <v>343</v>
      </c>
      <c r="C219" s="52">
        <v>57637.1</v>
      </c>
      <c r="D219" s="27" t="s">
        <v>312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27" t="s">
        <v>344</v>
      </c>
      <c r="C220" s="52">
        <v>56376.73</v>
      </c>
      <c r="D220" s="27" t="s">
        <v>312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27" t="s">
        <v>345</v>
      </c>
      <c r="C221" s="52">
        <v>56259.79</v>
      </c>
      <c r="D221" s="27" t="s">
        <v>312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27" t="s">
        <v>346</v>
      </c>
      <c r="C222" s="52">
        <v>50994.92</v>
      </c>
      <c r="D222" s="27" t="s">
        <v>312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27" t="s">
        <v>347</v>
      </c>
      <c r="C223" s="52">
        <v>47757.69</v>
      </c>
      <c r="D223" s="27" t="s">
        <v>312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27" t="s">
        <v>348</v>
      </c>
      <c r="C224" s="52">
        <v>46859.62</v>
      </c>
      <c r="D224" s="27" t="s">
        <v>312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27" t="s">
        <v>349</v>
      </c>
      <c r="C225" s="52">
        <v>42494.3</v>
      </c>
      <c r="D225" s="27" t="s">
        <v>312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27" t="s">
        <v>350</v>
      </c>
      <c r="C226" s="52">
        <v>42383.59</v>
      </c>
      <c r="D226" s="27" t="s">
        <v>312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27" t="s">
        <v>351</v>
      </c>
      <c r="C227" s="52">
        <v>36824.01</v>
      </c>
      <c r="D227" s="27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27" t="s">
        <v>352</v>
      </c>
      <c r="C228" s="52">
        <v>33964.29</v>
      </c>
      <c r="D228" s="27" t="s">
        <v>312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</sheetData>
  <mergeCells count="112">
    <mergeCell ref="B167:H167"/>
    <mergeCell ref="B178:H178"/>
    <mergeCell ref="B184:D184"/>
    <mergeCell ref="B207:D207"/>
    <mergeCell ref="B162:C162"/>
    <mergeCell ref="D162:E162"/>
    <mergeCell ref="B164:C164"/>
    <mergeCell ref="D164:E164"/>
    <mergeCell ref="B165:C165"/>
    <mergeCell ref="D165:E165"/>
    <mergeCell ref="B154:E154"/>
    <mergeCell ref="B155:E155"/>
    <mergeCell ref="B156:E156"/>
    <mergeCell ref="B158:E158"/>
    <mergeCell ref="B159:E159"/>
    <mergeCell ref="B161:C161"/>
    <mergeCell ref="D161:E161"/>
    <mergeCell ref="B147:E147"/>
    <mergeCell ref="B148:E148"/>
    <mergeCell ref="B149:E149"/>
    <mergeCell ref="B150:E150"/>
    <mergeCell ref="B151:E151"/>
    <mergeCell ref="B152:E152"/>
    <mergeCell ref="B140:E140"/>
    <mergeCell ref="B141:E141"/>
    <mergeCell ref="B142:E142"/>
    <mergeCell ref="B143:E143"/>
    <mergeCell ref="B145:E145"/>
    <mergeCell ref="B146:E146"/>
    <mergeCell ref="B134:E134"/>
    <mergeCell ref="B135:E135"/>
    <mergeCell ref="B136:E136"/>
    <mergeCell ref="B137:E137"/>
    <mergeCell ref="B138:E138"/>
    <mergeCell ref="B139:E139"/>
    <mergeCell ref="B128:E128"/>
    <mergeCell ref="B129:E129"/>
    <mergeCell ref="B130:E130"/>
    <mergeCell ref="B131:E131"/>
    <mergeCell ref="B132:E132"/>
    <mergeCell ref="B133:E133"/>
    <mergeCell ref="B122:E122"/>
    <mergeCell ref="B123:E123"/>
    <mergeCell ref="B124:E124"/>
    <mergeCell ref="B125:E125"/>
    <mergeCell ref="B126:E126"/>
    <mergeCell ref="B127:E127"/>
    <mergeCell ref="B52:E52"/>
    <mergeCell ref="B55:H55"/>
    <mergeCell ref="C56:D56"/>
    <mergeCell ref="E56:F56"/>
    <mergeCell ref="G56:H56"/>
    <mergeCell ref="B57:B58"/>
    <mergeCell ref="B46:E46"/>
    <mergeCell ref="B47:E47"/>
    <mergeCell ref="B48:E48"/>
    <mergeCell ref="B49:E49"/>
    <mergeCell ref="B50:E50"/>
    <mergeCell ref="B51:E51"/>
    <mergeCell ref="B40:G40"/>
    <mergeCell ref="B41:E41"/>
    <mergeCell ref="B42:E42"/>
    <mergeCell ref="B43:E43"/>
    <mergeCell ref="B44:E44"/>
    <mergeCell ref="B45:E45"/>
    <mergeCell ref="M94:O94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I7:K7"/>
    <mergeCell ref="M7:W7"/>
    <mergeCell ref="M42:W42"/>
    <mergeCell ref="M52:O52"/>
    <mergeCell ref="M66:O66"/>
    <mergeCell ref="M80:O80"/>
    <mergeCell ref="C27:E27"/>
    <mergeCell ref="C28:E28"/>
    <mergeCell ref="C29:E29"/>
    <mergeCell ref="C30:E30"/>
    <mergeCell ref="B5:E5"/>
    <mergeCell ref="F5:G5"/>
    <mergeCell ref="B8:B9"/>
    <mergeCell ref="C8:E9"/>
    <mergeCell ref="F8:F9"/>
    <mergeCell ref="G8:G9"/>
    <mergeCell ref="C21:E21"/>
    <mergeCell ref="C22:E22"/>
    <mergeCell ref="C23:E23"/>
    <mergeCell ref="C24:E24"/>
    <mergeCell ref="C25:E25"/>
    <mergeCell ref="C26:E26"/>
    <mergeCell ref="C15:E15"/>
    <mergeCell ref="C16:E16"/>
    <mergeCell ref="C17:E17"/>
    <mergeCell ref="C18:E18"/>
    <mergeCell ref="C19:E19"/>
    <mergeCell ref="C20:E20"/>
    <mergeCell ref="C10:E10"/>
    <mergeCell ref="C11:E11"/>
    <mergeCell ref="C12:E12"/>
    <mergeCell ref="C13:E13"/>
    <mergeCell ref="C14:E14"/>
    <mergeCell ref="C2:E2"/>
    <mergeCell ref="C3:E3"/>
    <mergeCell ref="C4:E4"/>
    <mergeCell ref="C7:E7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Anx15A</vt:lpstr>
      <vt:lpstr>Hoja1</vt:lpstr>
      <vt:lpstr>Hoja2</vt:lpstr>
      <vt:lpstr>Hoja3</vt:lpstr>
    </vt:vector>
  </TitlesOfParts>
  <Company>Caja Maynas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- TI</dc:creator>
  <cp:lastModifiedBy>QA - TI</cp:lastModifiedBy>
  <dcterms:created xsi:type="dcterms:W3CDTF">2021-04-15T17:03:34Z</dcterms:created>
  <dcterms:modified xsi:type="dcterms:W3CDTF">2021-04-15T17:32:31Z</dcterms:modified>
</cp:coreProperties>
</file>