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080" yWindow="480" windowWidth="13995" windowHeight="11280"/>
  </bookViews>
  <sheets>
    <sheet name="Sheet2" sheetId="2" r:id="rId1"/>
    <sheet name="Sheet2 (2)" sheetId="3" r:id="rId2"/>
  </sheets>
  <calcPr calcId="124519"/>
</workbook>
</file>

<file path=xl/calcChain.xml><?xml version="1.0" encoding="utf-8"?>
<calcChain xmlns="http://schemas.openxmlformats.org/spreadsheetml/2006/main">
  <c r="F16" i="3"/>
  <c r="J14"/>
  <c r="J12"/>
  <c r="G8"/>
  <c r="F40"/>
  <c r="E40"/>
  <c r="G40" s="1"/>
  <c r="G39"/>
  <c r="F39"/>
  <c r="E39"/>
  <c r="F38"/>
  <c r="E38"/>
  <c r="G38" s="1"/>
  <c r="F37"/>
  <c r="E37"/>
  <c r="G37" s="1"/>
  <c r="G36"/>
  <c r="F36"/>
  <c r="E36"/>
  <c r="F35"/>
  <c r="E35"/>
  <c r="G35" s="1"/>
  <c r="G34"/>
  <c r="F34"/>
  <c r="E34"/>
  <c r="F33"/>
  <c r="E33"/>
  <c r="G33" s="1"/>
  <c r="G29"/>
  <c r="F29"/>
  <c r="E29"/>
  <c r="G28"/>
  <c r="F28"/>
  <c r="E28"/>
  <c r="G27"/>
  <c r="F27"/>
  <c r="E27"/>
  <c r="G26"/>
  <c r="F26"/>
  <c r="E26"/>
  <c r="G25"/>
  <c r="F25"/>
  <c r="E25"/>
  <c r="G24"/>
  <c r="F24"/>
  <c r="E24"/>
  <c r="G23"/>
  <c r="F23"/>
  <c r="E23"/>
  <c r="G22"/>
  <c r="F22"/>
  <c r="E22"/>
  <c r="L19"/>
  <c r="G17"/>
  <c r="G16"/>
  <c r="L13"/>
  <c r="K13"/>
  <c r="C12"/>
  <c r="C13" s="1"/>
  <c r="D8"/>
  <c r="F8" s="1"/>
  <c r="G6"/>
  <c r="D6"/>
  <c r="F6" s="1"/>
  <c r="G4"/>
  <c r="D4"/>
  <c r="F4" s="1"/>
  <c r="G2"/>
  <c r="D2"/>
  <c r="F2" s="1"/>
  <c r="J16" l="1"/>
  <c r="J17" s="1"/>
  <c r="K12"/>
  <c r="N12" s="1"/>
  <c r="L14"/>
  <c r="K14"/>
  <c r="N14" s="1"/>
  <c r="L12"/>
  <c r="C13" i="2"/>
  <c r="C12"/>
  <c r="F2"/>
  <c r="J17"/>
  <c r="J16"/>
  <c r="K14"/>
  <c r="K13"/>
  <c r="K12"/>
  <c r="L14"/>
  <c r="L13"/>
  <c r="N14"/>
  <c r="L12"/>
  <c r="J14"/>
  <c r="J12"/>
  <c r="L19"/>
  <c r="F16"/>
  <c r="G16"/>
  <c r="G17" s="1"/>
  <c r="K16" i="3" l="1"/>
  <c r="K17" s="1"/>
  <c r="K16" i="2"/>
  <c r="K17" s="1"/>
  <c r="N12"/>
  <c r="G33"/>
  <c r="F34"/>
  <c r="F35"/>
  <c r="F36"/>
  <c r="F37"/>
  <c r="F38"/>
  <c r="F39"/>
  <c r="F40"/>
  <c r="F33"/>
  <c r="E34"/>
  <c r="G34" s="1"/>
  <c r="E35"/>
  <c r="G35" s="1"/>
  <c r="E36"/>
  <c r="G36" s="1"/>
  <c r="E37"/>
  <c r="G37" s="1"/>
  <c r="E38"/>
  <c r="G38" s="1"/>
  <c r="E39"/>
  <c r="G39" s="1"/>
  <c r="E40"/>
  <c r="G40" s="1"/>
  <c r="E33"/>
  <c r="E23"/>
  <c r="F23"/>
  <c r="G23"/>
  <c r="E24"/>
  <c r="F24"/>
  <c r="G24"/>
  <c r="E25"/>
  <c r="F25"/>
  <c r="G25"/>
  <c r="E26"/>
  <c r="F26"/>
  <c r="G26"/>
  <c r="E27"/>
  <c r="F27"/>
  <c r="G27"/>
  <c r="E28"/>
  <c r="F28"/>
  <c r="G28"/>
  <c r="E29"/>
  <c r="F29"/>
  <c r="G29"/>
  <c r="F22"/>
  <c r="G22"/>
  <c r="E22"/>
  <c r="G6" l="1"/>
  <c r="G4"/>
  <c r="G2"/>
  <c r="F6"/>
  <c r="D6"/>
  <c r="D4"/>
  <c r="F4" s="1"/>
  <c r="D2"/>
  <c r="D8"/>
</calcChain>
</file>

<file path=xl/sharedStrings.xml><?xml version="1.0" encoding="utf-8"?>
<sst xmlns="http://schemas.openxmlformats.org/spreadsheetml/2006/main" count="108" uniqueCount="41">
  <si>
    <t>Nil</t>
  </si>
  <si>
    <t>TB Ag</t>
  </si>
  <si>
    <t>Result</t>
  </si>
  <si>
    <t>S1</t>
  </si>
  <si>
    <t>S2</t>
  </si>
  <si>
    <t>S3</t>
  </si>
  <si>
    <t>S4</t>
  </si>
  <si>
    <t>Standard</t>
  </si>
  <si>
    <t>N/A</t>
  </si>
  <si>
    <t>X 축</t>
  </si>
  <si>
    <t>Y 축</t>
  </si>
  <si>
    <t>O.D</t>
  </si>
  <si>
    <t>Mitogen</t>
  </si>
  <si>
    <t>Nil(IU/mL)</t>
  </si>
  <si>
    <t>Mitogen(IU/mL)</t>
  </si>
  <si>
    <t>검체 1</t>
  </si>
  <si>
    <t>검체 2</t>
  </si>
  <si>
    <t>검체 3</t>
  </si>
  <si>
    <t>검체 4</t>
  </si>
  <si>
    <t>검체 5</t>
  </si>
  <si>
    <t>검체 6</t>
  </si>
  <si>
    <t>검체 7</t>
  </si>
  <si>
    <t>검체 8</t>
  </si>
  <si>
    <t>TB Ag-Nil</t>
  </si>
  <si>
    <t>Mitogen-Nil</t>
  </si>
  <si>
    <t>TB Ag(IU/mL)</t>
  </si>
  <si>
    <t>수식 대입 exp((LN(검체OD값)+0.9438)/0.7219)</t>
    <phoneticPr fontId="6" type="noConversion"/>
  </si>
  <si>
    <r>
      <t xml:space="preserve">Standard curve </t>
    </r>
    <r>
      <rPr>
        <sz val="11"/>
        <color theme="1"/>
        <rFont val="돋움"/>
        <family val="3"/>
        <charset val="129"/>
      </rPr>
      <t>그래프수식</t>
    </r>
    <r>
      <rPr>
        <sz val="11"/>
        <color theme="1"/>
        <rFont val="Arial"/>
        <family val="2"/>
      </rPr>
      <t>y=mx+c</t>
    </r>
    <r>
      <rPr>
        <sz val="11"/>
        <color theme="1"/>
        <rFont val="돋움"/>
        <family val="3"/>
        <charset val="129"/>
      </rPr>
      <t>를활용하여검체농도값</t>
    </r>
    <r>
      <rPr>
        <sz val="11"/>
        <color theme="1"/>
        <rFont val="Arial"/>
        <family val="2"/>
      </rPr>
      <t>x(=exp((y-c)/m))</t>
    </r>
    <r>
      <rPr>
        <sz val="11"/>
        <color theme="1"/>
        <rFont val="돋움"/>
        <family val="3"/>
        <charset val="129"/>
      </rPr>
      <t>을구한다</t>
    </r>
    <phoneticPr fontId="6" type="noConversion"/>
  </si>
  <si>
    <t>y=mx+c</t>
  </si>
  <si>
    <t>c=y-mx</t>
    <phoneticPr fontId="6" type="noConversion"/>
  </si>
  <si>
    <t>c</t>
    <phoneticPr fontId="6" type="noConversion"/>
  </si>
  <si>
    <t>m</t>
    <phoneticPr fontId="6" type="noConversion"/>
  </si>
  <si>
    <t>m=(c+y)/x</t>
    <phoneticPr fontId="6" type="noConversion"/>
  </si>
  <si>
    <t>x(=exp((y-c)/m))</t>
  </si>
  <si>
    <t>c=y-(mx)</t>
    <phoneticPr fontId="6" type="noConversion"/>
  </si>
  <si>
    <r>
      <rPr>
        <sz val="11"/>
        <color theme="1"/>
        <rFont val="돋움"/>
        <family val="3"/>
        <charset val="129"/>
      </rPr>
      <t>농도</t>
    </r>
    <r>
      <rPr>
        <sz val="11"/>
        <color theme="1"/>
        <rFont val="Arial"/>
        <family val="2"/>
      </rPr>
      <t xml:space="preserve"> (IU/ml)</t>
    </r>
    <phoneticPr fontId="6" type="noConversion"/>
  </si>
  <si>
    <r>
      <t xml:space="preserve">OD </t>
    </r>
    <r>
      <rPr>
        <sz val="11"/>
        <color theme="1"/>
        <rFont val="돋움"/>
        <family val="3"/>
        <charset val="129"/>
      </rPr>
      <t>값</t>
    </r>
    <phoneticPr fontId="6" type="noConversion"/>
  </si>
  <si>
    <t>Mean OD</t>
    <phoneticPr fontId="6" type="noConversion"/>
  </si>
  <si>
    <t>% CV</t>
    <phoneticPr fontId="6" type="noConversion"/>
  </si>
  <si>
    <r>
      <t>log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(OD)</t>
    </r>
    <phoneticPr fontId="6" type="noConversion"/>
  </si>
  <si>
    <r>
      <t>log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농도</t>
    </r>
    <r>
      <rPr>
        <sz val="11"/>
        <color theme="1"/>
        <rFont val="Arial"/>
        <family val="2"/>
      </rPr>
      <t>)</t>
    </r>
    <phoneticPr fontId="6" type="noConversion"/>
  </si>
</sst>
</file>

<file path=xl/styles.xml><?xml version="1.0" encoding="utf-8"?>
<styleSheet xmlns="http://schemas.openxmlformats.org/spreadsheetml/2006/main">
  <numFmts count="4">
    <numFmt numFmtId="176" formatCode="0.000"/>
    <numFmt numFmtId="177" formatCode="0.00_ "/>
    <numFmt numFmtId="178" formatCode="0.000_ "/>
    <numFmt numFmtId="179" formatCode="0.0000_ "/>
  </numFmts>
  <fonts count="8">
    <font>
      <sz val="11"/>
      <color theme="1"/>
      <name val="Arial"/>
      <family val="2"/>
    </font>
    <font>
      <sz val="11"/>
      <color theme="1"/>
      <name val="맑은 고딕"/>
      <family val="2"/>
      <charset val="129"/>
      <scheme val="minor"/>
    </font>
    <font>
      <vertAlign val="subscript"/>
      <sz val="11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8" fontId="3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3" borderId="0" xfId="0" applyFill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Standard</a:t>
            </a:r>
            <a:r>
              <a:rPr lang="en-US" altLang="ko-KR" baseline="0"/>
              <a:t> Curve</a:t>
            </a:r>
            <a:endParaRPr lang="ko-KR" altLang="en-US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Eq val="1"/>
            <c:trendlineLbl>
              <c:layout>
                <c:manualLayout>
                  <c:x val="-3.4118985126859146E-2"/>
                  <c:y val="-1.8328594342373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Sheet2!$F$12:$F$14</c:f>
              <c:numCache>
                <c:formatCode>General</c:formatCode>
                <c:ptCount val="3"/>
                <c:pt idx="0">
                  <c:v>1.3862943611198906</c:v>
                </c:pt>
                <c:pt idx="1">
                  <c:v>0</c:v>
                </c:pt>
                <c:pt idx="2">
                  <c:v>-1.3862943611198906</c:v>
                </c:pt>
              </c:numCache>
            </c:numRef>
          </c:xVal>
          <c:yVal>
            <c:numRef>
              <c:f>Sheet2!$G$12:$G$14</c:f>
              <c:numCache>
                <c:formatCode>General</c:formatCode>
                <c:ptCount val="3"/>
                <c:pt idx="0">
                  <c:v>0.1275133202989597</c:v>
                </c:pt>
                <c:pt idx="1">
                  <c:v>-1.0847093834991184</c:v>
                </c:pt>
                <c:pt idx="2">
                  <c:v>-1.8740547119548852</c:v>
                </c:pt>
              </c:numCache>
            </c:numRef>
          </c:yVal>
        </c:ser>
        <c:axId val="7734016"/>
        <c:axId val="7735936"/>
      </c:scatterChart>
      <c:valAx>
        <c:axId val="773401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35936"/>
        <c:crosses val="autoZero"/>
        <c:crossBetween val="midCat"/>
      </c:valAx>
      <c:valAx>
        <c:axId val="77359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34016"/>
        <c:crosses val="autoZero"/>
        <c:crossBetween val="midCat"/>
      </c:valAx>
      <c:spPr>
        <a:noFill/>
        <a:ln>
          <a:noFill/>
        </a:ln>
        <a:effectLst/>
      </c:spPr>
    </c:plotArea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Standard</a:t>
            </a:r>
            <a:r>
              <a:rPr lang="en-US" altLang="ko-KR" baseline="0"/>
              <a:t> Curve</a:t>
            </a:r>
            <a:endParaRPr lang="ko-KR" altLang="en-US"/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Eq val="1"/>
            <c:trendlineLbl>
              <c:layout>
                <c:manualLayout>
                  <c:x val="-3.4118985126859146E-2"/>
                  <c:y val="-1.8328594342373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'Sheet2 (2)'!$F$12:$F$14</c:f>
              <c:numCache>
                <c:formatCode>General</c:formatCode>
                <c:ptCount val="3"/>
                <c:pt idx="0">
                  <c:v>1.3862943611198906</c:v>
                </c:pt>
                <c:pt idx="1">
                  <c:v>0</c:v>
                </c:pt>
                <c:pt idx="2">
                  <c:v>-1.3862943611198906</c:v>
                </c:pt>
              </c:numCache>
            </c:numRef>
          </c:xVal>
          <c:yVal>
            <c:numRef>
              <c:f>'Sheet2 (2)'!$G$12:$G$14</c:f>
              <c:numCache>
                <c:formatCode>General</c:formatCode>
                <c:ptCount val="3"/>
                <c:pt idx="0">
                  <c:v>0.1275133202989597</c:v>
                </c:pt>
                <c:pt idx="1">
                  <c:v>-1.0847093834991184</c:v>
                </c:pt>
                <c:pt idx="2">
                  <c:v>-1.8740547119548852</c:v>
                </c:pt>
              </c:numCache>
            </c:numRef>
          </c:yVal>
        </c:ser>
        <c:axId val="8005504"/>
        <c:axId val="34803712"/>
      </c:scatterChart>
      <c:valAx>
        <c:axId val="8005504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803712"/>
        <c:crosses val="autoZero"/>
        <c:crossBetween val="midCat"/>
      </c:valAx>
      <c:valAx>
        <c:axId val="3480371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005504"/>
        <c:crosses val="autoZero"/>
        <c:crossBetween val="midCat"/>
      </c:valAx>
      <c:spPr>
        <a:noFill/>
        <a:ln>
          <a:noFill/>
        </a:ln>
        <a:effectLst/>
      </c:spPr>
    </c:plotArea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386715</xdr:colOff>
      <xdr:row>0</xdr:row>
      <xdr:rowOff>192405</xdr:rowOff>
    </xdr:from>
    <xdr:to>
      <xdr:col>21</xdr:col>
      <xdr:colOff>264795</xdr:colOff>
      <xdr:row>16</xdr:row>
      <xdr:rowOff>100965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653415</xdr:colOff>
      <xdr:row>0</xdr:row>
      <xdr:rowOff>220980</xdr:rowOff>
    </xdr:from>
    <xdr:to>
      <xdr:col>23</xdr:col>
      <xdr:colOff>531495</xdr:colOff>
      <xdr:row>16</xdr:row>
      <xdr:rowOff>129540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>
      <selection activeCell="K5" sqref="K5"/>
    </sheetView>
  </sheetViews>
  <sheetFormatPr defaultRowHeight="14.25"/>
  <cols>
    <col min="2" max="2" width="10.25" bestFit="1" customWidth="1"/>
    <col min="3" max="3" width="10.875" bestFit="1" customWidth="1"/>
    <col min="4" max="7" width="12.5" bestFit="1" customWidth="1"/>
    <col min="9" max="9" width="13.5" bestFit="1" customWidth="1"/>
    <col min="10" max="10" width="22.75" customWidth="1"/>
    <col min="11" max="11" width="23.75" customWidth="1"/>
    <col min="14" max="14" width="18.125" customWidth="1"/>
  </cols>
  <sheetData>
    <row r="1" spans="1:14" ht="18.75">
      <c r="A1" s="3" t="s">
        <v>7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</row>
    <row r="2" spans="1:14">
      <c r="A2" s="17" t="s">
        <v>3</v>
      </c>
      <c r="B2" s="18">
        <v>4</v>
      </c>
      <c r="C2" s="2">
        <v>1.113</v>
      </c>
      <c r="D2" s="22">
        <f>AVERAGE(C2:C3)</f>
        <v>1.1360000000000001</v>
      </c>
      <c r="E2" s="17">
        <v>2.9</v>
      </c>
      <c r="F2" s="20">
        <f>LN(D2)</f>
        <v>0.1275133202989597</v>
      </c>
      <c r="G2" s="20">
        <f>LN(4)</f>
        <v>1.3862943611198906</v>
      </c>
    </row>
    <row r="3" spans="1:14">
      <c r="A3" s="17"/>
      <c r="B3" s="18"/>
      <c r="C3" s="2">
        <v>1.159</v>
      </c>
      <c r="D3" s="22"/>
      <c r="E3" s="17"/>
      <c r="F3" s="21"/>
      <c r="G3" s="21"/>
    </row>
    <row r="4" spans="1:14">
      <c r="A4" s="17" t="s">
        <v>4</v>
      </c>
      <c r="B4" s="18">
        <v>1</v>
      </c>
      <c r="C4" s="2">
        <v>0.32800000000000001</v>
      </c>
      <c r="D4" s="22">
        <f>AVERAGE(C4:C5)</f>
        <v>0.33799999999999997</v>
      </c>
      <c r="E4" s="17">
        <v>4.2</v>
      </c>
      <c r="F4" s="20">
        <f>LN(D4)</f>
        <v>-1.0847093834991184</v>
      </c>
      <c r="G4" s="20">
        <f>LN(1)</f>
        <v>0</v>
      </c>
    </row>
    <row r="5" spans="1:14">
      <c r="A5" s="17"/>
      <c r="B5" s="18"/>
      <c r="C5" s="2">
        <v>0.34799999999999998</v>
      </c>
      <c r="D5" s="22"/>
      <c r="E5" s="17"/>
      <c r="F5" s="21"/>
      <c r="G5" s="21"/>
    </row>
    <row r="6" spans="1:14">
      <c r="A6" s="17" t="s">
        <v>5</v>
      </c>
      <c r="B6" s="18">
        <v>0.25</v>
      </c>
      <c r="C6" s="2">
        <v>0.156</v>
      </c>
      <c r="D6" s="22">
        <f>AVERAGE(C6:C7)</f>
        <v>0.1535</v>
      </c>
      <c r="E6" s="16" t="s">
        <v>8</v>
      </c>
      <c r="F6" s="20">
        <f>LN(D6)</f>
        <v>-1.8740547119548852</v>
      </c>
      <c r="G6" s="20">
        <f>LN(0.25)</f>
        <v>-1.3862943611198906</v>
      </c>
    </row>
    <row r="7" spans="1:14">
      <c r="A7" s="17"/>
      <c r="B7" s="18"/>
      <c r="C7" s="2">
        <v>0.151</v>
      </c>
      <c r="D7" s="22"/>
      <c r="E7" s="16"/>
      <c r="F7" s="21"/>
      <c r="G7" s="21"/>
    </row>
    <row r="8" spans="1:14">
      <c r="A8" s="17" t="s">
        <v>6</v>
      </c>
      <c r="B8" s="17">
        <v>0</v>
      </c>
      <c r="C8" s="2">
        <v>7.3999999999999996E-2</v>
      </c>
      <c r="D8" s="22">
        <f>AVERAGE(C8:C9)</f>
        <v>7.9500000000000001E-2</v>
      </c>
      <c r="E8" s="17" t="s">
        <v>8</v>
      </c>
      <c r="F8" s="17" t="s">
        <v>8</v>
      </c>
      <c r="G8" s="17" t="s">
        <v>8</v>
      </c>
    </row>
    <row r="9" spans="1:14">
      <c r="A9" s="17"/>
      <c r="B9" s="17"/>
      <c r="C9" s="2">
        <v>8.5000000000000006E-2</v>
      </c>
      <c r="D9" s="22"/>
      <c r="E9" s="17"/>
      <c r="F9" s="17"/>
      <c r="G9" s="17"/>
    </row>
    <row r="10" spans="1:14">
      <c r="I10" t="s">
        <v>34</v>
      </c>
      <c r="J10" t="s">
        <v>32</v>
      </c>
    </row>
    <row r="11" spans="1:14">
      <c r="F11" s="1" t="s">
        <v>9</v>
      </c>
      <c r="G11" s="1" t="s">
        <v>10</v>
      </c>
      <c r="I11" t="s">
        <v>30</v>
      </c>
      <c r="J11" t="s">
        <v>31</v>
      </c>
      <c r="K11" t="s">
        <v>28</v>
      </c>
      <c r="L11" t="s">
        <v>29</v>
      </c>
      <c r="N11" t="s">
        <v>33</v>
      </c>
    </row>
    <row r="12" spans="1:14">
      <c r="B12" s="14"/>
      <c r="C12">
        <f>C6+C7</f>
        <v>0.307</v>
      </c>
      <c r="F12" s="1">
        <v>1.3862943611198906</v>
      </c>
      <c r="G12" s="1">
        <v>0.1275133202989597</v>
      </c>
      <c r="I12">
        <v>-1.0847093834991199</v>
      </c>
      <c r="J12">
        <f>(I12+G12)/F12</f>
        <v>-0.69047100676865503</v>
      </c>
      <c r="K12">
        <f>(J12*F12)+G17</f>
        <v>-1.900946321585175</v>
      </c>
      <c r="L12">
        <f>G12-(J12*F12)</f>
        <v>1.0847093834991199</v>
      </c>
      <c r="N12">
        <f>EXP((K12-I12)/J12)</f>
        <v>3.2613627517500516</v>
      </c>
    </row>
    <row r="13" spans="1:14">
      <c r="C13">
        <f>C12/2</f>
        <v>0.1535</v>
      </c>
      <c r="F13" s="1">
        <v>0</v>
      </c>
      <c r="G13" s="1">
        <v>-1.0847093834991184</v>
      </c>
      <c r="I13">
        <v>-1.0847093834991199</v>
      </c>
      <c r="J13">
        <v>0</v>
      </c>
      <c r="K13">
        <f>(J13*F13)+G18</f>
        <v>0</v>
      </c>
      <c r="L13">
        <f>G13-(J13*F13)</f>
        <v>-1.0847093834991184</v>
      </c>
      <c r="N13">
        <v>0</v>
      </c>
    </row>
    <row r="14" spans="1:14">
      <c r="F14" s="1">
        <v>-1.3862943611198906</v>
      </c>
      <c r="G14" s="1">
        <v>-1.8740547119548852</v>
      </c>
      <c r="I14">
        <v>-1.0847093834991199</v>
      </c>
      <c r="J14">
        <f>(I14+G14)/F14</f>
        <v>2.1342971438359064</v>
      </c>
      <c r="K14">
        <f>(J14*F14)+G19</f>
        <v>-2.9587640954540051</v>
      </c>
      <c r="L14">
        <f>G14-(J14*F14)</f>
        <v>1.0847093834991199</v>
      </c>
      <c r="N14">
        <f>EXP((K14-I14)/J14)</f>
        <v>0.41558569188989108</v>
      </c>
    </row>
    <row r="16" spans="1:14">
      <c r="F16">
        <f>SUM(F12:F15)</f>
        <v>0</v>
      </c>
      <c r="G16">
        <f>SUM(G12:G15)</f>
        <v>-2.831250775155044</v>
      </c>
      <c r="J16">
        <f>SUM(J12:J15)</f>
        <v>1.4438261370672514</v>
      </c>
      <c r="K16">
        <f>SUM(K12:K15)</f>
        <v>-4.8597104170391798</v>
      </c>
    </row>
    <row r="17" spans="1:16">
      <c r="G17" s="23">
        <f>G16/3</f>
        <v>-0.9437502583850147</v>
      </c>
      <c r="J17" s="23">
        <f>J16/2</f>
        <v>0.72191306853362569</v>
      </c>
      <c r="K17">
        <f>K16/3</f>
        <v>-1.6199034723463932</v>
      </c>
    </row>
    <row r="19" spans="1:16">
      <c r="L19">
        <f>EXP(1.386)</f>
        <v>3.9988227288003722</v>
      </c>
    </row>
    <row r="20" spans="1:16">
      <c r="A20" s="4"/>
      <c r="B20" s="19" t="s">
        <v>11</v>
      </c>
      <c r="C20" s="19"/>
      <c r="D20" s="19"/>
      <c r="E20" s="19" t="s">
        <v>26</v>
      </c>
      <c r="F20" s="19"/>
      <c r="G20" s="19"/>
    </row>
    <row r="21" spans="1:16">
      <c r="A21" s="6"/>
      <c r="B21" s="5" t="s">
        <v>0</v>
      </c>
      <c r="C21" s="5" t="s">
        <v>1</v>
      </c>
      <c r="D21" s="5" t="s">
        <v>12</v>
      </c>
      <c r="E21" s="6" t="s">
        <v>13</v>
      </c>
      <c r="F21" s="6" t="s">
        <v>25</v>
      </c>
      <c r="G21" s="6" t="s">
        <v>14</v>
      </c>
    </row>
    <row r="22" spans="1:16">
      <c r="A22" s="5" t="s">
        <v>15</v>
      </c>
      <c r="B22" s="8">
        <v>0.1</v>
      </c>
      <c r="C22" s="8">
        <v>0.65300000000000002</v>
      </c>
      <c r="D22" s="8">
        <v>3.5</v>
      </c>
      <c r="E22" s="7">
        <f>EXP((LN(B22)+0.9438)/0.7219)</f>
        <v>0.15224952225248894</v>
      </c>
      <c r="F22" s="7">
        <f>EXP((LN(C22)+0.9438)/0.7219)</f>
        <v>2.0483346183986244</v>
      </c>
      <c r="G22" s="9">
        <f t="shared" ref="G22" si="0">EXP((LN(D22)+0.9438)/0.7219)</f>
        <v>20.962862402805563</v>
      </c>
    </row>
    <row r="23" spans="1:16">
      <c r="A23" s="5" t="s">
        <v>16</v>
      </c>
      <c r="B23" s="8">
        <v>6.4000000000000001E-2</v>
      </c>
      <c r="C23" s="8">
        <v>5.0999999999999997E-2</v>
      </c>
      <c r="D23" s="8">
        <v>3.5</v>
      </c>
      <c r="E23" s="7">
        <f t="shared" ref="E23:E29" si="1">EXP((LN(B23)+0.9438)/0.7219)</f>
        <v>8.2048370938419074E-2</v>
      </c>
      <c r="F23" s="7">
        <f t="shared" ref="F23:F29" si="2">EXP((LN(C23)+0.9438)/0.7219)</f>
        <v>5.9906283282114774E-2</v>
      </c>
      <c r="G23" s="9">
        <f t="shared" ref="G23:G29" si="3">EXP((LN(D23)+0.9438)/0.7219)</f>
        <v>20.962862402805563</v>
      </c>
      <c r="P23" t="s">
        <v>27</v>
      </c>
    </row>
    <row r="24" spans="1:16">
      <c r="A24" s="5" t="s">
        <v>17</v>
      </c>
      <c r="B24" s="8">
        <v>4.5999999999999999E-2</v>
      </c>
      <c r="C24" s="8">
        <v>6.5000000000000002E-2</v>
      </c>
      <c r="D24" s="8">
        <v>2.6659999999999999</v>
      </c>
      <c r="E24" s="7">
        <f t="shared" si="1"/>
        <v>5.1927428819931613E-2</v>
      </c>
      <c r="F24" s="7">
        <f t="shared" si="2"/>
        <v>8.3829575938957249E-2</v>
      </c>
      <c r="G24" s="9">
        <f t="shared" si="3"/>
        <v>14.378217604720666</v>
      </c>
    </row>
    <row r="25" spans="1:16">
      <c r="A25" s="5" t="s">
        <v>18</v>
      </c>
      <c r="B25" s="8">
        <v>6.7000000000000004E-2</v>
      </c>
      <c r="C25" s="8">
        <v>4.3999999999999997E-2</v>
      </c>
      <c r="D25" s="8">
        <v>3.5</v>
      </c>
      <c r="E25" s="7">
        <f t="shared" si="1"/>
        <v>8.7423651897860513E-2</v>
      </c>
      <c r="F25" s="7">
        <f t="shared" si="2"/>
        <v>4.8826396450024685E-2</v>
      </c>
      <c r="G25" s="9">
        <f t="shared" si="3"/>
        <v>20.962862402805563</v>
      </c>
    </row>
    <row r="26" spans="1:16">
      <c r="A26" s="5" t="s">
        <v>19</v>
      </c>
      <c r="B26" s="8">
        <v>7.0999999999999994E-2</v>
      </c>
      <c r="C26" s="8">
        <v>4.1000000000000002E-2</v>
      </c>
      <c r="D26" s="8">
        <v>3.5</v>
      </c>
      <c r="E26" s="7">
        <f t="shared" si="1"/>
        <v>9.4735779615895646E-2</v>
      </c>
      <c r="F26" s="7">
        <f t="shared" si="2"/>
        <v>4.4276287546564264E-2</v>
      </c>
      <c r="G26" s="9">
        <f t="shared" si="3"/>
        <v>20.962862402805563</v>
      </c>
    </row>
    <row r="27" spans="1:16">
      <c r="A27" s="5" t="s">
        <v>20</v>
      </c>
      <c r="B27" s="8">
        <v>9.5000000000000001E-2</v>
      </c>
      <c r="C27" s="8">
        <v>0.52900000000000003</v>
      </c>
      <c r="D27" s="8">
        <v>3.5</v>
      </c>
      <c r="E27" s="7">
        <f t="shared" si="1"/>
        <v>0.14180708583567406</v>
      </c>
      <c r="F27" s="7">
        <f t="shared" si="2"/>
        <v>1.5300686166823605</v>
      </c>
      <c r="G27" s="9">
        <f t="shared" si="3"/>
        <v>20.962862402805563</v>
      </c>
    </row>
    <row r="28" spans="1:16">
      <c r="A28" s="5" t="s">
        <v>21</v>
      </c>
      <c r="B28" s="8">
        <v>5.6000000000000001E-2</v>
      </c>
      <c r="C28" s="8">
        <v>5.7000000000000002E-2</v>
      </c>
      <c r="D28" s="8">
        <v>3.5</v>
      </c>
      <c r="E28" s="7">
        <f t="shared" si="1"/>
        <v>6.8192651941336252E-2</v>
      </c>
      <c r="F28" s="7">
        <f t="shared" si="2"/>
        <v>6.9885267512294902E-2</v>
      </c>
      <c r="G28" s="9">
        <f t="shared" si="3"/>
        <v>20.962862402805563</v>
      </c>
    </row>
    <row r="29" spans="1:16">
      <c r="A29" s="5" t="s">
        <v>22</v>
      </c>
      <c r="B29" s="8">
        <v>4.7E-2</v>
      </c>
      <c r="C29" s="8">
        <v>5.3999999999999999E-2</v>
      </c>
      <c r="D29" s="8">
        <v>3.5</v>
      </c>
      <c r="E29" s="7">
        <f t="shared" si="1"/>
        <v>5.3497678382583291E-2</v>
      </c>
      <c r="F29" s="7">
        <f t="shared" si="2"/>
        <v>6.4842363043915441E-2</v>
      </c>
      <c r="G29" s="9">
        <f t="shared" si="3"/>
        <v>20.962862402805563</v>
      </c>
    </row>
    <row r="32" spans="1:16">
      <c r="A32" s="10"/>
      <c r="B32" s="10" t="s">
        <v>13</v>
      </c>
      <c r="C32" s="10" t="s">
        <v>25</v>
      </c>
      <c r="D32" s="10" t="s">
        <v>14</v>
      </c>
      <c r="E32" s="10" t="s">
        <v>23</v>
      </c>
      <c r="F32" s="10" t="s">
        <v>24</v>
      </c>
      <c r="G32" s="10" t="s">
        <v>2</v>
      </c>
    </row>
    <row r="33" spans="1:7">
      <c r="A33" s="10" t="s">
        <v>15</v>
      </c>
      <c r="B33" s="11">
        <v>0.15224952225248894</v>
      </c>
      <c r="C33" s="11">
        <v>2.04833461839862</v>
      </c>
      <c r="D33" s="11">
        <v>20.962862402805563</v>
      </c>
      <c r="E33" s="11">
        <f>C33-B33</f>
        <v>1.8960850961461311</v>
      </c>
      <c r="F33" s="11">
        <f>D33-B33</f>
        <v>20.810612880553073</v>
      </c>
      <c r="G33" s="10" t="str">
        <f>IF(B33&gt;8,"Indeterminate",(IF(D33&lt;0.5,"Indeterminate",(IF(E33&gt;0.35,"POSITIVE","NEGATIVE")))))</f>
        <v>POSITIVE</v>
      </c>
    </row>
    <row r="34" spans="1:7">
      <c r="A34" s="10" t="s">
        <v>16</v>
      </c>
      <c r="B34" s="11">
        <v>8.2048370938419074E-2</v>
      </c>
      <c r="C34" s="11">
        <v>5.9906283282114774E-2</v>
      </c>
      <c r="D34" s="11">
        <v>20.962862402805563</v>
      </c>
      <c r="E34" s="11">
        <f t="shared" ref="E34:E40" si="4">C34-B34</f>
        <v>-2.21420876563043E-2</v>
      </c>
      <c r="F34" s="11">
        <f t="shared" ref="F34:F40" si="5">D34-B34</f>
        <v>20.880814031867143</v>
      </c>
      <c r="G34" s="10" t="str">
        <f>IF(B34&gt;8,"Indeterminate",(IF(D34&lt;0.5,"Indeterminate",(IF(E34&gt;0.35,"POSITIVE","NEGATIVE")))))</f>
        <v>NEGATIVE</v>
      </c>
    </row>
    <row r="35" spans="1:7">
      <c r="A35" s="10" t="s">
        <v>17</v>
      </c>
      <c r="B35" s="11">
        <v>5.1927428819931613E-2</v>
      </c>
      <c r="C35" s="11">
        <v>8.3829575938957249E-2</v>
      </c>
      <c r="D35" s="11">
        <v>14.378217604720666</v>
      </c>
      <c r="E35" s="11">
        <f t="shared" si="4"/>
        <v>3.1902147119025635E-2</v>
      </c>
      <c r="F35" s="11">
        <f t="shared" si="5"/>
        <v>14.326290175900734</v>
      </c>
      <c r="G35" s="10" t="str">
        <f t="shared" ref="G35:G40" si="6">IF(B35&gt;8,"Indeterminate",(IF(D35&lt;0.5,"Indeterminate",(IF(E35&gt;0.35,"POSITIVE","NEGATIVE")))))</f>
        <v>NEGATIVE</v>
      </c>
    </row>
    <row r="36" spans="1:7">
      <c r="A36" s="10" t="s">
        <v>18</v>
      </c>
      <c r="B36" s="11">
        <v>8.7423651897860513E-2</v>
      </c>
      <c r="C36" s="11">
        <v>4.8826396450024685E-2</v>
      </c>
      <c r="D36" s="11">
        <v>20.962862402805563</v>
      </c>
      <c r="E36" s="11">
        <f t="shared" si="4"/>
        <v>-3.8597255447835828E-2</v>
      </c>
      <c r="F36" s="11">
        <f t="shared" si="5"/>
        <v>20.875438750907701</v>
      </c>
      <c r="G36" s="10" t="str">
        <f t="shared" si="6"/>
        <v>NEGATIVE</v>
      </c>
    </row>
    <row r="37" spans="1:7">
      <c r="A37" s="10" t="s">
        <v>19</v>
      </c>
      <c r="B37" s="11">
        <v>9.4735779615895646E-2</v>
      </c>
      <c r="C37" s="11">
        <v>4.4276287546564264E-2</v>
      </c>
      <c r="D37" s="11">
        <v>20.962862402805563</v>
      </c>
      <c r="E37" s="11">
        <f t="shared" si="4"/>
        <v>-5.0459492069331383E-2</v>
      </c>
      <c r="F37" s="11">
        <f t="shared" si="5"/>
        <v>20.868126623189667</v>
      </c>
      <c r="G37" s="10" t="str">
        <f t="shared" si="6"/>
        <v>NEGATIVE</v>
      </c>
    </row>
    <row r="38" spans="1:7">
      <c r="A38" s="10" t="s">
        <v>20</v>
      </c>
      <c r="B38" s="11">
        <v>0.14180708583567406</v>
      </c>
      <c r="C38" s="11">
        <v>1.5300686166823605</v>
      </c>
      <c r="D38" s="11">
        <v>20.962862402805563</v>
      </c>
      <c r="E38" s="11">
        <f t="shared" si="4"/>
        <v>1.3882615308466864</v>
      </c>
      <c r="F38" s="11">
        <f t="shared" si="5"/>
        <v>20.82105531696989</v>
      </c>
      <c r="G38" s="10" t="str">
        <f t="shared" si="6"/>
        <v>POSITIVE</v>
      </c>
    </row>
    <row r="39" spans="1:7">
      <c r="A39" s="10" t="s">
        <v>21</v>
      </c>
      <c r="B39" s="11">
        <v>6.8192651941336252E-2</v>
      </c>
      <c r="C39" s="11">
        <v>6.9885267512294902E-2</v>
      </c>
      <c r="D39" s="11">
        <v>20.962862402805563</v>
      </c>
      <c r="E39" s="11">
        <f t="shared" si="4"/>
        <v>1.6926155709586499E-3</v>
      </c>
      <c r="F39" s="11">
        <f t="shared" si="5"/>
        <v>20.894669750864228</v>
      </c>
      <c r="G39" s="10" t="str">
        <f t="shared" si="6"/>
        <v>NEGATIVE</v>
      </c>
    </row>
    <row r="40" spans="1:7">
      <c r="A40" s="10" t="s">
        <v>22</v>
      </c>
      <c r="B40" s="11">
        <v>5.3497678382583291E-2</v>
      </c>
      <c r="C40" s="11">
        <v>6.4842363043915441E-2</v>
      </c>
      <c r="D40" s="11">
        <v>20.962862402805563</v>
      </c>
      <c r="E40" s="11">
        <f t="shared" si="4"/>
        <v>1.1344684661332149E-2</v>
      </c>
      <c r="F40" s="11">
        <f t="shared" si="5"/>
        <v>20.909364724422979</v>
      </c>
      <c r="G40" s="10" t="str">
        <f t="shared" si="6"/>
        <v>NEGATIVE</v>
      </c>
    </row>
  </sheetData>
  <mergeCells count="26">
    <mergeCell ref="E20:G20"/>
    <mergeCell ref="B20:D20"/>
    <mergeCell ref="F8:F9"/>
    <mergeCell ref="G8:G9"/>
    <mergeCell ref="F2:F3"/>
    <mergeCell ref="F4:F5"/>
    <mergeCell ref="F6:F7"/>
    <mergeCell ref="G2:G3"/>
    <mergeCell ref="G4:G5"/>
    <mergeCell ref="G6:G7"/>
    <mergeCell ref="D2:D3"/>
    <mergeCell ref="D4:D5"/>
    <mergeCell ref="D6:D7"/>
    <mergeCell ref="D8:D9"/>
    <mergeCell ref="E2:E3"/>
    <mergeCell ref="E4:E5"/>
    <mergeCell ref="E6:E7"/>
    <mergeCell ref="E8:E9"/>
    <mergeCell ref="A2:A3"/>
    <mergeCell ref="A4:A5"/>
    <mergeCell ref="A6:A7"/>
    <mergeCell ref="A8:A9"/>
    <mergeCell ref="B2:B3"/>
    <mergeCell ref="B4:B5"/>
    <mergeCell ref="B6:B7"/>
    <mergeCell ref="B8:B9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0"/>
  <sheetViews>
    <sheetView workbookViewId="0">
      <selection activeCell="F2" sqref="F2:F3"/>
    </sheetView>
  </sheetViews>
  <sheetFormatPr defaultRowHeight="14.25"/>
  <cols>
    <col min="2" max="2" width="10.25" bestFit="1" customWidth="1"/>
    <col min="3" max="3" width="10.875" bestFit="1" customWidth="1"/>
    <col min="4" max="7" width="12.5" bestFit="1" customWidth="1"/>
    <col min="9" max="9" width="13.5" bestFit="1" customWidth="1"/>
    <col min="10" max="10" width="22.75" customWidth="1"/>
    <col min="11" max="11" width="23.75" customWidth="1"/>
    <col min="14" max="14" width="18.125" customWidth="1"/>
  </cols>
  <sheetData>
    <row r="1" spans="1:14" ht="18.75">
      <c r="A1" s="3" t="s">
        <v>7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39</v>
      </c>
      <c r="G1" s="15" t="s">
        <v>40</v>
      </c>
    </row>
    <row r="2" spans="1:14">
      <c r="A2" s="17" t="s">
        <v>3</v>
      </c>
      <c r="B2" s="18">
        <v>4</v>
      </c>
      <c r="C2" s="12">
        <v>1.093</v>
      </c>
      <c r="D2" s="22">
        <f>AVERAGE(C2:C3)</f>
        <v>1.0905</v>
      </c>
      <c r="E2" s="17">
        <v>0.3</v>
      </c>
      <c r="F2" s="20">
        <f>LN(D2)</f>
        <v>8.6636306659546719E-2</v>
      </c>
      <c r="G2" s="20">
        <f>LN(4)</f>
        <v>1.3862943611198906</v>
      </c>
    </row>
    <row r="3" spans="1:14">
      <c r="A3" s="17"/>
      <c r="B3" s="18"/>
      <c r="C3" s="12">
        <v>1.0880000000000001</v>
      </c>
      <c r="D3" s="22"/>
      <c r="E3" s="17"/>
      <c r="F3" s="21"/>
      <c r="G3" s="21"/>
    </row>
    <row r="4" spans="1:14">
      <c r="A4" s="17" t="s">
        <v>4</v>
      </c>
      <c r="B4" s="18">
        <v>1</v>
      </c>
      <c r="C4" s="12">
        <v>0.35199999999999998</v>
      </c>
      <c r="D4" s="22">
        <f>AVERAGE(C4:C5)</f>
        <v>0.34899999999999998</v>
      </c>
      <c r="E4" s="17">
        <v>1.2</v>
      </c>
      <c r="F4" s="20">
        <f>LN(D4)</f>
        <v>-1.05268335677971</v>
      </c>
      <c r="G4" s="20">
        <f>LN(1)</f>
        <v>0</v>
      </c>
    </row>
    <row r="5" spans="1:14">
      <c r="A5" s="17"/>
      <c r="B5" s="18"/>
      <c r="C5" s="12">
        <v>0.34599999999999997</v>
      </c>
      <c r="D5" s="22"/>
      <c r="E5" s="17"/>
      <c r="F5" s="21"/>
      <c r="G5" s="21"/>
    </row>
    <row r="6" spans="1:14">
      <c r="A6" s="17" t="s">
        <v>5</v>
      </c>
      <c r="B6" s="18">
        <v>0.25</v>
      </c>
      <c r="C6" s="12">
        <v>0.18</v>
      </c>
      <c r="D6" s="22">
        <f>AVERAGE(C6:C7)</f>
        <v>0.1825</v>
      </c>
      <c r="E6" s="16" t="s">
        <v>8</v>
      </c>
      <c r="F6" s="20">
        <f>LN(D6)</f>
        <v>-1.701005105959591</v>
      </c>
      <c r="G6" s="20">
        <f>LN(0.25)</f>
        <v>-1.3862943611198906</v>
      </c>
    </row>
    <row r="7" spans="1:14">
      <c r="A7" s="17"/>
      <c r="B7" s="18"/>
      <c r="C7" s="12">
        <v>0.185</v>
      </c>
      <c r="D7" s="22"/>
      <c r="E7" s="16"/>
      <c r="F7" s="21"/>
      <c r="G7" s="21"/>
    </row>
    <row r="8" spans="1:14">
      <c r="A8" s="17" t="s">
        <v>6</v>
      </c>
      <c r="B8" s="17">
        <v>0</v>
      </c>
      <c r="C8" s="12">
        <v>0.122</v>
      </c>
      <c r="D8" s="22">
        <f>AVERAGE(C8:C9)</f>
        <v>0.1225</v>
      </c>
      <c r="E8" s="17" t="s">
        <v>8</v>
      </c>
      <c r="F8" s="20">
        <f>LN(D8)</f>
        <v>-2.0996442489973552</v>
      </c>
      <c r="G8" s="20" t="e">
        <f>LN(0)</f>
        <v>#NUM!</v>
      </c>
    </row>
    <row r="9" spans="1:14">
      <c r="A9" s="17"/>
      <c r="B9" s="17"/>
      <c r="C9" s="12">
        <v>0.123</v>
      </c>
      <c r="D9" s="22"/>
      <c r="E9" s="17"/>
      <c r="F9" s="21"/>
      <c r="G9" s="21"/>
    </row>
    <row r="10" spans="1:14">
      <c r="I10" t="s">
        <v>34</v>
      </c>
      <c r="J10" t="s">
        <v>32</v>
      </c>
    </row>
    <row r="11" spans="1:14">
      <c r="F11" s="1" t="s">
        <v>9</v>
      </c>
      <c r="G11" s="1" t="s">
        <v>10</v>
      </c>
      <c r="I11" t="s">
        <v>30</v>
      </c>
      <c r="J11" t="s">
        <v>31</v>
      </c>
      <c r="K11" t="s">
        <v>28</v>
      </c>
      <c r="L11" t="s">
        <v>29</v>
      </c>
      <c r="N11" t="s">
        <v>33</v>
      </c>
    </row>
    <row r="12" spans="1:14">
      <c r="B12" s="14"/>
      <c r="C12">
        <f>C6+C7</f>
        <v>0.36499999999999999</v>
      </c>
      <c r="F12" s="1">
        <v>1.3862943611198906</v>
      </c>
      <c r="G12" s="1">
        <v>0.1275133202989597</v>
      </c>
      <c r="I12">
        <v>-1.0847093834991199</v>
      </c>
      <c r="J12">
        <f>(I12+G12)/F12</f>
        <v>-0.69047100676865503</v>
      </c>
      <c r="K12">
        <f>(J12*F12)+G17</f>
        <v>-1.900946321585175</v>
      </c>
      <c r="L12">
        <f>G12-(J12*F12)</f>
        <v>1.0847093834991199</v>
      </c>
      <c r="N12">
        <f>EXP((K12-I12)/J12)</f>
        <v>3.2613627517500516</v>
      </c>
    </row>
    <row r="13" spans="1:14">
      <c r="C13">
        <f>C12/2</f>
        <v>0.1825</v>
      </c>
      <c r="F13" s="1">
        <v>0</v>
      </c>
      <c r="G13" s="1">
        <v>-1.0847093834991184</v>
      </c>
      <c r="I13">
        <v>-1.0847093834991199</v>
      </c>
      <c r="J13">
        <v>0</v>
      </c>
      <c r="K13">
        <f>(J13*F13)+G18</f>
        <v>0</v>
      </c>
      <c r="L13">
        <f>G13-(J13*F13)</f>
        <v>-1.0847093834991184</v>
      </c>
      <c r="N13">
        <v>0</v>
      </c>
    </row>
    <row r="14" spans="1:14">
      <c r="F14" s="1">
        <v>-1.3862943611198906</v>
      </c>
      <c r="G14" s="1">
        <v>-1.8740547119548852</v>
      </c>
      <c r="I14">
        <v>-1.0847093834991199</v>
      </c>
      <c r="J14">
        <f>(I14+G14)/F14</f>
        <v>2.1342971438359064</v>
      </c>
      <c r="K14">
        <f>(J14*F14)+G19</f>
        <v>-2.9587640954540051</v>
      </c>
      <c r="L14">
        <f>G14-(J14*F14)</f>
        <v>1.0847093834991199</v>
      </c>
      <c r="N14">
        <f>EXP((K14-I14)/J14)</f>
        <v>0.41558569188989108</v>
      </c>
    </row>
    <row r="16" spans="1:14">
      <c r="F16">
        <f>SUM(F12:F15)</f>
        <v>0</v>
      </c>
      <c r="G16">
        <f>SUM(G12:G15)</f>
        <v>-2.831250775155044</v>
      </c>
      <c r="J16">
        <f>SUM(J12:J15)</f>
        <v>1.4438261370672514</v>
      </c>
      <c r="K16">
        <f>SUM(K12:K15)</f>
        <v>-4.8597104170391798</v>
      </c>
    </row>
    <row r="17" spans="1:16">
      <c r="G17">
        <f>G16/3</f>
        <v>-0.9437502583850147</v>
      </c>
      <c r="J17">
        <f>J16/2</f>
        <v>0.72191306853362569</v>
      </c>
      <c r="K17">
        <f>K16/3</f>
        <v>-1.6199034723463932</v>
      </c>
    </row>
    <row r="19" spans="1:16">
      <c r="L19">
        <f>EXP(1.386)</f>
        <v>3.9988227288003722</v>
      </c>
    </row>
    <row r="20" spans="1:16">
      <c r="A20" s="4"/>
      <c r="B20" s="19" t="s">
        <v>11</v>
      </c>
      <c r="C20" s="19"/>
      <c r="D20" s="19"/>
      <c r="E20" s="19" t="s">
        <v>26</v>
      </c>
      <c r="F20" s="19"/>
      <c r="G20" s="19"/>
    </row>
    <row r="21" spans="1:16">
      <c r="A21" s="13"/>
      <c r="B21" s="5" t="s">
        <v>0</v>
      </c>
      <c r="C21" s="5" t="s">
        <v>1</v>
      </c>
      <c r="D21" s="5" t="s">
        <v>12</v>
      </c>
      <c r="E21" s="13" t="s">
        <v>13</v>
      </c>
      <c r="F21" s="13" t="s">
        <v>25</v>
      </c>
      <c r="G21" s="13" t="s">
        <v>14</v>
      </c>
    </row>
    <row r="22" spans="1:16">
      <c r="A22" s="5" t="s">
        <v>15</v>
      </c>
      <c r="B22" s="8">
        <v>0.1</v>
      </c>
      <c r="C22" s="8">
        <v>0.65300000000000002</v>
      </c>
      <c r="D22" s="8">
        <v>3.5</v>
      </c>
      <c r="E22" s="7">
        <f>EXP((LN(B22)+0.9438)/0.7219)</f>
        <v>0.15224952225248894</v>
      </c>
      <c r="F22" s="7">
        <f>EXP((LN(C22)+0.9438)/0.7219)</f>
        <v>2.0483346183986244</v>
      </c>
      <c r="G22" s="9">
        <f t="shared" ref="G22:G29" si="0">EXP((LN(D22)+0.9438)/0.7219)</f>
        <v>20.962862402805563</v>
      </c>
    </row>
    <row r="23" spans="1:16">
      <c r="A23" s="5" t="s">
        <v>16</v>
      </c>
      <c r="B23" s="8">
        <v>6.4000000000000001E-2</v>
      </c>
      <c r="C23" s="8">
        <v>5.0999999999999997E-2</v>
      </c>
      <c r="D23" s="8">
        <v>3.5</v>
      </c>
      <c r="E23" s="7">
        <f t="shared" ref="E23:F29" si="1">EXP((LN(B23)+0.9438)/0.7219)</f>
        <v>8.2048370938419074E-2</v>
      </c>
      <c r="F23" s="7">
        <f t="shared" si="1"/>
        <v>5.9906283282114774E-2</v>
      </c>
      <c r="G23" s="9">
        <f t="shared" si="0"/>
        <v>20.962862402805563</v>
      </c>
      <c r="P23" t="s">
        <v>27</v>
      </c>
    </row>
    <row r="24" spans="1:16">
      <c r="A24" s="5" t="s">
        <v>17</v>
      </c>
      <c r="B24" s="8">
        <v>4.5999999999999999E-2</v>
      </c>
      <c r="C24" s="8">
        <v>6.5000000000000002E-2</v>
      </c>
      <c r="D24" s="8">
        <v>2.6659999999999999</v>
      </c>
      <c r="E24" s="7">
        <f t="shared" si="1"/>
        <v>5.1927428819931613E-2</v>
      </c>
      <c r="F24" s="7">
        <f t="shared" si="1"/>
        <v>8.3829575938957249E-2</v>
      </c>
      <c r="G24" s="9">
        <f t="shared" si="0"/>
        <v>14.378217604720666</v>
      </c>
    </row>
    <row r="25" spans="1:16">
      <c r="A25" s="5" t="s">
        <v>18</v>
      </c>
      <c r="B25" s="8">
        <v>6.7000000000000004E-2</v>
      </c>
      <c r="C25" s="8">
        <v>4.3999999999999997E-2</v>
      </c>
      <c r="D25" s="8">
        <v>3.5</v>
      </c>
      <c r="E25" s="7">
        <f t="shared" si="1"/>
        <v>8.7423651897860513E-2</v>
      </c>
      <c r="F25" s="7">
        <f t="shared" si="1"/>
        <v>4.8826396450024685E-2</v>
      </c>
      <c r="G25" s="9">
        <f t="shared" si="0"/>
        <v>20.962862402805563</v>
      </c>
    </row>
    <row r="26" spans="1:16">
      <c r="A26" s="5" t="s">
        <v>19</v>
      </c>
      <c r="B26" s="8">
        <v>7.0999999999999994E-2</v>
      </c>
      <c r="C26" s="8">
        <v>4.1000000000000002E-2</v>
      </c>
      <c r="D26" s="8">
        <v>3.5</v>
      </c>
      <c r="E26" s="7">
        <f t="shared" si="1"/>
        <v>9.4735779615895646E-2</v>
      </c>
      <c r="F26" s="7">
        <f t="shared" si="1"/>
        <v>4.4276287546564264E-2</v>
      </c>
      <c r="G26" s="9">
        <f t="shared" si="0"/>
        <v>20.962862402805563</v>
      </c>
    </row>
    <row r="27" spans="1:16">
      <c r="A27" s="5" t="s">
        <v>20</v>
      </c>
      <c r="B27" s="8">
        <v>9.5000000000000001E-2</v>
      </c>
      <c r="C27" s="8">
        <v>0.52900000000000003</v>
      </c>
      <c r="D27" s="8">
        <v>3.5</v>
      </c>
      <c r="E27" s="7">
        <f t="shared" si="1"/>
        <v>0.14180708583567406</v>
      </c>
      <c r="F27" s="7">
        <f t="shared" si="1"/>
        <v>1.5300686166823605</v>
      </c>
      <c r="G27" s="9">
        <f t="shared" si="0"/>
        <v>20.962862402805563</v>
      </c>
    </row>
    <row r="28" spans="1:16">
      <c r="A28" s="5" t="s">
        <v>21</v>
      </c>
      <c r="B28" s="8">
        <v>5.6000000000000001E-2</v>
      </c>
      <c r="C28" s="8">
        <v>5.7000000000000002E-2</v>
      </c>
      <c r="D28" s="8">
        <v>3.5</v>
      </c>
      <c r="E28" s="7">
        <f t="shared" si="1"/>
        <v>6.8192651941336252E-2</v>
      </c>
      <c r="F28" s="7">
        <f t="shared" si="1"/>
        <v>6.9885267512294902E-2</v>
      </c>
      <c r="G28" s="9">
        <f t="shared" si="0"/>
        <v>20.962862402805563</v>
      </c>
    </row>
    <row r="29" spans="1:16">
      <c r="A29" s="5" t="s">
        <v>22</v>
      </c>
      <c r="B29" s="8">
        <v>4.7E-2</v>
      </c>
      <c r="C29" s="8">
        <v>5.3999999999999999E-2</v>
      </c>
      <c r="D29" s="8">
        <v>3.5</v>
      </c>
      <c r="E29" s="7">
        <f t="shared" si="1"/>
        <v>5.3497678382583291E-2</v>
      </c>
      <c r="F29" s="7">
        <f t="shared" si="1"/>
        <v>6.4842363043915441E-2</v>
      </c>
      <c r="G29" s="9">
        <f t="shared" si="0"/>
        <v>20.962862402805563</v>
      </c>
    </row>
    <row r="32" spans="1:16">
      <c r="A32" s="10"/>
      <c r="B32" s="10" t="s">
        <v>13</v>
      </c>
      <c r="C32" s="10" t="s">
        <v>25</v>
      </c>
      <c r="D32" s="10" t="s">
        <v>14</v>
      </c>
      <c r="E32" s="10" t="s">
        <v>23</v>
      </c>
      <c r="F32" s="10" t="s">
        <v>24</v>
      </c>
      <c r="G32" s="10" t="s">
        <v>2</v>
      </c>
    </row>
    <row r="33" spans="1:7">
      <c r="A33" s="10" t="s">
        <v>15</v>
      </c>
      <c r="B33" s="11">
        <v>0.15224952225248894</v>
      </c>
      <c r="C33" s="11">
        <v>2.04833461839862</v>
      </c>
      <c r="D33" s="11">
        <v>20.962862402805563</v>
      </c>
      <c r="E33" s="11">
        <f>C33-B33</f>
        <v>1.8960850961461311</v>
      </c>
      <c r="F33" s="11">
        <f>D33-B33</f>
        <v>20.810612880553073</v>
      </c>
      <c r="G33" s="10" t="str">
        <f>IF(B33&gt;8,"Indeterminate",(IF(D33&lt;0.5,"Indeterminate",(IF(E33&gt;0.35,"POSITIVE","NEGATIVE")))))</f>
        <v>POSITIVE</v>
      </c>
    </row>
    <row r="34" spans="1:7">
      <c r="A34" s="10" t="s">
        <v>16</v>
      </c>
      <c r="B34" s="11">
        <v>8.2048370938419074E-2</v>
      </c>
      <c r="C34" s="11">
        <v>5.9906283282114774E-2</v>
      </c>
      <c r="D34" s="11">
        <v>20.962862402805563</v>
      </c>
      <c r="E34" s="11">
        <f t="shared" ref="E34:E40" si="2">C34-B34</f>
        <v>-2.21420876563043E-2</v>
      </c>
      <c r="F34" s="11">
        <f t="shared" ref="F34:F40" si="3">D34-B34</f>
        <v>20.880814031867143</v>
      </c>
      <c r="G34" s="10" t="str">
        <f>IF(B34&gt;8,"Indeterminate",(IF(D34&lt;0.5,"Indeterminate",(IF(E34&gt;0.35,"POSITIVE","NEGATIVE")))))</f>
        <v>NEGATIVE</v>
      </c>
    </row>
    <row r="35" spans="1:7">
      <c r="A35" s="10" t="s">
        <v>17</v>
      </c>
      <c r="B35" s="11">
        <v>5.1927428819931613E-2</v>
      </c>
      <c r="C35" s="11">
        <v>8.3829575938957249E-2</v>
      </c>
      <c r="D35" s="11">
        <v>14.378217604720666</v>
      </c>
      <c r="E35" s="11">
        <f t="shared" si="2"/>
        <v>3.1902147119025635E-2</v>
      </c>
      <c r="F35" s="11">
        <f t="shared" si="3"/>
        <v>14.326290175900734</v>
      </c>
      <c r="G35" s="10" t="str">
        <f t="shared" ref="G35:G40" si="4">IF(B35&gt;8,"Indeterminate",(IF(D35&lt;0.5,"Indeterminate",(IF(E35&gt;0.35,"POSITIVE","NEGATIVE")))))</f>
        <v>NEGATIVE</v>
      </c>
    </row>
    <row r="36" spans="1:7">
      <c r="A36" s="10" t="s">
        <v>18</v>
      </c>
      <c r="B36" s="11">
        <v>8.7423651897860513E-2</v>
      </c>
      <c r="C36" s="11">
        <v>4.8826396450024685E-2</v>
      </c>
      <c r="D36" s="11">
        <v>20.962862402805563</v>
      </c>
      <c r="E36" s="11">
        <f t="shared" si="2"/>
        <v>-3.8597255447835828E-2</v>
      </c>
      <c r="F36" s="11">
        <f t="shared" si="3"/>
        <v>20.875438750907701</v>
      </c>
      <c r="G36" s="10" t="str">
        <f t="shared" si="4"/>
        <v>NEGATIVE</v>
      </c>
    </row>
    <row r="37" spans="1:7">
      <c r="A37" s="10" t="s">
        <v>19</v>
      </c>
      <c r="B37" s="11">
        <v>9.4735779615895646E-2</v>
      </c>
      <c r="C37" s="11">
        <v>4.4276287546564264E-2</v>
      </c>
      <c r="D37" s="11">
        <v>20.962862402805563</v>
      </c>
      <c r="E37" s="11">
        <f t="shared" si="2"/>
        <v>-5.0459492069331383E-2</v>
      </c>
      <c r="F37" s="11">
        <f t="shared" si="3"/>
        <v>20.868126623189667</v>
      </c>
      <c r="G37" s="10" t="str">
        <f t="shared" si="4"/>
        <v>NEGATIVE</v>
      </c>
    </row>
    <row r="38" spans="1:7">
      <c r="A38" s="10" t="s">
        <v>20</v>
      </c>
      <c r="B38" s="11">
        <v>0.14180708583567406</v>
      </c>
      <c r="C38" s="11">
        <v>1.5300686166823605</v>
      </c>
      <c r="D38" s="11">
        <v>20.962862402805563</v>
      </c>
      <c r="E38" s="11">
        <f t="shared" si="2"/>
        <v>1.3882615308466864</v>
      </c>
      <c r="F38" s="11">
        <f t="shared" si="3"/>
        <v>20.82105531696989</v>
      </c>
      <c r="G38" s="10" t="str">
        <f t="shared" si="4"/>
        <v>POSITIVE</v>
      </c>
    </row>
    <row r="39" spans="1:7">
      <c r="A39" s="10" t="s">
        <v>21</v>
      </c>
      <c r="B39" s="11">
        <v>6.8192651941336252E-2</v>
      </c>
      <c r="C39" s="11">
        <v>6.9885267512294902E-2</v>
      </c>
      <c r="D39" s="11">
        <v>20.962862402805563</v>
      </c>
      <c r="E39" s="11">
        <f t="shared" si="2"/>
        <v>1.6926155709586499E-3</v>
      </c>
      <c r="F39" s="11">
        <f t="shared" si="3"/>
        <v>20.894669750864228</v>
      </c>
      <c r="G39" s="10" t="str">
        <f t="shared" si="4"/>
        <v>NEGATIVE</v>
      </c>
    </row>
    <row r="40" spans="1:7">
      <c r="A40" s="10" t="s">
        <v>22</v>
      </c>
      <c r="B40" s="11">
        <v>5.3497678382583291E-2</v>
      </c>
      <c r="C40" s="11">
        <v>6.4842363043915441E-2</v>
      </c>
      <c r="D40" s="11">
        <v>20.962862402805563</v>
      </c>
      <c r="E40" s="11">
        <f t="shared" si="2"/>
        <v>1.1344684661332149E-2</v>
      </c>
      <c r="F40" s="11">
        <f t="shared" si="3"/>
        <v>20.909364724422979</v>
      </c>
      <c r="G40" s="10" t="str">
        <f t="shared" si="4"/>
        <v>NEGATIVE</v>
      </c>
    </row>
  </sheetData>
  <mergeCells count="26">
    <mergeCell ref="G2:G3"/>
    <mergeCell ref="A2:A3"/>
    <mergeCell ref="B2:B3"/>
    <mergeCell ref="D2:D3"/>
    <mergeCell ref="E2:E3"/>
    <mergeCell ref="F2:F3"/>
    <mergeCell ref="G6:G7"/>
    <mergeCell ref="A4:A5"/>
    <mergeCell ref="B4:B5"/>
    <mergeCell ref="D4:D5"/>
    <mergeCell ref="E4:E5"/>
    <mergeCell ref="F4:F5"/>
    <mergeCell ref="G4:G5"/>
    <mergeCell ref="A6:A7"/>
    <mergeCell ref="B6:B7"/>
    <mergeCell ref="D6:D7"/>
    <mergeCell ref="E6:E7"/>
    <mergeCell ref="F6:F7"/>
    <mergeCell ref="B20:D20"/>
    <mergeCell ref="E20:G20"/>
    <mergeCell ref="A8:A9"/>
    <mergeCell ref="B8:B9"/>
    <mergeCell ref="D8:D9"/>
    <mergeCell ref="E8:E9"/>
    <mergeCell ref="F8:F9"/>
    <mergeCell ref="G8:G9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Sheet2 (2)</vt:lpstr>
    </vt:vector>
  </TitlesOfParts>
  <Company>QIAGEN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Choi</dc:creator>
  <cp:lastModifiedBy>Sewon</cp:lastModifiedBy>
  <dcterms:created xsi:type="dcterms:W3CDTF">2016-08-25T09:14:31Z</dcterms:created>
  <dcterms:modified xsi:type="dcterms:W3CDTF">2019-05-14T06:21:12Z</dcterms:modified>
</cp:coreProperties>
</file>