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DM/Assignments/"/>
    </mc:Choice>
  </mc:AlternateContent>
  <bookViews>
    <workbookView xWindow="0" yWindow="460" windowWidth="28800" windowHeight="17540" tabRatio="500" activeTab="1"/>
  </bookViews>
  <sheets>
    <sheet name="Homeless Shelter Setup" sheetId="1" r:id="rId1"/>
    <sheet name="Homeless Shelter Q1" sheetId="6" r:id="rId2"/>
    <sheet name="Election Q1 Setup" sheetId="7" r:id="rId3"/>
    <sheet name="Election Q1 Sim" sheetId="11" r:id="rId4"/>
    <sheet name="Election Q2 Setup" sheetId="13" r:id="rId5"/>
    <sheet name="Eleciton Q2 Sim" sheetId="14" r:id="rId6"/>
    <sheet name="Election Q3 Setup" sheetId="15" r:id="rId7"/>
    <sheet name="Election Q3 Sim" sheetId="16" r:id="rId8"/>
  </sheets>
  <externalReferences>
    <externalReference r:id="rId9"/>
  </externalReferences>
  <definedNames>
    <definedName name="_xlnm._FilterDatabase" localSheetId="1" hidden="1">'Homeless Shelter Q1'!$A$11:$Z$16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5" l="1"/>
  <c r="N7" i="15"/>
  <c r="O7" i="15"/>
  <c r="P7" i="15"/>
  <c r="M8" i="15"/>
  <c r="N8" i="15"/>
  <c r="O8" i="15"/>
  <c r="P8" i="15"/>
  <c r="M9" i="15"/>
  <c r="N9" i="15"/>
  <c r="O9" i="15"/>
  <c r="P9" i="15"/>
  <c r="M10" i="15"/>
  <c r="N10" i="15"/>
  <c r="O10" i="15"/>
  <c r="P10" i="15"/>
  <c r="M11" i="15"/>
  <c r="N11" i="15"/>
  <c r="O11" i="15"/>
  <c r="P11" i="15"/>
  <c r="M12" i="15"/>
  <c r="N12" i="15"/>
  <c r="O12" i="15"/>
  <c r="P12" i="15"/>
  <c r="M13" i="15"/>
  <c r="N13" i="15"/>
  <c r="O13" i="15"/>
  <c r="P13" i="15"/>
  <c r="M14" i="15"/>
  <c r="N14" i="15"/>
  <c r="O14" i="15"/>
  <c r="P14" i="15"/>
  <c r="M15" i="15"/>
  <c r="N15" i="15"/>
  <c r="O15" i="15"/>
  <c r="P15" i="15"/>
  <c r="M16" i="15"/>
  <c r="N16" i="15"/>
  <c r="O16" i="15"/>
  <c r="P16" i="15"/>
  <c r="O20" i="15"/>
  <c r="O21" i="15"/>
  <c r="O17" i="15"/>
  <c r="O18" i="15"/>
  <c r="M7" i="13"/>
  <c r="N7" i="13"/>
  <c r="O7" i="13"/>
  <c r="P7" i="13"/>
  <c r="M8" i="13"/>
  <c r="N8" i="13"/>
  <c r="O8" i="13"/>
  <c r="P8" i="13"/>
  <c r="M9" i="13"/>
  <c r="N9" i="13"/>
  <c r="O9" i="13"/>
  <c r="P9" i="13"/>
  <c r="M10" i="13"/>
  <c r="N10" i="13"/>
  <c r="O10" i="13"/>
  <c r="P10" i="13"/>
  <c r="M11" i="13"/>
  <c r="N11" i="13"/>
  <c r="O11" i="13"/>
  <c r="P11" i="13"/>
  <c r="M12" i="13"/>
  <c r="N12" i="13"/>
  <c r="O12" i="13"/>
  <c r="P12" i="13"/>
  <c r="M13" i="13"/>
  <c r="N13" i="13"/>
  <c r="O13" i="13"/>
  <c r="P13" i="13"/>
  <c r="M14" i="13"/>
  <c r="N14" i="13"/>
  <c r="O14" i="13"/>
  <c r="P14" i="13"/>
  <c r="M15" i="13"/>
  <c r="N15" i="13"/>
  <c r="O15" i="13"/>
  <c r="P15" i="13"/>
  <c r="M16" i="13"/>
  <c r="N16" i="13"/>
  <c r="O16" i="13"/>
  <c r="P16" i="13"/>
  <c r="O20" i="13"/>
  <c r="O21" i="13"/>
  <c r="O17" i="13"/>
  <c r="O18" i="13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O20" i="7"/>
  <c r="O21" i="7"/>
  <c r="O17" i="7"/>
  <c r="O18" i="7"/>
  <c r="H4" i="1"/>
  <c r="H5" i="1"/>
  <c r="H9" i="1"/>
  <c r="I4" i="1"/>
  <c r="I5" i="1"/>
  <c r="I9" i="1"/>
  <c r="J4" i="1"/>
  <c r="J5" i="1"/>
  <c r="J9" i="1"/>
  <c r="K4" i="1"/>
  <c r="K5" i="1"/>
  <c r="K9" i="1"/>
  <c r="L4" i="1"/>
  <c r="L5" i="1"/>
  <c r="L9" i="1"/>
  <c r="M9" i="1"/>
  <c r="N9" i="1"/>
  <c r="H8" i="1"/>
  <c r="I8" i="1"/>
  <c r="J8" i="1"/>
  <c r="K8" i="1"/>
  <c r="L8" i="1"/>
  <c r="M8" i="1"/>
  <c r="N8" i="1"/>
  <c r="H7" i="1"/>
  <c r="I7" i="1"/>
  <c r="J7" i="1"/>
  <c r="K7" i="1"/>
  <c r="L7" i="1"/>
  <c r="M7" i="1"/>
  <c r="N7" i="1"/>
  <c r="H6" i="1"/>
  <c r="I6" i="1"/>
  <c r="J6" i="1"/>
  <c r="K6" i="1"/>
  <c r="L6" i="1"/>
  <c r="M6" i="1"/>
  <c r="N6" i="1"/>
  <c r="M5" i="1"/>
  <c r="N5" i="1"/>
  <c r="F29" i="14"/>
  <c r="F13" i="14"/>
  <c r="F26" i="14"/>
  <c r="F25" i="14"/>
  <c r="G13" i="16"/>
  <c r="F13" i="16"/>
  <c r="J17" i="15"/>
  <c r="I17" i="15"/>
  <c r="G17" i="15"/>
  <c r="G13" i="14"/>
  <c r="J17" i="13"/>
  <c r="I17" i="13"/>
  <c r="G17" i="13"/>
  <c r="G13" i="11"/>
  <c r="F13" i="11"/>
  <c r="J17" i="7"/>
  <c r="I17" i="7"/>
  <c r="G17" i="7"/>
</calcChain>
</file>

<file path=xl/comments1.xml><?xml version="1.0" encoding="utf-8"?>
<comments xmlns="http://schemas.openxmlformats.org/spreadsheetml/2006/main">
  <authors>
    <author>Microsoft Office User</author>
  </authors>
  <commentList>
    <comment ref="M5" authorId="0">
      <text>
        <r>
          <rPr>
            <b/>
            <sz val="10"/>
            <color indexed="81"/>
            <rFont val="Calibri"/>
            <family val="2"/>
          </rPr>
          <t>Weekly Total under the Block Rental Option
Block Room * 200 + sum(daily overflow)*100</t>
        </r>
      </text>
    </comment>
    <comment ref="H9" authorId="0">
      <text>
        <r>
          <rPr>
            <sz val="10"/>
            <color indexed="81"/>
            <rFont val="Calibri"/>
            <family val="2"/>
          </rPr>
          <t xml:space="preserve">Number of Outstanding people under the block rental option
= Total - 10,000 - block room number (if overflows)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12" authorId="0">
      <text>
        <r>
          <rPr>
            <b/>
            <sz val="10"/>
            <color indexed="81"/>
            <rFont val="Calibri"/>
            <family val="2"/>
          </rPr>
          <t xml:space="preserve">Discussion
</t>
        </r>
        <r>
          <rPr>
            <sz val="10"/>
            <color indexed="81"/>
            <rFont val="Calibri"/>
            <family val="2"/>
          </rPr>
          <t>Renting 1000 blocks each week provide the minimum expected cost over 1000 week simulation and a GenNormal(10,400, 2000) distribution of expected people who need shelter.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Gore can expect to get 20 votes on average.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Microsoft Office User:
There is a 21.6% that Gore may have at least 5 votes.</t>
        </r>
      </text>
    </comment>
    <comment ref="F13" authorId="0">
      <text>
        <r>
          <rPr>
            <sz val="10"/>
            <color indexed="81"/>
            <rFont val="Calibri"/>
            <family val="2"/>
          </rPr>
          <t>The 95% Confidence level is 20.8% - 
22.4%.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F13" authorId="0">
      <text>
        <r>
          <rPr>
            <sz val="10"/>
            <color indexed="81"/>
            <rFont val="Calibri"/>
            <family val="2"/>
          </rPr>
          <t xml:space="preserve">The 95% Confidence level is 28.8 - 27.0%
</t>
        </r>
      </text>
    </comment>
    <comment ref="F29" authorId="0">
      <text>
        <r>
          <rPr>
            <b/>
            <sz val="10"/>
            <color indexed="81"/>
            <rFont val="Calibri"/>
            <family val="2"/>
          </rPr>
          <t>Discussion</t>
        </r>
        <r>
          <rPr>
            <sz val="10"/>
            <color indexed="81"/>
            <rFont val="Calibri"/>
            <family val="2"/>
          </rPr>
          <t xml:space="preserve">
This is much larger than the minimum threshold of t score for 95% . Therefore, the difference between the two budget allocation is significant.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F13" authorId="0">
      <text>
        <r>
          <rPr>
            <sz val="10"/>
            <color indexed="81"/>
            <rFont val="Calibri"/>
            <family val="2"/>
          </rPr>
          <t xml:space="preserve">The 95% Confidence level is 89.8% - 91%
</t>
        </r>
      </text>
    </comment>
  </commentList>
</comments>
</file>

<file path=xl/sharedStrings.xml><?xml version="1.0" encoding="utf-8"?>
<sst xmlns="http://schemas.openxmlformats.org/spreadsheetml/2006/main" count="275" uniqueCount="152">
  <si>
    <t>Monday</t>
  </si>
  <si>
    <t>Tuesday</t>
  </si>
  <si>
    <t>Wednesday</t>
  </si>
  <si>
    <t>Thursday</t>
  </si>
  <si>
    <t>Friday</t>
  </si>
  <si>
    <t>Total Weekly Cost</t>
  </si>
  <si>
    <t>Block Rental Options</t>
  </si>
  <si>
    <t>Est. People</t>
  </si>
  <si>
    <t>YASAI Simulation Output</t>
  </si>
  <si>
    <t>Workbook</t>
  </si>
  <si>
    <t>A11_vFinal.xlsx</t>
  </si>
  <si>
    <t>Sheet</t>
  </si>
  <si>
    <t>Start Date</t>
  </si>
  <si>
    <t>Start Time</t>
  </si>
  <si>
    <t>Run Time (h:mm:ss)</t>
  </si>
  <si>
    <t>Scenarios:</t>
  </si>
  <si>
    <t>Sample Size:</t>
  </si>
  <si>
    <t>YASAI Version:</t>
  </si>
  <si>
    <t>2.7.1</t>
  </si>
  <si>
    <t>Use Same Seed?</t>
  </si>
  <si>
    <t>Yes</t>
  </si>
  <si>
    <t>Random Number Seed:</t>
  </si>
  <si>
    <t>Output Name</t>
  </si>
  <si>
    <t>Scenario</t>
  </si>
  <si>
    <t>Cost @ 0 Block</t>
  </si>
  <si>
    <t>Cost @ 1000 Block</t>
  </si>
  <si>
    <t>Cost @ 1500 Block</t>
  </si>
  <si>
    <t>Cost @ 2000 Block</t>
  </si>
  <si>
    <t>Observations</t>
  </si>
  <si>
    <t>Mean</t>
  </si>
  <si>
    <t>Minimum</t>
  </si>
  <si>
    <t>Maximum</t>
  </si>
  <si>
    <t>Cost @ 500 Block</t>
  </si>
  <si>
    <t>Homeless Shelter Setup</t>
  </si>
  <si>
    <t>Sim Output</t>
  </si>
  <si>
    <t>Standard
Deviation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</si>
  <si>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</si>
  <si>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</si>
  <si>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</si>
  <si>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</si>
  <si>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</si>
  <si>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</si>
  <si>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</si>
  <si>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</si>
  <si>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</si>
  <si>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</si>
  <si>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</si>
  <si>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</si>
  <si>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</si>
  <si>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</si>
  <si>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</si>
  <si>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</si>
  <si>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</si>
  <si>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</si>
  <si>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</si>
  <si>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LE</t>
  </si>
  <si>
    <t>State</t>
  </si>
  <si>
    <t>Electoral Votes</t>
  </si>
  <si>
    <t>Current Poll Gore Vote</t>
  </si>
  <si>
    <t>Bush Spending</t>
  </si>
  <si>
    <t>Core Planned Spending</t>
  </si>
  <si>
    <t>Poll S.D.</t>
  </si>
  <si>
    <t>Poll Movement / $M &gt; Bush</t>
  </si>
  <si>
    <t>Iowa</t>
  </si>
  <si>
    <t>Penn</t>
  </si>
  <si>
    <t>New Mexico</t>
  </si>
  <si>
    <t>Florida</t>
  </si>
  <si>
    <t>Tennessee</t>
  </si>
  <si>
    <t>Arkansas</t>
  </si>
  <si>
    <t>Oregon</t>
  </si>
  <si>
    <t>Maryland</t>
  </si>
  <si>
    <t>W. Virginia</t>
  </si>
  <si>
    <t>Vermont</t>
  </si>
  <si>
    <t>Total</t>
  </si>
  <si>
    <t>RV.</t>
  </si>
  <si>
    <t>Final Vote based on RV</t>
  </si>
  <si>
    <t>Election</t>
  </si>
  <si>
    <t>Flag if &gt;=5 Votes</t>
  </si>
  <si>
    <t>Flag if Gore has &gt;=5 Votes</t>
  </si>
  <si>
    <t xml:space="preserve">Upper C.I. @ 95% </t>
  </si>
  <si>
    <t>Lower CI @95%</t>
  </si>
  <si>
    <t>Count of Votes</t>
  </si>
  <si>
    <t>Votes</t>
  </si>
  <si>
    <t>Standard
Deviation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</si>
  <si>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</si>
  <si>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</si>
  <si>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</si>
  <si>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</si>
  <si>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</si>
  <si>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</si>
  <si>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</si>
  <si>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</si>
  <si>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</si>
  <si>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</si>
  <si>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</si>
  <si>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</si>
  <si>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</si>
  <si>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</si>
  <si>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</si>
  <si>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</si>
  <si>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</si>
  <si>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</si>
  <si>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</si>
  <si>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Election Q2 Setup</t>
  </si>
  <si>
    <t>Standard
Deviation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</si>
  <si>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</si>
  <si>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</si>
  <si>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</si>
  <si>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</si>
  <si>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</si>
  <si>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</si>
  <si>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</si>
  <si>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</si>
  <si>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</si>
  <si>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</si>
  <si>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</si>
  <si>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</si>
  <si>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</si>
  <si>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</si>
  <si>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</si>
  <si>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</si>
  <si>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</si>
  <si>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</si>
  <si>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</si>
  <si>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Election Q3 Setup</t>
  </si>
  <si>
    <t>Standard
Deviation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</si>
  <si>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</si>
  <si>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</si>
  <si>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</si>
  <si>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</si>
  <si>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</si>
  <si>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</si>
  <si>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</si>
  <si>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</si>
  <si>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</si>
  <si>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</si>
  <si>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</si>
  <si>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</si>
  <si>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</si>
  <si>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</si>
  <si>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</si>
  <si>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</si>
  <si>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</si>
  <si>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</si>
  <si>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</si>
  <si>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Welch T-Test</t>
  </si>
  <si>
    <t>Mean 1</t>
  </si>
  <si>
    <t>Mean 2</t>
  </si>
  <si>
    <t>Variance 1</t>
  </si>
  <si>
    <t>Variance 2</t>
  </si>
  <si>
    <t>Sample Size</t>
  </si>
  <si>
    <t>Welch 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</si>
</sst>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9" fontId="0" fillId="0" borderId="0" xfId="2" applyFont="1"/>
    <xf numFmtId="44" fontId="0" fillId="0" borderId="0" xfId="1" applyFont="1"/>
    <xf numFmtId="165" fontId="0" fillId="0" borderId="0" xfId="2" applyNumberFormat="1" applyFont="1"/>
    <xf numFmtId="44" fontId="2" fillId="0" borderId="0" xfId="0" applyNumberFormat="1" applyFont="1"/>
    <xf numFmtId="165" fontId="0" fillId="3" borderId="0" xfId="2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/>
  </cellXfs>
  <cellStyles count="1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/Downloads/yasa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</sheetNames>
    <definedNames>
      <definedName name="genNormal"/>
      <definedName name="simOutpu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N9"/>
  <sheetViews>
    <sheetView workbookViewId="0">
      <selection activeCell="F33" sqref="F33"/>
    </sheetView>
  </sheetViews>
  <sheetFormatPr baseColWidth="10" defaultRowHeight="16" x14ac:dyDescent="0.2"/>
  <cols>
    <col min="13" max="13" width="16.33203125" customWidth="1"/>
    <col min="14" max="14" width="15.83203125" customWidth="1"/>
  </cols>
  <sheetData>
    <row r="3" spans="6:14" x14ac:dyDescent="0.2">
      <c r="F3" s="3"/>
      <c r="G3" s="3"/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34</v>
      </c>
    </row>
    <row r="4" spans="6:14" x14ac:dyDescent="0.2">
      <c r="F4" s="3"/>
      <c r="G4" s="2" t="s">
        <v>7</v>
      </c>
      <c r="H4" s="14">
        <f ca="1">[1]!genNormal(10400,2000)</f>
        <v>12449.61747469924</v>
      </c>
      <c r="I4" s="14">
        <f ca="1">[1]!genNormal(10400,2000)</f>
        <v>7009.9286762186184</v>
      </c>
      <c r="J4" s="14">
        <f ca="1">[1]!genNormal(10400,2000)</f>
        <v>7380.0438852023099</v>
      </c>
      <c r="K4" s="14">
        <f ca="1">[1]!genNormal(10400,2000)</f>
        <v>10182.373071891372</v>
      </c>
      <c r="L4" s="14">
        <f ca="1">[1]!genNormal(10400,2000)</f>
        <v>8776.0587649500067</v>
      </c>
      <c r="M4" s="3"/>
      <c r="N4" s="3"/>
    </row>
    <row r="5" spans="6:14" x14ac:dyDescent="0.2">
      <c r="F5" s="24" t="s">
        <v>6</v>
      </c>
      <c r="G5" s="1">
        <v>0</v>
      </c>
      <c r="H5" s="3">
        <f ca="1">IF(H4-10000&gt;0, H4-10000, 0)</f>
        <v>2449.6174746992401</v>
      </c>
      <c r="I5" s="3">
        <f t="shared" ref="I5:L5" ca="1" si="0">IF(I4-10000&gt;0, I4-10000, 0)</f>
        <v>0</v>
      </c>
      <c r="J5" s="3">
        <f t="shared" ca="1" si="0"/>
        <v>0</v>
      </c>
      <c r="K5" s="3">
        <f t="shared" ca="1" si="0"/>
        <v>182.37307189137209</v>
      </c>
      <c r="L5" s="3">
        <f t="shared" ca="1" si="0"/>
        <v>0</v>
      </c>
      <c r="M5" s="3">
        <f ca="1">G5*200+SUM(H5:L5)*100</f>
        <v>263199.05465906125</v>
      </c>
      <c r="N5" s="15">
        <f ca="1">[1]!simOutput(M5, "Cost @ 0 Block")</f>
        <v>263199.05465906125</v>
      </c>
    </row>
    <row r="6" spans="6:14" x14ac:dyDescent="0.2">
      <c r="F6" s="24"/>
      <c r="G6" s="1">
        <v>500</v>
      </c>
      <c r="H6" s="3">
        <f ca="1">IF($G6-H$5&gt;0, 0, H$5-$G6)</f>
        <v>1949.6174746992401</v>
      </c>
      <c r="I6" s="3">
        <f t="shared" ref="I6:L9" ca="1" si="1">IF($G6-I$5&gt;0, 0, I$5-$G6)</f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ca="1">G6*200+SUM(H6:L6)*100</f>
        <v>294961.74746992404</v>
      </c>
      <c r="N6" s="15">
        <f ca="1">[1]!simOutput(M6, "Cost @ 500 Block")</f>
        <v>294961.74746992404</v>
      </c>
    </row>
    <row r="7" spans="6:14" x14ac:dyDescent="0.2">
      <c r="F7" s="24"/>
      <c r="G7" s="1">
        <v>1000</v>
      </c>
      <c r="H7" s="3">
        <f t="shared" ref="H7:H9" ca="1" si="2">IF($G7-H$5&gt;0, 0, H$5-$G7)</f>
        <v>1449.6174746992401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ref="M7:M9" ca="1" si="3">G7*200+SUM(H7:L7)*100</f>
        <v>344961.74746992404</v>
      </c>
      <c r="N7" s="15">
        <f ca="1">[1]!simOutput(M7, "Cost @ 1000 Block")</f>
        <v>344961.74746992404</v>
      </c>
    </row>
    <row r="8" spans="6:14" x14ac:dyDescent="0.2">
      <c r="F8" s="24"/>
      <c r="G8" s="1">
        <v>1500</v>
      </c>
      <c r="H8" s="3">
        <f t="shared" ca="1" si="2"/>
        <v>949.61747469924012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3"/>
        <v>394961.74746992404</v>
      </c>
      <c r="N8" s="15">
        <f ca="1">[1]!simOutput(M8, "Cost @ 1500 Block")</f>
        <v>394961.74746992404</v>
      </c>
    </row>
    <row r="9" spans="6:14" x14ac:dyDescent="0.2">
      <c r="F9" s="24"/>
      <c r="G9" s="1">
        <v>2000</v>
      </c>
      <c r="H9" s="3">
        <f t="shared" ca="1" si="2"/>
        <v>449.61747469924012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3"/>
        <v>444961.74746992404</v>
      </c>
      <c r="N9" s="15">
        <f ca="1">[1]!simOutput(M9, "Cost @ 2000 Block")</f>
        <v>444961.74746992404</v>
      </c>
    </row>
  </sheetData>
  <mergeCells count="1">
    <mergeCell ref="F5:F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C26" sqref="C26"/>
    </sheetView>
  </sheetViews>
  <sheetFormatPr baseColWidth="10" defaultRowHeight="16" x14ac:dyDescent="0.2"/>
  <cols>
    <col min="1" max="1" width="17.6640625" bestFit="1" customWidth="1"/>
    <col min="2" max="3" width="20.33203125" bestFit="1" customWidth="1"/>
    <col min="4" max="6" width="10.6640625" bestFit="1" customWidth="1"/>
    <col min="7" max="7" width="12.6640625" bestFit="1" customWidth="1"/>
    <col min="8" max="25" width="13.6640625" bestFit="1" customWidth="1"/>
    <col min="26" max="26" width="11.6640625" bestFit="1" customWidth="1"/>
  </cols>
  <sheetData>
    <row r="1" spans="1:26" x14ac:dyDescent="0.2">
      <c r="A1" s="25" t="s">
        <v>8</v>
      </c>
      <c r="B1" s="26"/>
    </row>
    <row r="3" spans="1:26" x14ac:dyDescent="0.2">
      <c r="A3" s="4" t="s">
        <v>9</v>
      </c>
      <c r="B3" s="5" t="s">
        <v>10</v>
      </c>
      <c r="C3" s="4" t="s">
        <v>17</v>
      </c>
      <c r="D3" t="s">
        <v>18</v>
      </c>
    </row>
    <row r="4" spans="1:26" x14ac:dyDescent="0.2">
      <c r="A4" s="4" t="s">
        <v>11</v>
      </c>
      <c r="B4" s="5" t="s">
        <v>33</v>
      </c>
      <c r="C4" s="4" t="s">
        <v>19</v>
      </c>
      <c r="D4" t="s">
        <v>20</v>
      </c>
    </row>
    <row r="5" spans="1:26" x14ac:dyDescent="0.2">
      <c r="A5" s="4" t="s">
        <v>12</v>
      </c>
      <c r="B5" s="6">
        <v>43073</v>
      </c>
      <c r="C5" s="4" t="s">
        <v>21</v>
      </c>
      <c r="D5">
        <v>123</v>
      </c>
    </row>
    <row r="6" spans="1:26" x14ac:dyDescent="0.2">
      <c r="A6" s="4" t="s">
        <v>13</v>
      </c>
      <c r="B6" s="7">
        <v>0.47439814814814812</v>
      </c>
    </row>
    <row r="7" spans="1:26" x14ac:dyDescent="0.2">
      <c r="A7" s="4" t="s">
        <v>14</v>
      </c>
      <c r="B7" s="8">
        <v>1.273148148148148E-4</v>
      </c>
    </row>
    <row r="8" spans="1:26" x14ac:dyDescent="0.2">
      <c r="A8" s="4" t="s">
        <v>15</v>
      </c>
      <c r="B8" s="5">
        <v>1</v>
      </c>
    </row>
    <row r="9" spans="1:26" x14ac:dyDescent="0.2">
      <c r="A9" s="4" t="s">
        <v>16</v>
      </c>
      <c r="B9" s="5">
        <v>1000</v>
      </c>
    </row>
    <row r="11" spans="1:26" ht="32" x14ac:dyDescent="0.2">
      <c r="A11" s="10" t="s">
        <v>22</v>
      </c>
      <c r="B11" s="10" t="s">
        <v>23</v>
      </c>
      <c r="C11" s="10" t="s">
        <v>28</v>
      </c>
      <c r="D11" s="10" t="s">
        <v>29</v>
      </c>
      <c r="E11" s="11" t="s">
        <v>35</v>
      </c>
      <c r="F11" s="10" t="s">
        <v>30</v>
      </c>
      <c r="G11" s="10" t="s">
        <v>36</v>
      </c>
      <c r="H11" s="10" t="s">
        <v>37</v>
      </c>
      <c r="I11" s="10" t="s">
        <v>38</v>
      </c>
      <c r="J11" s="10" t="s">
        <v>39</v>
      </c>
      <c r="K11" s="10" t="s">
        <v>40</v>
      </c>
      <c r="L11" s="10" t="s">
        <v>41</v>
      </c>
      <c r="M11" s="10" t="s">
        <v>42</v>
      </c>
      <c r="N11" s="10" t="s">
        <v>43</v>
      </c>
      <c r="O11" s="10" t="s">
        <v>44</v>
      </c>
      <c r="P11" s="10" t="s">
        <v>45</v>
      </c>
      <c r="Q11" s="10" t="s">
        <v>46</v>
      </c>
      <c r="R11" s="10" t="s">
        <v>47</v>
      </c>
      <c r="S11" s="10" t="s">
        <v>48</v>
      </c>
      <c r="T11" s="10" t="s">
        <v>49</v>
      </c>
      <c r="U11" s="10" t="s">
        <v>50</v>
      </c>
      <c r="V11" s="10" t="s">
        <v>51</v>
      </c>
      <c r="W11" s="10" t="s">
        <v>52</v>
      </c>
      <c r="X11" s="10" t="s">
        <v>53</v>
      </c>
      <c r="Y11" s="10" t="s">
        <v>54</v>
      </c>
      <c r="Z11" s="10" t="s">
        <v>31</v>
      </c>
    </row>
    <row r="12" spans="1:26" x14ac:dyDescent="0.2">
      <c r="A12" s="9" t="s">
        <v>25</v>
      </c>
      <c r="B12">
        <v>1</v>
      </c>
      <c r="C12">
        <v>1000</v>
      </c>
      <c r="D12" s="13">
        <v>488221.39821204258</v>
      </c>
      <c r="E12" s="12">
        <v>223016.18777788882</v>
      </c>
      <c r="F12" s="12">
        <v>200000</v>
      </c>
      <c r="G12" s="12">
        <v>200000</v>
      </c>
      <c r="H12" s="12">
        <v>226978.83346892096</v>
      </c>
      <c r="I12" s="12">
        <v>262274.38324163051</v>
      </c>
      <c r="J12" s="12">
        <v>285261.6504434034</v>
      </c>
      <c r="K12" s="12">
        <v>311196.96461449296</v>
      </c>
      <c r="L12" s="12">
        <v>338243.26396411948</v>
      </c>
      <c r="M12" s="12">
        <v>365914.34963827697</v>
      </c>
      <c r="N12" s="12">
        <v>396809.91159659886</v>
      </c>
      <c r="O12" s="12">
        <v>433295.92194650427</v>
      </c>
      <c r="P12" s="12">
        <v>455328.85551094561</v>
      </c>
      <c r="Q12" s="12">
        <v>484421.65968961583</v>
      </c>
      <c r="R12" s="12">
        <v>516967.2677038121</v>
      </c>
      <c r="S12" s="12">
        <v>538952.14635485201</v>
      </c>
      <c r="T12" s="12">
        <v>574998.02589442732</v>
      </c>
      <c r="U12" s="12">
        <v>613119.98163695354</v>
      </c>
      <c r="V12" s="12">
        <v>654119.81117768108</v>
      </c>
      <c r="W12" s="12">
        <v>703528.55232228397</v>
      </c>
      <c r="X12" s="12">
        <v>788192.99895048828</v>
      </c>
      <c r="Y12" s="12">
        <v>923463.25601465628</v>
      </c>
      <c r="Z12" s="12">
        <v>1513827.6125102344</v>
      </c>
    </row>
    <row r="13" spans="1:26" x14ac:dyDescent="0.2">
      <c r="A13" s="9" t="s">
        <v>32</v>
      </c>
      <c r="B13">
        <v>1</v>
      </c>
      <c r="C13">
        <v>1000</v>
      </c>
      <c r="D13" s="12">
        <v>499044.31905106298</v>
      </c>
      <c r="E13" s="12">
        <v>262232.34513016167</v>
      </c>
      <c r="F13" s="12">
        <v>100000</v>
      </c>
      <c r="G13" s="12">
        <v>130716.23399275768</v>
      </c>
      <c r="H13" s="12">
        <v>198093.91186029761</v>
      </c>
      <c r="I13" s="12">
        <v>232286.90732381699</v>
      </c>
      <c r="J13" s="12">
        <v>265250.15962919639</v>
      </c>
      <c r="K13" s="12">
        <v>296426.43462400517</v>
      </c>
      <c r="L13" s="12">
        <v>330400.18369895214</v>
      </c>
      <c r="M13" s="12">
        <v>362334.38308918115</v>
      </c>
      <c r="N13" s="12">
        <v>397331.39201608929</v>
      </c>
      <c r="O13" s="12">
        <v>433894.9817793296</v>
      </c>
      <c r="P13" s="12">
        <v>465348.89515942824</v>
      </c>
      <c r="Q13" s="12">
        <v>500112.60524517216</v>
      </c>
      <c r="R13" s="12">
        <v>531961.70744746202</v>
      </c>
      <c r="S13" s="12">
        <v>572918.484918667</v>
      </c>
      <c r="T13" s="12">
        <v>606256.62927840429</v>
      </c>
      <c r="U13" s="12">
        <v>652199.55790762254</v>
      </c>
      <c r="V13" s="12">
        <v>694097.84286135959</v>
      </c>
      <c r="W13" s="12">
        <v>761529.84258878557</v>
      </c>
      <c r="X13" s="12">
        <v>846975.07977515424</v>
      </c>
      <c r="Y13" s="12">
        <v>989423.55736403493</v>
      </c>
      <c r="Z13" s="12">
        <v>1663827.6125102344</v>
      </c>
    </row>
    <row r="14" spans="1:26" x14ac:dyDescent="0.2">
      <c r="A14" s="9" t="s">
        <v>26</v>
      </c>
      <c r="B14">
        <v>1</v>
      </c>
      <c r="C14">
        <v>1000</v>
      </c>
      <c r="D14" s="12">
        <v>500039.56915822416</v>
      </c>
      <c r="E14" s="12">
        <v>184406.65004817146</v>
      </c>
      <c r="F14" s="12">
        <v>300000</v>
      </c>
      <c r="G14" s="12">
        <v>300000</v>
      </c>
      <c r="H14" s="12">
        <v>300000</v>
      </c>
      <c r="I14" s="12">
        <v>303746.89909657789</v>
      </c>
      <c r="J14" s="12">
        <v>324507.63783329836</v>
      </c>
      <c r="K14" s="12">
        <v>347099.16866709647</v>
      </c>
      <c r="L14" s="12">
        <v>366988.50209810364</v>
      </c>
      <c r="M14" s="12">
        <v>393242.07786097738</v>
      </c>
      <c r="N14" s="12">
        <v>414207.93967669847</v>
      </c>
      <c r="O14" s="12">
        <v>437989.73628509691</v>
      </c>
      <c r="P14" s="12">
        <v>471571.57981783204</v>
      </c>
      <c r="Q14" s="12">
        <v>492343.37453584129</v>
      </c>
      <c r="R14" s="12">
        <v>517332.41779211926</v>
      </c>
      <c r="S14" s="12">
        <v>545271.79977796879</v>
      </c>
      <c r="T14" s="12">
        <v>571642.84792742156</v>
      </c>
      <c r="U14" s="12">
        <v>594125.97055563261</v>
      </c>
      <c r="V14" s="12">
        <v>632546.7567890588</v>
      </c>
      <c r="W14" s="12">
        <v>675747.79846403212</v>
      </c>
      <c r="X14" s="12">
        <v>748180.34311674803</v>
      </c>
      <c r="Y14" s="12">
        <v>864151.87198181183</v>
      </c>
      <c r="Z14" s="12">
        <v>1363827.6125102344</v>
      </c>
    </row>
    <row r="15" spans="1:26" x14ac:dyDescent="0.2">
      <c r="A15" s="9" t="s">
        <v>27</v>
      </c>
      <c r="B15">
        <v>1</v>
      </c>
      <c r="C15">
        <v>1000</v>
      </c>
      <c r="D15" s="12">
        <v>533081.51317899907</v>
      </c>
      <c r="E15" s="12">
        <v>148278.45829507147</v>
      </c>
      <c r="F15" s="12">
        <v>400000</v>
      </c>
      <c r="G15" s="12">
        <v>400000</v>
      </c>
      <c r="H15" s="12">
        <v>400000</v>
      </c>
      <c r="I15" s="12">
        <v>400000</v>
      </c>
      <c r="J15" s="12">
        <v>400000</v>
      </c>
      <c r="K15" s="12">
        <v>400000</v>
      </c>
      <c r="L15" s="12">
        <v>410386.27907303115</v>
      </c>
      <c r="M15" s="12">
        <v>428320.93946922605</v>
      </c>
      <c r="N15" s="12">
        <v>448846.71595827944</v>
      </c>
      <c r="O15" s="12">
        <v>471345.70492989582</v>
      </c>
      <c r="P15" s="12">
        <v>491256.83967933228</v>
      </c>
      <c r="Q15" s="12">
        <v>515660.01456769265</v>
      </c>
      <c r="R15" s="12">
        <v>535394.13141031004</v>
      </c>
      <c r="S15" s="12">
        <v>559501.9870206567</v>
      </c>
      <c r="T15" s="12">
        <v>580907.28216154664</v>
      </c>
      <c r="U15" s="12">
        <v>609630.81245759781</v>
      </c>
      <c r="V15" s="12">
        <v>636740.16605741985</v>
      </c>
      <c r="W15" s="12">
        <v>675439.48429387703</v>
      </c>
      <c r="X15" s="12">
        <v>740121.99987960665</v>
      </c>
      <c r="Y15" s="12">
        <v>823142.62754157034</v>
      </c>
      <c r="Z15" s="12">
        <v>1213827.6125102344</v>
      </c>
    </row>
    <row r="16" spans="1:26" x14ac:dyDescent="0.2">
      <c r="A16" s="9" t="s">
        <v>24</v>
      </c>
      <c r="B16">
        <v>1</v>
      </c>
      <c r="C16">
        <v>1000</v>
      </c>
      <c r="D16" s="12">
        <v>533433.38471058104</v>
      </c>
      <c r="E16" s="12">
        <v>299701.75480300217</v>
      </c>
      <c r="F16" s="12">
        <v>0</v>
      </c>
      <c r="G16" s="12">
        <v>107912.43212343249</v>
      </c>
      <c r="H16" s="12">
        <v>186911.48222520918</v>
      </c>
      <c r="I16" s="12">
        <v>230190.8821277314</v>
      </c>
      <c r="J16" s="12">
        <v>268743.49293793493</v>
      </c>
      <c r="K16" s="12">
        <v>310869.73242570646</v>
      </c>
      <c r="L16" s="12">
        <v>345984.93517403188</v>
      </c>
      <c r="M16" s="12">
        <v>383790.94324934739</v>
      </c>
      <c r="N16" s="12">
        <v>425094.86224812013</v>
      </c>
      <c r="O16" s="12">
        <v>459497.83185321116</v>
      </c>
      <c r="P16" s="12">
        <v>497635.37699841999</v>
      </c>
      <c r="Q16" s="12">
        <v>537913.28341419902</v>
      </c>
      <c r="R16" s="12">
        <v>581725.98328284197</v>
      </c>
      <c r="S16" s="12">
        <v>626368.33828891395</v>
      </c>
      <c r="T16" s="12">
        <v>663495.81958832941</v>
      </c>
      <c r="U16" s="12">
        <v>711362.84423020086</v>
      </c>
      <c r="V16" s="12">
        <v>758086.60566812812</v>
      </c>
      <c r="W16" s="12">
        <v>837093.22237115609</v>
      </c>
      <c r="X16" s="12">
        <v>948378.80941015226</v>
      </c>
      <c r="Y16" s="12">
        <v>1089880.7301654164</v>
      </c>
      <c r="Z16" s="12">
        <v>1813827.6125102344</v>
      </c>
    </row>
  </sheetData>
  <autoFilter ref="A11:Z16">
    <sortState ref="A12:Z16">
      <sortCondition ref="D11:D16"/>
    </sortState>
  </autoFilter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18" sqref="H18"/>
    </sheetView>
  </sheetViews>
  <sheetFormatPr baseColWidth="10" defaultRowHeight="16" x14ac:dyDescent="0.2"/>
  <cols>
    <col min="5" max="5" width="4.33203125" customWidth="1"/>
    <col min="6" max="6" width="12" customWidth="1"/>
    <col min="7" max="7" width="13.33203125" bestFit="1" customWidth="1"/>
    <col min="8" max="8" width="19.5" bestFit="1" customWidth="1"/>
    <col min="9" max="9" width="13" bestFit="1" customWidth="1"/>
    <col min="10" max="10" width="19.83203125" bestFit="1" customWidth="1"/>
    <col min="11" max="11" width="7.6640625" customWidth="1"/>
    <col min="12" max="12" width="23.83203125" bestFit="1" customWidth="1"/>
  </cols>
  <sheetData>
    <row r="1" spans="1:16" x14ac:dyDescent="0.2">
      <c r="A1" t="s">
        <v>55</v>
      </c>
    </row>
    <row r="6" spans="1:16" x14ac:dyDescent="0.2"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61</v>
      </c>
      <c r="L6" s="4" t="s">
        <v>62</v>
      </c>
      <c r="M6" s="2" t="s">
        <v>74</v>
      </c>
      <c r="N6" s="4" t="s">
        <v>75</v>
      </c>
      <c r="P6" s="4" t="s">
        <v>82</v>
      </c>
    </row>
    <row r="7" spans="1:16" x14ac:dyDescent="0.2">
      <c r="F7" t="s">
        <v>63</v>
      </c>
      <c r="G7">
        <v>3</v>
      </c>
      <c r="H7" s="16">
        <v>0.5</v>
      </c>
      <c r="I7" s="17">
        <v>2</v>
      </c>
      <c r="J7" s="17">
        <v>2</v>
      </c>
      <c r="K7" s="18">
        <v>1.2E-2</v>
      </c>
      <c r="L7" s="18">
        <v>0.03</v>
      </c>
      <c r="M7" s="20">
        <f ca="1">[1]!genNormal(H7,K7)</f>
        <v>0.49859657358195769</v>
      </c>
      <c r="N7" s="18">
        <f t="shared" ref="N7:N16" ca="1" si="0">M7+(J7-I7)*L7</f>
        <v>0.49859657358195769</v>
      </c>
      <c r="O7">
        <f ca="1">IF(N7&gt;0.5, 1, 0)</f>
        <v>0</v>
      </c>
      <c r="P7">
        <f t="shared" ref="P7:P16" ca="1" si="1">O7*G7</f>
        <v>0</v>
      </c>
    </row>
    <row r="8" spans="1:16" x14ac:dyDescent="0.2">
      <c r="F8" t="s">
        <v>64</v>
      </c>
      <c r="G8">
        <v>10</v>
      </c>
      <c r="H8" s="16">
        <v>0.51</v>
      </c>
      <c r="I8" s="17">
        <v>15</v>
      </c>
      <c r="J8" s="17">
        <v>15</v>
      </c>
      <c r="K8" s="18">
        <v>1.6E-2</v>
      </c>
      <c r="L8" s="18">
        <v>1.4999999999999999E-2</v>
      </c>
      <c r="M8" s="20">
        <f ca="1">[1]!genNormal(H8,K8)</f>
        <v>0.53381429704691874</v>
      </c>
      <c r="N8" s="18">
        <f t="shared" ca="1" si="0"/>
        <v>0.53381429704691874</v>
      </c>
      <c r="O8">
        <f t="shared" ref="O8:O16" ca="1" si="2">IF(N8&gt;0.5, 1, 0)</f>
        <v>1</v>
      </c>
      <c r="P8">
        <f t="shared" ca="1" si="1"/>
        <v>10</v>
      </c>
    </row>
    <row r="9" spans="1:16" x14ac:dyDescent="0.2">
      <c r="F9" t="s">
        <v>65</v>
      </c>
      <c r="G9">
        <v>3</v>
      </c>
      <c r="H9" s="16">
        <v>0.49</v>
      </c>
      <c r="I9" s="17">
        <v>8</v>
      </c>
      <c r="J9" s="17">
        <v>7</v>
      </c>
      <c r="K9" s="18">
        <v>8.9999999999999993E-3</v>
      </c>
      <c r="L9" s="18">
        <v>2.5000000000000001E-2</v>
      </c>
      <c r="M9" s="20">
        <f ca="1">[1]!genNormal(H9,K9)</f>
        <v>0.49780398246483382</v>
      </c>
      <c r="N9" s="18">
        <f t="shared" ca="1" si="0"/>
        <v>0.47280398246483379</v>
      </c>
      <c r="O9">
        <f t="shared" ca="1" si="2"/>
        <v>0</v>
      </c>
      <c r="P9">
        <f t="shared" ca="1" si="1"/>
        <v>0</v>
      </c>
    </row>
    <row r="10" spans="1:16" x14ac:dyDescent="0.2">
      <c r="F10" t="s">
        <v>66</v>
      </c>
      <c r="G10">
        <v>10</v>
      </c>
      <c r="H10" s="16">
        <v>0.5</v>
      </c>
      <c r="I10" s="17">
        <v>25</v>
      </c>
      <c r="J10" s="17">
        <v>8</v>
      </c>
      <c r="K10" s="18">
        <v>1.4E-2</v>
      </c>
      <c r="L10" s="18">
        <v>0.01</v>
      </c>
      <c r="M10" s="20">
        <f ca="1">[1]!genNormal(H10,K10)</f>
        <v>0.50020148307520429</v>
      </c>
      <c r="N10" s="18">
        <f t="shared" ca="1" si="0"/>
        <v>0.33020148307520425</v>
      </c>
      <c r="O10">
        <f t="shared" ca="1" si="2"/>
        <v>0</v>
      </c>
      <c r="P10">
        <f t="shared" ca="1" si="1"/>
        <v>0</v>
      </c>
    </row>
    <row r="11" spans="1:16" x14ac:dyDescent="0.2">
      <c r="F11" t="s">
        <v>67</v>
      </c>
      <c r="G11">
        <v>4</v>
      </c>
      <c r="H11" s="16">
        <v>0.51</v>
      </c>
      <c r="I11" s="17">
        <v>15</v>
      </c>
      <c r="J11" s="17">
        <v>15</v>
      </c>
      <c r="K11" s="18">
        <v>0.02</v>
      </c>
      <c r="L11" s="18">
        <v>2.1999999999999999E-2</v>
      </c>
      <c r="M11" s="20">
        <f ca="1">[1]!genNormal(H11,K11)</f>
        <v>0.51571793140905153</v>
      </c>
      <c r="N11" s="18">
        <f t="shared" ca="1" si="0"/>
        <v>0.51571793140905153</v>
      </c>
      <c r="O11">
        <f t="shared" ca="1" si="2"/>
        <v>1</v>
      </c>
      <c r="P11">
        <f t="shared" ca="1" si="1"/>
        <v>4</v>
      </c>
    </row>
    <row r="12" spans="1:16" x14ac:dyDescent="0.2">
      <c r="F12" t="s">
        <v>68</v>
      </c>
      <c r="G12">
        <v>3</v>
      </c>
      <c r="H12" s="16">
        <v>0.48</v>
      </c>
      <c r="I12" s="17">
        <v>5</v>
      </c>
      <c r="J12" s="17">
        <v>4</v>
      </c>
      <c r="K12" s="18">
        <v>1.7999999999999999E-2</v>
      </c>
      <c r="L12" s="18">
        <v>2.9000000000000001E-2</v>
      </c>
      <c r="M12" s="20">
        <f ca="1">[1]!genNormal(H12,K12)</f>
        <v>0.46714072320293548</v>
      </c>
      <c r="N12" s="18">
        <f t="shared" ca="1" si="0"/>
        <v>0.43814072320293546</v>
      </c>
      <c r="O12">
        <f t="shared" ca="1" si="2"/>
        <v>0</v>
      </c>
      <c r="P12">
        <f t="shared" ca="1" si="1"/>
        <v>0</v>
      </c>
    </row>
    <row r="13" spans="1:16" x14ac:dyDescent="0.2">
      <c r="F13" t="s">
        <v>69</v>
      </c>
      <c r="G13">
        <v>5</v>
      </c>
      <c r="H13" s="16">
        <v>0.51</v>
      </c>
      <c r="I13" s="17">
        <v>12</v>
      </c>
      <c r="J13" s="17">
        <v>12</v>
      </c>
      <c r="K13" s="18">
        <v>1.0999999999999999E-2</v>
      </c>
      <c r="L13" s="18">
        <v>1.9E-2</v>
      </c>
      <c r="M13" s="20">
        <f ca="1">[1]!genNormal(H13,K13)</f>
        <v>0.50330938189724628</v>
      </c>
      <c r="N13" s="18">
        <f t="shared" ca="1" si="0"/>
        <v>0.50330938189724628</v>
      </c>
      <c r="O13">
        <f t="shared" ca="1" si="2"/>
        <v>1</v>
      </c>
      <c r="P13">
        <f t="shared" ca="1" si="1"/>
        <v>5</v>
      </c>
    </row>
    <row r="14" spans="1:16" x14ac:dyDescent="0.2">
      <c r="F14" t="s">
        <v>70</v>
      </c>
      <c r="G14">
        <v>5</v>
      </c>
      <c r="H14" s="16">
        <v>0.51</v>
      </c>
      <c r="I14" s="17">
        <v>10</v>
      </c>
      <c r="J14" s="17">
        <v>10</v>
      </c>
      <c r="K14" s="18">
        <v>2.1999999999999999E-2</v>
      </c>
      <c r="L14" s="18">
        <v>2.1000000000000001E-2</v>
      </c>
      <c r="M14" s="20">
        <f ca="1">[1]!genNormal(H14,K14)</f>
        <v>0.51269870753399349</v>
      </c>
      <c r="N14" s="18">
        <f t="shared" ca="1" si="0"/>
        <v>0.51269870753399349</v>
      </c>
      <c r="O14">
        <f t="shared" ca="1" si="2"/>
        <v>1</v>
      </c>
      <c r="P14">
        <f t="shared" ca="1" si="1"/>
        <v>5</v>
      </c>
    </row>
    <row r="15" spans="1:16" x14ac:dyDescent="0.2">
      <c r="F15" t="s">
        <v>71</v>
      </c>
      <c r="G15">
        <v>4</v>
      </c>
      <c r="H15" s="16">
        <v>0.5</v>
      </c>
      <c r="I15" s="17">
        <v>6</v>
      </c>
      <c r="J15" s="17">
        <v>5</v>
      </c>
      <c r="K15" s="18">
        <v>1.2999999999999999E-2</v>
      </c>
      <c r="L15" s="18">
        <v>1.7999999999999999E-2</v>
      </c>
      <c r="M15" s="20">
        <f ca="1">[1]!genNormal(H15,K15)</f>
        <v>0.48522807555894781</v>
      </c>
      <c r="N15" s="18">
        <f t="shared" ca="1" si="0"/>
        <v>0.4672280755589478</v>
      </c>
      <c r="O15">
        <f t="shared" ca="1" si="2"/>
        <v>0</v>
      </c>
      <c r="P15">
        <f t="shared" ca="1" si="1"/>
        <v>0</v>
      </c>
    </row>
    <row r="16" spans="1:16" x14ac:dyDescent="0.2">
      <c r="F16" t="s">
        <v>72</v>
      </c>
      <c r="G16">
        <v>3</v>
      </c>
      <c r="H16" s="16">
        <v>0.48</v>
      </c>
      <c r="I16" s="17">
        <v>2</v>
      </c>
      <c r="J16" s="17">
        <v>2</v>
      </c>
      <c r="K16" s="18">
        <v>1.9E-2</v>
      </c>
      <c r="L16" s="18">
        <v>2.8000000000000001E-2</v>
      </c>
      <c r="M16" s="20">
        <f ca="1">[1]!genNormal(H16,K16)</f>
        <v>0.4670424383359133</v>
      </c>
      <c r="N16" s="18">
        <f t="shared" ca="1" si="0"/>
        <v>0.4670424383359133</v>
      </c>
      <c r="O16">
        <f t="shared" ca="1" si="2"/>
        <v>0</v>
      </c>
      <c r="P16">
        <f t="shared" ca="1" si="1"/>
        <v>0</v>
      </c>
    </row>
    <row r="17" spans="6:15" x14ac:dyDescent="0.2">
      <c r="F17" s="4" t="s">
        <v>73</v>
      </c>
      <c r="G17" s="4">
        <f>SUM(G7:G16)</f>
        <v>50</v>
      </c>
      <c r="H17" s="4"/>
      <c r="I17" s="19">
        <f>SUM(I7:I16)</f>
        <v>100</v>
      </c>
      <c r="J17" s="19">
        <f>SUM(J7:J16)</f>
        <v>80</v>
      </c>
      <c r="M17" s="21"/>
      <c r="N17" s="22" t="s">
        <v>78</v>
      </c>
      <c r="O17" s="21">
        <f ca="1">IF(SUM(O7:O16)&gt;=5, 1, 0)</f>
        <v>0</v>
      </c>
    </row>
    <row r="18" spans="6:15" x14ac:dyDescent="0.2">
      <c r="N18" s="23" t="s">
        <v>34</v>
      </c>
      <c r="O18" s="23">
        <f ca="1">[1]!simOutput(O17, "Flag if &gt;=5 Votes")</f>
        <v>0</v>
      </c>
    </row>
    <row r="20" spans="6:15" x14ac:dyDescent="0.2">
      <c r="N20" t="s">
        <v>81</v>
      </c>
      <c r="O20">
        <f ca="1">SUM(P7:P17)</f>
        <v>24</v>
      </c>
    </row>
    <row r="21" spans="6:15" x14ac:dyDescent="0.2">
      <c r="N21" s="23" t="s">
        <v>34</v>
      </c>
      <c r="O21" s="23">
        <f ca="1">[1]!simOutput(O20, "Count of Votes")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workbookViewId="0">
      <selection activeCell="H26" sqref="H26"/>
    </sheetView>
  </sheetViews>
  <sheetFormatPr baseColWidth="10" defaultRowHeight="16" x14ac:dyDescent="0.2"/>
  <cols>
    <col min="1" max="1" width="17.6640625" bestFit="1" customWidth="1"/>
    <col min="2" max="2" width="13.5" bestFit="1" customWidth="1"/>
    <col min="3" max="3" width="20.33203125" bestFit="1" customWidth="1"/>
    <col min="4" max="4" width="6.6640625" bestFit="1" customWidth="1"/>
    <col min="5" max="5" width="9.1640625" bestFit="1" customWidth="1"/>
    <col min="6" max="7" width="9.1640625" customWidth="1"/>
    <col min="8" max="8" width="9.1640625" bestFit="1" customWidth="1"/>
    <col min="9" max="9" width="12.6640625" bestFit="1" customWidth="1"/>
    <col min="10" max="27" width="13.6640625" bestFit="1" customWidth="1"/>
    <col min="28" max="28" width="9.5" bestFit="1" customWidth="1"/>
  </cols>
  <sheetData>
    <row r="1" spans="1:28" x14ac:dyDescent="0.2">
      <c r="A1" s="25" t="s">
        <v>8</v>
      </c>
      <c r="B1" s="26"/>
    </row>
    <row r="3" spans="1:28" x14ac:dyDescent="0.2">
      <c r="A3" s="4" t="s">
        <v>9</v>
      </c>
      <c r="B3" s="5" t="s">
        <v>10</v>
      </c>
      <c r="C3" s="4" t="s">
        <v>17</v>
      </c>
      <c r="D3" t="s">
        <v>18</v>
      </c>
    </row>
    <row r="4" spans="1:28" x14ac:dyDescent="0.2">
      <c r="A4" s="4" t="s">
        <v>11</v>
      </c>
      <c r="B4" s="5" t="s">
        <v>76</v>
      </c>
      <c r="C4" s="4" t="s">
        <v>19</v>
      </c>
      <c r="D4" t="s">
        <v>20</v>
      </c>
    </row>
    <row r="5" spans="1:28" x14ac:dyDescent="0.2">
      <c r="A5" s="4" t="s">
        <v>12</v>
      </c>
      <c r="B5" s="6">
        <v>43073</v>
      </c>
      <c r="C5" s="4" t="s">
        <v>21</v>
      </c>
      <c r="D5">
        <v>123</v>
      </c>
    </row>
    <row r="6" spans="1:28" x14ac:dyDescent="0.2">
      <c r="A6" s="4" t="s">
        <v>13</v>
      </c>
      <c r="B6" s="7">
        <v>0.50561342592592595</v>
      </c>
    </row>
    <row r="7" spans="1:28" x14ac:dyDescent="0.2">
      <c r="A7" s="4" t="s">
        <v>14</v>
      </c>
      <c r="B7" s="8">
        <v>2.8935185185185189E-4</v>
      </c>
    </row>
    <row r="8" spans="1:28" x14ac:dyDescent="0.2">
      <c r="A8" s="4" t="s">
        <v>15</v>
      </c>
      <c r="B8" s="5">
        <v>1</v>
      </c>
    </row>
    <row r="9" spans="1:28" x14ac:dyDescent="0.2">
      <c r="A9" s="4" t="s">
        <v>16</v>
      </c>
      <c r="B9" s="5">
        <v>1000</v>
      </c>
    </row>
    <row r="11" spans="1:28" ht="48" x14ac:dyDescent="0.2">
      <c r="A11" s="10" t="s">
        <v>22</v>
      </c>
      <c r="B11" s="10" t="s">
        <v>23</v>
      </c>
      <c r="C11" s="10" t="s">
        <v>28</v>
      </c>
      <c r="D11" s="10" t="s">
        <v>29</v>
      </c>
      <c r="E11" s="11" t="s">
        <v>83</v>
      </c>
      <c r="F11" s="11" t="s">
        <v>79</v>
      </c>
      <c r="G11" s="11" t="s">
        <v>80</v>
      </c>
      <c r="H11" s="10" t="s">
        <v>30</v>
      </c>
      <c r="I11" s="10" t="s">
        <v>84</v>
      </c>
      <c r="J11" s="10" t="s">
        <v>85</v>
      </c>
      <c r="K11" s="10" t="s">
        <v>86</v>
      </c>
      <c r="L11" s="10" t="s">
        <v>87</v>
      </c>
      <c r="M11" s="10" t="s">
        <v>88</v>
      </c>
      <c r="N11" s="10" t="s">
        <v>89</v>
      </c>
      <c r="O11" s="10" t="s">
        <v>90</v>
      </c>
      <c r="P11" s="10" t="s">
        <v>91</v>
      </c>
      <c r="Q11" s="10" t="s">
        <v>92</v>
      </c>
      <c r="R11" s="10" t="s">
        <v>93</v>
      </c>
      <c r="S11" s="10" t="s">
        <v>94</v>
      </c>
      <c r="T11" s="10" t="s">
        <v>95</v>
      </c>
      <c r="U11" s="10" t="s">
        <v>96</v>
      </c>
      <c r="V11" s="10" t="s">
        <v>97</v>
      </c>
      <c r="W11" s="10" t="s">
        <v>98</v>
      </c>
      <c r="X11" s="10" t="s">
        <v>99</v>
      </c>
      <c r="Y11" s="10" t="s">
        <v>100</v>
      </c>
      <c r="Z11" s="10" t="s">
        <v>101</v>
      </c>
      <c r="AA11" s="10" t="s">
        <v>102</v>
      </c>
      <c r="AB11" s="10" t="s">
        <v>31</v>
      </c>
    </row>
    <row r="12" spans="1:28" x14ac:dyDescent="0.2">
      <c r="A12" s="9" t="s">
        <v>81</v>
      </c>
      <c r="B12">
        <v>1</v>
      </c>
      <c r="C12">
        <v>1000</v>
      </c>
      <c r="D12" s="12">
        <v>19.803999999999998</v>
      </c>
      <c r="E12" s="12">
        <v>6.0600584409977687</v>
      </c>
      <c r="F12" s="12"/>
      <c r="G12" s="12"/>
      <c r="H12" s="12">
        <v>0</v>
      </c>
      <c r="I12" s="12">
        <v>9</v>
      </c>
      <c r="J12" s="12">
        <v>12</v>
      </c>
      <c r="K12" s="12">
        <v>13</v>
      </c>
      <c r="L12" s="12">
        <v>14</v>
      </c>
      <c r="M12" s="12">
        <v>15</v>
      </c>
      <c r="N12" s="12">
        <v>17</v>
      </c>
      <c r="O12" s="12">
        <v>18</v>
      </c>
      <c r="P12" s="12">
        <v>19</v>
      </c>
      <c r="Q12" s="12">
        <v>19</v>
      </c>
      <c r="R12" s="12">
        <v>20</v>
      </c>
      <c r="S12" s="12">
        <v>22</v>
      </c>
      <c r="T12" s="12">
        <v>22</v>
      </c>
      <c r="U12" s="12">
        <v>23</v>
      </c>
      <c r="V12" s="12">
        <v>24</v>
      </c>
      <c r="W12" s="12">
        <v>24</v>
      </c>
      <c r="X12" s="12">
        <v>25</v>
      </c>
      <c r="Y12" s="12">
        <v>27</v>
      </c>
      <c r="Z12" s="12">
        <v>27</v>
      </c>
      <c r="AA12" s="12">
        <v>28</v>
      </c>
      <c r="AB12" s="12">
        <v>31</v>
      </c>
    </row>
    <row r="13" spans="1:28" x14ac:dyDescent="0.2">
      <c r="A13" s="9" t="s">
        <v>77</v>
      </c>
      <c r="B13">
        <v>1</v>
      </c>
      <c r="C13">
        <v>1000</v>
      </c>
      <c r="D13" s="12">
        <v>0.216</v>
      </c>
      <c r="E13" s="12">
        <v>0.41172018837253233</v>
      </c>
      <c r="F13" s="12">
        <f>D13+ 1.96*(E13/100)</f>
        <v>0.22406971569210163</v>
      </c>
      <c r="G13" s="12">
        <f>D13-1.96*(E13/100)</f>
        <v>0.20793028430789837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</row>
  </sheetData>
  <mergeCells count="1">
    <mergeCell ref="A1:B1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8" ySplit="24" topLeftCell="I25" activePane="bottomRight" state="frozen"/>
      <selection pane="topRight" activeCell="I1" sqref="I1"/>
      <selection pane="bottomLeft" activeCell="A25" sqref="A25"/>
      <selection pane="bottomRight" activeCell="K28" sqref="K28"/>
    </sheetView>
  </sheetViews>
  <sheetFormatPr baseColWidth="10" defaultRowHeight="16" x14ac:dyDescent="0.2"/>
  <cols>
    <col min="5" max="5" width="4.33203125" customWidth="1"/>
    <col min="6" max="6" width="12" customWidth="1"/>
    <col min="7" max="7" width="13.33203125" bestFit="1" customWidth="1"/>
    <col min="8" max="8" width="19.5" bestFit="1" customWidth="1"/>
    <col min="9" max="9" width="13" bestFit="1" customWidth="1"/>
    <col min="10" max="10" width="19.83203125" bestFit="1" customWidth="1"/>
    <col min="11" max="11" width="7.6640625" customWidth="1"/>
    <col min="12" max="12" width="23.83203125" bestFit="1" customWidth="1"/>
  </cols>
  <sheetData>
    <row r="1" spans="1:16" x14ac:dyDescent="0.2">
      <c r="A1" t="s">
        <v>55</v>
      </c>
    </row>
    <row r="6" spans="1:16" x14ac:dyDescent="0.2"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61</v>
      </c>
      <c r="L6" s="4" t="s">
        <v>62</v>
      </c>
      <c r="M6" s="2" t="s">
        <v>74</v>
      </c>
      <c r="N6" s="4" t="s">
        <v>75</v>
      </c>
      <c r="P6" s="4" t="s">
        <v>82</v>
      </c>
    </row>
    <row r="7" spans="1:16" x14ac:dyDescent="0.2">
      <c r="F7" t="s">
        <v>63</v>
      </c>
      <c r="G7">
        <v>3</v>
      </c>
      <c r="H7" s="16">
        <v>0.5</v>
      </c>
      <c r="I7" s="17">
        <v>2</v>
      </c>
      <c r="J7" s="17">
        <v>2</v>
      </c>
      <c r="K7" s="18">
        <v>1.2E-2</v>
      </c>
      <c r="L7" s="18">
        <v>0.03</v>
      </c>
      <c r="M7" s="20">
        <f ca="1">[1]!genNormal(H7,K7)</f>
        <v>0.51973788471882243</v>
      </c>
      <c r="N7" s="18">
        <f t="shared" ref="N7:N16" ca="1" si="0">M7+(J7-I7)*L7</f>
        <v>0.51973788471882243</v>
      </c>
      <c r="O7">
        <f ca="1">IF(N7&gt;0.5, 1, 0)</f>
        <v>1</v>
      </c>
      <c r="P7">
        <f t="shared" ref="P7:P16" ca="1" si="1">O7*G7</f>
        <v>3</v>
      </c>
    </row>
    <row r="8" spans="1:16" x14ac:dyDescent="0.2">
      <c r="F8" t="s">
        <v>64</v>
      </c>
      <c r="G8">
        <v>10</v>
      </c>
      <c r="H8" s="16">
        <v>0.51</v>
      </c>
      <c r="I8" s="17">
        <v>15</v>
      </c>
      <c r="J8" s="17">
        <v>16</v>
      </c>
      <c r="K8" s="18">
        <v>1.6E-2</v>
      </c>
      <c r="L8" s="18">
        <v>1.4999999999999999E-2</v>
      </c>
      <c r="M8" s="20">
        <f ca="1">[1]!genNormal(H8,K8)</f>
        <v>0.50209517683547022</v>
      </c>
      <c r="N8" s="18">
        <f t="shared" ca="1" si="0"/>
        <v>0.51709517683547024</v>
      </c>
      <c r="O8">
        <f t="shared" ref="O8:O16" ca="1" si="2">IF(N8&gt;0.5, 1, 0)</f>
        <v>1</v>
      </c>
      <c r="P8">
        <f t="shared" ca="1" si="1"/>
        <v>10</v>
      </c>
    </row>
    <row r="9" spans="1:16" x14ac:dyDescent="0.2">
      <c r="F9" t="s">
        <v>65</v>
      </c>
      <c r="G9">
        <v>3</v>
      </c>
      <c r="H9" s="16">
        <v>0.49</v>
      </c>
      <c r="I9" s="17">
        <v>8</v>
      </c>
      <c r="J9" s="17">
        <v>8</v>
      </c>
      <c r="K9" s="18">
        <v>8.9999999999999993E-3</v>
      </c>
      <c r="L9" s="18">
        <v>2.5000000000000001E-2</v>
      </c>
      <c r="M9" s="20">
        <f ca="1">[1]!genNormal(H9,K9)</f>
        <v>0.46935034648807711</v>
      </c>
      <c r="N9" s="18">
        <f t="shared" ca="1" si="0"/>
        <v>0.46935034648807711</v>
      </c>
      <c r="O9">
        <f t="shared" ca="1" si="2"/>
        <v>0</v>
      </c>
      <c r="P9">
        <f t="shared" ca="1" si="1"/>
        <v>0</v>
      </c>
    </row>
    <row r="10" spans="1:16" x14ac:dyDescent="0.2">
      <c r="F10" t="s">
        <v>66</v>
      </c>
      <c r="G10">
        <v>10</v>
      </c>
      <c r="H10" s="16">
        <v>0.5</v>
      </c>
      <c r="I10" s="17">
        <v>25</v>
      </c>
      <c r="J10" s="17">
        <v>25</v>
      </c>
      <c r="K10" s="18">
        <v>1.4E-2</v>
      </c>
      <c r="L10" s="18">
        <v>0.01</v>
      </c>
      <c r="M10" s="20">
        <f ca="1">[1]!genNormal(H10,K10)</f>
        <v>0.52250272198564918</v>
      </c>
      <c r="N10" s="18">
        <f t="shared" ca="1" si="0"/>
        <v>0.52250272198564918</v>
      </c>
      <c r="O10">
        <f t="shared" ca="1" si="2"/>
        <v>1</v>
      </c>
      <c r="P10">
        <f t="shared" ca="1" si="1"/>
        <v>10</v>
      </c>
    </row>
    <row r="11" spans="1:16" x14ac:dyDescent="0.2">
      <c r="F11" t="s">
        <v>67</v>
      </c>
      <c r="G11">
        <v>4</v>
      </c>
      <c r="H11" s="16">
        <v>0.51</v>
      </c>
      <c r="I11" s="17">
        <v>15</v>
      </c>
      <c r="J11" s="17">
        <v>16</v>
      </c>
      <c r="K11" s="18">
        <v>0.02</v>
      </c>
      <c r="L11" s="18">
        <v>2.1999999999999999E-2</v>
      </c>
      <c r="M11" s="20">
        <f ca="1">[1]!genNormal(H11,K11)</f>
        <v>0.5061866739084695</v>
      </c>
      <c r="N11" s="18">
        <f t="shared" ca="1" si="0"/>
        <v>0.52818667390846952</v>
      </c>
      <c r="O11">
        <f t="shared" ca="1" si="2"/>
        <v>1</v>
      </c>
      <c r="P11">
        <f t="shared" ca="1" si="1"/>
        <v>4</v>
      </c>
    </row>
    <row r="12" spans="1:16" x14ac:dyDescent="0.2">
      <c r="F12" t="s">
        <v>68</v>
      </c>
      <c r="G12">
        <v>3</v>
      </c>
      <c r="H12" s="16">
        <v>0.48</v>
      </c>
      <c r="I12" s="17">
        <v>5</v>
      </c>
      <c r="J12" s="17">
        <v>5</v>
      </c>
      <c r="K12" s="18">
        <v>1.7999999999999999E-2</v>
      </c>
      <c r="L12" s="18">
        <v>2.9000000000000001E-2</v>
      </c>
      <c r="M12" s="20">
        <f ca="1">[1]!genNormal(H12,K12)</f>
        <v>0.49228338150734258</v>
      </c>
      <c r="N12" s="18">
        <f t="shared" ca="1" si="0"/>
        <v>0.49228338150734258</v>
      </c>
      <c r="O12">
        <f t="shared" ca="1" si="2"/>
        <v>0</v>
      </c>
      <c r="P12">
        <f t="shared" ca="1" si="1"/>
        <v>0</v>
      </c>
    </row>
    <row r="13" spans="1:16" x14ac:dyDescent="0.2">
      <c r="F13" t="s">
        <v>69</v>
      </c>
      <c r="G13">
        <v>5</v>
      </c>
      <c r="H13" s="16">
        <v>0.51</v>
      </c>
      <c r="I13" s="17">
        <v>12</v>
      </c>
      <c r="J13" s="17">
        <v>0</v>
      </c>
      <c r="K13" s="18">
        <v>1.0999999999999999E-2</v>
      </c>
      <c r="L13" s="18">
        <v>1.9E-2</v>
      </c>
      <c r="M13" s="20">
        <f ca="1">[1]!genNormal(H13,K13)</f>
        <v>0.50587255739759773</v>
      </c>
      <c r="N13" s="18">
        <f t="shared" ca="1" si="0"/>
        <v>0.27787255739759775</v>
      </c>
      <c r="O13">
        <f t="shared" ca="1" si="2"/>
        <v>0</v>
      </c>
      <c r="P13">
        <f t="shared" ca="1" si="1"/>
        <v>0</v>
      </c>
    </row>
    <row r="14" spans="1:16" x14ac:dyDescent="0.2">
      <c r="F14" t="s">
        <v>70</v>
      </c>
      <c r="G14">
        <v>5</v>
      </c>
      <c r="H14" s="16">
        <v>0.51</v>
      </c>
      <c r="I14" s="17">
        <v>10</v>
      </c>
      <c r="J14" s="17">
        <v>0</v>
      </c>
      <c r="K14" s="18">
        <v>2.1999999999999999E-2</v>
      </c>
      <c r="L14" s="18">
        <v>2.1000000000000001E-2</v>
      </c>
      <c r="M14" s="20">
        <f ca="1">[1]!genNormal(H14,K14)</f>
        <v>0.48991476355276298</v>
      </c>
      <c r="N14" s="18">
        <f t="shared" ca="1" si="0"/>
        <v>0.27991476355276296</v>
      </c>
      <c r="O14">
        <f t="shared" ca="1" si="2"/>
        <v>0</v>
      </c>
      <c r="P14">
        <f t="shared" ca="1" si="1"/>
        <v>0</v>
      </c>
    </row>
    <row r="15" spans="1:16" x14ac:dyDescent="0.2">
      <c r="F15" t="s">
        <v>71</v>
      </c>
      <c r="G15">
        <v>4</v>
      </c>
      <c r="H15" s="16">
        <v>0.5</v>
      </c>
      <c r="I15" s="17">
        <v>6</v>
      </c>
      <c r="J15" s="17">
        <v>6</v>
      </c>
      <c r="K15" s="18">
        <v>1.2999999999999999E-2</v>
      </c>
      <c r="L15" s="18">
        <v>1.7999999999999999E-2</v>
      </c>
      <c r="M15" s="20">
        <f ca="1">[1]!genNormal(H15,K15)</f>
        <v>0.50057695858019902</v>
      </c>
      <c r="N15" s="18">
        <f t="shared" ca="1" si="0"/>
        <v>0.50057695858019902</v>
      </c>
      <c r="O15">
        <f t="shared" ca="1" si="2"/>
        <v>1</v>
      </c>
      <c r="P15">
        <f t="shared" ca="1" si="1"/>
        <v>4</v>
      </c>
    </row>
    <row r="16" spans="1:16" x14ac:dyDescent="0.2">
      <c r="F16" t="s">
        <v>72</v>
      </c>
      <c r="G16">
        <v>3</v>
      </c>
      <c r="H16" s="16">
        <v>0.48</v>
      </c>
      <c r="I16" s="17">
        <v>2</v>
      </c>
      <c r="J16" s="17">
        <v>2</v>
      </c>
      <c r="K16" s="18">
        <v>1.9E-2</v>
      </c>
      <c r="L16" s="18">
        <v>2.8000000000000001E-2</v>
      </c>
      <c r="M16" s="20">
        <f ca="1">[1]!genNormal(H16,K16)</f>
        <v>0.45026155809314522</v>
      </c>
      <c r="N16" s="18">
        <f t="shared" ca="1" si="0"/>
        <v>0.45026155809314522</v>
      </c>
      <c r="O16">
        <f t="shared" ca="1" si="2"/>
        <v>0</v>
      </c>
      <c r="P16">
        <f t="shared" ca="1" si="1"/>
        <v>0</v>
      </c>
    </row>
    <row r="17" spans="6:15" x14ac:dyDescent="0.2">
      <c r="F17" s="4" t="s">
        <v>73</v>
      </c>
      <c r="G17" s="4">
        <f>SUM(G7:G16)</f>
        <v>50</v>
      </c>
      <c r="H17" s="4"/>
      <c r="I17" s="19">
        <f>SUM(I7:I16)</f>
        <v>100</v>
      </c>
      <c r="J17" s="19">
        <f>SUM(J7:J16)</f>
        <v>80</v>
      </c>
      <c r="M17" s="21"/>
      <c r="N17" s="22" t="s">
        <v>78</v>
      </c>
      <c r="O17" s="21">
        <f ca="1">IF(SUM(O7:O16)&gt;=5, 1, 0)</f>
        <v>1</v>
      </c>
    </row>
    <row r="18" spans="6:15" x14ac:dyDescent="0.2">
      <c r="N18" s="23" t="s">
        <v>34</v>
      </c>
      <c r="O18" s="23">
        <f ca="1">[1]!simOutput(O17, "Flag if &gt;=5 Votes")</f>
        <v>1</v>
      </c>
    </row>
    <row r="20" spans="6:15" x14ac:dyDescent="0.2">
      <c r="N20" t="s">
        <v>81</v>
      </c>
      <c r="O20">
        <f ca="1">SUM(P7:P17)</f>
        <v>31</v>
      </c>
    </row>
    <row r="21" spans="6:15" x14ac:dyDescent="0.2">
      <c r="N21" s="23" t="s">
        <v>34</v>
      </c>
      <c r="O21" s="23">
        <f ca="1">[1]!simOutput(O20, "Count of Votes")</f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9"/>
  <sheetViews>
    <sheetView workbookViewId="0">
      <selection activeCell="C13" sqref="C13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20.33203125" bestFit="1" customWidth="1"/>
    <col min="4" max="4" width="6.6640625" bestFit="1" customWidth="1"/>
    <col min="5" max="5" width="17.5" customWidth="1"/>
    <col min="6" max="7" width="9.1640625" customWidth="1"/>
    <col min="8" max="8" width="9.1640625" bestFit="1" customWidth="1"/>
    <col min="9" max="9" width="12.6640625" bestFit="1" customWidth="1"/>
    <col min="10" max="27" width="13.6640625" bestFit="1" customWidth="1"/>
    <col min="28" max="28" width="9.5" bestFit="1" customWidth="1"/>
  </cols>
  <sheetData>
    <row r="1" spans="1:28" x14ac:dyDescent="0.2">
      <c r="A1" s="25" t="s">
        <v>8</v>
      </c>
      <c r="B1" s="26"/>
    </row>
    <row r="3" spans="1:28" x14ac:dyDescent="0.2">
      <c r="A3" s="4" t="s">
        <v>9</v>
      </c>
      <c r="B3" s="5" t="s">
        <v>10</v>
      </c>
      <c r="C3" s="4" t="s">
        <v>17</v>
      </c>
      <c r="D3" t="s">
        <v>18</v>
      </c>
    </row>
    <row r="4" spans="1:28" x14ac:dyDescent="0.2">
      <c r="A4" s="4" t="s">
        <v>11</v>
      </c>
      <c r="B4" s="5" t="s">
        <v>103</v>
      </c>
      <c r="C4" s="4" t="s">
        <v>19</v>
      </c>
      <c r="D4" t="s">
        <v>20</v>
      </c>
    </row>
    <row r="5" spans="1:28" x14ac:dyDescent="0.2">
      <c r="A5" s="4" t="s">
        <v>12</v>
      </c>
      <c r="B5" s="6">
        <v>43073</v>
      </c>
      <c r="C5" s="4" t="s">
        <v>21</v>
      </c>
      <c r="D5">
        <v>123</v>
      </c>
    </row>
    <row r="6" spans="1:28" x14ac:dyDescent="0.2">
      <c r="A6" s="4" t="s">
        <v>13</v>
      </c>
      <c r="B6" s="7">
        <v>0.5095601851851852</v>
      </c>
    </row>
    <row r="7" spans="1:28" x14ac:dyDescent="0.2">
      <c r="A7" s="4" t="s">
        <v>14</v>
      </c>
      <c r="B7" s="8">
        <v>1.273148148148148E-4</v>
      </c>
    </row>
    <row r="8" spans="1:28" x14ac:dyDescent="0.2">
      <c r="A8" s="4" t="s">
        <v>15</v>
      </c>
      <c r="B8" s="5">
        <v>1</v>
      </c>
    </row>
    <row r="9" spans="1:28" x14ac:dyDescent="0.2">
      <c r="A9" s="4" t="s">
        <v>16</v>
      </c>
      <c r="B9" s="5">
        <v>1000</v>
      </c>
    </row>
    <row r="11" spans="1:28" ht="48" x14ac:dyDescent="0.2">
      <c r="A11" s="10" t="s">
        <v>22</v>
      </c>
      <c r="B11" s="10" t="s">
        <v>23</v>
      </c>
      <c r="C11" s="10" t="s">
        <v>28</v>
      </c>
      <c r="D11" s="10" t="s">
        <v>29</v>
      </c>
      <c r="E11" s="11" t="s">
        <v>104</v>
      </c>
      <c r="F11" s="11" t="s">
        <v>79</v>
      </c>
      <c r="G11" s="11" t="s">
        <v>80</v>
      </c>
      <c r="H11" s="10" t="s">
        <v>30</v>
      </c>
      <c r="I11" s="10" t="s">
        <v>105</v>
      </c>
      <c r="J11" s="10" t="s">
        <v>106</v>
      </c>
      <c r="K11" s="10" t="s">
        <v>107</v>
      </c>
      <c r="L11" s="10" t="s">
        <v>108</v>
      </c>
      <c r="M11" s="10" t="s">
        <v>109</v>
      </c>
      <c r="N11" s="10" t="s">
        <v>110</v>
      </c>
      <c r="O11" s="10" t="s">
        <v>111</v>
      </c>
      <c r="P11" s="10" t="s">
        <v>112</v>
      </c>
      <c r="Q11" s="10" t="s">
        <v>113</v>
      </c>
      <c r="R11" s="10" t="s">
        <v>114</v>
      </c>
      <c r="S11" s="10" t="s">
        <v>115</v>
      </c>
      <c r="T11" s="10" t="s">
        <v>116</v>
      </c>
      <c r="U11" s="10" t="s">
        <v>117</v>
      </c>
      <c r="V11" s="10" t="s">
        <v>118</v>
      </c>
      <c r="W11" s="10" t="s">
        <v>119</v>
      </c>
      <c r="X11" s="10" t="s">
        <v>120</v>
      </c>
      <c r="Y11" s="10" t="s">
        <v>121</v>
      </c>
      <c r="Z11" s="10" t="s">
        <v>122</v>
      </c>
      <c r="AA11" s="10" t="s">
        <v>123</v>
      </c>
      <c r="AB11" s="10" t="s">
        <v>31</v>
      </c>
    </row>
    <row r="12" spans="1:28" x14ac:dyDescent="0.2">
      <c r="A12" s="9" t="s">
        <v>81</v>
      </c>
      <c r="B12">
        <v>1</v>
      </c>
      <c r="C12">
        <v>1000</v>
      </c>
      <c r="D12" s="12">
        <v>23.193999999999999</v>
      </c>
      <c r="E12" s="12">
        <v>6.32822332178712</v>
      </c>
      <c r="F12" s="12"/>
      <c r="G12" s="12"/>
      <c r="H12" s="12">
        <v>4</v>
      </c>
      <c r="I12" s="12">
        <v>14</v>
      </c>
      <c r="J12" s="12">
        <v>14</v>
      </c>
      <c r="K12" s="12">
        <v>17</v>
      </c>
      <c r="L12" s="12">
        <v>17</v>
      </c>
      <c r="M12" s="12">
        <v>18</v>
      </c>
      <c r="N12" s="12">
        <v>18</v>
      </c>
      <c r="O12" s="12">
        <v>20</v>
      </c>
      <c r="P12" s="12">
        <v>21</v>
      </c>
      <c r="Q12" s="12">
        <v>23</v>
      </c>
      <c r="R12" s="12">
        <v>24</v>
      </c>
      <c r="S12" s="12">
        <v>24</v>
      </c>
      <c r="T12" s="12">
        <v>27</v>
      </c>
      <c r="U12" s="12">
        <v>27</v>
      </c>
      <c r="V12" s="12">
        <v>27</v>
      </c>
      <c r="W12" s="12">
        <v>28</v>
      </c>
      <c r="X12" s="12">
        <v>30</v>
      </c>
      <c r="Y12" s="12">
        <v>31</v>
      </c>
      <c r="Z12" s="12">
        <v>31</v>
      </c>
      <c r="AA12" s="12">
        <v>31.100000000000136</v>
      </c>
      <c r="AB12" s="12">
        <v>37</v>
      </c>
    </row>
    <row r="13" spans="1:28" x14ac:dyDescent="0.2">
      <c r="A13" s="9" t="s">
        <v>77</v>
      </c>
      <c r="B13">
        <v>1</v>
      </c>
      <c r="C13">
        <v>1000</v>
      </c>
      <c r="D13" s="12">
        <v>0.27900000000000003</v>
      </c>
      <c r="E13" s="12">
        <v>0.44873194711359737</v>
      </c>
      <c r="F13" s="12">
        <f>D13+ 1.96*(E13/100)</f>
        <v>0.28779514616342655</v>
      </c>
      <c r="G13" s="12">
        <f>D13-1.96*(E13/100)</f>
        <v>0.2702048538365735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</row>
    <row r="22" spans="5:6" x14ac:dyDescent="0.2">
      <c r="E22" s="4" t="s">
        <v>145</v>
      </c>
    </row>
    <row r="23" spans="5:6" x14ac:dyDescent="0.2">
      <c r="E23" t="s">
        <v>146</v>
      </c>
      <c r="F23">
        <v>0.216</v>
      </c>
    </row>
    <row r="24" spans="5:6" x14ac:dyDescent="0.2">
      <c r="E24" t="s">
        <v>147</v>
      </c>
      <c r="F24">
        <v>0.27900000000000003</v>
      </c>
    </row>
    <row r="25" spans="5:6" x14ac:dyDescent="0.2">
      <c r="E25" t="s">
        <v>148</v>
      </c>
      <c r="F25">
        <f>0.412*0.412</f>
        <v>0.16974399999999998</v>
      </c>
    </row>
    <row r="26" spans="5:6" x14ac:dyDescent="0.2">
      <c r="E26" t="s">
        <v>149</v>
      </c>
      <c r="F26">
        <f>E13*E13</f>
        <v>0.20136036036036034</v>
      </c>
    </row>
    <row r="27" spans="5:6" x14ac:dyDescent="0.2">
      <c r="E27" t="s">
        <v>150</v>
      </c>
      <c r="F27">
        <v>1000</v>
      </c>
    </row>
    <row r="29" spans="5:6" x14ac:dyDescent="0.2">
      <c r="E29" t="s">
        <v>151</v>
      </c>
      <c r="F29">
        <f>ABS((F23-F24)/SQRT((F25+F26)/1000))</f>
        <v>3.2703370973803274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34" sqref="L34"/>
    </sheetView>
  </sheetViews>
  <sheetFormatPr baseColWidth="10" defaultRowHeight="16" x14ac:dyDescent="0.2"/>
  <cols>
    <col min="5" max="5" width="4.33203125" customWidth="1"/>
    <col min="6" max="6" width="12" customWidth="1"/>
    <col min="7" max="7" width="13.33203125" bestFit="1" customWidth="1"/>
    <col min="8" max="8" width="19.5" bestFit="1" customWidth="1"/>
    <col min="9" max="9" width="13" bestFit="1" customWidth="1"/>
    <col min="10" max="10" width="19.83203125" bestFit="1" customWidth="1"/>
    <col min="11" max="11" width="7.6640625" customWidth="1"/>
    <col min="12" max="12" width="23.83203125" bestFit="1" customWidth="1"/>
  </cols>
  <sheetData>
    <row r="1" spans="1:16" x14ac:dyDescent="0.2">
      <c r="A1" t="s">
        <v>55</v>
      </c>
    </row>
    <row r="6" spans="1:16" x14ac:dyDescent="0.2"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61</v>
      </c>
      <c r="L6" s="4" t="s">
        <v>62</v>
      </c>
      <c r="M6" s="2" t="s">
        <v>74</v>
      </c>
      <c r="N6" s="4" t="s">
        <v>75</v>
      </c>
      <c r="P6" s="4" t="s">
        <v>82</v>
      </c>
    </row>
    <row r="7" spans="1:16" x14ac:dyDescent="0.2">
      <c r="F7" t="s">
        <v>63</v>
      </c>
      <c r="G7">
        <v>3</v>
      </c>
      <c r="H7" s="16">
        <v>0.5</v>
      </c>
      <c r="I7" s="17">
        <v>2</v>
      </c>
      <c r="J7" s="17">
        <v>2</v>
      </c>
      <c r="K7" s="18">
        <v>1.2E-2</v>
      </c>
      <c r="L7" s="18">
        <v>0.03</v>
      </c>
      <c r="M7" s="20">
        <f ca="1">[1]!genNormal(H7,K7)</f>
        <v>0.52008931244653378</v>
      </c>
      <c r="N7" s="18">
        <f t="shared" ref="N7:N16" ca="1" si="0">M7+(J7-I7)*L7</f>
        <v>0.52008931244653378</v>
      </c>
      <c r="O7">
        <f ca="1">IF(N7&gt;0.5, 1, 0)</f>
        <v>1</v>
      </c>
      <c r="P7">
        <f t="shared" ref="P7:P16" ca="1" si="1">O7*G7</f>
        <v>3</v>
      </c>
    </row>
    <row r="8" spans="1:16" x14ac:dyDescent="0.2">
      <c r="F8" t="s">
        <v>64</v>
      </c>
      <c r="G8">
        <v>10</v>
      </c>
      <c r="H8" s="16">
        <v>0.51</v>
      </c>
      <c r="I8" s="17">
        <v>15</v>
      </c>
      <c r="J8" s="17">
        <v>16</v>
      </c>
      <c r="K8" s="18">
        <v>1.6E-2</v>
      </c>
      <c r="L8" s="18">
        <v>1.4999999999999999E-2</v>
      </c>
      <c r="M8" s="20">
        <f ca="1">[1]!genNormal(H8,K8)</f>
        <v>0.51321852534636048</v>
      </c>
      <c r="N8" s="18">
        <f t="shared" ca="1" si="0"/>
        <v>0.52821852534636049</v>
      </c>
      <c r="O8">
        <f t="shared" ref="O8:O16" ca="1" si="2">IF(N8&gt;0.5, 1, 0)</f>
        <v>1</v>
      </c>
      <c r="P8">
        <f t="shared" ca="1" si="1"/>
        <v>10</v>
      </c>
    </row>
    <row r="9" spans="1:16" x14ac:dyDescent="0.2">
      <c r="F9" t="s">
        <v>65</v>
      </c>
      <c r="G9">
        <v>3</v>
      </c>
      <c r="H9" s="16">
        <v>0.49</v>
      </c>
      <c r="I9" s="17">
        <v>8</v>
      </c>
      <c r="J9" s="17">
        <v>8</v>
      </c>
      <c r="K9" s="18">
        <v>8.9999999999999993E-3</v>
      </c>
      <c r="L9" s="18">
        <v>2.5000000000000001E-2</v>
      </c>
      <c r="M9" s="20">
        <f ca="1">[1]!genNormal(H9,K9)</f>
        <v>0.47720523484406924</v>
      </c>
      <c r="N9" s="18">
        <f t="shared" ca="1" si="0"/>
        <v>0.47720523484406924</v>
      </c>
      <c r="O9">
        <f t="shared" ca="1" si="2"/>
        <v>0</v>
      </c>
      <c r="P9">
        <f t="shared" ca="1" si="1"/>
        <v>0</v>
      </c>
    </row>
    <row r="10" spans="1:16" x14ac:dyDescent="0.2">
      <c r="F10" t="s">
        <v>66</v>
      </c>
      <c r="G10">
        <v>10</v>
      </c>
      <c r="H10" s="16">
        <v>0.5</v>
      </c>
      <c r="I10" s="17">
        <v>25</v>
      </c>
      <c r="J10" s="17">
        <v>0</v>
      </c>
      <c r="K10" s="18">
        <v>1.4E-2</v>
      </c>
      <c r="L10" s="18">
        <v>0.01</v>
      </c>
      <c r="M10" s="20">
        <f ca="1">[1]!genNormal(H10,K10)</f>
        <v>0.50553825404045249</v>
      </c>
      <c r="N10" s="18">
        <f t="shared" ca="1" si="0"/>
        <v>0.25553825404045249</v>
      </c>
      <c r="O10">
        <f t="shared" ca="1" si="2"/>
        <v>0</v>
      </c>
      <c r="P10">
        <f t="shared" ca="1" si="1"/>
        <v>0</v>
      </c>
    </row>
    <row r="11" spans="1:16" x14ac:dyDescent="0.2">
      <c r="F11" t="s">
        <v>67</v>
      </c>
      <c r="G11">
        <v>4</v>
      </c>
      <c r="H11" s="16">
        <v>0.51</v>
      </c>
      <c r="I11" s="17">
        <v>15</v>
      </c>
      <c r="J11" s="17">
        <v>16</v>
      </c>
      <c r="K11" s="18">
        <v>0.02</v>
      </c>
      <c r="L11" s="18">
        <v>2.1999999999999999E-2</v>
      </c>
      <c r="M11" s="20">
        <f ca="1">[1]!genNormal(H11,K11)</f>
        <v>0.48281409034618139</v>
      </c>
      <c r="N11" s="18">
        <f t="shared" ca="1" si="0"/>
        <v>0.50481409034618141</v>
      </c>
      <c r="O11">
        <f t="shared" ca="1" si="2"/>
        <v>1</v>
      </c>
      <c r="P11">
        <f t="shared" ca="1" si="1"/>
        <v>4</v>
      </c>
    </row>
    <row r="12" spans="1:16" x14ac:dyDescent="0.2">
      <c r="F12" t="s">
        <v>68</v>
      </c>
      <c r="G12">
        <v>3</v>
      </c>
      <c r="H12" s="16">
        <v>0.48</v>
      </c>
      <c r="I12" s="17">
        <v>5</v>
      </c>
      <c r="J12" s="17">
        <v>5</v>
      </c>
      <c r="K12" s="18">
        <v>1.7999999999999999E-2</v>
      </c>
      <c r="L12" s="18">
        <v>2.9000000000000001E-2</v>
      </c>
      <c r="M12" s="20">
        <f ca="1">[1]!genNormal(H12,K12)</f>
        <v>0.50064167743817134</v>
      </c>
      <c r="N12" s="18">
        <f t="shared" ca="1" si="0"/>
        <v>0.50064167743817134</v>
      </c>
      <c r="O12">
        <f t="shared" ca="1" si="2"/>
        <v>1</v>
      </c>
      <c r="P12">
        <f t="shared" ca="1" si="1"/>
        <v>3</v>
      </c>
    </row>
    <row r="13" spans="1:16" x14ac:dyDescent="0.2">
      <c r="F13" t="s">
        <v>69</v>
      </c>
      <c r="G13">
        <v>5</v>
      </c>
      <c r="H13" s="16">
        <v>0.51</v>
      </c>
      <c r="I13" s="17">
        <v>12</v>
      </c>
      <c r="J13" s="17">
        <v>13</v>
      </c>
      <c r="K13" s="18">
        <v>1.0999999999999999E-2</v>
      </c>
      <c r="L13" s="18">
        <v>1.9E-2</v>
      </c>
      <c r="M13" s="20">
        <f ca="1">[1]!genNormal(H13,K13)</f>
        <v>0.5053583944772293</v>
      </c>
      <c r="N13" s="18">
        <f t="shared" ca="1" si="0"/>
        <v>0.52435839447722932</v>
      </c>
      <c r="O13">
        <f t="shared" ca="1" si="2"/>
        <v>1</v>
      </c>
      <c r="P13">
        <f t="shared" ca="1" si="1"/>
        <v>5</v>
      </c>
    </row>
    <row r="14" spans="1:16" x14ac:dyDescent="0.2">
      <c r="F14" t="s">
        <v>70</v>
      </c>
      <c r="G14">
        <v>5</v>
      </c>
      <c r="H14" s="16">
        <v>0.51</v>
      </c>
      <c r="I14" s="17">
        <v>10</v>
      </c>
      <c r="J14" s="17">
        <v>11</v>
      </c>
      <c r="K14" s="18">
        <v>2.1999999999999999E-2</v>
      </c>
      <c r="L14" s="18">
        <v>2.1000000000000001E-2</v>
      </c>
      <c r="M14" s="20">
        <f ca="1">[1]!genNormal(H14,K14)</f>
        <v>0.53253799644516531</v>
      </c>
      <c r="N14" s="18">
        <f t="shared" ca="1" si="0"/>
        <v>0.55353799644516533</v>
      </c>
      <c r="O14">
        <f t="shared" ca="1" si="2"/>
        <v>1</v>
      </c>
      <c r="P14">
        <f t="shared" ca="1" si="1"/>
        <v>5</v>
      </c>
    </row>
    <row r="15" spans="1:16" x14ac:dyDescent="0.2">
      <c r="F15" t="s">
        <v>71</v>
      </c>
      <c r="G15">
        <v>4</v>
      </c>
      <c r="H15" s="16">
        <v>0.5</v>
      </c>
      <c r="I15" s="17">
        <v>6</v>
      </c>
      <c r="J15" s="17">
        <v>7</v>
      </c>
      <c r="K15" s="18">
        <v>1.2999999999999999E-2</v>
      </c>
      <c r="L15" s="18">
        <v>1.7999999999999999E-2</v>
      </c>
      <c r="M15" s="20">
        <f ca="1">[1]!genNormal(H15,K15)</f>
        <v>0.48696914868478836</v>
      </c>
      <c r="N15" s="18">
        <f t="shared" ca="1" si="0"/>
        <v>0.50496914868478837</v>
      </c>
      <c r="O15">
        <f t="shared" ca="1" si="2"/>
        <v>1</v>
      </c>
      <c r="P15">
        <f t="shared" ca="1" si="1"/>
        <v>4</v>
      </c>
    </row>
    <row r="16" spans="1:16" x14ac:dyDescent="0.2">
      <c r="F16" t="s">
        <v>72</v>
      </c>
      <c r="G16">
        <v>3</v>
      </c>
      <c r="H16" s="16">
        <v>0.48</v>
      </c>
      <c r="I16" s="17">
        <v>2</v>
      </c>
      <c r="J16" s="17">
        <v>2</v>
      </c>
      <c r="K16" s="18">
        <v>1.9E-2</v>
      </c>
      <c r="L16" s="18">
        <v>2.8000000000000001E-2</v>
      </c>
      <c r="M16" s="20">
        <f ca="1">[1]!genNormal(H16,K16)</f>
        <v>0.52240265364143357</v>
      </c>
      <c r="N16" s="18">
        <f t="shared" ca="1" si="0"/>
        <v>0.52240265364143357</v>
      </c>
      <c r="O16">
        <f t="shared" ca="1" si="2"/>
        <v>1</v>
      </c>
      <c r="P16">
        <f t="shared" ca="1" si="1"/>
        <v>3</v>
      </c>
    </row>
    <row r="17" spans="6:15" x14ac:dyDescent="0.2">
      <c r="F17" s="4" t="s">
        <v>73</v>
      </c>
      <c r="G17" s="4">
        <f>SUM(G7:G16)</f>
        <v>50</v>
      </c>
      <c r="H17" s="4"/>
      <c r="I17" s="19">
        <f>SUM(I7:I16)</f>
        <v>100</v>
      </c>
      <c r="J17" s="19">
        <f>SUM(J7:J16)</f>
        <v>80</v>
      </c>
      <c r="M17" s="21"/>
      <c r="N17" s="22" t="s">
        <v>78</v>
      </c>
      <c r="O17" s="21">
        <f ca="1">IF(SUM(O7:O16)&gt;=5, 1, 0)</f>
        <v>1</v>
      </c>
    </row>
    <row r="18" spans="6:15" x14ac:dyDescent="0.2">
      <c r="N18" s="23" t="s">
        <v>34</v>
      </c>
      <c r="O18" s="23">
        <f ca="1">[1]!simOutput(O17, "Flag if &gt;=5 Votes")</f>
        <v>1</v>
      </c>
    </row>
    <row r="20" spans="6:15" x14ac:dyDescent="0.2">
      <c r="N20" t="s">
        <v>81</v>
      </c>
      <c r="O20">
        <f ca="1">SUM(P7:P17)</f>
        <v>37</v>
      </c>
    </row>
    <row r="21" spans="6:15" x14ac:dyDescent="0.2">
      <c r="N21" s="23" t="s">
        <v>34</v>
      </c>
      <c r="O21" s="23">
        <f ca="1">[1]!simOutput(O20, "Count of Votes")</f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workbookViewId="0">
      <selection activeCell="E13" sqref="E13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20.33203125" bestFit="1" customWidth="1"/>
    <col min="4" max="4" width="6.6640625" bestFit="1" customWidth="1"/>
    <col min="5" max="5" width="9.1640625" bestFit="1" customWidth="1"/>
    <col min="6" max="7" width="9.1640625" customWidth="1"/>
    <col min="8" max="8" width="9.1640625" bestFit="1" customWidth="1"/>
    <col min="9" max="9" width="12.6640625" bestFit="1" customWidth="1"/>
    <col min="10" max="27" width="13.6640625" bestFit="1" customWidth="1"/>
    <col min="28" max="28" width="9.5" bestFit="1" customWidth="1"/>
  </cols>
  <sheetData>
    <row r="1" spans="1:28" x14ac:dyDescent="0.2">
      <c r="A1" s="25" t="s">
        <v>8</v>
      </c>
      <c r="B1" s="26"/>
    </row>
    <row r="3" spans="1:28" x14ac:dyDescent="0.2">
      <c r="A3" s="4" t="s">
        <v>9</v>
      </c>
      <c r="B3" s="5" t="s">
        <v>10</v>
      </c>
      <c r="C3" s="4" t="s">
        <v>17</v>
      </c>
      <c r="D3" t="s">
        <v>18</v>
      </c>
    </row>
    <row r="4" spans="1:28" x14ac:dyDescent="0.2">
      <c r="A4" s="4" t="s">
        <v>11</v>
      </c>
      <c r="B4" s="5" t="s">
        <v>124</v>
      </c>
      <c r="C4" s="4" t="s">
        <v>19</v>
      </c>
      <c r="D4" t="s">
        <v>20</v>
      </c>
    </row>
    <row r="5" spans="1:28" x14ac:dyDescent="0.2">
      <c r="A5" s="4" t="s">
        <v>12</v>
      </c>
      <c r="B5" s="6">
        <v>43073</v>
      </c>
      <c r="C5" s="4" t="s">
        <v>21</v>
      </c>
      <c r="D5">
        <v>123</v>
      </c>
    </row>
    <row r="6" spans="1:28" x14ac:dyDescent="0.2">
      <c r="A6" s="4" t="s">
        <v>13</v>
      </c>
      <c r="B6" s="7">
        <v>0.51122685185185179</v>
      </c>
    </row>
    <row r="7" spans="1:28" x14ac:dyDescent="0.2">
      <c r="A7" s="4" t="s">
        <v>14</v>
      </c>
      <c r="B7" s="8">
        <v>1.273148148148148E-4</v>
      </c>
    </row>
    <row r="8" spans="1:28" x14ac:dyDescent="0.2">
      <c r="A8" s="4" t="s">
        <v>15</v>
      </c>
      <c r="B8" s="5">
        <v>1</v>
      </c>
    </row>
    <row r="9" spans="1:28" x14ac:dyDescent="0.2">
      <c r="A9" s="4" t="s">
        <v>16</v>
      </c>
      <c r="B9" s="5">
        <v>1000</v>
      </c>
    </row>
    <row r="11" spans="1:28" ht="48" x14ac:dyDescent="0.2">
      <c r="A11" s="10" t="s">
        <v>22</v>
      </c>
      <c r="B11" s="10" t="s">
        <v>23</v>
      </c>
      <c r="C11" s="10" t="s">
        <v>28</v>
      </c>
      <c r="D11" s="10" t="s">
        <v>29</v>
      </c>
      <c r="E11" s="11" t="s">
        <v>125</v>
      </c>
      <c r="F11" s="11" t="s">
        <v>79</v>
      </c>
      <c r="G11" s="11" t="s">
        <v>80</v>
      </c>
      <c r="H11" s="10" t="s">
        <v>30</v>
      </c>
      <c r="I11" s="10" t="s">
        <v>126</v>
      </c>
      <c r="J11" s="10" t="s">
        <v>127</v>
      </c>
      <c r="K11" s="10" t="s">
        <v>128</v>
      </c>
      <c r="L11" s="10" t="s">
        <v>129</v>
      </c>
      <c r="M11" s="10" t="s">
        <v>130</v>
      </c>
      <c r="N11" s="10" t="s">
        <v>131</v>
      </c>
      <c r="O11" s="10" t="s">
        <v>132</v>
      </c>
      <c r="P11" s="10" t="s">
        <v>133</v>
      </c>
      <c r="Q11" s="10" t="s">
        <v>134</v>
      </c>
      <c r="R11" s="10" t="s">
        <v>135</v>
      </c>
      <c r="S11" s="10" t="s">
        <v>136</v>
      </c>
      <c r="T11" s="10" t="s">
        <v>137</v>
      </c>
      <c r="U11" s="10" t="s">
        <v>138</v>
      </c>
      <c r="V11" s="10" t="s">
        <v>139</v>
      </c>
      <c r="W11" s="10" t="s">
        <v>140</v>
      </c>
      <c r="X11" s="10" t="s">
        <v>141</v>
      </c>
      <c r="Y11" s="10" t="s">
        <v>142</v>
      </c>
      <c r="Z11" s="10" t="s">
        <v>143</v>
      </c>
      <c r="AA11" s="10" t="s">
        <v>144</v>
      </c>
      <c r="AB11" s="10" t="s">
        <v>31</v>
      </c>
    </row>
    <row r="12" spans="1:28" x14ac:dyDescent="0.2">
      <c r="A12" s="9" t="s">
        <v>81</v>
      </c>
      <c r="B12">
        <v>1</v>
      </c>
      <c r="C12">
        <v>1000</v>
      </c>
      <c r="D12" s="12">
        <v>29.196000000000002</v>
      </c>
      <c r="E12" s="12">
        <v>3.9447617349017601</v>
      </c>
      <c r="F12" s="12"/>
      <c r="G12" s="12"/>
      <c r="H12" s="12">
        <v>14</v>
      </c>
      <c r="I12" s="12">
        <v>21</v>
      </c>
      <c r="J12" s="12">
        <v>24</v>
      </c>
      <c r="K12" s="12">
        <v>26</v>
      </c>
      <c r="L12" s="12">
        <v>27</v>
      </c>
      <c r="M12" s="12">
        <v>28</v>
      </c>
      <c r="N12" s="12">
        <v>28</v>
      </c>
      <c r="O12" s="12">
        <v>28</v>
      </c>
      <c r="P12" s="12">
        <v>28</v>
      </c>
      <c r="Q12" s="12">
        <v>28</v>
      </c>
      <c r="R12" s="12">
        <v>31</v>
      </c>
      <c r="S12" s="12">
        <v>31</v>
      </c>
      <c r="T12" s="12">
        <v>31</v>
      </c>
      <c r="U12" s="12">
        <v>31</v>
      </c>
      <c r="V12" s="12">
        <v>31</v>
      </c>
      <c r="W12" s="12">
        <v>31</v>
      </c>
      <c r="X12" s="12">
        <v>31</v>
      </c>
      <c r="Y12" s="12">
        <v>34</v>
      </c>
      <c r="Z12" s="12">
        <v>34</v>
      </c>
      <c r="AA12" s="12">
        <v>34</v>
      </c>
      <c r="AB12" s="12">
        <v>40</v>
      </c>
    </row>
    <row r="13" spans="1:28" x14ac:dyDescent="0.2">
      <c r="A13" s="9" t="s">
        <v>77</v>
      </c>
      <c r="B13">
        <v>1</v>
      </c>
      <c r="C13">
        <v>1000</v>
      </c>
      <c r="D13" s="12">
        <v>0.90400000000000003</v>
      </c>
      <c r="E13" s="12">
        <v>0.29473864841732389</v>
      </c>
      <c r="F13" s="12">
        <f>D13+ 1.96*(E13/100)</f>
        <v>0.90977687750897962</v>
      </c>
      <c r="G13" s="12">
        <f>D13-1.96*(E13/100)</f>
        <v>0.89822312249102043</v>
      </c>
      <c r="H13" s="12">
        <v>0</v>
      </c>
      <c r="I13" s="12">
        <v>0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Homeless Shelter Setup</vt:lpstr>
      <vt:lpstr>Homeless Shelter Q1</vt:lpstr>
      <vt:lpstr>Election Q1 Setup</vt:lpstr>
      <vt:lpstr>Election Q1 Sim</vt:lpstr>
      <vt:lpstr>Election Q2 Setup</vt:lpstr>
      <vt:lpstr>Eleciton Q2 Sim</vt:lpstr>
      <vt:lpstr>Election Q3 Setup</vt:lpstr>
      <vt:lpstr>Election Q3 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2017-12-04T15:16:00Z</dcterms:created>
  <dcterms:modified xsi:type="dcterms:W3CDTF">2017-12-04T23:19:11Z</dcterms:modified>
</cp:coreProperties>
</file>