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rban Decision Model/Assignments/"/>
    </mc:Choice>
  </mc:AlternateContent>
  <bookViews>
    <workbookView xWindow="80" yWindow="540" windowWidth="28720" windowHeight="17260"/>
  </bookViews>
  <sheets>
    <sheet name="Asphalt Optimization" sheetId="1" r:id="rId1"/>
    <sheet name="Investment Analysis" sheetId="6" r:id="rId2"/>
    <sheet name="Asphalt (400K Hamilton Cap)" sheetId="7" r:id="rId3"/>
  </sheets>
  <definedNames>
    <definedName name="solver_adj" localSheetId="2" hidden="1">'Asphalt (400K Hamilton Cap)'!$B$6:$F$13</definedName>
    <definedName name="solver_adj" localSheetId="0" hidden="1">'Asphalt Optimization'!$B$6:$F$13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'Asphalt (400K Hamilton Cap)'!$B$14:$F$14</definedName>
    <definedName name="solver_lhs1" localSheetId="0" hidden="1">'Asphalt Optimization'!$B$14:$F$14</definedName>
    <definedName name="solver_lhs2" localSheetId="2" hidden="1">'Asphalt (400K Hamilton Cap)'!$G$6:$G$13</definedName>
    <definedName name="solver_lhs2" localSheetId="0" hidden="1">'Asphalt Optimization'!$G$6:$G$13</definedName>
    <definedName name="solver_lin" localSheetId="2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0" hidden="1">1</definedName>
    <definedName name="solver_opt" localSheetId="2" hidden="1">'Asphalt (400K Hamilton Cap)'!$B$16</definedName>
    <definedName name="solver_opt" localSheetId="0" hidden="1">'Asphalt Optimization'!$B$16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2</definedName>
    <definedName name="solver_rel1" localSheetId="0" hidden="1">2</definedName>
    <definedName name="solver_rel2" localSheetId="2" hidden="1">1</definedName>
    <definedName name="solver_rel2" localSheetId="0" hidden="1">1</definedName>
    <definedName name="solver_rhs1" localSheetId="2" hidden="1">'Asphalt (400K Hamilton Cap)'!$B$47:$F$47</definedName>
    <definedName name="solver_rhs1" localSheetId="0" hidden="1">'Asphalt Optimization'!$B$47:$F$47</definedName>
    <definedName name="solver_rhs2" localSheetId="2" hidden="1">'Asphalt (400K Hamilton Cap)'!$C$33:$C$40</definedName>
    <definedName name="solver_rhs2" localSheetId="0" hidden="1">'Asphalt Optimization'!$C$33:$C$40</definedName>
    <definedName name="solver_rlx" localSheetId="2" hidden="1">1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3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G22" i="1"/>
  <c r="G22" i="7"/>
  <c r="G23" i="7"/>
  <c r="G24" i="7"/>
  <c r="G25" i="7"/>
  <c r="G26" i="7"/>
  <c r="G27" i="7"/>
  <c r="G28" i="7"/>
  <c r="G29" i="7"/>
  <c r="G30" i="7"/>
  <c r="D33" i="7"/>
  <c r="D34" i="7"/>
  <c r="D35" i="7"/>
  <c r="D36" i="7"/>
  <c r="D37" i="7"/>
  <c r="D38" i="7"/>
  <c r="D39" i="7"/>
  <c r="D40" i="7"/>
  <c r="D41" i="7"/>
  <c r="B16" i="7"/>
  <c r="D16" i="7"/>
  <c r="F14" i="7"/>
  <c r="E14" i="7"/>
  <c r="D14" i="7"/>
  <c r="C14" i="7"/>
  <c r="B14" i="7"/>
  <c r="G13" i="7"/>
  <c r="G12" i="7"/>
  <c r="G11" i="7"/>
  <c r="G10" i="7"/>
  <c r="G9" i="7"/>
  <c r="G8" i="7"/>
  <c r="G7" i="7"/>
  <c r="G6" i="7"/>
  <c r="D33" i="1"/>
  <c r="G23" i="1"/>
  <c r="G6" i="1"/>
  <c r="G13" i="1"/>
  <c r="G12" i="1"/>
  <c r="G11" i="1"/>
  <c r="G10" i="1"/>
  <c r="G9" i="1"/>
  <c r="G8" i="1"/>
  <c r="G7" i="1"/>
  <c r="F14" i="1"/>
  <c r="E14" i="1"/>
  <c r="D14" i="1"/>
  <c r="C14" i="1"/>
  <c r="B14" i="1"/>
  <c r="D35" i="1"/>
  <c r="D36" i="1"/>
  <c r="D37" i="1"/>
  <c r="D38" i="1"/>
  <c r="D39" i="1"/>
  <c r="D40" i="1"/>
  <c r="G29" i="1"/>
  <c r="G28" i="1"/>
  <c r="G27" i="1"/>
  <c r="G26" i="1"/>
  <c r="G25" i="1"/>
  <c r="G24" i="1"/>
  <c r="G30" i="1"/>
  <c r="D41" i="1"/>
  <c r="B16" i="1"/>
</calcChain>
</file>

<file path=xl/comments1.xml><?xml version="1.0" encoding="utf-8"?>
<comments xmlns="http://schemas.openxmlformats.org/spreadsheetml/2006/main">
  <authors>
    <author>Ian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Total Transportation Cose + Total Asphalt Cost
Cost of Transportation = sum( cost ($) per mile per ton * distance between plants and borough * amount (ton) needed from each plant )
Cost of Asphalt = Sum(Amount (ton) needed from each plant * Cost at Silo) 
</t>
        </r>
      </text>
    </comment>
  </commentList>
</comments>
</file>

<file path=xl/comments2.xml><?xml version="1.0" encoding="utf-8"?>
<comments xmlns="http://schemas.openxmlformats.org/spreadsheetml/2006/main">
  <authors>
    <author>Ian</author>
  </authors>
  <commentList>
    <comment ref="E65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The city should consider expanding this because:
1) this is a binding constraint
2) 1 unit of capacity improvement leads to $8.97 reduction in total cost</t>
        </r>
      </text>
    </comment>
  </commentList>
</comments>
</file>

<file path=xl/comments3.xml><?xml version="1.0" encoding="utf-8"?>
<comments xmlns="http://schemas.openxmlformats.org/spreadsheetml/2006/main">
  <authors>
    <author>Ian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Ian:</t>
        </r>
        <r>
          <rPr>
            <sz val="9"/>
            <color indexed="81"/>
            <rFont val="Tahoma"/>
            <family val="2"/>
          </rPr>
          <t xml:space="preserve">
Total Transportation Cose + Total Asphalt Cost
Cost of Transportation = sum( cost ($) per mile per ton * distance between plants and borough * amount (ton) needed from each plant )
Cost of Asphalt = Sum(Amount (ton) needed from each plant * Cost at Silo) 
</t>
        </r>
      </text>
    </comment>
  </commentList>
</comments>
</file>

<file path=xl/sharedStrings.xml><?xml version="1.0" encoding="utf-8"?>
<sst xmlns="http://schemas.openxmlformats.org/spreadsheetml/2006/main" count="253" uniqueCount="158">
  <si>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Optimizing the Cost of Asphalt</t>
    </r>
  </si>
  <si>
    <t>Plant</t>
  </si>
  <si>
    <t>Manhattan</t>
  </si>
  <si>
    <t>Bronx</t>
  </si>
  <si>
    <t xml:space="preserve">  Brooklyn</t>
  </si>
  <si>
    <t>Queens</t>
  </si>
  <si>
    <t>Staten Island</t>
  </si>
  <si>
    <t>Capacity (/yr)</t>
  </si>
  <si>
    <t>Cost at Silo (/ton)</t>
  </si>
  <si>
    <t>Grace Asphalt</t>
  </si>
  <si>
    <t>Tully Construction</t>
  </si>
  <si>
    <t>Van Bro Materials</t>
  </si>
  <si>
    <t>Nigro Corp</t>
  </si>
  <si>
    <t>Yonkers Contractors</t>
  </si>
  <si>
    <t>New York Paving</t>
  </si>
  <si>
    <t>Sopranos Inc</t>
  </si>
  <si>
    <t xml:space="preserve">Hamilton Ave </t>
  </si>
  <si>
    <t>Constraints</t>
  </si>
  <si>
    <t>Borough</t>
  </si>
  <si>
    <t>Brooklyn</t>
  </si>
  <si>
    <t>Requirement (Tons per Year Needed)</t>
  </si>
  <si>
    <r>
      <rPr>
        <b/>
        <sz val="11"/>
        <color theme="1"/>
        <rFont val="Calibri"/>
        <family val="2"/>
        <scheme val="minor"/>
      </rPr>
      <t>Variable:</t>
    </r>
    <r>
      <rPr>
        <sz val="11"/>
        <color theme="1"/>
        <rFont val="Calibri"/>
        <family val="2"/>
        <scheme val="minor"/>
      </rPr>
      <t xml:space="preserve"> Amounts (ton) Needed from Each Plant Each Year</t>
    </r>
  </si>
  <si>
    <t>Cost per Mile per Ton</t>
  </si>
  <si>
    <t>Distance (mile) between Plants and Borough</t>
  </si>
  <si>
    <t>Asphalt Cost ($)</t>
  </si>
  <si>
    <t>Transportation Cost ($) per Plant</t>
  </si>
  <si>
    <t>Objective: Total Cost ($)</t>
  </si>
  <si>
    <t>Total Amount by Borough</t>
  </si>
  <si>
    <t>Total Amount by Plant</t>
  </si>
  <si>
    <t>Worksheet: [A2_20170921_V1.xlsx]Asphalt</t>
  </si>
  <si>
    <t>Cell</t>
  </si>
  <si>
    <t>Name</t>
  </si>
  <si>
    <t>Variable Cells</t>
  </si>
  <si>
    <t>Microsoft Excel 16.0 Sensitivity Report</t>
  </si>
  <si>
    <t>Final</t>
  </si>
  <si>
    <t>Value</t>
  </si>
  <si>
    <t>Reduced</t>
  </si>
  <si>
    <t>Objective</t>
  </si>
  <si>
    <t>$B$6</t>
  </si>
  <si>
    <t>Grace Asphalt Manhattan</t>
  </si>
  <si>
    <t>$C$6</t>
  </si>
  <si>
    <t>Grace Asphalt Bronx</t>
  </si>
  <si>
    <t>$D$6</t>
  </si>
  <si>
    <t>Grace Asphalt   Brooklyn</t>
  </si>
  <si>
    <t>$E$6</t>
  </si>
  <si>
    <t>Grace Asphalt Queens</t>
  </si>
  <si>
    <t>$F$6</t>
  </si>
  <si>
    <t>Grace Asphalt Staten Island</t>
  </si>
  <si>
    <t>$B$7</t>
  </si>
  <si>
    <t>Tully Construction Manhattan</t>
  </si>
  <si>
    <t>$C$7</t>
  </si>
  <si>
    <t>Tully Construction Bronx</t>
  </si>
  <si>
    <t>$D$7</t>
  </si>
  <si>
    <t>Tully Construction   Brooklyn</t>
  </si>
  <si>
    <t>$E$7</t>
  </si>
  <si>
    <t>Tully Construction Queens</t>
  </si>
  <si>
    <t>$F$7</t>
  </si>
  <si>
    <t>Tully Construction Staten Island</t>
  </si>
  <si>
    <t>$B$8</t>
  </si>
  <si>
    <t>Van Bro Materials Manhattan</t>
  </si>
  <si>
    <t>$C$8</t>
  </si>
  <si>
    <t>Van Bro Materials Bronx</t>
  </si>
  <si>
    <t>$D$8</t>
  </si>
  <si>
    <t>Van Bro Materials   Brooklyn</t>
  </si>
  <si>
    <t>$E$8</t>
  </si>
  <si>
    <t>Van Bro Materials Queens</t>
  </si>
  <si>
    <t>$F$8</t>
  </si>
  <si>
    <t>Van Bro Materials Staten Island</t>
  </si>
  <si>
    <t>$B$9</t>
  </si>
  <si>
    <t>Nigro Corp Manhattan</t>
  </si>
  <si>
    <t>$C$9</t>
  </si>
  <si>
    <t>Nigro Corp Bronx</t>
  </si>
  <si>
    <t>$D$9</t>
  </si>
  <si>
    <t>Nigro Corp   Brooklyn</t>
  </si>
  <si>
    <t>$E$9</t>
  </si>
  <si>
    <t>Nigro Corp Queens</t>
  </si>
  <si>
    <t>$F$9</t>
  </si>
  <si>
    <t>Nigro Corp Staten Island</t>
  </si>
  <si>
    <t>$B$10</t>
  </si>
  <si>
    <t>Yonkers Contractors Manhattan</t>
  </si>
  <si>
    <t>$C$10</t>
  </si>
  <si>
    <t>Yonkers Contractors Bronx</t>
  </si>
  <si>
    <t>$D$10</t>
  </si>
  <si>
    <t>Yonkers Contractors   Brooklyn</t>
  </si>
  <si>
    <t>$E$10</t>
  </si>
  <si>
    <t>Yonkers Contractors Queens</t>
  </si>
  <si>
    <t>$F$10</t>
  </si>
  <si>
    <t>Yonkers Contractors Staten Island</t>
  </si>
  <si>
    <t>$B$11</t>
  </si>
  <si>
    <t>New York Paving Manhattan</t>
  </si>
  <si>
    <t>$C$11</t>
  </si>
  <si>
    <t>New York Paving Bronx</t>
  </si>
  <si>
    <t>$D$11</t>
  </si>
  <si>
    <t>New York Paving   Brooklyn</t>
  </si>
  <si>
    <t>$E$11</t>
  </si>
  <si>
    <t>New York Paving Queens</t>
  </si>
  <si>
    <t>$F$11</t>
  </si>
  <si>
    <t>New York Paving Staten Island</t>
  </si>
  <si>
    <t>$B$12</t>
  </si>
  <si>
    <t>Sopranos Inc Manhattan</t>
  </si>
  <si>
    <t>$C$12</t>
  </si>
  <si>
    <t>Sopranos Inc Bronx</t>
  </si>
  <si>
    <t>$D$12</t>
  </si>
  <si>
    <t>Sopranos Inc   Brooklyn</t>
  </si>
  <si>
    <t>$E$12</t>
  </si>
  <si>
    <t>Sopranos Inc Queens</t>
  </si>
  <si>
    <t>$F$12</t>
  </si>
  <si>
    <t>Sopranos Inc Staten Island</t>
  </si>
  <si>
    <t>$B$13</t>
  </si>
  <si>
    <t>Hamilton Ave  Manhattan</t>
  </si>
  <si>
    <t>$C$13</t>
  </si>
  <si>
    <t>Hamilton Ave  Bronx</t>
  </si>
  <si>
    <t>$D$13</t>
  </si>
  <si>
    <t>Hamilton Ave    Brooklyn</t>
  </si>
  <si>
    <t>$E$13</t>
  </si>
  <si>
    <t>Hamilton Ave  Queens</t>
  </si>
  <si>
    <t>$F$13</t>
  </si>
  <si>
    <t>Hamilton Ave  Staten Island</t>
  </si>
  <si>
    <t>$B$14</t>
  </si>
  <si>
    <t>Total Amount by Borough Manhattan</t>
  </si>
  <si>
    <t>$C$14</t>
  </si>
  <si>
    <t>Total Amount by Borough Bronx</t>
  </si>
  <si>
    <t>$D$14</t>
  </si>
  <si>
    <t>Total Amount by Borough   Brooklyn</t>
  </si>
  <si>
    <t>$E$14</t>
  </si>
  <si>
    <t>Total Amount by Borough Queens</t>
  </si>
  <si>
    <t>$F$14</t>
  </si>
  <si>
    <t>Total Amount by Borough Staten Island</t>
  </si>
  <si>
    <t>$G$6</t>
  </si>
  <si>
    <t>Grace Asphalt Total Amount by Plant</t>
  </si>
  <si>
    <t>$G$7</t>
  </si>
  <si>
    <t>Tully Construction Total Amount by Plant</t>
  </si>
  <si>
    <t>$G$8</t>
  </si>
  <si>
    <t>Van Bro Materials Total Amount by Plant</t>
  </si>
  <si>
    <t>$G$9</t>
  </si>
  <si>
    <t>Nigro Corp Total Amount by Plant</t>
  </si>
  <si>
    <t>$G$10</t>
  </si>
  <si>
    <t>Yonkers Contractors Total Amount by Plant</t>
  </si>
  <si>
    <t>$G$11</t>
  </si>
  <si>
    <t>New York Paving Total Amount by Plant</t>
  </si>
  <si>
    <t>$G$12</t>
  </si>
  <si>
    <t>Sopranos Inc Total Amount by Plant</t>
  </si>
  <si>
    <t>$G$13</t>
  </si>
  <si>
    <t>Hamilton Ave  Total Amount by Plant</t>
  </si>
  <si>
    <t>Report Created: 2017-09-21 9:55:59 AM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</si>
  <si>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</si>
  <si>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</si>
  <si>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</si>
  <si>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</si>
  <si>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</si>
  <si>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</si>
  <si>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</si>
  <si>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</si>
  <si>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</si>
  <si>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 Trasportation Cost ($)</t>
  </si>
  <si>
    <t>Total Asphalt Cost ($)</t>
  </si>
  <si>
    <t>Base Cost (Hamilton @ 100,000 capacity)</t>
  </si>
  <si>
    <t>Cost Saving when Hamilton @ 400,000 ton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</si>
</sst>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0" borderId="2" xfId="0" applyFont="1" applyBorder="1"/>
    <xf numFmtId="0" fontId="2" fillId="0" borderId="4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0" xfId="0" applyFont="1" applyBorder="1"/>
    <xf numFmtId="0" fontId="0" fillId="0" borderId="11" xfId="0" applyFill="1" applyBorder="1" applyAlignment="1">
      <alignment horizontal="center"/>
    </xf>
    <xf numFmtId="164" fontId="0" fillId="0" borderId="6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3" fontId="1" fillId="0" borderId="9" xfId="0" applyNumberFormat="1" applyFont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2" fillId="0" borderId="10" xfId="0" applyFont="1" applyFill="1" applyBorder="1"/>
    <xf numFmtId="0" fontId="2" fillId="0" borderId="7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3" borderId="1" xfId="0" applyNumberFormat="1" applyFill="1" applyBorder="1"/>
    <xf numFmtId="0" fontId="0" fillId="0" borderId="18" xfId="0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9" xfId="0" applyFill="1" applyBorder="1" applyAlignment="1"/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0" fontId="2" fillId="0" borderId="10" xfId="0" applyFont="1" applyBorder="1" applyAlignment="1">
      <alignment horizontal="left"/>
    </xf>
    <xf numFmtId="0" fontId="1" fillId="0" borderId="18" xfId="0" applyFont="1" applyFill="1" applyBorder="1" applyAlignment="1"/>
    <xf numFmtId="164" fontId="0" fillId="4" borderId="0" xfId="0" applyNumberForma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36</xdr:row>
      <xdr:rowOff>114301</xdr:rowOff>
    </xdr:from>
    <xdr:to>
      <xdr:col>7</xdr:col>
      <xdr:colOff>468312</xdr:colOff>
      <xdr:row>41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AB124B7-D7E4-43A8-BCBD-5E8D863E1047}"/>
            </a:ext>
          </a:extLst>
        </xdr:cNvPr>
        <xdr:cNvSpPr/>
      </xdr:nvSpPr>
      <xdr:spPr>
        <a:xfrm>
          <a:off x="4914900" y="7086601"/>
          <a:ext cx="4125912" cy="86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Should</a:t>
          </a:r>
          <a:r>
            <a:rPr lang="en-CA" sz="1100" baseline="0"/>
            <a:t> the city invest into Hamilton and by how much? </a:t>
          </a:r>
        </a:p>
        <a:p>
          <a:pPr algn="l"/>
          <a:endParaRPr lang="en-CA" sz="1100" baseline="0"/>
        </a:p>
        <a:p>
          <a:pPr algn="l"/>
          <a:r>
            <a:rPr lang="en-CA" sz="1100" baseline="0"/>
            <a:t>Please see analysis in "Investment Analysis" tab.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255588</xdr:colOff>
      <xdr:row>49</xdr:row>
      <xdr:rowOff>177801</xdr:rowOff>
    </xdr:from>
    <xdr:to>
      <xdr:col>14</xdr:col>
      <xdr:colOff>139700</xdr:colOff>
      <xdr:row>64</xdr:row>
      <xdr:rowOff>177801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AB124B7-D7E4-43A8-BCBD-5E8D863E1047}"/>
            </a:ext>
          </a:extLst>
        </xdr:cNvPr>
        <xdr:cNvSpPr/>
      </xdr:nvSpPr>
      <xdr:spPr>
        <a:xfrm>
          <a:off x="6719888" y="9550401"/>
          <a:ext cx="4494212" cy="288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The city should consider expanding this because:</a:t>
          </a:r>
        </a:p>
        <a:p>
          <a:pPr algn="l"/>
          <a:r>
            <a:rPr lang="en-CA" sz="1100"/>
            <a:t>1) this is a binding constraint</a:t>
          </a:r>
        </a:p>
        <a:p>
          <a:pPr algn="l"/>
          <a:r>
            <a:rPr lang="en-CA" sz="1100"/>
            <a:t>2) 1 unit of capacity improvement leads to $8.97 reduction in total cost </a:t>
          </a:r>
        </a:p>
        <a:p>
          <a:pPr algn="l"/>
          <a:endParaRPr lang="en-CA" sz="1100"/>
        </a:p>
        <a:p>
          <a:pPr algn="l"/>
          <a:r>
            <a:rPr lang="en-CA" sz="1100"/>
            <a:t>The city should</a:t>
          </a:r>
          <a:r>
            <a:rPr lang="en-CA" sz="1100" baseline="0"/>
            <a:t> invest to increase the capacity of Hamilton. Each unit of capacity improvement leads to total cost reduction.</a:t>
          </a:r>
        </a:p>
        <a:p>
          <a:pPr algn="l"/>
          <a:endParaRPr lang="en-CA" sz="1100" baseline="0"/>
        </a:p>
        <a:p>
          <a:pPr algn="l"/>
          <a:r>
            <a:rPr lang="en-CA" sz="1100" baseline="0"/>
            <a:t>Theoretically, the government can invest $3,588,000 to increase the Hamilton capcaity to 400,000 ton/year, which is the total asphalt requirement by the city.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This allows the city to save $2,141,675.00. (See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"Asphalt (400K Hamilton Cap) tab".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Shadow price deminishes as capacity of Hamilton increases, but it still justify by the cost saving. Detailed analysis not included due to time. </a:t>
          </a:r>
          <a:endParaRPr lang="en-CA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36</xdr:row>
      <xdr:rowOff>114301</xdr:rowOff>
    </xdr:from>
    <xdr:to>
      <xdr:col>7</xdr:col>
      <xdr:colOff>468312</xdr:colOff>
      <xdr:row>41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AB124B7-D7E4-43A8-BCBD-5E8D863E1047}"/>
            </a:ext>
          </a:extLst>
        </xdr:cNvPr>
        <xdr:cNvSpPr/>
      </xdr:nvSpPr>
      <xdr:spPr>
        <a:xfrm>
          <a:off x="4914900" y="7086601"/>
          <a:ext cx="4125912" cy="86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Should</a:t>
          </a:r>
          <a:r>
            <a:rPr lang="en-CA" sz="1100" baseline="0"/>
            <a:t> the city invest into Hamilton and by how much? </a:t>
          </a:r>
        </a:p>
        <a:p>
          <a:pPr algn="l"/>
          <a:endParaRPr lang="en-CA" sz="1100" baseline="0"/>
        </a:p>
        <a:p>
          <a:pPr algn="l"/>
          <a:r>
            <a:rPr lang="en-CA" sz="1100" baseline="0"/>
            <a:t>Please see analysis in "Investment Analysis" tab.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showGridLines="0" tabSelected="1" workbookViewId="0">
      <selection activeCell="G32" sqref="G32"/>
    </sheetView>
  </sheetViews>
  <sheetFormatPr baseColWidth="10" defaultColWidth="8.83203125" defaultRowHeight="15" x14ac:dyDescent="0.2"/>
  <cols>
    <col min="1" max="1" width="20.1640625" customWidth="1"/>
    <col min="2" max="2" width="14.33203125" customWidth="1"/>
    <col min="3" max="3" width="11.6640625" bestFit="1" customWidth="1"/>
    <col min="4" max="4" width="16.5" customWidth="1"/>
    <col min="5" max="5" width="9.1640625" bestFit="1" customWidth="1"/>
    <col min="6" max="6" width="13.1640625" bestFit="1" customWidth="1"/>
    <col min="7" max="7" width="27.5" customWidth="1"/>
    <col min="8" max="8" width="11.6640625" bestFit="1" customWidth="1"/>
    <col min="9" max="9" width="17" customWidth="1"/>
  </cols>
  <sheetData>
    <row r="1" spans="1:7" x14ac:dyDescent="0.2">
      <c r="A1" t="s">
        <v>0</v>
      </c>
    </row>
    <row r="3" spans="1:7" x14ac:dyDescent="0.2">
      <c r="A3" t="s">
        <v>21</v>
      </c>
    </row>
    <row r="4" spans="1:7" ht="16" thickBot="1" x14ac:dyDescent="0.25"/>
    <row r="5" spans="1:7" x14ac:dyDescent="0.2">
      <c r="A5" s="1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6" t="s">
        <v>6</v>
      </c>
      <c r="G5" s="29" t="s">
        <v>28</v>
      </c>
    </row>
    <row r="6" spans="1:7" x14ac:dyDescent="0.2">
      <c r="A6" s="12" t="s">
        <v>9</v>
      </c>
      <c r="B6" s="38">
        <v>0</v>
      </c>
      <c r="C6" s="38">
        <v>0</v>
      </c>
      <c r="D6" s="38">
        <v>0</v>
      </c>
      <c r="E6" s="38">
        <v>0</v>
      </c>
      <c r="F6" s="39">
        <v>0</v>
      </c>
      <c r="G6" s="36">
        <f>SUM(B6:F6)</f>
        <v>0</v>
      </c>
    </row>
    <row r="7" spans="1:7" x14ac:dyDescent="0.2">
      <c r="A7" s="12" t="s">
        <v>10</v>
      </c>
      <c r="B7" s="38">
        <v>0</v>
      </c>
      <c r="C7" s="38">
        <v>0</v>
      </c>
      <c r="D7" s="38">
        <v>0</v>
      </c>
      <c r="E7" s="38">
        <v>75000</v>
      </c>
      <c r="F7" s="39">
        <v>0</v>
      </c>
      <c r="G7" s="30">
        <f t="shared" ref="G7:G13" si="0">SUM(B7:F7)</f>
        <v>75000</v>
      </c>
    </row>
    <row r="8" spans="1:7" x14ac:dyDescent="0.2">
      <c r="A8" s="12" t="s">
        <v>11</v>
      </c>
      <c r="B8" s="38">
        <v>0</v>
      </c>
      <c r="C8" s="38">
        <v>0</v>
      </c>
      <c r="D8" s="38">
        <v>30000</v>
      </c>
      <c r="E8" s="38">
        <v>0</v>
      </c>
      <c r="F8" s="39">
        <v>70000</v>
      </c>
      <c r="G8" s="30">
        <f t="shared" si="0"/>
        <v>100000</v>
      </c>
    </row>
    <row r="9" spans="1:7" x14ac:dyDescent="0.2">
      <c r="A9" s="12" t="s">
        <v>12</v>
      </c>
      <c r="B9" s="38">
        <v>10000</v>
      </c>
      <c r="C9" s="38">
        <v>0</v>
      </c>
      <c r="D9" s="38">
        <v>0</v>
      </c>
      <c r="E9" s="38">
        <v>50000</v>
      </c>
      <c r="F9" s="39">
        <v>0</v>
      </c>
      <c r="G9" s="30">
        <f t="shared" si="0"/>
        <v>60000</v>
      </c>
    </row>
    <row r="10" spans="1:7" x14ac:dyDescent="0.2">
      <c r="A10" s="12" t="s">
        <v>13</v>
      </c>
      <c r="B10" s="38">
        <v>10000</v>
      </c>
      <c r="C10" s="38">
        <v>55000</v>
      </c>
      <c r="D10" s="38">
        <v>0</v>
      </c>
      <c r="E10" s="38">
        <v>0</v>
      </c>
      <c r="F10" s="39">
        <v>0</v>
      </c>
      <c r="G10" s="30">
        <f t="shared" si="0"/>
        <v>65000</v>
      </c>
    </row>
    <row r="11" spans="1:7" x14ac:dyDescent="0.2">
      <c r="A11" s="12" t="s">
        <v>14</v>
      </c>
      <c r="B11" s="38">
        <v>0</v>
      </c>
      <c r="C11" s="38">
        <v>0</v>
      </c>
      <c r="D11" s="38">
        <v>0</v>
      </c>
      <c r="E11" s="38">
        <v>0</v>
      </c>
      <c r="F11" s="39">
        <v>0</v>
      </c>
      <c r="G11" s="30">
        <f t="shared" si="0"/>
        <v>0</v>
      </c>
    </row>
    <row r="12" spans="1:7" x14ac:dyDescent="0.2">
      <c r="A12" s="12" t="s">
        <v>15</v>
      </c>
      <c r="B12" s="38">
        <v>0</v>
      </c>
      <c r="C12" s="38">
        <v>0</v>
      </c>
      <c r="D12" s="38">
        <v>0</v>
      </c>
      <c r="E12" s="38">
        <v>0</v>
      </c>
      <c r="F12" s="39">
        <v>0</v>
      </c>
      <c r="G12" s="30">
        <f t="shared" si="0"/>
        <v>0</v>
      </c>
    </row>
    <row r="13" spans="1:7" ht="16" thickBot="1" x14ac:dyDescent="0.25">
      <c r="A13" s="13" t="s">
        <v>16</v>
      </c>
      <c r="B13" s="40">
        <v>45000</v>
      </c>
      <c r="C13" s="40">
        <v>0</v>
      </c>
      <c r="D13" s="40">
        <v>55000</v>
      </c>
      <c r="E13" s="40">
        <v>0</v>
      </c>
      <c r="F13" s="41">
        <v>0</v>
      </c>
      <c r="G13" s="31">
        <f t="shared" si="0"/>
        <v>100000</v>
      </c>
    </row>
    <row r="14" spans="1:7" ht="16" thickBot="1" x14ac:dyDescent="0.25">
      <c r="A14" s="27" t="s">
        <v>27</v>
      </c>
      <c r="B14" s="42">
        <f>SUM(B6:B13)</f>
        <v>65000</v>
      </c>
      <c r="C14" s="42">
        <f t="shared" ref="C14:F14" si="1">SUM(C6:C13)</f>
        <v>55000</v>
      </c>
      <c r="D14" s="42">
        <f t="shared" si="1"/>
        <v>85000</v>
      </c>
      <c r="E14" s="42">
        <f t="shared" si="1"/>
        <v>125000</v>
      </c>
      <c r="F14" s="43">
        <f t="shared" si="1"/>
        <v>70000</v>
      </c>
    </row>
    <row r="15" spans="1:7" ht="16" thickBot="1" x14ac:dyDescent="0.25"/>
    <row r="16" spans="1:7" ht="16" thickBot="1" x14ac:dyDescent="0.25">
      <c r="A16" s="1" t="s">
        <v>26</v>
      </c>
      <c r="B16" s="32">
        <f>SUM(G30,D41)</f>
        <v>10586875</v>
      </c>
    </row>
    <row r="18" spans="1:7" x14ac:dyDescent="0.2">
      <c r="A18" s="1" t="s">
        <v>22</v>
      </c>
      <c r="B18" s="2">
        <v>0.15</v>
      </c>
    </row>
    <row r="20" spans="1:7" ht="16" thickBot="1" x14ac:dyDescent="0.25">
      <c r="A20" s="1" t="s">
        <v>23</v>
      </c>
    </row>
    <row r="21" spans="1:7" x14ac:dyDescent="0.2">
      <c r="A21" s="4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15" t="s">
        <v>25</v>
      </c>
    </row>
    <row r="22" spans="1:7" x14ac:dyDescent="0.2">
      <c r="A22" s="7" t="s">
        <v>9</v>
      </c>
      <c r="B22" s="8">
        <v>8.5</v>
      </c>
      <c r="C22" s="8">
        <v>6.2</v>
      </c>
      <c r="D22" s="8">
        <v>10.5</v>
      </c>
      <c r="E22" s="8">
        <v>2.1</v>
      </c>
      <c r="F22" s="8">
        <v>14.8</v>
      </c>
      <c r="G22" s="18">
        <f>$B$18*SUMPRODUCT(B6:F6, B22:F22)</f>
        <v>0</v>
      </c>
    </row>
    <row r="23" spans="1:7" x14ac:dyDescent="0.2">
      <c r="A23" s="7" t="s">
        <v>10</v>
      </c>
      <c r="B23" s="8">
        <v>8.3000000000000007</v>
      </c>
      <c r="C23" s="8">
        <v>7.1</v>
      </c>
      <c r="D23" s="8">
        <v>9.9</v>
      </c>
      <c r="E23" s="8">
        <v>1.8</v>
      </c>
      <c r="F23" s="8">
        <v>13.9</v>
      </c>
      <c r="G23" s="18">
        <f t="shared" ref="G22:G29" si="2">$B$18*SUMPRODUCT(B7:F7, B23:F23)</f>
        <v>20250</v>
      </c>
    </row>
    <row r="24" spans="1:7" x14ac:dyDescent="0.2">
      <c r="A24" s="7" t="s">
        <v>11</v>
      </c>
      <c r="B24" s="8">
        <v>12.1</v>
      </c>
      <c r="C24" s="8">
        <v>19.399999999999999</v>
      </c>
      <c r="D24" s="8">
        <v>7.3</v>
      </c>
      <c r="E24" s="8">
        <v>16.2</v>
      </c>
      <c r="F24" s="8">
        <v>2.7</v>
      </c>
      <c r="G24" s="18">
        <f t="shared" si="2"/>
        <v>61200</v>
      </c>
    </row>
    <row r="25" spans="1:7" x14ac:dyDescent="0.2">
      <c r="A25" s="7" t="s">
        <v>12</v>
      </c>
      <c r="B25" s="8">
        <v>11.6</v>
      </c>
      <c r="C25" s="8">
        <v>5.9</v>
      </c>
      <c r="D25" s="8">
        <v>14.9</v>
      </c>
      <c r="E25" s="8">
        <v>10.3</v>
      </c>
      <c r="F25" s="8">
        <v>22.5</v>
      </c>
      <c r="G25" s="18">
        <f t="shared" si="2"/>
        <v>94650</v>
      </c>
    </row>
    <row r="26" spans="1:7" x14ac:dyDescent="0.2">
      <c r="A26" s="7" t="s">
        <v>13</v>
      </c>
      <c r="B26" s="8">
        <v>10.9</v>
      </c>
      <c r="C26" s="8">
        <v>5.2</v>
      </c>
      <c r="D26" s="8">
        <v>13.7</v>
      </c>
      <c r="E26" s="8">
        <v>12.1</v>
      </c>
      <c r="F26" s="8">
        <v>23.6</v>
      </c>
      <c r="G26" s="18">
        <f t="shared" si="2"/>
        <v>59250</v>
      </c>
    </row>
    <row r="27" spans="1:7" x14ac:dyDescent="0.2">
      <c r="A27" s="7" t="s">
        <v>14</v>
      </c>
      <c r="B27" s="8">
        <v>8.4</v>
      </c>
      <c r="C27" s="8">
        <v>6.6</v>
      </c>
      <c r="D27" s="8">
        <v>9.6999999999999993</v>
      </c>
      <c r="E27" s="8">
        <v>1.5</v>
      </c>
      <c r="F27" s="8">
        <v>13.1</v>
      </c>
      <c r="G27" s="18">
        <f t="shared" si="2"/>
        <v>0</v>
      </c>
    </row>
    <row r="28" spans="1:7" x14ac:dyDescent="0.2">
      <c r="A28" s="7" t="s">
        <v>15</v>
      </c>
      <c r="B28" s="8">
        <v>6.8</v>
      </c>
      <c r="C28" s="8">
        <v>13.1</v>
      </c>
      <c r="D28" s="8">
        <v>4.2</v>
      </c>
      <c r="E28" s="8">
        <v>8.1999999999999993</v>
      </c>
      <c r="F28" s="8">
        <v>9.1</v>
      </c>
      <c r="G28" s="18">
        <f t="shared" si="2"/>
        <v>0</v>
      </c>
    </row>
    <row r="29" spans="1:7" ht="16" thickBot="1" x14ac:dyDescent="0.25">
      <c r="A29" s="10" t="s">
        <v>16</v>
      </c>
      <c r="B29" s="11">
        <v>5.5</v>
      </c>
      <c r="C29" s="11">
        <v>12.4</v>
      </c>
      <c r="D29" s="8">
        <v>5.4</v>
      </c>
      <c r="E29" s="8">
        <v>9.3000000000000007</v>
      </c>
      <c r="F29" s="8">
        <v>10.1</v>
      </c>
      <c r="G29" s="18">
        <f t="shared" si="2"/>
        <v>81675</v>
      </c>
    </row>
    <row r="30" spans="1:7" ht="16" thickBot="1" x14ac:dyDescent="0.25">
      <c r="D30" s="45" t="s">
        <v>154</v>
      </c>
      <c r="E30" s="25"/>
      <c r="F30" s="44"/>
      <c r="G30" s="20">
        <f>SUM(G22:G29)</f>
        <v>317025</v>
      </c>
    </row>
    <row r="31" spans="1:7" ht="16" thickBot="1" x14ac:dyDescent="0.25"/>
    <row r="32" spans="1:7" x14ac:dyDescent="0.2">
      <c r="A32" s="4" t="s">
        <v>1</v>
      </c>
      <c r="B32" s="5" t="s">
        <v>8</v>
      </c>
      <c r="C32" s="5" t="s">
        <v>7</v>
      </c>
      <c r="D32" s="15" t="s">
        <v>24</v>
      </c>
    </row>
    <row r="33" spans="1:6" x14ac:dyDescent="0.2">
      <c r="A33" s="7" t="s">
        <v>9</v>
      </c>
      <c r="B33" s="9">
        <v>29.7</v>
      </c>
      <c r="C33" s="16">
        <v>80000</v>
      </c>
      <c r="D33" s="21">
        <f t="shared" ref="D33:D40" si="3">SUM(B6:F6)*B33</f>
        <v>0</v>
      </c>
    </row>
    <row r="34" spans="1:6" x14ac:dyDescent="0.2">
      <c r="A34" s="7" t="s">
        <v>10</v>
      </c>
      <c r="B34" s="9">
        <v>28.4</v>
      </c>
      <c r="C34" s="16">
        <v>75000</v>
      </c>
      <c r="D34" s="21">
        <f>SUM(B7:F7)*B34</f>
        <v>2130000</v>
      </c>
    </row>
    <row r="35" spans="1:6" x14ac:dyDescent="0.2">
      <c r="A35" s="7" t="s">
        <v>11</v>
      </c>
      <c r="B35" s="9">
        <v>26.95</v>
      </c>
      <c r="C35" s="16">
        <v>100000</v>
      </c>
      <c r="D35" s="21">
        <f t="shared" si="3"/>
        <v>2695000</v>
      </c>
    </row>
    <row r="36" spans="1:6" x14ac:dyDescent="0.2">
      <c r="A36" s="7" t="s">
        <v>12</v>
      </c>
      <c r="B36" s="9">
        <v>27.32</v>
      </c>
      <c r="C36" s="16">
        <v>60000</v>
      </c>
      <c r="D36" s="21">
        <f t="shared" si="3"/>
        <v>1639200</v>
      </c>
    </row>
    <row r="37" spans="1:6" x14ac:dyDescent="0.2">
      <c r="A37" s="7" t="s">
        <v>13</v>
      </c>
      <c r="B37" s="9">
        <v>28.01</v>
      </c>
      <c r="C37" s="16">
        <v>75000</v>
      </c>
      <c r="D37" s="21">
        <f t="shared" si="3"/>
        <v>1820650</v>
      </c>
    </row>
    <row r="38" spans="1:6" x14ac:dyDescent="0.2">
      <c r="A38" s="7" t="s">
        <v>14</v>
      </c>
      <c r="B38" s="9">
        <v>29.5</v>
      </c>
      <c r="C38" s="16">
        <v>60000</v>
      </c>
      <c r="D38" s="21">
        <f t="shared" si="3"/>
        <v>0</v>
      </c>
    </row>
    <row r="39" spans="1:6" x14ac:dyDescent="0.2">
      <c r="A39" s="7" t="s">
        <v>15</v>
      </c>
      <c r="B39" s="9">
        <v>30.25</v>
      </c>
      <c r="C39" s="16">
        <v>65000</v>
      </c>
      <c r="D39" s="21">
        <f t="shared" si="3"/>
        <v>0</v>
      </c>
    </row>
    <row r="40" spans="1:6" ht="16" thickBot="1" x14ac:dyDescent="0.25">
      <c r="A40" s="10" t="s">
        <v>16</v>
      </c>
      <c r="B40" s="9">
        <v>19.850000000000001</v>
      </c>
      <c r="C40" s="16">
        <v>100000</v>
      </c>
      <c r="D40" s="22">
        <f t="shared" si="3"/>
        <v>1985000.0000000002</v>
      </c>
    </row>
    <row r="41" spans="1:6" ht="16" thickBot="1" x14ac:dyDescent="0.25">
      <c r="B41" s="19" t="s">
        <v>155</v>
      </c>
      <c r="C41" s="26"/>
      <c r="D41" s="23">
        <f xml:space="preserve"> SUM(D33:D40)</f>
        <v>10269850</v>
      </c>
      <c r="F41" s="3"/>
    </row>
    <row r="44" spans="1:6" x14ac:dyDescent="0.2">
      <c r="A44" s="1" t="s">
        <v>17</v>
      </c>
    </row>
    <row r="45" spans="1:6" ht="16" thickBot="1" x14ac:dyDescent="0.25"/>
    <row r="46" spans="1:6" x14ac:dyDescent="0.2">
      <c r="A46" s="4" t="s">
        <v>18</v>
      </c>
      <c r="B46" s="5" t="s">
        <v>2</v>
      </c>
      <c r="C46" s="5" t="s">
        <v>3</v>
      </c>
      <c r="D46" s="5" t="s">
        <v>19</v>
      </c>
      <c r="E46" s="5" t="s">
        <v>5</v>
      </c>
      <c r="F46" s="6" t="s">
        <v>6</v>
      </c>
    </row>
    <row r="47" spans="1:6" ht="16" thickBot="1" x14ac:dyDescent="0.25">
      <c r="A47" s="28" t="s">
        <v>20</v>
      </c>
      <c r="B47" s="17">
        <v>65000</v>
      </c>
      <c r="C47" s="17">
        <v>55000</v>
      </c>
      <c r="D47" s="17">
        <v>85000</v>
      </c>
      <c r="E47" s="17">
        <v>125000</v>
      </c>
      <c r="F47" s="24">
        <v>70000</v>
      </c>
    </row>
  </sheetData>
  <pageMargins left="0.7" right="0.7" top="0.75" bottom="0.75" header="0.3" footer="0.3"/>
  <pageSetup paperSize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showGridLines="0" topLeftCell="A40" workbookViewId="0">
      <selection activeCell="E74" sqref="E74"/>
    </sheetView>
  </sheetViews>
  <sheetFormatPr baseColWidth="10" defaultColWidth="8.83203125" defaultRowHeight="15" x14ac:dyDescent="0.2"/>
  <cols>
    <col min="1" max="1" width="2.1640625" customWidth="1"/>
    <col min="2" max="2" width="6" bestFit="1" customWidth="1"/>
    <col min="3" max="3" width="35" bestFit="1" customWidth="1"/>
    <col min="4" max="4" width="6.6640625" bestFit="1" customWidth="1"/>
    <col min="5" max="5" width="7.83203125" bestFit="1" customWidth="1"/>
    <col min="6" max="6" width="9.5" bestFit="1" customWidth="1"/>
    <col min="7" max="8" width="8.83203125" bestFit="1" customWidth="1"/>
    <col min="12" max="12" width="12.83203125" bestFit="1" customWidth="1"/>
    <col min="13" max="13" width="12.33203125" bestFit="1" customWidth="1"/>
  </cols>
  <sheetData>
    <row r="1" spans="1:8" x14ac:dyDescent="0.2">
      <c r="A1" s="1" t="s">
        <v>33</v>
      </c>
    </row>
    <row r="2" spans="1:8" x14ac:dyDescent="0.2">
      <c r="A2" s="1" t="s">
        <v>29</v>
      </c>
    </row>
    <row r="3" spans="1:8" x14ac:dyDescent="0.2">
      <c r="A3" s="1" t="s">
        <v>144</v>
      </c>
    </row>
    <row r="6" spans="1:8" ht="16" thickBot="1" x14ac:dyDescent="0.25">
      <c r="A6" t="s">
        <v>32</v>
      </c>
    </row>
    <row r="7" spans="1:8" x14ac:dyDescent="0.2">
      <c r="B7" s="34"/>
      <c r="C7" s="34"/>
      <c r="D7" s="34" t="s">
        <v>34</v>
      </c>
      <c r="E7" s="34" t="s">
        <v>36</v>
      </c>
      <c r="F7" s="34" t="s">
        <v>37</v>
      </c>
      <c r="G7" s="34" t="s">
        <v>147</v>
      </c>
      <c r="H7" s="34" t="s">
        <v>147</v>
      </c>
    </row>
    <row r="8" spans="1:8" ht="16" thickBot="1" x14ac:dyDescent="0.25">
      <c r="B8" s="35" t="s">
        <v>30</v>
      </c>
      <c r="C8" s="35" t="s">
        <v>31</v>
      </c>
      <c r="D8" s="35" t="s">
        <v>35</v>
      </c>
      <c r="E8" s="35" t="s">
        <v>145</v>
      </c>
      <c r="F8" s="35" t="s">
        <v>146</v>
      </c>
      <c r="G8" s="35" t="s">
        <v>148</v>
      </c>
      <c r="H8" s="35" t="s">
        <v>149</v>
      </c>
    </row>
    <row r="9" spans="1:8" x14ac:dyDescent="0.2">
      <c r="B9" s="37" t="s">
        <v>38</v>
      </c>
      <c r="C9" s="37" t="s">
        <v>39</v>
      </c>
      <c r="D9" s="37">
        <v>0</v>
      </c>
      <c r="E9" s="37">
        <v>1.3300000000000161</v>
      </c>
      <c r="F9" s="37">
        <v>30.974999999999998</v>
      </c>
      <c r="G9" s="37">
        <v>1E+30</v>
      </c>
      <c r="H9" s="37">
        <v>1.3300000000000161</v>
      </c>
    </row>
    <row r="10" spans="1:8" x14ac:dyDescent="0.2">
      <c r="B10" s="37" t="s">
        <v>40</v>
      </c>
      <c r="C10" s="37" t="s">
        <v>41</v>
      </c>
      <c r="D10" s="37">
        <v>0</v>
      </c>
      <c r="E10" s="37">
        <v>1.8400000000000354</v>
      </c>
      <c r="F10" s="37">
        <v>30.63</v>
      </c>
      <c r="G10" s="37">
        <v>1E+30</v>
      </c>
      <c r="H10" s="37">
        <v>1.8400000000000354</v>
      </c>
    </row>
    <row r="11" spans="1:8" x14ac:dyDescent="0.2">
      <c r="B11" s="37" t="s">
        <v>42</v>
      </c>
      <c r="C11" s="37" t="s">
        <v>43</v>
      </c>
      <c r="D11" s="37">
        <v>0</v>
      </c>
      <c r="E11" s="37">
        <v>1.6450000000003442</v>
      </c>
      <c r="F11" s="37">
        <v>31.274999999999999</v>
      </c>
      <c r="G11" s="37">
        <v>1E+30</v>
      </c>
      <c r="H11" s="37">
        <v>1.6450000000003442</v>
      </c>
    </row>
    <row r="12" spans="1:8" x14ac:dyDescent="0.2">
      <c r="B12" s="37" t="s">
        <v>44</v>
      </c>
      <c r="C12" s="37" t="s">
        <v>45</v>
      </c>
      <c r="D12" s="37">
        <v>0</v>
      </c>
      <c r="E12" s="37">
        <v>0.56500000000012562</v>
      </c>
      <c r="F12" s="37">
        <v>30.015000000000001</v>
      </c>
      <c r="G12" s="37">
        <v>1E+30</v>
      </c>
      <c r="H12" s="37">
        <v>0.56500000000012562</v>
      </c>
    </row>
    <row r="13" spans="1:8" x14ac:dyDescent="0.2">
      <c r="B13" s="37" t="s">
        <v>46</v>
      </c>
      <c r="C13" s="37" t="s">
        <v>47</v>
      </c>
      <c r="D13" s="37">
        <v>0</v>
      </c>
      <c r="E13" s="37">
        <v>2.9800000000004019</v>
      </c>
      <c r="F13" s="37">
        <v>31.92</v>
      </c>
      <c r="G13" s="37">
        <v>1E+30</v>
      </c>
      <c r="H13" s="37">
        <v>2.9800000000004019</v>
      </c>
    </row>
    <row r="14" spans="1:8" x14ac:dyDescent="0.2">
      <c r="B14" s="37" t="s">
        <v>48</v>
      </c>
      <c r="C14" s="37" t="s">
        <v>49</v>
      </c>
      <c r="D14" s="37">
        <v>0</v>
      </c>
      <c r="E14" s="37">
        <v>0.77999999999988745</v>
      </c>
      <c r="F14" s="37">
        <v>29.64500000000001</v>
      </c>
      <c r="G14" s="37">
        <v>1E+30</v>
      </c>
      <c r="H14" s="37">
        <v>0.77999999999988745</v>
      </c>
    </row>
    <row r="15" spans="1:8" x14ac:dyDescent="0.2">
      <c r="B15" s="37" t="s">
        <v>50</v>
      </c>
      <c r="C15" s="37" t="s">
        <v>51</v>
      </c>
      <c r="D15" s="37">
        <v>0</v>
      </c>
      <c r="E15" s="37">
        <v>1.4549999999998988</v>
      </c>
      <c r="F15" s="37">
        <v>29.465000000000003</v>
      </c>
      <c r="G15" s="37">
        <v>1E+30</v>
      </c>
      <c r="H15" s="37">
        <v>1.4549999999998988</v>
      </c>
    </row>
    <row r="16" spans="1:8" x14ac:dyDescent="0.2">
      <c r="B16" s="37" t="s">
        <v>52</v>
      </c>
      <c r="C16" s="37" t="s">
        <v>53</v>
      </c>
      <c r="D16" s="37">
        <v>0</v>
      </c>
      <c r="E16" s="37">
        <v>1.0350000000001955</v>
      </c>
      <c r="F16" s="37">
        <v>29.884999999999991</v>
      </c>
      <c r="G16" s="37">
        <v>1E+30</v>
      </c>
      <c r="H16" s="37">
        <v>1.0350000000001955</v>
      </c>
    </row>
    <row r="17" spans="2:8" x14ac:dyDescent="0.2">
      <c r="B17" s="37" t="s">
        <v>54</v>
      </c>
      <c r="C17" s="37" t="s">
        <v>55</v>
      </c>
      <c r="D17" s="37">
        <v>75000</v>
      </c>
      <c r="E17" s="37">
        <v>0</v>
      </c>
      <c r="F17" s="37">
        <v>28.670000000000016</v>
      </c>
      <c r="G17" s="37">
        <v>0.77999999999985903</v>
      </c>
      <c r="H17" s="37">
        <v>1E+30</v>
      </c>
    </row>
    <row r="18" spans="2:8" x14ac:dyDescent="0.2">
      <c r="B18" s="37" t="s">
        <v>56</v>
      </c>
      <c r="C18" s="37" t="s">
        <v>57</v>
      </c>
      <c r="D18" s="37">
        <v>0</v>
      </c>
      <c r="E18" s="37">
        <v>2.325000000000216</v>
      </c>
      <c r="F18" s="37">
        <v>30.484999999999957</v>
      </c>
      <c r="G18" s="37">
        <v>1E+30</v>
      </c>
      <c r="H18" s="37">
        <v>2.325000000000216</v>
      </c>
    </row>
    <row r="19" spans="2:8" x14ac:dyDescent="0.2">
      <c r="B19" s="37" t="s">
        <v>58</v>
      </c>
      <c r="C19" s="37" t="s">
        <v>59</v>
      </c>
      <c r="D19" s="37">
        <v>0</v>
      </c>
      <c r="E19" s="37">
        <v>0.70499999999958618</v>
      </c>
      <c r="F19" s="37">
        <v>28.764999999999986</v>
      </c>
      <c r="G19" s="37">
        <v>1E+30</v>
      </c>
      <c r="H19" s="37">
        <v>0.70499999999958618</v>
      </c>
    </row>
    <row r="20" spans="2:8" x14ac:dyDescent="0.2">
      <c r="B20" s="37" t="s">
        <v>60</v>
      </c>
      <c r="C20" s="37" t="s">
        <v>61</v>
      </c>
      <c r="D20" s="37">
        <v>0</v>
      </c>
      <c r="E20" s="37">
        <v>2.6549999999996317</v>
      </c>
      <c r="F20" s="37">
        <v>29.860000000000014</v>
      </c>
      <c r="G20" s="37">
        <v>1E+30</v>
      </c>
      <c r="H20" s="37">
        <v>2.6549999999996317</v>
      </c>
    </row>
    <row r="21" spans="2:8" x14ac:dyDescent="0.2">
      <c r="B21" s="37" t="s">
        <v>62</v>
      </c>
      <c r="C21" s="37" t="s">
        <v>63</v>
      </c>
      <c r="D21" s="37">
        <v>30000</v>
      </c>
      <c r="E21" s="37">
        <v>0</v>
      </c>
      <c r="F21" s="37">
        <v>28.045000000000073</v>
      </c>
      <c r="G21" s="37">
        <v>0.70499999999958618</v>
      </c>
      <c r="H21" s="37">
        <v>1.3949999999999818</v>
      </c>
    </row>
    <row r="22" spans="2:8" x14ac:dyDescent="0.2">
      <c r="B22" s="37" t="s">
        <v>64</v>
      </c>
      <c r="C22" s="37" t="s">
        <v>65</v>
      </c>
      <c r="D22" s="37">
        <v>0</v>
      </c>
      <c r="E22" s="37">
        <v>1.5149999999996453</v>
      </c>
      <c r="F22" s="37">
        <v>29.379999999999939</v>
      </c>
      <c r="G22" s="37">
        <v>1E+30</v>
      </c>
      <c r="H22" s="37">
        <v>1.5149999999996453</v>
      </c>
    </row>
    <row r="23" spans="2:8" x14ac:dyDescent="0.2">
      <c r="B23" s="37" t="s">
        <v>66</v>
      </c>
      <c r="C23" s="37" t="s">
        <v>67</v>
      </c>
      <c r="D23" s="37">
        <v>70000</v>
      </c>
      <c r="E23" s="37">
        <v>0</v>
      </c>
      <c r="F23" s="37">
        <v>27.355000000000018</v>
      </c>
      <c r="G23" s="37">
        <v>1.3949999999999818</v>
      </c>
      <c r="H23" s="37">
        <v>1E+30</v>
      </c>
    </row>
    <row r="24" spans="2:8" x14ac:dyDescent="0.2">
      <c r="B24" s="37" t="s">
        <v>68</v>
      </c>
      <c r="C24" s="37" t="s">
        <v>69</v>
      </c>
      <c r="D24" s="37">
        <v>10000</v>
      </c>
      <c r="E24" s="37">
        <v>0</v>
      </c>
      <c r="F24" s="37">
        <v>29.060000000000002</v>
      </c>
      <c r="G24" s="37">
        <v>0</v>
      </c>
      <c r="H24" s="37">
        <v>0.27500000000014779</v>
      </c>
    </row>
    <row r="25" spans="2:8" x14ac:dyDescent="0.2">
      <c r="B25" s="37" t="s">
        <v>70</v>
      </c>
      <c r="C25" s="37" t="s">
        <v>71</v>
      </c>
      <c r="D25" s="37">
        <v>0</v>
      </c>
      <c r="E25" s="37">
        <v>0</v>
      </c>
      <c r="F25" s="37">
        <v>28.204999999999984</v>
      </c>
      <c r="G25" s="37">
        <v>1E+30</v>
      </c>
      <c r="H25" s="37">
        <v>0</v>
      </c>
    </row>
    <row r="26" spans="2:8" x14ac:dyDescent="0.2">
      <c r="B26" s="37" t="s">
        <v>72</v>
      </c>
      <c r="C26" s="37" t="s">
        <v>73</v>
      </c>
      <c r="D26" s="37">
        <v>0</v>
      </c>
      <c r="E26" s="37">
        <v>0.51000000000038881</v>
      </c>
      <c r="F26" s="37">
        <v>29.555000000000064</v>
      </c>
      <c r="G26" s="37">
        <v>1E+30</v>
      </c>
      <c r="H26" s="37">
        <v>0.51000000000038881</v>
      </c>
    </row>
    <row r="27" spans="2:8" x14ac:dyDescent="0.2">
      <c r="B27" s="37" t="s">
        <v>74</v>
      </c>
      <c r="C27" s="37" t="s">
        <v>75</v>
      </c>
      <c r="D27" s="37">
        <v>50000</v>
      </c>
      <c r="E27" s="37">
        <v>0</v>
      </c>
      <c r="F27" s="37">
        <v>28.864999999999895</v>
      </c>
      <c r="G27" s="37">
        <v>0.27500000000014779</v>
      </c>
      <c r="H27" s="37">
        <v>0.77999999999985903</v>
      </c>
    </row>
    <row r="28" spans="2:8" x14ac:dyDescent="0.2">
      <c r="B28" s="37" t="s">
        <v>76</v>
      </c>
      <c r="C28" s="37" t="s">
        <v>77</v>
      </c>
      <c r="D28" s="37">
        <v>0</v>
      </c>
      <c r="E28" s="37">
        <v>2.3400000000004297</v>
      </c>
      <c r="F28" s="37">
        <v>30.69500000000005</v>
      </c>
      <c r="G28" s="37">
        <v>1E+30</v>
      </c>
      <c r="H28" s="37">
        <v>2.3400000000004297</v>
      </c>
    </row>
    <row r="29" spans="2:8" x14ac:dyDescent="0.2">
      <c r="B29" s="37" t="s">
        <v>78</v>
      </c>
      <c r="C29" s="37" t="s">
        <v>79</v>
      </c>
      <c r="D29" s="37">
        <v>10000</v>
      </c>
      <c r="E29" s="37">
        <v>0</v>
      </c>
      <c r="F29" s="37">
        <v>29.644999999999982</v>
      </c>
      <c r="G29" s="37">
        <v>0.27500000000014779</v>
      </c>
      <c r="H29" s="37">
        <v>0</v>
      </c>
    </row>
    <row r="30" spans="2:8" x14ac:dyDescent="0.2">
      <c r="B30" s="37" t="s">
        <v>80</v>
      </c>
      <c r="C30" s="37" t="s">
        <v>81</v>
      </c>
      <c r="D30" s="37">
        <v>55000</v>
      </c>
      <c r="E30" s="37">
        <v>0</v>
      </c>
      <c r="F30" s="37">
        <v>28.789999999999964</v>
      </c>
      <c r="G30" s="37">
        <v>0</v>
      </c>
      <c r="H30" s="37">
        <v>1E+30</v>
      </c>
    </row>
    <row r="31" spans="2:8" x14ac:dyDescent="0.2">
      <c r="B31" s="37" t="s">
        <v>82</v>
      </c>
      <c r="C31" s="37" t="s">
        <v>83</v>
      </c>
      <c r="D31" s="37">
        <v>0</v>
      </c>
      <c r="E31" s="37">
        <v>0.43500000000040018</v>
      </c>
      <c r="F31" s="37">
        <v>30.065000000000055</v>
      </c>
      <c r="G31" s="37">
        <v>1E+30</v>
      </c>
      <c r="H31" s="37">
        <v>0.43500000000040018</v>
      </c>
    </row>
    <row r="32" spans="2:8" x14ac:dyDescent="0.2">
      <c r="B32" s="37" t="s">
        <v>84</v>
      </c>
      <c r="C32" s="37" t="s">
        <v>85</v>
      </c>
      <c r="D32" s="37">
        <v>0</v>
      </c>
      <c r="E32" s="37">
        <v>0.37500000000005684</v>
      </c>
      <c r="F32" s="37">
        <v>29.824999999999932</v>
      </c>
      <c r="G32" s="37">
        <v>1E+30</v>
      </c>
      <c r="H32" s="37">
        <v>0.37500000000005684</v>
      </c>
    </row>
    <row r="33" spans="2:8" x14ac:dyDescent="0.2">
      <c r="B33" s="37" t="s">
        <v>86</v>
      </c>
      <c r="C33" s="37" t="s">
        <v>87</v>
      </c>
      <c r="D33" s="37">
        <v>0</v>
      </c>
      <c r="E33" s="37">
        <v>2.6100000000005821</v>
      </c>
      <c r="F33" s="37">
        <v>31.550000000000182</v>
      </c>
      <c r="G33" s="37">
        <v>1E+30</v>
      </c>
      <c r="H33" s="37">
        <v>2.6100000000005821</v>
      </c>
    </row>
    <row r="34" spans="2:8" x14ac:dyDescent="0.2">
      <c r="B34" s="37" t="s">
        <v>88</v>
      </c>
      <c r="C34" s="37" t="s">
        <v>89</v>
      </c>
      <c r="D34" s="37">
        <v>0</v>
      </c>
      <c r="E34" s="37">
        <v>1.1150000000000091</v>
      </c>
      <c r="F34" s="37">
        <v>30.759999999999991</v>
      </c>
      <c r="G34" s="37">
        <v>1E+30</v>
      </c>
      <c r="H34" s="37">
        <v>1.1150000000000091</v>
      </c>
    </row>
    <row r="35" spans="2:8" x14ac:dyDescent="0.2">
      <c r="B35" s="37" t="s">
        <v>90</v>
      </c>
      <c r="C35" s="37" t="s">
        <v>91</v>
      </c>
      <c r="D35" s="37">
        <v>0</v>
      </c>
      <c r="E35" s="37">
        <v>1.7000000000000455</v>
      </c>
      <c r="F35" s="37">
        <v>30.490000000000009</v>
      </c>
      <c r="G35" s="37">
        <v>1E+30</v>
      </c>
      <c r="H35" s="37">
        <v>1.7000000000000455</v>
      </c>
    </row>
    <row r="36" spans="2:8" x14ac:dyDescent="0.2">
      <c r="B36" s="37" t="s">
        <v>92</v>
      </c>
      <c r="C36" s="37" t="s">
        <v>93</v>
      </c>
      <c r="D36" s="37">
        <v>0</v>
      </c>
      <c r="E36" s="37">
        <v>1.3250000000002728</v>
      </c>
      <c r="F36" s="37">
        <v>30.954999999999927</v>
      </c>
      <c r="G36" s="37">
        <v>1E+30</v>
      </c>
      <c r="H36" s="37">
        <v>1.3250000000002728</v>
      </c>
    </row>
    <row r="37" spans="2:8" x14ac:dyDescent="0.2">
      <c r="B37" s="37" t="s">
        <v>94</v>
      </c>
      <c r="C37" s="37" t="s">
        <v>95</v>
      </c>
      <c r="D37" s="37">
        <v>0</v>
      </c>
      <c r="E37" s="37">
        <v>0.27500000000014779</v>
      </c>
      <c r="F37" s="37">
        <v>29.725000000000023</v>
      </c>
      <c r="G37" s="37">
        <v>1E+30</v>
      </c>
      <c r="H37" s="37">
        <v>0.27500000000014779</v>
      </c>
    </row>
    <row r="38" spans="2:8" x14ac:dyDescent="0.2">
      <c r="B38" s="37" t="s">
        <v>96</v>
      </c>
      <c r="C38" s="37" t="s">
        <v>97</v>
      </c>
      <c r="D38" s="37">
        <v>0</v>
      </c>
      <c r="E38" s="37">
        <v>2.525000000000432</v>
      </c>
      <c r="F38" s="37">
        <v>31.465000000000032</v>
      </c>
      <c r="G38" s="37">
        <v>1E+30</v>
      </c>
      <c r="H38" s="37">
        <v>2.525000000000432</v>
      </c>
    </row>
    <row r="39" spans="2:8" x14ac:dyDescent="0.2">
      <c r="B39" s="37" t="s">
        <v>98</v>
      </c>
      <c r="C39" s="37" t="s">
        <v>99</v>
      </c>
      <c r="D39" s="37">
        <v>0</v>
      </c>
      <c r="E39" s="37">
        <v>1.625</v>
      </c>
      <c r="F39" s="37">
        <v>31.269999999999982</v>
      </c>
      <c r="G39" s="37">
        <v>1E+30</v>
      </c>
      <c r="H39" s="37">
        <v>1.625</v>
      </c>
    </row>
    <row r="40" spans="2:8" x14ac:dyDescent="0.2">
      <c r="B40" s="37" t="s">
        <v>100</v>
      </c>
      <c r="C40" s="37" t="s">
        <v>101</v>
      </c>
      <c r="D40" s="37">
        <v>0</v>
      </c>
      <c r="E40" s="37">
        <v>3.4250000000000647</v>
      </c>
      <c r="F40" s="37">
        <v>32.215000000000032</v>
      </c>
      <c r="G40" s="37">
        <v>1E+30</v>
      </c>
      <c r="H40" s="37">
        <v>3.4250000000000647</v>
      </c>
    </row>
    <row r="41" spans="2:8" x14ac:dyDescent="0.2">
      <c r="B41" s="37" t="s">
        <v>102</v>
      </c>
      <c r="C41" s="37" t="s">
        <v>103</v>
      </c>
      <c r="D41" s="37">
        <v>0</v>
      </c>
      <c r="E41" s="37">
        <v>1.2500000000003411</v>
      </c>
      <c r="F41" s="37">
        <v>30.879999999999995</v>
      </c>
      <c r="G41" s="37">
        <v>1E+30</v>
      </c>
      <c r="H41" s="37">
        <v>1.2500000000003411</v>
      </c>
    </row>
    <row r="42" spans="2:8" x14ac:dyDescent="0.2">
      <c r="B42" s="37" t="s">
        <v>104</v>
      </c>
      <c r="C42" s="37" t="s">
        <v>105</v>
      </c>
      <c r="D42" s="37">
        <v>0</v>
      </c>
      <c r="E42" s="37">
        <v>2.0300000000001432</v>
      </c>
      <c r="F42" s="37">
        <v>31.480000000000018</v>
      </c>
      <c r="G42" s="37">
        <v>1E+30</v>
      </c>
      <c r="H42" s="37">
        <v>2.0300000000001432</v>
      </c>
    </row>
    <row r="43" spans="2:8" x14ac:dyDescent="0.2">
      <c r="B43" s="37" t="s">
        <v>106</v>
      </c>
      <c r="C43" s="37" t="s">
        <v>107</v>
      </c>
      <c r="D43" s="37">
        <v>0</v>
      </c>
      <c r="E43" s="37">
        <v>2.6750000000002956</v>
      </c>
      <c r="F43" s="37">
        <v>31.614999999999895</v>
      </c>
      <c r="G43" s="37">
        <v>1E+30</v>
      </c>
      <c r="H43" s="37">
        <v>2.6750000000002956</v>
      </c>
    </row>
    <row r="44" spans="2:8" x14ac:dyDescent="0.2">
      <c r="B44" s="37" t="s">
        <v>108</v>
      </c>
      <c r="C44" s="37" t="s">
        <v>109</v>
      </c>
      <c r="D44" s="37">
        <v>45000</v>
      </c>
      <c r="E44" s="37">
        <v>0</v>
      </c>
      <c r="F44" s="37">
        <v>20.675000000000182</v>
      </c>
      <c r="G44" s="37">
        <v>0.70499999999958618</v>
      </c>
      <c r="H44" s="37">
        <v>0.43500000000040018</v>
      </c>
    </row>
    <row r="45" spans="2:8" x14ac:dyDescent="0.2">
      <c r="B45" s="37" t="s">
        <v>110</v>
      </c>
      <c r="C45" s="37" t="s">
        <v>111</v>
      </c>
      <c r="D45" s="37">
        <v>0</v>
      </c>
      <c r="E45" s="37">
        <v>1.8899999999998727</v>
      </c>
      <c r="F45" s="37">
        <v>21.710000000000036</v>
      </c>
      <c r="G45" s="37">
        <v>1E+30</v>
      </c>
      <c r="H45" s="37">
        <v>1.8899999999998727</v>
      </c>
    </row>
    <row r="46" spans="2:8" x14ac:dyDescent="0.2">
      <c r="B46" s="37" t="s">
        <v>112</v>
      </c>
      <c r="C46" s="37" t="s">
        <v>113</v>
      </c>
      <c r="D46" s="37">
        <v>55000</v>
      </c>
      <c r="E46" s="37">
        <v>0</v>
      </c>
      <c r="F46" s="37">
        <v>20.659999999999854</v>
      </c>
      <c r="G46" s="37">
        <v>0.43500000000040018</v>
      </c>
      <c r="H46" s="37">
        <v>0.70499999999958618</v>
      </c>
    </row>
    <row r="47" spans="2:8" x14ac:dyDescent="0.2">
      <c r="B47" s="37" t="s">
        <v>114</v>
      </c>
      <c r="C47" s="37" t="s">
        <v>115</v>
      </c>
      <c r="D47" s="37">
        <v>0</v>
      </c>
      <c r="E47" s="37">
        <v>0.7650000000000432</v>
      </c>
      <c r="F47" s="37">
        <v>21.245000000000118</v>
      </c>
      <c r="G47" s="37">
        <v>1E+30</v>
      </c>
      <c r="H47" s="37">
        <v>0.7650000000000432</v>
      </c>
    </row>
    <row r="48" spans="2:8" ht="16" thickBot="1" x14ac:dyDescent="0.25">
      <c r="B48" s="33" t="s">
        <v>116</v>
      </c>
      <c r="C48" s="33" t="s">
        <v>117</v>
      </c>
      <c r="D48" s="33">
        <v>0</v>
      </c>
      <c r="E48" s="33">
        <v>1.3949999999999818</v>
      </c>
      <c r="F48" s="33">
        <v>21.364999999999782</v>
      </c>
      <c r="G48" s="33">
        <v>1E+30</v>
      </c>
      <c r="H48" s="33">
        <v>1.3949999999999818</v>
      </c>
    </row>
    <row r="50" spans="1:8" ht="16" thickBot="1" x14ac:dyDescent="0.25">
      <c r="A50" t="s">
        <v>17</v>
      </c>
    </row>
    <row r="51" spans="1:8" x14ac:dyDescent="0.2">
      <c r="B51" s="34"/>
      <c r="C51" s="34"/>
      <c r="D51" s="34" t="s">
        <v>34</v>
      </c>
      <c r="E51" s="34" t="s">
        <v>150</v>
      </c>
      <c r="F51" s="34" t="s">
        <v>152</v>
      </c>
      <c r="G51" s="34" t="s">
        <v>147</v>
      </c>
      <c r="H51" s="34" t="s">
        <v>147</v>
      </c>
    </row>
    <row r="52" spans="1:8" ht="16" thickBot="1" x14ac:dyDescent="0.25">
      <c r="B52" s="35" t="s">
        <v>30</v>
      </c>
      <c r="C52" s="35" t="s">
        <v>31</v>
      </c>
      <c r="D52" s="35" t="s">
        <v>35</v>
      </c>
      <c r="E52" s="35" t="s">
        <v>151</v>
      </c>
      <c r="F52" s="35" t="s">
        <v>153</v>
      </c>
      <c r="G52" s="35" t="s">
        <v>148</v>
      </c>
      <c r="H52" s="35" t="s">
        <v>149</v>
      </c>
    </row>
    <row r="53" spans="1:8" x14ac:dyDescent="0.2">
      <c r="B53" s="37" t="s">
        <v>118</v>
      </c>
      <c r="C53" s="37" t="s">
        <v>119</v>
      </c>
      <c r="D53" s="37">
        <v>65000</v>
      </c>
      <c r="E53" s="37">
        <v>29.644999999999982</v>
      </c>
      <c r="F53" s="37">
        <v>65000</v>
      </c>
      <c r="G53" s="37">
        <v>10000</v>
      </c>
      <c r="H53" s="37">
        <v>10000</v>
      </c>
    </row>
    <row r="54" spans="1:8" x14ac:dyDescent="0.2">
      <c r="B54" s="37" t="s">
        <v>120</v>
      </c>
      <c r="C54" s="37" t="s">
        <v>121</v>
      </c>
      <c r="D54" s="37">
        <v>55000</v>
      </c>
      <c r="E54" s="37">
        <v>28.789999999999964</v>
      </c>
      <c r="F54" s="37">
        <v>55000</v>
      </c>
      <c r="G54" s="37">
        <v>10000</v>
      </c>
      <c r="H54" s="37">
        <v>55000</v>
      </c>
    </row>
    <row r="55" spans="1:8" x14ac:dyDescent="0.2">
      <c r="B55" s="37" t="s">
        <v>122</v>
      </c>
      <c r="C55" s="37" t="s">
        <v>123</v>
      </c>
      <c r="D55" s="37">
        <v>85000</v>
      </c>
      <c r="E55" s="37">
        <v>29.629999999999654</v>
      </c>
      <c r="F55" s="37">
        <v>85000</v>
      </c>
      <c r="G55" s="37">
        <v>10000</v>
      </c>
      <c r="H55" s="37">
        <v>10000</v>
      </c>
    </row>
    <row r="56" spans="1:8" x14ac:dyDescent="0.2">
      <c r="B56" s="37" t="s">
        <v>124</v>
      </c>
      <c r="C56" s="37" t="s">
        <v>125</v>
      </c>
      <c r="D56" s="37">
        <v>125000</v>
      </c>
      <c r="E56" s="37">
        <v>29.449999999999875</v>
      </c>
      <c r="F56" s="37">
        <v>125000</v>
      </c>
      <c r="G56" s="37">
        <v>10000</v>
      </c>
      <c r="H56" s="37">
        <v>10000</v>
      </c>
    </row>
    <row r="57" spans="1:8" x14ac:dyDescent="0.2">
      <c r="B57" s="37" t="s">
        <v>126</v>
      </c>
      <c r="C57" s="37" t="s">
        <v>127</v>
      </c>
      <c r="D57" s="37">
        <v>70000</v>
      </c>
      <c r="E57" s="37">
        <v>28.9399999999996</v>
      </c>
      <c r="F57" s="37">
        <v>70000</v>
      </c>
      <c r="G57" s="37">
        <v>10000</v>
      </c>
      <c r="H57" s="37">
        <v>10000</v>
      </c>
    </row>
    <row r="58" spans="1:8" x14ac:dyDescent="0.2">
      <c r="B58" s="37" t="s">
        <v>128</v>
      </c>
      <c r="C58" s="37" t="s">
        <v>129</v>
      </c>
      <c r="D58" s="37">
        <v>0</v>
      </c>
      <c r="E58" s="37">
        <v>0</v>
      </c>
      <c r="F58" s="37">
        <v>80000</v>
      </c>
      <c r="G58" s="37">
        <v>1E+30</v>
      </c>
      <c r="H58" s="37">
        <v>80000</v>
      </c>
    </row>
    <row r="59" spans="1:8" x14ac:dyDescent="0.2">
      <c r="B59" s="37" t="s">
        <v>130</v>
      </c>
      <c r="C59" s="37" t="s">
        <v>131</v>
      </c>
      <c r="D59" s="37">
        <v>75000</v>
      </c>
      <c r="E59" s="37">
        <v>-0.77999999999985903</v>
      </c>
      <c r="F59" s="37">
        <v>75000</v>
      </c>
      <c r="G59" s="37">
        <v>10000</v>
      </c>
      <c r="H59" s="37">
        <v>10000</v>
      </c>
    </row>
    <row r="60" spans="1:8" x14ac:dyDescent="0.2">
      <c r="B60" s="37" t="s">
        <v>132</v>
      </c>
      <c r="C60" s="37" t="s">
        <v>133</v>
      </c>
      <c r="D60" s="37">
        <v>100000</v>
      </c>
      <c r="E60" s="37">
        <v>-1.5849999999995816</v>
      </c>
      <c r="F60" s="37">
        <v>100000</v>
      </c>
      <c r="G60" s="37">
        <v>10000</v>
      </c>
      <c r="H60" s="37">
        <v>10000</v>
      </c>
    </row>
    <row r="61" spans="1:8" x14ac:dyDescent="0.2">
      <c r="B61" s="37" t="s">
        <v>134</v>
      </c>
      <c r="C61" s="37" t="s">
        <v>135</v>
      </c>
      <c r="D61" s="37">
        <v>60000</v>
      </c>
      <c r="E61" s="37">
        <v>-0.58499999999997954</v>
      </c>
      <c r="F61" s="37">
        <v>60000</v>
      </c>
      <c r="G61" s="37">
        <v>10000</v>
      </c>
      <c r="H61" s="37">
        <v>10000</v>
      </c>
    </row>
    <row r="62" spans="1:8" x14ac:dyDescent="0.2">
      <c r="B62" s="37" t="s">
        <v>136</v>
      </c>
      <c r="C62" s="37" t="s">
        <v>137</v>
      </c>
      <c r="D62" s="37">
        <v>65000</v>
      </c>
      <c r="E62" s="37">
        <v>0</v>
      </c>
      <c r="F62" s="37">
        <v>75000</v>
      </c>
      <c r="G62" s="37">
        <v>1E+30</v>
      </c>
      <c r="H62" s="37">
        <v>10000</v>
      </c>
    </row>
    <row r="63" spans="1:8" x14ac:dyDescent="0.2">
      <c r="B63" s="37" t="s">
        <v>138</v>
      </c>
      <c r="C63" s="37" t="s">
        <v>139</v>
      </c>
      <c r="D63" s="37">
        <v>0</v>
      </c>
      <c r="E63" s="37">
        <v>0</v>
      </c>
      <c r="F63" s="37">
        <v>60000</v>
      </c>
      <c r="G63" s="37">
        <v>1E+30</v>
      </c>
      <c r="H63" s="37">
        <v>60000</v>
      </c>
    </row>
    <row r="64" spans="1:8" x14ac:dyDescent="0.2">
      <c r="B64" s="37" t="s">
        <v>140</v>
      </c>
      <c r="C64" s="37" t="s">
        <v>141</v>
      </c>
      <c r="D64" s="37">
        <v>0</v>
      </c>
      <c r="E64" s="37">
        <v>0</v>
      </c>
      <c r="F64" s="37">
        <v>65000</v>
      </c>
      <c r="G64" s="37">
        <v>1E+30</v>
      </c>
      <c r="H64" s="37">
        <v>65000</v>
      </c>
    </row>
    <row r="65" spans="2:8" ht="16" thickBot="1" x14ac:dyDescent="0.25">
      <c r="B65" s="33" t="s">
        <v>142</v>
      </c>
      <c r="C65" s="46" t="s">
        <v>143</v>
      </c>
      <c r="D65" s="46">
        <v>100000</v>
      </c>
      <c r="E65" s="46">
        <v>-8.9699999999997999</v>
      </c>
      <c r="F65" s="46">
        <v>100000</v>
      </c>
      <c r="G65" s="46">
        <v>10000</v>
      </c>
      <c r="H65" s="46">
        <v>10000</v>
      </c>
    </row>
  </sheetData>
  <pageMargins left="0.7" right="0.7" top="0.75" bottom="0.75" header="0.3" footer="0.3"/>
  <pageSetup paperSize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topLeftCell="A4" workbookViewId="0">
      <selection activeCell="I19" sqref="I19"/>
    </sheetView>
  </sheetViews>
  <sheetFormatPr baseColWidth="10" defaultRowHeight="15" x14ac:dyDescent="0.2"/>
  <cols>
    <col min="2" max="2" width="19.33203125" customWidth="1"/>
    <col min="4" max="4" width="19.1640625" customWidth="1"/>
  </cols>
  <sheetData>
    <row r="1" spans="1:7" x14ac:dyDescent="0.2">
      <c r="A1" t="s">
        <v>0</v>
      </c>
    </row>
    <row r="3" spans="1:7" x14ac:dyDescent="0.2">
      <c r="A3" t="s">
        <v>21</v>
      </c>
    </row>
    <row r="4" spans="1:7" ht="16" thickBot="1" x14ac:dyDescent="0.25"/>
    <row r="5" spans="1:7" x14ac:dyDescent="0.2">
      <c r="A5" s="1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6" t="s">
        <v>6</v>
      </c>
      <c r="G5" s="29" t="s">
        <v>28</v>
      </c>
    </row>
    <row r="6" spans="1:7" x14ac:dyDescent="0.2">
      <c r="A6" s="12" t="s">
        <v>9</v>
      </c>
      <c r="B6" s="38">
        <v>0</v>
      </c>
      <c r="C6" s="38">
        <v>0</v>
      </c>
      <c r="D6" s="38">
        <v>0</v>
      </c>
      <c r="E6" s="38">
        <v>0</v>
      </c>
      <c r="F6" s="39">
        <v>0</v>
      </c>
      <c r="G6" s="36">
        <f>SUM(B6:F6)</f>
        <v>0</v>
      </c>
    </row>
    <row r="7" spans="1:7" x14ac:dyDescent="0.2">
      <c r="A7" s="12" t="s">
        <v>10</v>
      </c>
      <c r="B7" s="38">
        <v>0</v>
      </c>
      <c r="C7" s="38">
        <v>0</v>
      </c>
      <c r="D7" s="38">
        <v>0</v>
      </c>
      <c r="E7" s="38">
        <v>0</v>
      </c>
      <c r="F7" s="39">
        <v>0</v>
      </c>
      <c r="G7" s="30">
        <f t="shared" ref="G7:G13" si="0">SUM(B7:F7)</f>
        <v>0</v>
      </c>
    </row>
    <row r="8" spans="1:7" x14ac:dyDescent="0.2">
      <c r="A8" s="12" t="s">
        <v>11</v>
      </c>
      <c r="B8" s="38">
        <v>0</v>
      </c>
      <c r="C8" s="38">
        <v>0</v>
      </c>
      <c r="D8" s="38">
        <v>0</v>
      </c>
      <c r="E8" s="38">
        <v>0</v>
      </c>
      <c r="F8" s="39">
        <v>0</v>
      </c>
      <c r="G8" s="30">
        <f t="shared" si="0"/>
        <v>0</v>
      </c>
    </row>
    <row r="9" spans="1:7" x14ac:dyDescent="0.2">
      <c r="A9" s="12" t="s">
        <v>12</v>
      </c>
      <c r="B9" s="38">
        <v>0</v>
      </c>
      <c r="C9" s="38">
        <v>0</v>
      </c>
      <c r="D9" s="38">
        <v>0</v>
      </c>
      <c r="E9" s="38">
        <v>0</v>
      </c>
      <c r="F9" s="39">
        <v>0</v>
      </c>
      <c r="G9" s="30">
        <f t="shared" si="0"/>
        <v>0</v>
      </c>
    </row>
    <row r="10" spans="1:7" x14ac:dyDescent="0.2">
      <c r="A10" s="12" t="s">
        <v>13</v>
      </c>
      <c r="B10" s="38">
        <v>0</v>
      </c>
      <c r="C10" s="38">
        <v>0</v>
      </c>
      <c r="D10" s="38">
        <v>0</v>
      </c>
      <c r="E10" s="38">
        <v>0</v>
      </c>
      <c r="F10" s="39">
        <v>0</v>
      </c>
      <c r="G10" s="30">
        <f t="shared" si="0"/>
        <v>0</v>
      </c>
    </row>
    <row r="11" spans="1:7" x14ac:dyDescent="0.2">
      <c r="A11" s="12" t="s">
        <v>14</v>
      </c>
      <c r="B11" s="38">
        <v>0</v>
      </c>
      <c r="C11" s="38">
        <v>0</v>
      </c>
      <c r="D11" s="38">
        <v>0</v>
      </c>
      <c r="E11" s="38">
        <v>0</v>
      </c>
      <c r="F11" s="39">
        <v>0</v>
      </c>
      <c r="G11" s="30">
        <f t="shared" si="0"/>
        <v>0</v>
      </c>
    </row>
    <row r="12" spans="1:7" x14ac:dyDescent="0.2">
      <c r="A12" s="12" t="s">
        <v>15</v>
      </c>
      <c r="B12" s="38">
        <v>0</v>
      </c>
      <c r="C12" s="38">
        <v>0</v>
      </c>
      <c r="D12" s="38">
        <v>0</v>
      </c>
      <c r="E12" s="38">
        <v>0</v>
      </c>
      <c r="F12" s="39">
        <v>0</v>
      </c>
      <c r="G12" s="30">
        <f t="shared" si="0"/>
        <v>0</v>
      </c>
    </row>
    <row r="13" spans="1:7" ht="16" thickBot="1" x14ac:dyDescent="0.25">
      <c r="A13" s="13" t="s">
        <v>16</v>
      </c>
      <c r="B13" s="40">
        <v>65000</v>
      </c>
      <c r="C13" s="40">
        <v>55000.000000000007</v>
      </c>
      <c r="D13" s="40">
        <v>85000</v>
      </c>
      <c r="E13" s="40">
        <v>124999.99999999999</v>
      </c>
      <c r="F13" s="41">
        <v>70000</v>
      </c>
      <c r="G13" s="31">
        <f t="shared" si="0"/>
        <v>400000</v>
      </c>
    </row>
    <row r="14" spans="1:7" ht="16" thickBot="1" x14ac:dyDescent="0.25">
      <c r="A14" s="27" t="s">
        <v>27</v>
      </c>
      <c r="B14" s="42">
        <f>SUM(B6:B13)</f>
        <v>65000</v>
      </c>
      <c r="C14" s="42">
        <f t="shared" ref="C14:F14" si="1">SUM(C6:C13)</f>
        <v>55000.000000000007</v>
      </c>
      <c r="D14" s="42">
        <f t="shared" si="1"/>
        <v>85000</v>
      </c>
      <c r="E14" s="42">
        <f t="shared" si="1"/>
        <v>124999.99999999999</v>
      </c>
      <c r="F14" s="43">
        <f t="shared" si="1"/>
        <v>70000</v>
      </c>
    </row>
    <row r="15" spans="1:7" ht="16" thickBot="1" x14ac:dyDescent="0.25">
      <c r="C15" t="s">
        <v>156</v>
      </c>
      <c r="D15" t="s">
        <v>157</v>
      </c>
    </row>
    <row r="16" spans="1:7" ht="16" thickBot="1" x14ac:dyDescent="0.25">
      <c r="A16" s="1" t="s">
        <v>26</v>
      </c>
      <c r="B16" s="32">
        <f>SUM(G30,D41)</f>
        <v>8445200</v>
      </c>
      <c r="C16">
        <v>10586875</v>
      </c>
      <c r="D16" s="47">
        <f>C16-B16</f>
        <v>2141675</v>
      </c>
    </row>
    <row r="18" spans="1:7" x14ac:dyDescent="0.2">
      <c r="A18" s="1" t="s">
        <v>22</v>
      </c>
      <c r="B18" s="2">
        <v>0.15</v>
      </c>
    </row>
    <row r="20" spans="1:7" ht="16" thickBot="1" x14ac:dyDescent="0.25">
      <c r="A20" s="1" t="s">
        <v>23</v>
      </c>
    </row>
    <row r="21" spans="1:7" x14ac:dyDescent="0.2">
      <c r="A21" s="4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15" t="s">
        <v>25</v>
      </c>
    </row>
    <row r="22" spans="1:7" x14ac:dyDescent="0.2">
      <c r="A22" s="7" t="s">
        <v>9</v>
      </c>
      <c r="B22" s="8">
        <v>8.5</v>
      </c>
      <c r="C22" s="8">
        <v>6.2</v>
      </c>
      <c r="D22" s="8">
        <v>10.5</v>
      </c>
      <c r="E22" s="8">
        <v>2.1</v>
      </c>
      <c r="F22" s="8">
        <v>14.8</v>
      </c>
      <c r="G22" s="18">
        <f t="shared" ref="G22:G29" si="2">$B$18*SUMPRODUCT(B6:F6, B22:F22)</f>
        <v>0</v>
      </c>
    </row>
    <row r="23" spans="1:7" x14ac:dyDescent="0.2">
      <c r="A23" s="7" t="s">
        <v>10</v>
      </c>
      <c r="B23" s="8">
        <v>8.3000000000000007</v>
      </c>
      <c r="C23" s="8">
        <v>7.1</v>
      </c>
      <c r="D23" s="8">
        <v>9.9</v>
      </c>
      <c r="E23" s="8">
        <v>1.8</v>
      </c>
      <c r="F23" s="8">
        <v>13.9</v>
      </c>
      <c r="G23" s="18">
        <f t="shared" si="2"/>
        <v>0</v>
      </c>
    </row>
    <row r="24" spans="1:7" x14ac:dyDescent="0.2">
      <c r="A24" s="7" t="s">
        <v>11</v>
      </c>
      <c r="B24" s="8">
        <v>12.1</v>
      </c>
      <c r="C24" s="8">
        <v>19.399999999999999</v>
      </c>
      <c r="D24" s="8">
        <v>7.3</v>
      </c>
      <c r="E24" s="8">
        <v>16.2</v>
      </c>
      <c r="F24" s="8">
        <v>2.7</v>
      </c>
      <c r="G24" s="18">
        <f t="shared" si="2"/>
        <v>0</v>
      </c>
    </row>
    <row r="25" spans="1:7" x14ac:dyDescent="0.2">
      <c r="A25" s="7" t="s">
        <v>12</v>
      </c>
      <c r="B25" s="8">
        <v>11.6</v>
      </c>
      <c r="C25" s="8">
        <v>5.9</v>
      </c>
      <c r="D25" s="8">
        <v>14.9</v>
      </c>
      <c r="E25" s="8">
        <v>10.3</v>
      </c>
      <c r="F25" s="8">
        <v>22.5</v>
      </c>
      <c r="G25" s="18">
        <f t="shared" si="2"/>
        <v>0</v>
      </c>
    </row>
    <row r="26" spans="1:7" x14ac:dyDescent="0.2">
      <c r="A26" s="7" t="s">
        <v>13</v>
      </c>
      <c r="B26" s="8">
        <v>10.9</v>
      </c>
      <c r="C26" s="8">
        <v>5.2</v>
      </c>
      <c r="D26" s="8">
        <v>13.7</v>
      </c>
      <c r="E26" s="8">
        <v>12.1</v>
      </c>
      <c r="F26" s="8">
        <v>23.6</v>
      </c>
      <c r="G26" s="18">
        <f t="shared" si="2"/>
        <v>0</v>
      </c>
    </row>
    <row r="27" spans="1:7" x14ac:dyDescent="0.2">
      <c r="A27" s="7" t="s">
        <v>14</v>
      </c>
      <c r="B27" s="8">
        <v>8.4</v>
      </c>
      <c r="C27" s="8">
        <v>6.6</v>
      </c>
      <c r="D27" s="8">
        <v>9.6999999999999993</v>
      </c>
      <c r="E27" s="8">
        <v>1.5</v>
      </c>
      <c r="F27" s="8">
        <v>13.1</v>
      </c>
      <c r="G27" s="18">
        <f t="shared" si="2"/>
        <v>0</v>
      </c>
    </row>
    <row r="28" spans="1:7" x14ac:dyDescent="0.2">
      <c r="A28" s="7" t="s">
        <v>15</v>
      </c>
      <c r="B28" s="8">
        <v>6.8</v>
      </c>
      <c r="C28" s="8">
        <v>13.1</v>
      </c>
      <c r="D28" s="8">
        <v>4.2</v>
      </c>
      <c r="E28" s="8">
        <v>8.1999999999999993</v>
      </c>
      <c r="F28" s="8">
        <v>9.1</v>
      </c>
      <c r="G28" s="18">
        <f t="shared" si="2"/>
        <v>0</v>
      </c>
    </row>
    <row r="29" spans="1:7" ht="16" thickBot="1" x14ac:dyDescent="0.25">
      <c r="A29" s="10" t="s">
        <v>16</v>
      </c>
      <c r="B29" s="11">
        <v>5.5</v>
      </c>
      <c r="C29" s="11">
        <v>12.4</v>
      </c>
      <c r="D29" s="8">
        <v>5.4</v>
      </c>
      <c r="E29" s="8">
        <v>9.3000000000000007</v>
      </c>
      <c r="F29" s="8">
        <v>10.1</v>
      </c>
      <c r="G29" s="18">
        <f t="shared" si="2"/>
        <v>505200</v>
      </c>
    </row>
    <row r="30" spans="1:7" ht="16" thickBot="1" x14ac:dyDescent="0.25">
      <c r="D30" s="45" t="s">
        <v>154</v>
      </c>
      <c r="E30" s="25"/>
      <c r="F30" s="44"/>
      <c r="G30" s="20">
        <f>SUM(G22:G29)</f>
        <v>505200</v>
      </c>
    </row>
    <row r="31" spans="1:7" ht="16" thickBot="1" x14ac:dyDescent="0.25"/>
    <row r="32" spans="1:7" x14ac:dyDescent="0.2">
      <c r="A32" s="4" t="s">
        <v>1</v>
      </c>
      <c r="B32" s="5" t="s">
        <v>8</v>
      </c>
      <c r="C32" s="5" t="s">
        <v>7</v>
      </c>
      <c r="D32" s="15" t="s">
        <v>24</v>
      </c>
    </row>
    <row r="33" spans="1:6" x14ac:dyDescent="0.2">
      <c r="A33" s="7" t="s">
        <v>9</v>
      </c>
      <c r="B33" s="9">
        <v>29.7</v>
      </c>
      <c r="C33" s="16">
        <v>80000</v>
      </c>
      <c r="D33" s="21">
        <f t="shared" ref="D33:D40" si="3">SUM(B6:F6)*B33</f>
        <v>0</v>
      </c>
    </row>
    <row r="34" spans="1:6" x14ac:dyDescent="0.2">
      <c r="A34" s="7" t="s">
        <v>10</v>
      </c>
      <c r="B34" s="9">
        <v>28.4</v>
      </c>
      <c r="C34" s="16">
        <v>75000</v>
      </c>
      <c r="D34" s="21">
        <f t="shared" si="3"/>
        <v>0</v>
      </c>
    </row>
    <row r="35" spans="1:6" x14ac:dyDescent="0.2">
      <c r="A35" s="7" t="s">
        <v>11</v>
      </c>
      <c r="B35" s="9">
        <v>26.95</v>
      </c>
      <c r="C35" s="16">
        <v>100000</v>
      </c>
      <c r="D35" s="21">
        <f t="shared" si="3"/>
        <v>0</v>
      </c>
    </row>
    <row r="36" spans="1:6" x14ac:dyDescent="0.2">
      <c r="A36" s="7" t="s">
        <v>12</v>
      </c>
      <c r="B36" s="9">
        <v>27.32</v>
      </c>
      <c r="C36" s="16">
        <v>60000</v>
      </c>
      <c r="D36" s="21">
        <f t="shared" si="3"/>
        <v>0</v>
      </c>
    </row>
    <row r="37" spans="1:6" x14ac:dyDescent="0.2">
      <c r="A37" s="7" t="s">
        <v>13</v>
      </c>
      <c r="B37" s="9">
        <v>28.01</v>
      </c>
      <c r="C37" s="16">
        <v>75000</v>
      </c>
      <c r="D37" s="21">
        <f t="shared" si="3"/>
        <v>0</v>
      </c>
    </row>
    <row r="38" spans="1:6" x14ac:dyDescent="0.2">
      <c r="A38" s="7" t="s">
        <v>14</v>
      </c>
      <c r="B38" s="9">
        <v>29.5</v>
      </c>
      <c r="C38" s="16">
        <v>60000</v>
      </c>
      <c r="D38" s="21">
        <f t="shared" si="3"/>
        <v>0</v>
      </c>
    </row>
    <row r="39" spans="1:6" x14ac:dyDescent="0.2">
      <c r="A39" s="7" t="s">
        <v>15</v>
      </c>
      <c r="B39" s="9">
        <v>30.25</v>
      </c>
      <c r="C39" s="16">
        <v>65000</v>
      </c>
      <c r="D39" s="21">
        <f t="shared" si="3"/>
        <v>0</v>
      </c>
    </row>
    <row r="40" spans="1:6" ht="16" thickBot="1" x14ac:dyDescent="0.25">
      <c r="A40" s="10" t="s">
        <v>16</v>
      </c>
      <c r="B40" s="9">
        <v>19.850000000000001</v>
      </c>
      <c r="C40" s="16">
        <v>400000</v>
      </c>
      <c r="D40" s="22">
        <f t="shared" si="3"/>
        <v>7940000.0000000009</v>
      </c>
    </row>
    <row r="41" spans="1:6" ht="16" thickBot="1" x14ac:dyDescent="0.25">
      <c r="B41" s="19" t="s">
        <v>155</v>
      </c>
      <c r="C41" s="26"/>
      <c r="D41" s="23">
        <f xml:space="preserve"> SUM(D33:D40)</f>
        <v>7940000.0000000009</v>
      </c>
      <c r="F41" s="3"/>
    </row>
    <row r="44" spans="1:6" x14ac:dyDescent="0.2">
      <c r="A44" s="1" t="s">
        <v>17</v>
      </c>
    </row>
    <row r="45" spans="1:6" ht="16" thickBot="1" x14ac:dyDescent="0.25"/>
    <row r="46" spans="1:6" x14ac:dyDescent="0.2">
      <c r="A46" s="4" t="s">
        <v>18</v>
      </c>
      <c r="B46" s="5" t="s">
        <v>2</v>
      </c>
      <c r="C46" s="5" t="s">
        <v>3</v>
      </c>
      <c r="D46" s="5" t="s">
        <v>19</v>
      </c>
      <c r="E46" s="5" t="s">
        <v>5</v>
      </c>
      <c r="F46" s="6" t="s">
        <v>6</v>
      </c>
    </row>
    <row r="47" spans="1:6" ht="16" thickBot="1" x14ac:dyDescent="0.25">
      <c r="A47" s="28" t="s">
        <v>20</v>
      </c>
      <c r="B47" s="17">
        <v>65000</v>
      </c>
      <c r="C47" s="17">
        <v>55000</v>
      </c>
      <c r="D47" s="17">
        <v>85000</v>
      </c>
      <c r="E47" s="17">
        <v>125000</v>
      </c>
      <c r="F47" s="24">
        <v>70000</v>
      </c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Asphalt Optimization</vt:lpstr>
      <vt:lpstr>Investment Analysis</vt:lpstr>
      <vt:lpstr>Asphalt (400K Hamilton Cap)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2017-09-21T12:26:52Z</dcterms:created>
  <dcterms:modified xsi:type="dcterms:W3CDTF">2017-10-19T13:53:01Z</dcterms:modified>
</cp:coreProperties>
</file>