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Ian/Dropbox/NYU_CUSP/Fall/Urban Decision Model/Assignments/"/>
    </mc:Choice>
  </mc:AlternateContent>
  <bookViews>
    <workbookView xWindow="400" yWindow="460" windowWidth="28260" windowHeight="17540" tabRatio="500" activeTab="6"/>
  </bookViews>
  <sheets>
    <sheet name="Pollution Q1" sheetId="1" r:id="rId1"/>
    <sheet name="Pollution Q2" sheetId="9" r:id="rId2"/>
    <sheet name="Pollution Q3" sheetId="8" r:id="rId3"/>
    <sheet name="Pollution Q4" sheetId="4" r:id="rId4"/>
    <sheet name="Sensitivity for Q4" sheetId="13" r:id="rId5"/>
    <sheet name="Pollution Q5" sheetId="11" r:id="rId6"/>
    <sheet name="Pollution Q6" sheetId="15" r:id="rId7"/>
  </sheets>
  <definedNames>
    <definedName name="solver_adj" localSheetId="0" hidden="1">'Pollution Q1'!$B$4:$C$5</definedName>
    <definedName name="solver_adj" localSheetId="1" hidden="1">'Pollution Q2'!$B$4:$C$5</definedName>
    <definedName name="solver_adj" localSheetId="2" hidden="1">'Pollution Q3'!$B$4:$C$5</definedName>
    <definedName name="solver_adj" localSheetId="3" hidden="1">'Pollution Q4'!$B$4:$C$5</definedName>
    <definedName name="solver_adj" localSheetId="5" hidden="1">'Pollution Q5'!$B$4:$C$5</definedName>
    <definedName name="solver_adj" localSheetId="6" hidden="1">'Pollution Q6'!$B$6:$C$7,'Pollution Q6'!$B$12:$C$13,'Pollution Q6'!$E$12:$E$13</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5" hidden="1">0.0001</definedName>
    <definedName name="solver_cvg" localSheetId="6" hidden="1">0.0001</definedName>
    <definedName name="solver_drv" localSheetId="0" hidden="1">1</definedName>
    <definedName name="solver_drv" localSheetId="1" hidden="1">1</definedName>
    <definedName name="solver_drv" localSheetId="2" hidden="1">1</definedName>
    <definedName name="solver_drv" localSheetId="3" hidden="1">1</definedName>
    <definedName name="solver_drv" localSheetId="5" hidden="1">1</definedName>
    <definedName name="solver_drv" localSheetId="6" hidden="1">1</definedName>
    <definedName name="solver_eng" localSheetId="0" hidden="1">1</definedName>
    <definedName name="solver_eng" localSheetId="1" hidden="1">1</definedName>
    <definedName name="solver_eng" localSheetId="2" hidden="1">1</definedName>
    <definedName name="solver_eng" localSheetId="3" hidden="1">1</definedName>
    <definedName name="solver_eng" localSheetId="5" hidden="1">1</definedName>
    <definedName name="solver_eng" localSheetId="6"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itr" localSheetId="5" hidden="1">2147483647</definedName>
    <definedName name="solver_itr" localSheetId="6" hidden="1">2147483647</definedName>
    <definedName name="solver_lhs1" localSheetId="0" hidden="1">'Pollution Q1'!$B$22:$B$23</definedName>
    <definedName name="solver_lhs1" localSheetId="1" hidden="1">'Pollution Q2'!$B$23:$B$24</definedName>
    <definedName name="solver_lhs1" localSheetId="2" hidden="1">'Pollution Q3'!$B$23:$B$24</definedName>
    <definedName name="solver_lhs1" localSheetId="3" hidden="1">'Pollution Q4'!$B$23:$B$24</definedName>
    <definedName name="solver_lhs1" localSheetId="5" hidden="1">'Pollution Q5'!$B$34:$B$35</definedName>
    <definedName name="solver_lhs1" localSheetId="6" hidden="1">'Pollution Q6'!$B$36:$B$37</definedName>
    <definedName name="solver_lhs2" localSheetId="1" hidden="1">'Pollution Q2'!$B$27:$B$28</definedName>
    <definedName name="solver_lhs2" localSheetId="2" hidden="1">'Pollution Q3'!$B$27</definedName>
    <definedName name="solver_lhs2" localSheetId="3" hidden="1">'Pollution Q4'!$B$27</definedName>
    <definedName name="solver_lhs2" localSheetId="5" hidden="1">'Pollution Q5'!#REF!</definedName>
    <definedName name="solver_lhs2" localSheetId="6" hidden="1">'Pollution Q6'!$B$40:$B$41</definedName>
    <definedName name="solver_lhs3" localSheetId="2" hidden="1">'Pollution Q3'!$B$28</definedName>
    <definedName name="solver_lhs3" localSheetId="6" hidden="1">'Pollution Q6'!$B$44</definedName>
    <definedName name="solver_lhs4" localSheetId="6" hidden="1">'Pollution Q6'!$D$12:$D$13</definedName>
    <definedName name="solver_lhs5" localSheetId="6" hidden="1">'Pollution Q6'!$E$12</definedName>
    <definedName name="solver_lhs6" localSheetId="6" hidden="1">'Pollution Q6'!$E$13</definedName>
    <definedName name="solver_lin" localSheetId="0" hidden="1">2</definedName>
    <definedName name="solver_lin" localSheetId="1" hidden="1">2</definedName>
    <definedName name="solver_lin" localSheetId="2" hidden="1">2</definedName>
    <definedName name="solver_lin" localSheetId="3" hidden="1">2</definedName>
    <definedName name="solver_lin" localSheetId="5" hidden="1">2</definedName>
    <definedName name="solver_lin" localSheetId="6" hidden="1">2</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5" hidden="1">2147483647</definedName>
    <definedName name="solver_mip" localSheetId="6"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5" hidden="1">30</definedName>
    <definedName name="solver_mni" localSheetId="6"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5" hidden="1">0.075</definedName>
    <definedName name="solver_mrt" localSheetId="6"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5" hidden="1">2</definedName>
    <definedName name="solver_msl" localSheetId="6"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eg" localSheetId="5" hidden="1">1</definedName>
    <definedName name="solver_neg" localSheetId="6"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5" hidden="1">2147483647</definedName>
    <definedName name="solver_nod" localSheetId="6" hidden="1">2147483647</definedName>
    <definedName name="solver_num" localSheetId="0" hidden="1">1</definedName>
    <definedName name="solver_num" localSheetId="1" hidden="1">2</definedName>
    <definedName name="solver_num" localSheetId="2" hidden="1">3</definedName>
    <definedName name="solver_num" localSheetId="3" hidden="1">2</definedName>
    <definedName name="solver_num" localSheetId="5" hidden="1">1</definedName>
    <definedName name="solver_num" localSheetId="6" hidden="1">6</definedName>
    <definedName name="solver_opt" localSheetId="0" hidden="1">'Pollution Q1'!$D$16</definedName>
    <definedName name="solver_opt" localSheetId="1" hidden="1">'Pollution Q2'!$D$16</definedName>
    <definedName name="solver_opt" localSheetId="2" hidden="1">'Pollution Q3'!$D$16</definedName>
    <definedName name="solver_opt" localSheetId="3" hidden="1">'Pollution Q4'!$D$16</definedName>
    <definedName name="solver_opt" localSheetId="5" hidden="1">'Pollution Q5'!$B$29</definedName>
    <definedName name="solver_opt" localSheetId="6" hidden="1">'Pollution Q6'!$B$31</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5" hidden="1">0.000001</definedName>
    <definedName name="solver_pre" localSheetId="6" hidden="1">0.000001</definedName>
    <definedName name="solver_rbv" localSheetId="0" hidden="1">1</definedName>
    <definedName name="solver_rbv" localSheetId="1" hidden="1">1</definedName>
    <definedName name="solver_rbv" localSheetId="2" hidden="1">1</definedName>
    <definedName name="solver_rbv" localSheetId="3" hidden="1">1</definedName>
    <definedName name="solver_rbv" localSheetId="5" hidden="1">1</definedName>
    <definedName name="solver_rbv" localSheetId="6" hidden="1">1</definedName>
    <definedName name="solver_rel1" localSheetId="0" hidden="1">1</definedName>
    <definedName name="solver_rel1" localSheetId="1" hidden="1">1</definedName>
    <definedName name="solver_rel1" localSheetId="2" hidden="1">1</definedName>
    <definedName name="solver_rel1" localSheetId="3" hidden="1">1</definedName>
    <definedName name="solver_rel1" localSheetId="5" hidden="1">1</definedName>
    <definedName name="solver_rel1" localSheetId="6" hidden="1">1</definedName>
    <definedName name="solver_rel2" localSheetId="1" hidden="1">1</definedName>
    <definedName name="solver_rel2" localSheetId="2" hidden="1">1</definedName>
    <definedName name="solver_rel2" localSheetId="3" hidden="1">1</definedName>
    <definedName name="solver_rel2" localSheetId="5" hidden="1">1</definedName>
    <definedName name="solver_rel2" localSheetId="6" hidden="1">1</definedName>
    <definedName name="solver_rel3" localSheetId="2" hidden="1">1</definedName>
    <definedName name="solver_rel3" localSheetId="6" hidden="1">1</definedName>
    <definedName name="solver_rel4" localSheetId="6" hidden="1">1</definedName>
    <definedName name="solver_rel5" localSheetId="6" hidden="1">1</definedName>
    <definedName name="solver_rel6" localSheetId="6" hidden="1">1</definedName>
    <definedName name="solver_rhs1" localSheetId="0" hidden="1">'Pollution Q1'!$D$22:$D$23</definedName>
    <definedName name="solver_rhs1" localSheetId="1" hidden="1">'Pollution Q2'!$D$23:$D$24</definedName>
    <definedName name="solver_rhs1" localSheetId="2" hidden="1">'Pollution Q3'!$D$23:$D$24</definedName>
    <definedName name="solver_rhs1" localSheetId="3" hidden="1">'Pollution Q4'!$D$23:$D$24</definedName>
    <definedName name="solver_rhs1" localSheetId="5" hidden="1">'Pollution Q5'!$D$34:$D$35</definedName>
    <definedName name="solver_rhs1" localSheetId="6" hidden="1">'Pollution Q6'!$D$36:$D$37</definedName>
    <definedName name="solver_rhs2" localSheetId="1" hidden="1">'Pollution Q2'!$D$27:$D$28</definedName>
    <definedName name="solver_rhs2" localSheetId="2" hidden="1">'Pollution Q3'!$D$27</definedName>
    <definedName name="solver_rhs2" localSheetId="3" hidden="1">'Pollution Q4'!$D$27</definedName>
    <definedName name="solver_rhs2" localSheetId="5" hidden="1">'Pollution Q5'!#REF!</definedName>
    <definedName name="solver_rhs2" localSheetId="6" hidden="1">'Pollution Q6'!$D$40:$D$41</definedName>
    <definedName name="solver_rhs3" localSheetId="2" hidden="1">'Pollution Q3'!$D$27</definedName>
    <definedName name="solver_rhs3" localSheetId="6" hidden="1">'Pollution Q6'!$D$44</definedName>
    <definedName name="solver_rhs4" localSheetId="6" hidden="1">'Pollution Q6'!$E$12:$E$13</definedName>
    <definedName name="solver_rhs5" localSheetId="6" hidden="1">'Pollution Q6'!$F$7</definedName>
    <definedName name="solver_rhs6" localSheetId="6" hidden="1">'Pollution Q6'!$F$6</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5" hidden="1">2</definedName>
    <definedName name="solver_rlx" localSheetId="6"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5" hidden="1">0</definedName>
    <definedName name="solver_rsd" localSheetId="6" hidden="1">0</definedName>
    <definedName name="solver_scl" localSheetId="0" hidden="1">2</definedName>
    <definedName name="solver_scl" localSheetId="1" hidden="1">2</definedName>
    <definedName name="solver_scl" localSheetId="2" hidden="1">2</definedName>
    <definedName name="solver_scl" localSheetId="3" hidden="1">2</definedName>
    <definedName name="solver_scl" localSheetId="5" hidden="1">2</definedName>
    <definedName name="solver_scl" localSheetId="6" hidden="1">1</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5" hidden="1">2</definedName>
    <definedName name="solver_sho" localSheetId="6"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ssz" localSheetId="5" hidden="1">100</definedName>
    <definedName name="solver_ssz" localSheetId="6" hidden="1">100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im" localSheetId="5" hidden="1">2147483647</definedName>
    <definedName name="solver_tim" localSheetId="6" hidden="1">2147483647</definedName>
    <definedName name="solver_tol" localSheetId="0" hidden="1">0</definedName>
    <definedName name="solver_tol" localSheetId="1" hidden="1">0</definedName>
    <definedName name="solver_tol" localSheetId="2" hidden="1">0</definedName>
    <definedName name="solver_tol" localSheetId="3" hidden="1">0</definedName>
    <definedName name="solver_tol" localSheetId="5" hidden="1">0</definedName>
    <definedName name="solver_tol" localSheetId="6" hidden="1">0.01</definedName>
    <definedName name="solver_typ" localSheetId="0" hidden="1">1</definedName>
    <definedName name="solver_typ" localSheetId="1" hidden="1">1</definedName>
    <definedName name="solver_typ" localSheetId="2" hidden="1">1</definedName>
    <definedName name="solver_typ" localSheetId="3" hidden="1">1</definedName>
    <definedName name="solver_typ" localSheetId="5" hidden="1">1</definedName>
    <definedName name="solver_typ" localSheetId="6" hidden="1">1</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5" hidden="1">0</definedName>
    <definedName name="solver_val" localSheetId="6" hidden="1">0</definedName>
    <definedName name="solver_ver" localSheetId="0" hidden="1">2</definedName>
    <definedName name="solver_ver" localSheetId="1" hidden="1">2</definedName>
    <definedName name="solver_ver" localSheetId="2" hidden="1">2</definedName>
    <definedName name="solver_ver" localSheetId="3" hidden="1">2</definedName>
    <definedName name="solver_ver" localSheetId="5" hidden="1">2</definedName>
    <definedName name="solver_ver" localSheetId="6" hidden="1">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5" i="15" l="1"/>
  <c r="B29" i="15"/>
  <c r="B31" i="15"/>
  <c r="B27" i="15"/>
  <c r="C27" i="15"/>
  <c r="C28" i="15"/>
  <c r="B28" i="15"/>
  <c r="C25" i="15"/>
  <c r="D7" i="15"/>
  <c r="D5" i="1"/>
  <c r="D41" i="15"/>
  <c r="E7" i="15"/>
  <c r="F7" i="15"/>
  <c r="C26" i="15"/>
  <c r="D13" i="15"/>
  <c r="C29" i="15"/>
  <c r="D6" i="15"/>
  <c r="D4" i="1"/>
  <c r="D40" i="15"/>
  <c r="E6" i="15"/>
  <c r="F6" i="15"/>
  <c r="B26" i="15"/>
  <c r="D12" i="15"/>
  <c r="B37" i="15"/>
  <c r="B36" i="15"/>
  <c r="B44" i="15"/>
  <c r="E4" i="1"/>
  <c r="D44" i="15"/>
  <c r="B41" i="15"/>
  <c r="B40" i="15"/>
  <c r="B23" i="11"/>
  <c r="D4" i="11"/>
  <c r="D5" i="11"/>
  <c r="D29" i="11"/>
  <c r="B22" i="11"/>
  <c r="B16" i="11"/>
  <c r="B26" i="11"/>
  <c r="B17" i="11"/>
  <c r="B27" i="11"/>
  <c r="B29" i="11"/>
  <c r="B35" i="11"/>
  <c r="B34" i="11"/>
  <c r="D28" i="9"/>
  <c r="D27" i="9"/>
  <c r="D5" i="9"/>
  <c r="B28" i="9"/>
  <c r="D4" i="9"/>
  <c r="B27" i="9"/>
  <c r="B24" i="9"/>
  <c r="B23" i="9"/>
  <c r="B17" i="9"/>
  <c r="B16" i="9"/>
  <c r="D16" i="9"/>
  <c r="E4" i="9"/>
  <c r="D4" i="8"/>
  <c r="D5" i="8"/>
  <c r="B28" i="8"/>
  <c r="B27" i="8"/>
  <c r="D27" i="8"/>
  <c r="B24" i="8"/>
  <c r="B23" i="8"/>
  <c r="B17" i="8"/>
  <c r="B16" i="8"/>
  <c r="D16" i="8"/>
  <c r="D27" i="4"/>
  <c r="D4" i="4"/>
  <c r="D5" i="4"/>
  <c r="B27" i="4"/>
  <c r="B24" i="4"/>
  <c r="B23" i="4"/>
  <c r="B17" i="4"/>
  <c r="B16" i="4"/>
  <c r="D16" i="4"/>
  <c r="B23" i="1"/>
  <c r="B22" i="1"/>
  <c r="B16" i="1"/>
  <c r="B17" i="1"/>
  <c r="D16" i="1"/>
</calcChain>
</file>

<file path=xl/comments1.xml><?xml version="1.0" encoding="utf-8"?>
<comments xmlns="http://schemas.openxmlformats.org/spreadsheetml/2006/main">
  <authors>
    <author>Microsoft Office User</author>
  </authors>
  <commentList>
    <comment ref="C4" authorId="0">
      <text>
        <r>
          <rPr>
            <b/>
            <sz val="10"/>
            <color indexed="81"/>
            <rFont val="Calibri"/>
          </rPr>
          <t xml:space="preserve">This is the optimal clean and dirty product created that will allow each country to work within the limits of their CO2 constraints. 
Each country is allowed to produce 20% of their respective baseline. 
North: 0.8 x 11.6 = 9.33
South: 0.8 x 1.66 = 1.33
Under this arrangement, North country needs to cut back a lot more than the South because of base amount. Therefore, they need to reduce total production more than south needs to. 
It may be hard to pursuade the North to implement this because of the economic reduction this policy imposes. </t>
        </r>
      </text>
    </comment>
  </commentList>
</comments>
</file>

<file path=xl/comments2.xml><?xml version="1.0" encoding="utf-8"?>
<comments xmlns="http://schemas.openxmlformats.org/spreadsheetml/2006/main">
  <authors>
    <author>Microsoft Office User</author>
  </authors>
  <commentList>
    <comment ref="C4" authorId="0">
      <text>
        <r>
          <rPr>
            <sz val="10"/>
            <color indexed="81"/>
            <rFont val="Calibri"/>
          </rPr>
          <t>This is the optimal amount for both North and South to comply with the CO2 limitation. The limitation is 5.33 trillion tons of CO2 per country.
Under this policy, all CO2 reduction comes from the North country because it is the next best option based on the search algorithm. The South does not need to reduce any CO2 reduction because they are already under such CO2 limit.
This is not fair to the North because they are bearing all the economic cut back.
However, this encourages clean production globally (mainly contributed by north countries).</t>
        </r>
      </text>
    </comment>
  </commentList>
</comments>
</file>

<file path=xl/comments3.xml><?xml version="1.0" encoding="utf-8"?>
<comments xmlns="http://schemas.openxmlformats.org/spreadsheetml/2006/main">
  <authors>
    <author>Microsoft Office User</author>
  </authors>
  <commentList>
    <comment ref="C4" authorId="0">
      <text>
        <r>
          <rPr>
            <b/>
            <sz val="10"/>
            <color indexed="81"/>
            <rFont val="Calibri"/>
          </rPr>
          <t>This is the optimal amount based on a centralized approach. Total polution created by all countries combined must be less than or equal to the 20% reduction (106.67 trillion tons globally).
In this approach, again, the North is bearing all the reduction because this is the best solution in the optimization engine. It cuts the country that contributes the most to the CO2 first.</t>
        </r>
      </text>
    </comment>
  </commentList>
</comments>
</file>

<file path=xl/comments4.xml><?xml version="1.0" encoding="utf-8"?>
<comments xmlns="http://schemas.openxmlformats.org/spreadsheetml/2006/main">
  <authors>
    <author>Microsoft Office User</author>
  </authors>
  <commentList>
    <comment ref="C4" authorId="0">
      <text>
        <r>
          <rPr>
            <b/>
            <sz val="10"/>
            <color indexed="81"/>
            <rFont val="Calibri"/>
          </rPr>
          <t>This is the optimal output based on tax policy. Under the tax rate of $0.057 per trillion ton, the best amount for both countries to produce economically given their resource led to a 20% reduction in CO2.
This policy have less effect on South because they still produce the same amount of dirty product because it is the cheapest option to maximize output.</t>
        </r>
      </text>
    </comment>
  </commentList>
</comments>
</file>

<file path=xl/comments5.xml><?xml version="1.0" encoding="utf-8"?>
<comments xmlns="http://schemas.openxmlformats.org/spreadsheetml/2006/main">
  <authors>
    <author>Microsoft Office User</author>
  </authors>
  <commentList>
    <comment ref="C6" authorId="0">
      <text>
        <r>
          <rPr>
            <b/>
            <sz val="10"/>
            <color indexed="81"/>
            <rFont val="Calibri"/>
          </rPr>
          <t>Each country can produce in two ways: 
1) use allowed CO2 credit
2) use purchased CO2 credit
In addiiton, each country counts revenue from selling CO2 credit towards GDP</t>
        </r>
      </text>
    </comment>
    <comment ref="E12" authorId="0">
      <text>
        <r>
          <rPr>
            <b/>
            <sz val="10"/>
            <color indexed="81"/>
            <rFont val="Calibri"/>
          </rPr>
          <t>This is a new decision variable that decides how much CO2 credit a country should buy. This is constraint by how much credit are there in the market.</t>
        </r>
      </text>
    </comment>
    <comment ref="A27" authorId="0">
      <text>
        <r>
          <rPr>
            <b/>
            <sz val="10"/>
            <color indexed="81"/>
            <rFont val="Calibri"/>
          </rPr>
          <t>Additional revenue stream towards GDP by selling CO2 credit.</t>
        </r>
      </text>
    </comment>
    <comment ref="B31" authorId="0">
      <text>
        <r>
          <rPr>
            <sz val="10"/>
            <color indexed="81"/>
            <rFont val="Calibri"/>
          </rPr>
          <t>This seems to be a better way given the total Uitility output globally. This is due to the additional value created from carbon trading. 
However, this does seem to encourage clean production globally because it is expensive to do so relative to dirty production.</t>
        </r>
      </text>
    </comment>
  </commentList>
</comments>
</file>

<file path=xl/sharedStrings.xml><?xml version="1.0" encoding="utf-8"?>
<sst xmlns="http://schemas.openxmlformats.org/spreadsheetml/2006/main" count="216" uniqueCount="79">
  <si>
    <t>North</t>
  </si>
  <si>
    <t>South</t>
  </si>
  <si>
    <t>Decision Variables</t>
  </si>
  <si>
    <t xml:space="preserve">North </t>
  </si>
  <si>
    <t># of Clean Product</t>
  </si>
  <si>
    <t># of Dirty Product</t>
  </si>
  <si>
    <t>Objective Function</t>
  </si>
  <si>
    <t>Constraint</t>
  </si>
  <si>
    <t>Resource Required</t>
  </si>
  <si>
    <t>Resource Available</t>
  </si>
  <si>
    <t>&lt;=</t>
  </si>
  <si>
    <t>Clean</t>
  </si>
  <si>
    <t>Dirty</t>
  </si>
  <si>
    <t>Resource Required per Unit Produced</t>
  </si>
  <si>
    <t>CO2 (million ton) Produced per Unit</t>
  </si>
  <si>
    <t>Total ($ Trillion) of all 10 Country</t>
  </si>
  <si>
    <t>Utility Produced ($ Trillion) per Country</t>
  </si>
  <si>
    <t># of Countries</t>
  </si>
  <si>
    <t>Total CO2</t>
  </si>
  <si>
    <t>Total CO2 Produced Per Country</t>
  </si>
  <si>
    <t xml:space="preserve">&lt;= </t>
  </si>
  <si>
    <t>Total CO2 Produced</t>
  </si>
  <si>
    <t>80% of Base Level CO2</t>
  </si>
  <si>
    <t>Fixed Cap based on 80% of Base Level CO2</t>
  </si>
  <si>
    <t>Total CO2 of All Countries</t>
  </si>
  <si>
    <t>North Resource</t>
  </si>
  <si>
    <t>South Resource</t>
  </si>
  <si>
    <t>North CO2</t>
  </si>
  <si>
    <t>Sourth CO2</t>
  </si>
  <si>
    <t>CO2 Produced</t>
  </si>
  <si>
    <t>20% Off Respected CO2 Level</t>
  </si>
  <si>
    <t>Tax Rate</t>
  </si>
  <si>
    <t>Tax($)</t>
  </si>
  <si>
    <t>Net Utility</t>
  </si>
  <si>
    <t>Total Utility</t>
  </si>
  <si>
    <t>Microsoft Excel 15.39 Sensitivity Report</t>
  </si>
  <si>
    <t>Variable Cells</t>
  </si>
  <si>
    <t>Cell</t>
  </si>
  <si>
    <t>Name</t>
  </si>
  <si>
    <t>Final</t>
  </si>
  <si>
    <t>Value</t>
  </si>
  <si>
    <t>Reduced</t>
  </si>
  <si>
    <t>Gradient</t>
  </si>
  <si>
    <t>Constraints</t>
  </si>
  <si>
    <t>Lagrange</t>
  </si>
  <si>
    <t>Multiplier</t>
  </si>
  <si>
    <t>$B$4</t>
  </si>
  <si>
    <t>North  # of Clean Product</t>
  </si>
  <si>
    <t>$C$4</t>
  </si>
  <si>
    <t>North  # of Dirty Product</t>
  </si>
  <si>
    <t>$B$5</t>
  </si>
  <si>
    <t>South # of Clean Product</t>
  </si>
  <si>
    <t>$C$5</t>
  </si>
  <si>
    <t>South # of Dirty Product</t>
  </si>
  <si>
    <t>North Resource Required</t>
  </si>
  <si>
    <t>South Resource Required</t>
  </si>
  <si>
    <t>Worksheet: [A6_vFinal.xlsx]Pollution Q4</t>
  </si>
  <si>
    <t>Report Created: 2017-10-25 12:59:39 PM</t>
  </si>
  <si>
    <t>$B$23</t>
  </si>
  <si>
    <t>$B$24</t>
  </si>
  <si>
    <t>$B$27</t>
  </si>
  <si>
    <t>Total CO2 of All Countries Resource Required</t>
  </si>
  <si>
    <t>&lt;- this is the Lagrange Multiplier from Q4</t>
  </si>
  <si>
    <t>% of CO2 Produced Given A Tax Rate Compared to Baseline (Goal is 80%)</t>
  </si>
  <si>
    <t>Permitted Production</t>
  </si>
  <si>
    <t>Purchased Production</t>
  </si>
  <si>
    <t>Extra Utility</t>
  </si>
  <si>
    <t>Cost of Credit</t>
  </si>
  <si>
    <t>Total Net Utility</t>
  </si>
  <si>
    <t>Permitted CO2 North</t>
  </si>
  <si>
    <t>Permitted CO2 South</t>
  </si>
  <si>
    <t>Revenue of CO2 Credit</t>
  </si>
  <si>
    <t>Allowed CO2</t>
  </si>
  <si>
    <t>(Cost of CO2 Credit)</t>
  </si>
  <si>
    <t>CO2 Purchased</t>
  </si>
  <si>
    <t>Credit Available for Trade</t>
  </si>
  <si>
    <t>80% of Gobal Baseline</t>
  </si>
  <si>
    <t>80% of Respected Baseline</t>
  </si>
  <si>
    <t>Total CO2 Produced by 20 Countries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</si>
</sst>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indexed="18"/>
      <name val="Calibri"/>
      <family val="2"/>
      <scheme val="minor"/>
    </font>
    <font>
      <sz val="10"/>
      <color indexed="81"/>
      <name val="Calibri"/>
    </font>
    <font>
      <b/>
      <sz val="10"/>
      <color indexed="81"/>
      <name val="Calibri"/>
    </font>
  </fonts>
  <fills count="5">
    <fill>
      <patternFill patternType="none"/>
    </fill>
    <fill>
      <patternFill patternType="gray125"/>
    </fill>
    <fill>
      <patternFill patternType="solid">
        <fgColor theme="7" tint="0.79998168889431442"/>
        <bgColor indexed="64"/>
      </patternFill>
    </fill>
    <fill>
      <patternFill patternType="solid">
        <fgColor theme="0" tint="-0.249977111117893"/>
        <bgColor indexed="64"/>
      </patternFill>
    </fill>
    <fill>
      <patternFill patternType="solid">
        <fgColor theme="9" tint="0.79998168889431442"/>
        <bgColor indexed="64"/>
      </patternFill>
    </fill>
  </fills>
  <borders count="13">
    <border>
      <left/>
      <right/>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0" fontId="0" fillId="0" borderId="0" xfId="0" applyAlignment="1">
      <alignment horizontal="center" vertical="center"/>
    </xf>
    <xf numFmtId="0" fontId="1" fillId="0" borderId="0" xfId="0" applyFont="1"/>
    <xf numFmtId="0" fontId="1" fillId="0" borderId="0" xfId="0" applyFont="1" applyFill="1" applyAlignment="1">
      <alignment horizontal="center" vertical="center"/>
    </xf>
    <xf numFmtId="0" fontId="0" fillId="0" borderId="0" xfId="0" applyFill="1" applyAlignment="1">
      <alignment horizontal="center" vertical="center"/>
    </xf>
    <xf numFmtId="0" fontId="0" fillId="0" borderId="3" xfId="0" applyFill="1" applyBorder="1" applyAlignment="1"/>
    <xf numFmtId="0" fontId="0" fillId="0" borderId="4" xfId="0" applyFill="1" applyBorder="1" applyAlignment="1"/>
    <xf numFmtId="0" fontId="5" fillId="0" borderId="1" xfId="0" applyFont="1" applyFill="1" applyBorder="1" applyAlignment="1">
      <alignment horizontal="center"/>
    </xf>
    <xf numFmtId="0" fontId="5" fillId="0" borderId="2" xfId="0" applyFont="1" applyFill="1" applyBorder="1" applyAlignment="1">
      <alignment horizontal="center"/>
    </xf>
    <xf numFmtId="0" fontId="4" fillId="0" borderId="4" xfId="0" applyFont="1" applyFill="1" applyBorder="1" applyAlignment="1"/>
    <xf numFmtId="0" fontId="1" fillId="3" borderId="5" xfId="0" applyFont="1" applyFill="1" applyBorder="1" applyAlignment="1">
      <alignment horizontal="center" vertical="center"/>
    </xf>
    <xf numFmtId="0" fontId="0" fillId="3" borderId="6" xfId="0" applyFill="1" applyBorder="1" applyAlignment="1">
      <alignment horizontal="center" vertical="center"/>
    </xf>
    <xf numFmtId="0" fontId="0" fillId="0" borderId="6" xfId="0" applyBorder="1"/>
    <xf numFmtId="0" fontId="0" fillId="0" borderId="7" xfId="0" applyBorder="1"/>
    <xf numFmtId="0" fontId="0" fillId="0" borderId="8" xfId="0" applyBorder="1" applyAlignment="1">
      <alignment horizontal="center" vertical="center"/>
    </xf>
    <xf numFmtId="0" fontId="0" fillId="0" borderId="0" xfId="0" applyBorder="1" applyAlignment="1">
      <alignment horizontal="center" vertical="center"/>
    </xf>
    <xf numFmtId="0" fontId="0" fillId="0" borderId="0" xfId="0" applyBorder="1"/>
    <xf numFmtId="0" fontId="0" fillId="0" borderId="9" xfId="0" applyBorder="1"/>
    <xf numFmtId="0" fontId="0" fillId="0" borderId="8" xfId="0" applyBorder="1"/>
    <xf numFmtId="0" fontId="1" fillId="0" borderId="8" xfId="0" applyFont="1" applyBorder="1" applyAlignment="1">
      <alignment horizontal="center" vertical="center"/>
    </xf>
    <xf numFmtId="0" fontId="1" fillId="0" borderId="0" xfId="0" applyFont="1" applyBorder="1" applyAlignment="1">
      <alignment horizontal="center" vertical="center"/>
    </xf>
    <xf numFmtId="0" fontId="1" fillId="0" borderId="9" xfId="0" applyFont="1" applyBorder="1" applyAlignment="1">
      <alignment horizontal="center" vertical="center"/>
    </xf>
    <xf numFmtId="0" fontId="0" fillId="2" borderId="0" xfId="0" applyFill="1" applyBorder="1" applyAlignment="1">
      <alignment horizontal="center" vertical="center"/>
    </xf>
    <xf numFmtId="0" fontId="0" fillId="0" borderId="0" xfId="0"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0" fontId="1" fillId="0" borderId="0"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1" xfId="0" applyBorder="1"/>
    <xf numFmtId="0" fontId="0" fillId="0" borderId="12" xfId="0" applyBorder="1"/>
    <xf numFmtId="0" fontId="0" fillId="3" borderId="6" xfId="0" applyFill="1" applyBorder="1"/>
    <xf numFmtId="0" fontId="0" fillId="0" borderId="0" xfId="0" applyFill="1" applyBorder="1" applyAlignment="1">
      <alignment horizontal="center"/>
    </xf>
    <xf numFmtId="0" fontId="1" fillId="0" borderId="10" xfId="0" applyFont="1" applyBorder="1" applyAlignment="1">
      <alignment horizontal="center" vertical="center"/>
    </xf>
    <xf numFmtId="0" fontId="0" fillId="4" borderId="11" xfId="0" applyFill="1" applyBorder="1" applyAlignment="1">
      <alignment horizontal="center"/>
    </xf>
    <xf numFmtId="0" fontId="4" fillId="0" borderId="0" xfId="0" applyFont="1" applyBorder="1" applyAlignment="1">
      <alignment horizontal="center" vertical="center"/>
    </xf>
    <xf numFmtId="0" fontId="0" fillId="0" borderId="8" xfId="0" applyBorder="1" applyAlignment="1">
      <alignment horizontal="center"/>
    </xf>
    <xf numFmtId="0" fontId="4" fillId="0" borderId="11" xfId="0" applyFont="1" applyBorder="1" applyAlignment="1">
      <alignment horizontal="center"/>
    </xf>
    <xf numFmtId="0" fontId="1" fillId="3" borderId="5" xfId="0" applyFont="1" applyFill="1" applyBorder="1" applyAlignment="1">
      <alignment horizontal="left" vertical="center"/>
    </xf>
    <xf numFmtId="0" fontId="0" fillId="4" borderId="0" xfId="0" applyFill="1" applyBorder="1" applyAlignment="1">
      <alignment horizontal="center" vertical="center"/>
    </xf>
    <xf numFmtId="0" fontId="0" fillId="0" borderId="10" xfId="0" applyBorder="1"/>
    <xf numFmtId="0" fontId="0" fillId="0" borderId="9" xfId="0" applyBorder="1" applyAlignment="1">
      <alignment horizontal="center"/>
    </xf>
    <xf numFmtId="0" fontId="0" fillId="3" borderId="7" xfId="0" applyFill="1"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0" fillId="4" borderId="9" xfId="0" applyFill="1" applyBorder="1" applyAlignment="1">
      <alignment horizontal="center" vertical="center"/>
    </xf>
    <xf numFmtId="0" fontId="4" fillId="0" borderId="9" xfId="0" applyFont="1" applyBorder="1" applyAlignment="1">
      <alignment horizontal="center" vertical="center"/>
    </xf>
    <xf numFmtId="0" fontId="0" fillId="0" borderId="10" xfId="0" applyBorder="1" applyAlignment="1">
      <alignment horizontal="center" vertical="center" wrapText="1"/>
    </xf>
    <xf numFmtId="0" fontId="4" fillId="0" borderId="12" xfId="0" applyFont="1" applyBorder="1" applyAlignment="1">
      <alignment horizontal="center" vertical="center"/>
    </xf>
    <xf numFmtId="0" fontId="0" fillId="4" borderId="11" xfId="0" applyFill="1" applyBorder="1" applyAlignment="1">
      <alignment horizontal="center" vertic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 fillId="0" borderId="0" xfId="0" applyFont="1" applyBorder="1" applyAlignment="1">
      <alignment horizontal="center"/>
    </xf>
    <xf numFmtId="0" fontId="1" fillId="0" borderId="9" xfId="0" applyFont="1" applyBorder="1" applyAlignment="1">
      <alignment horizontal="left" vertical="center"/>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election activeCell="F7" sqref="F7"/>
    </sheetView>
  </sheetViews>
  <sheetFormatPr baseColWidth="10" defaultRowHeight="16" x14ac:dyDescent="0.2"/>
  <cols>
    <col min="2" max="3" width="28.6640625" customWidth="1"/>
    <col min="4" max="4" width="29" customWidth="1"/>
    <col min="5" max="5" width="17.83203125" customWidth="1"/>
    <col min="6" max="6" width="16.6640625" customWidth="1"/>
  </cols>
  <sheetData>
    <row r="1" spans="1:5" x14ac:dyDescent="0.2">
      <c r="A1" s="38" t="s">
        <v>2</v>
      </c>
      <c r="B1" s="11"/>
      <c r="C1" s="11"/>
      <c r="D1" s="11"/>
      <c r="E1" s="13"/>
    </row>
    <row r="2" spans="1:5" x14ac:dyDescent="0.2">
      <c r="A2" s="14"/>
      <c r="B2" s="15"/>
      <c r="C2" s="15"/>
      <c r="D2" s="15"/>
      <c r="E2" s="17"/>
    </row>
    <row r="3" spans="1:5" x14ac:dyDescent="0.2">
      <c r="A3" s="14"/>
      <c r="B3" s="20" t="s">
        <v>4</v>
      </c>
      <c r="C3" s="20" t="s">
        <v>5</v>
      </c>
      <c r="D3" s="20" t="s">
        <v>19</v>
      </c>
      <c r="E3" s="21" t="s">
        <v>21</v>
      </c>
    </row>
    <row r="4" spans="1:5" x14ac:dyDescent="0.2">
      <c r="A4" s="14" t="s">
        <v>3</v>
      </c>
      <c r="B4" s="22">
        <v>0</v>
      </c>
      <c r="C4" s="22">
        <v>5.8333333333333339</v>
      </c>
      <c r="D4" s="15">
        <f>SUM(B4*$C$9, C4*$C$10)</f>
        <v>11.666666666666668</v>
      </c>
      <c r="E4" s="41">
        <f>SUM(D4:D5)*10</f>
        <v>133.33333333333334</v>
      </c>
    </row>
    <row r="5" spans="1:5" x14ac:dyDescent="0.2">
      <c r="A5" s="14" t="s">
        <v>1</v>
      </c>
      <c r="B5" s="22">
        <v>0</v>
      </c>
      <c r="C5" s="22">
        <v>0.83333333333333326</v>
      </c>
      <c r="D5" s="15">
        <f>SUM(B5*$C$9, C5*$C$10)</f>
        <v>1.6666666666666665</v>
      </c>
      <c r="E5" s="41"/>
    </row>
    <row r="6" spans="1:5" x14ac:dyDescent="0.2">
      <c r="A6" s="14"/>
      <c r="B6" s="15"/>
      <c r="C6" s="15"/>
      <c r="D6" s="15"/>
      <c r="E6" s="17"/>
    </row>
    <row r="7" spans="1:5" x14ac:dyDescent="0.2">
      <c r="A7" s="14"/>
      <c r="B7" s="15"/>
      <c r="C7" s="15"/>
      <c r="D7" s="15"/>
      <c r="E7" s="17"/>
    </row>
    <row r="8" spans="1:5" ht="32" x14ac:dyDescent="0.2">
      <c r="A8" s="14"/>
      <c r="B8" s="26" t="s">
        <v>13</v>
      </c>
      <c r="C8" s="26" t="s">
        <v>14</v>
      </c>
      <c r="D8" s="15"/>
      <c r="E8" s="17"/>
    </row>
    <row r="9" spans="1:5" x14ac:dyDescent="0.2">
      <c r="A9" s="14" t="s">
        <v>11</v>
      </c>
      <c r="B9" s="15">
        <v>10</v>
      </c>
      <c r="C9" s="15">
        <v>1</v>
      </c>
      <c r="D9" s="15"/>
      <c r="E9" s="17"/>
    </row>
    <row r="10" spans="1:5" ht="17" thickBot="1" x14ac:dyDescent="0.25">
      <c r="A10" s="27" t="s">
        <v>12</v>
      </c>
      <c r="B10" s="28">
        <v>6</v>
      </c>
      <c r="C10" s="28">
        <v>2</v>
      </c>
      <c r="D10" s="28"/>
      <c r="E10" s="30"/>
    </row>
    <row r="12" spans="1:5" ht="17" thickBot="1" x14ac:dyDescent="0.25"/>
    <row r="13" spans="1:5" x14ac:dyDescent="0.2">
      <c r="A13" s="10" t="s">
        <v>6</v>
      </c>
      <c r="B13" s="11"/>
      <c r="C13" s="11"/>
      <c r="D13" s="11"/>
      <c r="E13" s="13"/>
    </row>
    <row r="14" spans="1:5" x14ac:dyDescent="0.2">
      <c r="A14" s="14"/>
      <c r="B14" s="15"/>
      <c r="C14" s="15"/>
      <c r="D14" s="15"/>
      <c r="E14" s="17"/>
    </row>
    <row r="15" spans="1:5" ht="32" x14ac:dyDescent="0.2">
      <c r="A15" s="19"/>
      <c r="B15" s="26" t="s">
        <v>16</v>
      </c>
      <c r="C15" s="20" t="s">
        <v>17</v>
      </c>
      <c r="D15" s="20" t="s">
        <v>15</v>
      </c>
      <c r="E15" s="17"/>
    </row>
    <row r="16" spans="1:5" x14ac:dyDescent="0.2">
      <c r="A16" s="14" t="s">
        <v>3</v>
      </c>
      <c r="B16" s="15">
        <f>SQRT(1+SUM(B4:C4))</f>
        <v>2.6140645235596871</v>
      </c>
      <c r="C16" s="15">
        <v>10</v>
      </c>
      <c r="D16" s="39">
        <f>SUMPRODUCT(B16:B17,C16:C17)</f>
        <v>39.68070924332347</v>
      </c>
      <c r="E16" s="17"/>
    </row>
    <row r="17" spans="1:5" ht="17" thickBot="1" x14ac:dyDescent="0.25">
      <c r="A17" s="27" t="s">
        <v>1</v>
      </c>
      <c r="B17" s="28">
        <f>SQRT(1+SUM(B5:C5))</f>
        <v>1.35400640077266</v>
      </c>
      <c r="C17" s="28">
        <v>10</v>
      </c>
      <c r="D17" s="28"/>
      <c r="E17" s="30"/>
    </row>
    <row r="18" spans="1:5" ht="17" thickBot="1" x14ac:dyDescent="0.25">
      <c r="A18" s="1"/>
      <c r="B18" s="1"/>
      <c r="C18" s="1"/>
      <c r="D18" s="1"/>
    </row>
    <row r="19" spans="1:5" x14ac:dyDescent="0.2">
      <c r="A19" s="10" t="s">
        <v>7</v>
      </c>
      <c r="B19" s="11"/>
      <c r="C19" s="11"/>
      <c r="D19" s="11"/>
      <c r="E19" s="13"/>
    </row>
    <row r="20" spans="1:5" x14ac:dyDescent="0.2">
      <c r="A20" s="14"/>
      <c r="B20" s="15"/>
      <c r="C20" s="15"/>
      <c r="D20" s="15"/>
      <c r="E20" s="17"/>
    </row>
    <row r="21" spans="1:5" x14ac:dyDescent="0.2">
      <c r="A21" s="14"/>
      <c r="B21" s="20" t="s">
        <v>8</v>
      </c>
      <c r="C21" s="15"/>
      <c r="D21" s="20" t="s">
        <v>9</v>
      </c>
      <c r="E21" s="17"/>
    </row>
    <row r="22" spans="1:5" x14ac:dyDescent="0.2">
      <c r="A22" s="14" t="s">
        <v>0</v>
      </c>
      <c r="B22" s="15">
        <f>B4*$B$9 + C4*$B$10</f>
        <v>35</v>
      </c>
      <c r="C22" s="15" t="s">
        <v>10</v>
      </c>
      <c r="D22" s="15">
        <v>35</v>
      </c>
      <c r="E22" s="17"/>
    </row>
    <row r="23" spans="1:5" x14ac:dyDescent="0.2">
      <c r="A23" s="14" t="s">
        <v>1</v>
      </c>
      <c r="B23" s="15">
        <f>B5*$B$9 + C5*$B$10</f>
        <v>5</v>
      </c>
      <c r="C23" s="15" t="s">
        <v>10</v>
      </c>
      <c r="D23" s="15">
        <v>5</v>
      </c>
      <c r="E23" s="17"/>
    </row>
    <row r="24" spans="1:5" ht="17" thickBot="1" x14ac:dyDescent="0.25">
      <c r="A24" s="40"/>
      <c r="B24" s="29"/>
      <c r="C24" s="29"/>
      <c r="D24" s="29"/>
      <c r="E24" s="30"/>
    </row>
    <row r="25" spans="1:5" x14ac:dyDescent="0.2">
      <c r="A25" s="1"/>
      <c r="B25" s="1"/>
      <c r="C25" s="1"/>
      <c r="D25" s="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8"/>
  <sheetViews>
    <sheetView showGridLines="0" zoomScale="87" workbookViewId="0">
      <selection activeCell="H28" sqref="H28"/>
    </sheetView>
  </sheetViews>
  <sheetFormatPr baseColWidth="10" defaultRowHeight="16" x14ac:dyDescent="0.2"/>
  <cols>
    <col min="1" max="1" width="19.83203125" customWidth="1"/>
    <col min="2" max="3" width="28.6640625" customWidth="1"/>
    <col min="4" max="4" width="29" customWidth="1"/>
    <col min="5" max="5" width="17.83203125" customWidth="1"/>
    <col min="6" max="6" width="16.6640625" customWidth="1"/>
  </cols>
  <sheetData>
    <row r="1" spans="1:5" x14ac:dyDescent="0.2">
      <c r="A1" s="10" t="s">
        <v>2</v>
      </c>
      <c r="B1" s="11"/>
      <c r="C1" s="11"/>
      <c r="D1" s="11"/>
      <c r="E1" s="13"/>
    </row>
    <row r="2" spans="1:5" x14ac:dyDescent="0.2">
      <c r="A2" s="14"/>
      <c r="B2" s="15"/>
      <c r="C2" s="15"/>
      <c r="D2" s="15"/>
      <c r="E2" s="17"/>
    </row>
    <row r="3" spans="1:5" x14ac:dyDescent="0.2">
      <c r="A3" s="14"/>
      <c r="B3" s="20" t="s">
        <v>4</v>
      </c>
      <c r="C3" s="20" t="s">
        <v>5</v>
      </c>
      <c r="D3" s="20" t="s">
        <v>19</v>
      </c>
      <c r="E3" s="54" t="s">
        <v>78</v>
      </c>
    </row>
    <row r="4" spans="1:5" x14ac:dyDescent="0.2">
      <c r="A4" s="14" t="s">
        <v>3</v>
      </c>
      <c r="B4" s="22">
        <v>0.99999999999999944</v>
      </c>
      <c r="C4" s="22">
        <v>4.1666666666666679</v>
      </c>
      <c r="D4" s="15">
        <f>SUM(B4*$C$9, C4*$C$10)</f>
        <v>9.3333333333333357</v>
      </c>
      <c r="E4" s="17">
        <f>SUM(D4:D5)*10</f>
        <v>106.66666666666669</v>
      </c>
    </row>
    <row r="5" spans="1:5" x14ac:dyDescent="0.2">
      <c r="A5" s="14" t="s">
        <v>1</v>
      </c>
      <c r="B5" s="22">
        <v>0.14285714285714285</v>
      </c>
      <c r="C5" s="22">
        <v>0.59523809523809512</v>
      </c>
      <c r="D5" s="15">
        <f>SUM(B5*$C$9, C5*$C$10)</f>
        <v>1.333333333333333</v>
      </c>
      <c r="E5" s="17"/>
    </row>
    <row r="6" spans="1:5" x14ac:dyDescent="0.2">
      <c r="A6" s="14"/>
      <c r="B6" s="15"/>
      <c r="C6" s="15"/>
      <c r="D6" s="15"/>
      <c r="E6" s="17"/>
    </row>
    <row r="7" spans="1:5" x14ac:dyDescent="0.2">
      <c r="A7" s="14"/>
      <c r="B7" s="15"/>
      <c r="C7" s="15"/>
      <c r="D7" s="15"/>
      <c r="E7" s="17"/>
    </row>
    <row r="8" spans="1:5" ht="32" x14ac:dyDescent="0.2">
      <c r="A8" s="14"/>
      <c r="B8" s="26" t="s">
        <v>13</v>
      </c>
      <c r="C8" s="26" t="s">
        <v>14</v>
      </c>
      <c r="D8" s="15"/>
      <c r="E8" s="17"/>
    </row>
    <row r="9" spans="1:5" x14ac:dyDescent="0.2">
      <c r="A9" s="14" t="s">
        <v>11</v>
      </c>
      <c r="B9" s="15">
        <v>10</v>
      </c>
      <c r="C9" s="15">
        <v>1</v>
      </c>
      <c r="D9" s="15"/>
      <c r="E9" s="17"/>
    </row>
    <row r="10" spans="1:5" ht="17" thickBot="1" x14ac:dyDescent="0.25">
      <c r="A10" s="27" t="s">
        <v>12</v>
      </c>
      <c r="B10" s="28">
        <v>6</v>
      </c>
      <c r="C10" s="28">
        <v>2</v>
      </c>
      <c r="D10" s="28"/>
      <c r="E10" s="30"/>
    </row>
    <row r="12" spans="1:5" ht="17" thickBot="1" x14ac:dyDescent="0.25"/>
    <row r="13" spans="1:5" x14ac:dyDescent="0.2">
      <c r="A13" s="10" t="s">
        <v>6</v>
      </c>
      <c r="B13" s="11"/>
      <c r="C13" s="11"/>
      <c r="D13" s="11"/>
      <c r="E13" s="13"/>
    </row>
    <row r="14" spans="1:5" x14ac:dyDescent="0.2">
      <c r="A14" s="14"/>
      <c r="B14" s="15"/>
      <c r="C14" s="15"/>
      <c r="D14" s="15"/>
      <c r="E14" s="17"/>
    </row>
    <row r="15" spans="1:5" ht="32" x14ac:dyDescent="0.2">
      <c r="A15" s="19"/>
      <c r="B15" s="26" t="s">
        <v>16</v>
      </c>
      <c r="C15" s="20" t="s">
        <v>17</v>
      </c>
      <c r="D15" s="20" t="s">
        <v>15</v>
      </c>
      <c r="E15" s="17"/>
    </row>
    <row r="16" spans="1:5" x14ac:dyDescent="0.2">
      <c r="A16" s="14" t="s">
        <v>3</v>
      </c>
      <c r="B16" s="15">
        <f>SQRT(1+SUM(B4:C4))</f>
        <v>2.4832774042918899</v>
      </c>
      <c r="C16" s="15">
        <v>10</v>
      </c>
      <c r="D16" s="39">
        <f>SUMPRODUCT(B16:B17,C16:C17)</f>
        <v>38.01645804283045</v>
      </c>
      <c r="E16" s="17"/>
    </row>
    <row r="17" spans="1:5" ht="17" thickBot="1" x14ac:dyDescent="0.25">
      <c r="A17" s="27" t="s">
        <v>1</v>
      </c>
      <c r="B17" s="28">
        <f>SQRT(1+SUM(B5:C5))</f>
        <v>1.3183683999911548</v>
      </c>
      <c r="C17" s="28">
        <v>10</v>
      </c>
      <c r="D17" s="28"/>
      <c r="E17" s="30"/>
    </row>
    <row r="18" spans="1:5" ht="17" thickBot="1" x14ac:dyDescent="0.25">
      <c r="A18" s="1"/>
      <c r="B18" s="1"/>
      <c r="C18" s="1"/>
      <c r="D18" s="1"/>
    </row>
    <row r="19" spans="1:5" x14ac:dyDescent="0.2">
      <c r="A19" s="10" t="s">
        <v>7</v>
      </c>
      <c r="B19" s="11"/>
      <c r="C19" s="11"/>
      <c r="D19" s="11"/>
      <c r="E19" s="13"/>
    </row>
    <row r="20" spans="1:5" x14ac:dyDescent="0.2">
      <c r="A20" s="14"/>
      <c r="B20" s="15"/>
      <c r="C20" s="15"/>
      <c r="D20" s="15"/>
      <c r="E20" s="17"/>
    </row>
    <row r="21" spans="1:5" x14ac:dyDescent="0.2">
      <c r="A21" s="18"/>
      <c r="B21" s="16"/>
      <c r="C21" s="16"/>
      <c r="D21" s="16"/>
      <c r="E21" s="17"/>
    </row>
    <row r="22" spans="1:5" x14ac:dyDescent="0.2">
      <c r="A22" s="14"/>
      <c r="B22" s="20" t="s">
        <v>8</v>
      </c>
      <c r="C22" s="15"/>
      <c r="D22" s="20" t="s">
        <v>9</v>
      </c>
      <c r="E22" s="17"/>
    </row>
    <row r="23" spans="1:5" x14ac:dyDescent="0.2">
      <c r="A23" s="14" t="s">
        <v>25</v>
      </c>
      <c r="B23" s="15">
        <f>B4*$B$9 + C4*$B$10</f>
        <v>35</v>
      </c>
      <c r="C23" s="15" t="s">
        <v>10</v>
      </c>
      <c r="D23" s="35">
        <v>35</v>
      </c>
      <c r="E23" s="17"/>
    </row>
    <row r="24" spans="1:5" x14ac:dyDescent="0.2">
      <c r="A24" s="14" t="s">
        <v>26</v>
      </c>
      <c r="B24" s="15">
        <f>B5*$B$9 + C5*$B$10</f>
        <v>4.9999999999999991</v>
      </c>
      <c r="C24" s="15" t="s">
        <v>10</v>
      </c>
      <c r="D24" s="35">
        <v>5</v>
      </c>
      <c r="E24" s="17"/>
    </row>
    <row r="25" spans="1:5" x14ac:dyDescent="0.2">
      <c r="A25" s="14"/>
      <c r="B25" s="15"/>
      <c r="C25" s="15"/>
      <c r="D25" s="15"/>
      <c r="E25" s="17"/>
    </row>
    <row r="26" spans="1:5" x14ac:dyDescent="0.2">
      <c r="A26" s="18"/>
      <c r="B26" s="20" t="s">
        <v>29</v>
      </c>
      <c r="C26" s="16"/>
      <c r="D26" s="20" t="s">
        <v>30</v>
      </c>
      <c r="E26" s="17"/>
    </row>
    <row r="27" spans="1:5" x14ac:dyDescent="0.2">
      <c r="A27" s="36" t="s">
        <v>27</v>
      </c>
      <c r="B27" s="15">
        <f>D4</f>
        <v>9.3333333333333357</v>
      </c>
      <c r="C27" s="15" t="s">
        <v>10</v>
      </c>
      <c r="D27" s="25">
        <f>0.8*'Pollution Q1'!D4</f>
        <v>9.3333333333333339</v>
      </c>
      <c r="E27" s="17"/>
    </row>
    <row r="28" spans="1:5" ht="17" thickBot="1" x14ac:dyDescent="0.25">
      <c r="A28" s="27" t="s">
        <v>28</v>
      </c>
      <c r="B28" s="28">
        <f>D5</f>
        <v>1.333333333333333</v>
      </c>
      <c r="C28" s="28" t="s">
        <v>10</v>
      </c>
      <c r="D28" s="37">
        <f>0.8*'Pollution Q1'!D5</f>
        <v>1.3333333333333333</v>
      </c>
      <c r="E28" s="30"/>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3"/>
  <sheetViews>
    <sheetView showGridLines="0" workbookViewId="0">
      <selection activeCell="F34" sqref="F34"/>
    </sheetView>
  </sheetViews>
  <sheetFormatPr baseColWidth="10" defaultRowHeight="16" x14ac:dyDescent="0.2"/>
  <cols>
    <col min="2" max="3" width="28.6640625" customWidth="1"/>
    <col min="4" max="4" width="29" customWidth="1"/>
    <col min="5" max="5" width="17.83203125" customWidth="1"/>
    <col min="6" max="6" width="16.6640625" customWidth="1"/>
  </cols>
  <sheetData>
    <row r="1" spans="1:4" x14ac:dyDescent="0.2">
      <c r="A1" s="38" t="s">
        <v>2</v>
      </c>
      <c r="B1" s="11"/>
      <c r="C1" s="11"/>
      <c r="D1" s="42"/>
    </row>
    <row r="2" spans="1:4" x14ac:dyDescent="0.2">
      <c r="A2" s="14"/>
      <c r="B2" s="15"/>
      <c r="C2" s="15"/>
      <c r="D2" s="43"/>
    </row>
    <row r="3" spans="1:4" x14ac:dyDescent="0.2">
      <c r="A3" s="14"/>
      <c r="B3" s="20" t="s">
        <v>4</v>
      </c>
      <c r="C3" s="20" t="s">
        <v>5</v>
      </c>
      <c r="D3" s="21" t="s">
        <v>19</v>
      </c>
    </row>
    <row r="4" spans="1:4" x14ac:dyDescent="0.2">
      <c r="A4" s="14" t="s">
        <v>3</v>
      </c>
      <c r="B4" s="22">
        <v>2.7142857142857144</v>
      </c>
      <c r="C4" s="22">
        <v>1.3095238095238102</v>
      </c>
      <c r="D4" s="43">
        <f>SUM(B4*$C$9, C4*$C$10)</f>
        <v>5.3333333333333348</v>
      </c>
    </row>
    <row r="5" spans="1:4" x14ac:dyDescent="0.2">
      <c r="A5" s="14" t="s">
        <v>1</v>
      </c>
      <c r="B5" s="22">
        <v>0</v>
      </c>
      <c r="C5" s="22">
        <v>0.83333333333333348</v>
      </c>
      <c r="D5" s="43">
        <f>SUM(B5*$C$9, C5*$C$10)</f>
        <v>1.666666666666667</v>
      </c>
    </row>
    <row r="6" spans="1:4" x14ac:dyDescent="0.2">
      <c r="A6" s="14"/>
      <c r="B6" s="15"/>
      <c r="C6" s="15"/>
      <c r="D6" s="43"/>
    </row>
    <row r="7" spans="1:4" x14ac:dyDescent="0.2">
      <c r="A7" s="14"/>
      <c r="B7" s="15"/>
      <c r="C7" s="15"/>
      <c r="D7" s="43"/>
    </row>
    <row r="8" spans="1:4" ht="32" x14ac:dyDescent="0.2">
      <c r="A8" s="14"/>
      <c r="B8" s="26" t="s">
        <v>13</v>
      </c>
      <c r="C8" s="26" t="s">
        <v>14</v>
      </c>
      <c r="D8" s="43"/>
    </row>
    <row r="9" spans="1:4" x14ac:dyDescent="0.2">
      <c r="A9" s="14" t="s">
        <v>11</v>
      </c>
      <c r="B9" s="15">
        <v>10</v>
      </c>
      <c r="C9" s="15">
        <v>1</v>
      </c>
      <c r="D9" s="43"/>
    </row>
    <row r="10" spans="1:4" ht="17" thickBot="1" x14ac:dyDescent="0.25">
      <c r="A10" s="27" t="s">
        <v>12</v>
      </c>
      <c r="B10" s="28">
        <v>6</v>
      </c>
      <c r="C10" s="28">
        <v>2</v>
      </c>
      <c r="D10" s="44"/>
    </row>
    <row r="12" spans="1:4" ht="17" thickBot="1" x14ac:dyDescent="0.25"/>
    <row r="13" spans="1:4" x14ac:dyDescent="0.2">
      <c r="A13" s="38" t="s">
        <v>6</v>
      </c>
      <c r="B13" s="11"/>
      <c r="C13" s="11"/>
      <c r="D13" s="42"/>
    </row>
    <row r="14" spans="1:4" x14ac:dyDescent="0.2">
      <c r="A14" s="14"/>
      <c r="B14" s="15"/>
      <c r="C14" s="15"/>
      <c r="D14" s="43"/>
    </row>
    <row r="15" spans="1:4" ht="32" x14ac:dyDescent="0.2">
      <c r="A15" s="19"/>
      <c r="B15" s="26" t="s">
        <v>16</v>
      </c>
      <c r="C15" s="20" t="s">
        <v>17</v>
      </c>
      <c r="D15" s="21" t="s">
        <v>15</v>
      </c>
    </row>
    <row r="16" spans="1:4" x14ac:dyDescent="0.2">
      <c r="A16" s="14" t="s">
        <v>3</v>
      </c>
      <c r="B16" s="15">
        <f>SQRT(1+SUM(B4:C4))</f>
        <v>2.2413856258594871</v>
      </c>
      <c r="C16" s="15">
        <v>10</v>
      </c>
      <c r="D16" s="45">
        <f>SUMPRODUCT(B16:B17,C16:C17)</f>
        <v>35.953920266321475</v>
      </c>
    </row>
    <row r="17" spans="1:4" ht="17" thickBot="1" x14ac:dyDescent="0.25">
      <c r="A17" s="27" t="s">
        <v>1</v>
      </c>
      <c r="B17" s="28">
        <f>SQRT(1+SUM(B5:C5))</f>
        <v>1.3540064007726602</v>
      </c>
      <c r="C17" s="28">
        <v>10</v>
      </c>
      <c r="D17" s="44"/>
    </row>
    <row r="18" spans="1:4" ht="17" thickBot="1" x14ac:dyDescent="0.25">
      <c r="A18" s="1"/>
      <c r="B18" s="1"/>
      <c r="C18" s="1"/>
      <c r="D18" s="1"/>
    </row>
    <row r="19" spans="1:4" x14ac:dyDescent="0.2">
      <c r="A19" s="10" t="s">
        <v>7</v>
      </c>
      <c r="B19" s="11"/>
      <c r="C19" s="11"/>
      <c r="D19" s="42"/>
    </row>
    <row r="20" spans="1:4" x14ac:dyDescent="0.2">
      <c r="A20" s="14"/>
      <c r="B20" s="15"/>
      <c r="C20" s="15"/>
      <c r="D20" s="43"/>
    </row>
    <row r="21" spans="1:4" x14ac:dyDescent="0.2">
      <c r="A21" s="18"/>
      <c r="B21" s="16"/>
      <c r="C21" s="16"/>
      <c r="D21" s="17"/>
    </row>
    <row r="22" spans="1:4" x14ac:dyDescent="0.2">
      <c r="A22" s="14"/>
      <c r="B22" s="20" t="s">
        <v>8</v>
      </c>
      <c r="C22" s="15"/>
      <c r="D22" s="21" t="s">
        <v>9</v>
      </c>
    </row>
    <row r="23" spans="1:4" x14ac:dyDescent="0.2">
      <c r="A23" s="14" t="s">
        <v>0</v>
      </c>
      <c r="B23" s="15">
        <f>B4*$B$9 + C4*$B$10</f>
        <v>35.000000000000007</v>
      </c>
      <c r="C23" s="15" t="s">
        <v>10</v>
      </c>
      <c r="D23" s="46">
        <v>35</v>
      </c>
    </row>
    <row r="24" spans="1:4" x14ac:dyDescent="0.2">
      <c r="A24" s="14" t="s">
        <v>1</v>
      </c>
      <c r="B24" s="15">
        <f>B5*$B$9 + C5*$B$10</f>
        <v>5.0000000000000009</v>
      </c>
      <c r="C24" s="15" t="s">
        <v>10</v>
      </c>
      <c r="D24" s="46">
        <v>5</v>
      </c>
    </row>
    <row r="25" spans="1:4" x14ac:dyDescent="0.2">
      <c r="A25" s="36"/>
      <c r="B25" s="23"/>
      <c r="C25" s="23"/>
      <c r="D25" s="41"/>
    </row>
    <row r="26" spans="1:4" x14ac:dyDescent="0.2">
      <c r="A26" s="14"/>
      <c r="B26" s="15"/>
      <c r="C26" s="15"/>
      <c r="D26" s="21" t="s">
        <v>23</v>
      </c>
    </row>
    <row r="27" spans="1:4" x14ac:dyDescent="0.2">
      <c r="A27" s="36" t="s">
        <v>0</v>
      </c>
      <c r="B27" s="15">
        <f>D4</f>
        <v>5.3333333333333348</v>
      </c>
      <c r="C27" s="15" t="s">
        <v>20</v>
      </c>
      <c r="D27" s="46">
        <f>0.8*'Pollution Q1'!E4/20</f>
        <v>5.3333333333333339</v>
      </c>
    </row>
    <row r="28" spans="1:4" ht="17" thickBot="1" x14ac:dyDescent="0.25">
      <c r="A28" s="27" t="s">
        <v>1</v>
      </c>
      <c r="B28" s="28">
        <f>D5</f>
        <v>1.666666666666667</v>
      </c>
      <c r="C28" s="28" t="s">
        <v>20</v>
      </c>
      <c r="D28" s="44"/>
    </row>
    <row r="33" spans="4:4" x14ac:dyDescent="0.2">
      <c r="D33" s="1"/>
    </row>
  </sheetData>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7"/>
  <sheetViews>
    <sheetView showGridLines="0" workbookViewId="0">
      <selection activeCell="F24" sqref="F24"/>
    </sheetView>
  </sheetViews>
  <sheetFormatPr baseColWidth="10" defaultRowHeight="16" x14ac:dyDescent="0.2"/>
  <cols>
    <col min="1" max="1" width="17.6640625" customWidth="1"/>
    <col min="2" max="3" width="28.6640625" customWidth="1"/>
    <col min="4" max="4" width="29" customWidth="1"/>
    <col min="5" max="5" width="17.83203125" customWidth="1"/>
    <col min="6" max="6" width="16.6640625" customWidth="1"/>
  </cols>
  <sheetData>
    <row r="1" spans="1:4" x14ac:dyDescent="0.2">
      <c r="A1" s="10" t="s">
        <v>2</v>
      </c>
      <c r="B1" s="11"/>
      <c r="C1" s="11"/>
      <c r="D1" s="42"/>
    </row>
    <row r="2" spans="1:4" x14ac:dyDescent="0.2">
      <c r="A2" s="14"/>
      <c r="B2" s="15"/>
      <c r="C2" s="15"/>
      <c r="D2" s="43"/>
    </row>
    <row r="3" spans="1:4" x14ac:dyDescent="0.2">
      <c r="A3" s="14"/>
      <c r="B3" s="20" t="s">
        <v>4</v>
      </c>
      <c r="C3" s="20" t="s">
        <v>5</v>
      </c>
      <c r="D3" s="21" t="s">
        <v>19</v>
      </c>
    </row>
    <row r="4" spans="1:4" x14ac:dyDescent="0.2">
      <c r="A4" s="14" t="s">
        <v>3</v>
      </c>
      <c r="B4" s="22">
        <v>1.142857142857141</v>
      </c>
      <c r="C4" s="22">
        <v>3.9285714285714324</v>
      </c>
      <c r="D4" s="43">
        <f>SUM(B4*$C$9, C4*$C$10)</f>
        <v>9.0000000000000053</v>
      </c>
    </row>
    <row r="5" spans="1:4" x14ac:dyDescent="0.2">
      <c r="A5" s="14" t="s">
        <v>1</v>
      </c>
      <c r="B5" s="22">
        <v>0</v>
      </c>
      <c r="C5" s="22">
        <v>0.83333333333333348</v>
      </c>
      <c r="D5" s="43">
        <f>SUM(B5*$C$9, C5*$C$10)</f>
        <v>1.666666666666667</v>
      </c>
    </row>
    <row r="6" spans="1:4" x14ac:dyDescent="0.2">
      <c r="A6" s="14"/>
      <c r="B6" s="15"/>
      <c r="C6" s="15"/>
      <c r="D6" s="43"/>
    </row>
    <row r="7" spans="1:4" x14ac:dyDescent="0.2">
      <c r="A7" s="14"/>
      <c r="B7" s="15"/>
      <c r="C7" s="15"/>
      <c r="D7" s="43"/>
    </row>
    <row r="8" spans="1:4" ht="32" x14ac:dyDescent="0.2">
      <c r="A8" s="14"/>
      <c r="B8" s="26" t="s">
        <v>13</v>
      </c>
      <c r="C8" s="26" t="s">
        <v>14</v>
      </c>
      <c r="D8" s="43"/>
    </row>
    <row r="9" spans="1:4" x14ac:dyDescent="0.2">
      <c r="A9" s="14" t="s">
        <v>11</v>
      </c>
      <c r="B9" s="15">
        <v>10</v>
      </c>
      <c r="C9" s="15">
        <v>1</v>
      </c>
      <c r="D9" s="43"/>
    </row>
    <row r="10" spans="1:4" ht="17" thickBot="1" x14ac:dyDescent="0.25">
      <c r="A10" s="27" t="s">
        <v>12</v>
      </c>
      <c r="B10" s="28">
        <v>6</v>
      </c>
      <c r="C10" s="28">
        <v>2</v>
      </c>
      <c r="D10" s="44"/>
    </row>
    <row r="12" spans="1:4" ht="17" thickBot="1" x14ac:dyDescent="0.25"/>
    <row r="13" spans="1:4" x14ac:dyDescent="0.2">
      <c r="A13" s="10" t="s">
        <v>6</v>
      </c>
      <c r="B13" s="11"/>
      <c r="C13" s="11"/>
      <c r="D13" s="42"/>
    </row>
    <row r="14" spans="1:4" x14ac:dyDescent="0.2">
      <c r="A14" s="14"/>
      <c r="B14" s="15"/>
      <c r="C14" s="15"/>
      <c r="D14" s="43"/>
    </row>
    <row r="15" spans="1:4" ht="32" x14ac:dyDescent="0.2">
      <c r="A15" s="19"/>
      <c r="B15" s="26" t="s">
        <v>16</v>
      </c>
      <c r="C15" s="20" t="s">
        <v>17</v>
      </c>
      <c r="D15" s="21" t="s">
        <v>15</v>
      </c>
    </row>
    <row r="16" spans="1:4" x14ac:dyDescent="0.2">
      <c r="A16" s="14" t="s">
        <v>3</v>
      </c>
      <c r="B16" s="15">
        <f>SQRT(1+SUM(B4:C4))</f>
        <v>2.4640269015229062</v>
      </c>
      <c r="C16" s="15">
        <v>10</v>
      </c>
      <c r="D16" s="45">
        <f>SUMPRODUCT(B16:B17,C16:C17)</f>
        <v>38.180333022955665</v>
      </c>
    </row>
    <row r="17" spans="1:4" ht="17" thickBot="1" x14ac:dyDescent="0.25">
      <c r="A17" s="27" t="s">
        <v>1</v>
      </c>
      <c r="B17" s="28">
        <f>SQRT(1+SUM(B5:C5))</f>
        <v>1.3540064007726602</v>
      </c>
      <c r="C17" s="28">
        <v>10</v>
      </c>
      <c r="D17" s="44"/>
    </row>
    <row r="18" spans="1:4" ht="17" thickBot="1" x14ac:dyDescent="0.25">
      <c r="A18" s="1"/>
      <c r="B18" s="1"/>
      <c r="C18" s="1"/>
      <c r="D18" s="1"/>
    </row>
    <row r="19" spans="1:4" x14ac:dyDescent="0.2">
      <c r="A19" s="10" t="s">
        <v>7</v>
      </c>
      <c r="B19" s="11"/>
      <c r="C19" s="11"/>
      <c r="D19" s="42"/>
    </row>
    <row r="20" spans="1:4" x14ac:dyDescent="0.2">
      <c r="A20" s="14"/>
      <c r="B20" s="15"/>
      <c r="C20" s="15"/>
      <c r="D20" s="43"/>
    </row>
    <row r="21" spans="1:4" x14ac:dyDescent="0.2">
      <c r="A21" s="18"/>
      <c r="B21" s="16"/>
      <c r="C21" s="16"/>
      <c r="D21" s="17"/>
    </row>
    <row r="22" spans="1:4" x14ac:dyDescent="0.2">
      <c r="A22" s="14"/>
      <c r="B22" s="20" t="s">
        <v>8</v>
      </c>
      <c r="C22" s="15"/>
      <c r="D22" s="21" t="s">
        <v>9</v>
      </c>
    </row>
    <row r="23" spans="1:4" x14ac:dyDescent="0.2">
      <c r="A23" s="14" t="s">
        <v>0</v>
      </c>
      <c r="B23" s="15">
        <f>B4*$B$9 + C4*$B$10</f>
        <v>35</v>
      </c>
      <c r="C23" s="15" t="s">
        <v>10</v>
      </c>
      <c r="D23" s="46">
        <v>35</v>
      </c>
    </row>
    <row r="24" spans="1:4" x14ac:dyDescent="0.2">
      <c r="A24" s="14" t="s">
        <v>1</v>
      </c>
      <c r="B24" s="15">
        <f>B5*$B$9 + C5*$B$10</f>
        <v>5.0000000000000009</v>
      </c>
      <c r="C24" s="15" t="s">
        <v>10</v>
      </c>
      <c r="D24" s="46">
        <v>5</v>
      </c>
    </row>
    <row r="25" spans="1:4" x14ac:dyDescent="0.2">
      <c r="A25" s="36"/>
      <c r="B25" s="23"/>
      <c r="C25" s="23"/>
      <c r="D25" s="41"/>
    </row>
    <row r="26" spans="1:4" x14ac:dyDescent="0.2">
      <c r="A26" s="14"/>
      <c r="B26" s="15"/>
      <c r="C26" s="15"/>
      <c r="D26" s="21" t="s">
        <v>22</v>
      </c>
    </row>
    <row r="27" spans="1:4" ht="33" thickBot="1" x14ac:dyDescent="0.25">
      <c r="A27" s="47" t="s">
        <v>24</v>
      </c>
      <c r="B27" s="28">
        <f>SUM(D4:D5)*10</f>
        <v>106.66666666666671</v>
      </c>
      <c r="C27" s="28" t="s">
        <v>20</v>
      </c>
      <c r="D27" s="48">
        <f>0.8*'Pollution Q1'!E4</f>
        <v>106.66666666666669</v>
      </c>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election activeCell="E30" sqref="E30"/>
    </sheetView>
  </sheetViews>
  <sheetFormatPr baseColWidth="10" defaultRowHeight="16" x14ac:dyDescent="0.2"/>
  <cols>
    <col min="1" max="1" width="2.33203125" customWidth="1"/>
    <col min="2" max="2" width="6.1640625" bestFit="1" customWidth="1"/>
    <col min="3" max="3" width="37.83203125" bestFit="1" customWidth="1"/>
    <col min="4" max="4" width="12.1640625" bestFit="1" customWidth="1"/>
    <col min="5" max="5" width="12.6640625" bestFit="1" customWidth="1"/>
  </cols>
  <sheetData>
    <row r="1" spans="1:5" x14ac:dyDescent="0.2">
      <c r="A1" s="2" t="s">
        <v>35</v>
      </c>
    </row>
    <row r="2" spans="1:5" x14ac:dyDescent="0.2">
      <c r="A2" s="2" t="s">
        <v>56</v>
      </c>
    </row>
    <row r="3" spans="1:5" x14ac:dyDescent="0.2">
      <c r="A3" s="2" t="s">
        <v>57</v>
      </c>
    </row>
    <row r="6" spans="1:5" ht="17" thickBot="1" x14ac:dyDescent="0.25">
      <c r="A6" t="s">
        <v>36</v>
      </c>
    </row>
    <row r="7" spans="1:5" x14ac:dyDescent="0.2">
      <c r="B7" s="7"/>
      <c r="C7" s="7"/>
      <c r="D7" s="7" t="s">
        <v>39</v>
      </c>
      <c r="E7" s="7" t="s">
        <v>41</v>
      </c>
    </row>
    <row r="8" spans="1:5" ht="17" thickBot="1" x14ac:dyDescent="0.25">
      <c r="B8" s="8" t="s">
        <v>37</v>
      </c>
      <c r="C8" s="8" t="s">
        <v>38</v>
      </c>
      <c r="D8" s="8" t="s">
        <v>40</v>
      </c>
      <c r="E8" s="8" t="s">
        <v>42</v>
      </c>
    </row>
    <row r="9" spans="1:5" x14ac:dyDescent="0.2">
      <c r="B9" s="5" t="s">
        <v>46</v>
      </c>
      <c r="C9" s="5" t="s">
        <v>47</v>
      </c>
      <c r="D9" s="5">
        <v>1.142857142857141</v>
      </c>
      <c r="E9" s="5">
        <v>0</v>
      </c>
    </row>
    <row r="10" spans="1:5" x14ac:dyDescent="0.2">
      <c r="B10" s="5" t="s">
        <v>48</v>
      </c>
      <c r="C10" s="5" t="s">
        <v>49</v>
      </c>
      <c r="D10" s="5">
        <v>3.9285714285714324</v>
      </c>
      <c r="E10" s="5">
        <v>0</v>
      </c>
    </row>
    <row r="11" spans="1:5" x14ac:dyDescent="0.2">
      <c r="B11" s="5" t="s">
        <v>50</v>
      </c>
      <c r="C11" s="5" t="s">
        <v>51</v>
      </c>
      <c r="D11" s="5">
        <v>0</v>
      </c>
      <c r="E11" s="5">
        <v>-1.1090301672617606</v>
      </c>
    </row>
    <row r="12" spans="1:5" ht="17" thickBot="1" x14ac:dyDescent="0.25">
      <c r="B12" s="6" t="s">
        <v>52</v>
      </c>
      <c r="C12" s="6" t="s">
        <v>53</v>
      </c>
      <c r="D12" s="6">
        <v>0.83333333333333348</v>
      </c>
      <c r="E12" s="6">
        <v>0</v>
      </c>
    </row>
    <row r="14" spans="1:5" ht="17" thickBot="1" x14ac:dyDescent="0.25">
      <c r="A14" t="s">
        <v>43</v>
      </c>
    </row>
    <row r="15" spans="1:5" x14ac:dyDescent="0.2">
      <c r="B15" s="7"/>
      <c r="C15" s="7"/>
      <c r="D15" s="7" t="s">
        <v>39</v>
      </c>
      <c r="E15" s="7" t="s">
        <v>44</v>
      </c>
    </row>
    <row r="16" spans="1:5" ht="17" thickBot="1" x14ac:dyDescent="0.25">
      <c r="B16" s="8" t="s">
        <v>37</v>
      </c>
      <c r="C16" s="8" t="s">
        <v>38</v>
      </c>
      <c r="D16" s="8" t="s">
        <v>40</v>
      </c>
      <c r="E16" s="8" t="s">
        <v>45</v>
      </c>
    </row>
    <row r="17" spans="2:5" x14ac:dyDescent="0.2">
      <c r="B17" s="5" t="s">
        <v>58</v>
      </c>
      <c r="C17" s="5" t="s">
        <v>54</v>
      </c>
      <c r="D17" s="5">
        <v>35</v>
      </c>
      <c r="E17" s="5">
        <v>0.14494276046752927</v>
      </c>
    </row>
    <row r="18" spans="2:5" x14ac:dyDescent="0.2">
      <c r="B18" s="5" t="s">
        <v>59</v>
      </c>
      <c r="C18" s="5" t="s">
        <v>55</v>
      </c>
      <c r="D18" s="5">
        <v>5.0000000000000009</v>
      </c>
      <c r="E18" s="5">
        <v>0.42220036188761401</v>
      </c>
    </row>
    <row r="19" spans="2:5" ht="17" thickBot="1" x14ac:dyDescent="0.25">
      <c r="B19" s="6" t="s">
        <v>60</v>
      </c>
      <c r="C19" s="6" t="s">
        <v>61</v>
      </c>
      <c r="D19" s="6">
        <v>106.66666666666671</v>
      </c>
      <c r="E19" s="9">
        <v>5.7977080345153822E-2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6"/>
  <sheetViews>
    <sheetView showGridLines="0" workbookViewId="0">
      <selection activeCell="H21" sqref="H21"/>
    </sheetView>
  </sheetViews>
  <sheetFormatPr baseColWidth="10" defaultRowHeight="16" x14ac:dyDescent="0.2"/>
  <cols>
    <col min="1" max="1" width="17.6640625" customWidth="1"/>
    <col min="2" max="3" width="28.6640625" customWidth="1"/>
    <col min="4" max="4" width="29" customWidth="1"/>
    <col min="5" max="5" width="17.83203125" customWidth="1"/>
    <col min="6" max="6" width="16.6640625" customWidth="1"/>
  </cols>
  <sheetData>
    <row r="1" spans="1:7" x14ac:dyDescent="0.2">
      <c r="A1" s="10" t="s">
        <v>2</v>
      </c>
      <c r="B1" s="11"/>
      <c r="C1" s="11"/>
      <c r="D1" s="42"/>
    </row>
    <row r="2" spans="1:7" x14ac:dyDescent="0.2">
      <c r="A2" s="14"/>
      <c r="B2" s="15"/>
      <c r="C2" s="15"/>
      <c r="D2" s="43"/>
    </row>
    <row r="3" spans="1:7" x14ac:dyDescent="0.2">
      <c r="A3" s="14"/>
      <c r="B3" s="20" t="s">
        <v>4</v>
      </c>
      <c r="C3" s="20" t="s">
        <v>5</v>
      </c>
      <c r="D3" s="21" t="s">
        <v>19</v>
      </c>
    </row>
    <row r="4" spans="1:7" x14ac:dyDescent="0.2">
      <c r="A4" s="14" t="s">
        <v>3</v>
      </c>
      <c r="B4" s="22">
        <v>1.1428498507015761</v>
      </c>
      <c r="C4" s="22">
        <v>3.9285835821640429</v>
      </c>
      <c r="D4" s="43">
        <f>SUM(B4*$C$9, C4*$C$10)</f>
        <v>9.0000170150296626</v>
      </c>
    </row>
    <row r="5" spans="1:7" x14ac:dyDescent="0.2">
      <c r="A5" s="14" t="s">
        <v>1</v>
      </c>
      <c r="B5" s="22">
        <v>0</v>
      </c>
      <c r="C5" s="22">
        <v>0.83333333333333315</v>
      </c>
      <c r="D5" s="43">
        <f>SUM(B5*$C$9, C5*$C$10)</f>
        <v>1.6666666666666663</v>
      </c>
    </row>
    <row r="6" spans="1:7" x14ac:dyDescent="0.2">
      <c r="A6" s="14"/>
      <c r="B6" s="15"/>
      <c r="C6" s="15"/>
      <c r="D6" s="43"/>
    </row>
    <row r="7" spans="1:7" x14ac:dyDescent="0.2">
      <c r="A7" s="14"/>
      <c r="B7" s="15"/>
      <c r="C7" s="15"/>
      <c r="D7" s="43"/>
    </row>
    <row r="8" spans="1:7" ht="32" x14ac:dyDescent="0.2">
      <c r="A8" s="14"/>
      <c r="B8" s="26" t="s">
        <v>13</v>
      </c>
      <c r="C8" s="26" t="s">
        <v>14</v>
      </c>
      <c r="D8" s="43"/>
    </row>
    <row r="9" spans="1:7" x14ac:dyDescent="0.2">
      <c r="A9" s="14" t="s">
        <v>11</v>
      </c>
      <c r="B9" s="15">
        <v>10</v>
      </c>
      <c r="C9" s="15">
        <v>1</v>
      </c>
      <c r="D9" s="43"/>
    </row>
    <row r="10" spans="1:7" ht="17" thickBot="1" x14ac:dyDescent="0.25">
      <c r="A10" s="27" t="s">
        <v>12</v>
      </c>
      <c r="B10" s="28">
        <v>6</v>
      </c>
      <c r="C10" s="28">
        <v>2</v>
      </c>
      <c r="D10" s="44"/>
    </row>
    <row r="12" spans="1:7" ht="17" thickBot="1" x14ac:dyDescent="0.25"/>
    <row r="13" spans="1:7" x14ac:dyDescent="0.2">
      <c r="A13" s="10" t="s">
        <v>6</v>
      </c>
      <c r="B13" s="11"/>
      <c r="C13" s="11"/>
      <c r="D13" s="11"/>
      <c r="E13" s="13"/>
    </row>
    <row r="14" spans="1:7" x14ac:dyDescent="0.2">
      <c r="A14" s="14"/>
      <c r="B14" s="15"/>
      <c r="C14" s="15"/>
      <c r="D14" s="15"/>
      <c r="E14" s="17"/>
    </row>
    <row r="15" spans="1:7" ht="32" x14ac:dyDescent="0.2">
      <c r="A15" s="19"/>
      <c r="B15" s="26" t="s">
        <v>16</v>
      </c>
      <c r="C15" s="20"/>
      <c r="D15" s="15"/>
      <c r="E15" s="17"/>
      <c r="F15" s="3"/>
      <c r="G15" s="3"/>
    </row>
    <row r="16" spans="1:7" x14ac:dyDescent="0.2">
      <c r="A16" s="14" t="s">
        <v>3</v>
      </c>
      <c r="B16" s="15">
        <f>SQRT(1+SUM(B4:C4))</f>
        <v>2.4640278880048454</v>
      </c>
      <c r="C16" s="16"/>
      <c r="D16" s="16"/>
      <c r="E16" s="17"/>
      <c r="F16" s="4"/>
      <c r="G16" s="4"/>
    </row>
    <row r="17" spans="1:7" x14ac:dyDescent="0.2">
      <c r="A17" s="14" t="s">
        <v>1</v>
      </c>
      <c r="B17" s="15">
        <f>SQRT(1+SUM(B5:C5))</f>
        <v>1.35400640077266</v>
      </c>
      <c r="C17" s="16"/>
      <c r="D17" s="16"/>
      <c r="E17" s="17"/>
      <c r="F17" s="1"/>
      <c r="G17" s="1"/>
    </row>
    <row r="18" spans="1:7" x14ac:dyDescent="0.2">
      <c r="A18" s="14"/>
      <c r="B18" s="15"/>
      <c r="C18" s="15"/>
      <c r="D18" s="15"/>
      <c r="E18" s="17"/>
    </row>
    <row r="19" spans="1:7" x14ac:dyDescent="0.2">
      <c r="A19" s="19" t="s">
        <v>31</v>
      </c>
      <c r="B19" s="23">
        <v>5.7977080345153802E-2</v>
      </c>
      <c r="C19" s="16" t="s">
        <v>62</v>
      </c>
      <c r="D19" s="16"/>
      <c r="E19" s="17"/>
    </row>
    <row r="20" spans="1:7" x14ac:dyDescent="0.2">
      <c r="A20" s="18"/>
      <c r="B20" s="23"/>
      <c r="C20" s="16"/>
      <c r="D20" s="16"/>
      <c r="E20" s="17"/>
    </row>
    <row r="21" spans="1:7" x14ac:dyDescent="0.2">
      <c r="A21" s="18"/>
      <c r="B21" s="20" t="s">
        <v>32</v>
      </c>
      <c r="C21" s="16"/>
      <c r="D21" s="16"/>
      <c r="E21" s="17"/>
    </row>
    <row r="22" spans="1:7" x14ac:dyDescent="0.2">
      <c r="A22" s="14" t="s">
        <v>0</v>
      </c>
      <c r="B22" s="23">
        <f>$B$19*D4</f>
        <v>0.52179470958812602</v>
      </c>
      <c r="C22" s="16"/>
      <c r="D22" s="16"/>
      <c r="E22" s="17"/>
    </row>
    <row r="23" spans="1:7" x14ac:dyDescent="0.2">
      <c r="A23" s="14" t="s">
        <v>1</v>
      </c>
      <c r="B23" s="23">
        <f>$B$19*D5</f>
        <v>9.6628467241922977E-2</v>
      </c>
      <c r="C23" s="16"/>
      <c r="D23" s="16"/>
      <c r="E23" s="17"/>
    </row>
    <row r="24" spans="1:7" x14ac:dyDescent="0.2">
      <c r="A24" s="18"/>
      <c r="B24" s="23"/>
      <c r="C24" s="16"/>
      <c r="D24" s="16"/>
      <c r="E24" s="17"/>
    </row>
    <row r="25" spans="1:7" x14ac:dyDescent="0.2">
      <c r="A25" s="18"/>
      <c r="B25" s="20" t="s">
        <v>33</v>
      </c>
      <c r="C25" s="16"/>
      <c r="D25" s="16"/>
      <c r="E25" s="17"/>
    </row>
    <row r="26" spans="1:7" x14ac:dyDescent="0.2">
      <c r="A26" s="14" t="s">
        <v>0</v>
      </c>
      <c r="B26" s="23">
        <f>B16-B22</f>
        <v>1.9422331784167195</v>
      </c>
      <c r="C26" s="16"/>
      <c r="D26" s="16"/>
      <c r="E26" s="17"/>
    </row>
    <row r="27" spans="1:7" x14ac:dyDescent="0.2">
      <c r="A27" s="14" t="s">
        <v>1</v>
      </c>
      <c r="B27" s="23">
        <f>B17-B23</f>
        <v>1.2573779335307371</v>
      </c>
      <c r="C27" s="16"/>
      <c r="D27" s="16"/>
      <c r="E27" s="17"/>
    </row>
    <row r="28" spans="1:7" x14ac:dyDescent="0.2">
      <c r="A28" s="18"/>
      <c r="B28" s="16"/>
      <c r="C28" s="16"/>
      <c r="D28" s="20" t="s">
        <v>63</v>
      </c>
      <c r="E28" s="17"/>
    </row>
    <row r="29" spans="1:7" ht="17" thickBot="1" x14ac:dyDescent="0.25">
      <c r="A29" s="33" t="s">
        <v>34</v>
      </c>
      <c r="B29" s="49">
        <f>SUM(B26:B27)*10</f>
        <v>31.996111119474566</v>
      </c>
      <c r="C29" s="29"/>
      <c r="D29" s="28">
        <f>SUM(D4:D5)*10*100 /'Pollution Q1'!E4</f>
        <v>80.000127612722451</v>
      </c>
      <c r="E29" s="30"/>
    </row>
    <row r="30" spans="1:7" ht="17" thickBot="1" x14ac:dyDescent="0.25">
      <c r="A30" s="1"/>
      <c r="B30" s="1"/>
    </row>
    <row r="31" spans="1:7" x14ac:dyDescent="0.2">
      <c r="A31" s="10" t="s">
        <v>7</v>
      </c>
      <c r="B31" s="11"/>
      <c r="C31" s="11"/>
      <c r="D31" s="42"/>
    </row>
    <row r="32" spans="1:7" x14ac:dyDescent="0.2">
      <c r="A32" s="14"/>
      <c r="B32" s="15"/>
      <c r="C32" s="15"/>
      <c r="D32" s="43"/>
    </row>
    <row r="33" spans="1:4" x14ac:dyDescent="0.2">
      <c r="A33" s="14"/>
      <c r="B33" s="20" t="s">
        <v>8</v>
      </c>
      <c r="C33" s="15"/>
      <c r="D33" s="21" t="s">
        <v>9</v>
      </c>
    </row>
    <row r="34" spans="1:4" x14ac:dyDescent="0.2">
      <c r="A34" s="14" t="s">
        <v>0</v>
      </c>
      <c r="B34" s="15">
        <f>B4*$B$9 + C4*$B$10</f>
        <v>35.000000000000014</v>
      </c>
      <c r="C34" s="15" t="s">
        <v>10</v>
      </c>
      <c r="D34" s="46">
        <v>35</v>
      </c>
    </row>
    <row r="35" spans="1:4" x14ac:dyDescent="0.2">
      <c r="A35" s="14" t="s">
        <v>1</v>
      </c>
      <c r="B35" s="15">
        <f>B5*$B$9 + C5*$B$10</f>
        <v>4.9999999999999991</v>
      </c>
      <c r="C35" s="15" t="s">
        <v>10</v>
      </c>
      <c r="D35" s="46">
        <v>5</v>
      </c>
    </row>
    <row r="36" spans="1:4" ht="17" thickBot="1" x14ac:dyDescent="0.25">
      <c r="A36" s="50"/>
      <c r="B36" s="51"/>
      <c r="C36" s="51"/>
      <c r="D36" s="52"/>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4"/>
  <sheetViews>
    <sheetView showGridLines="0" tabSelected="1" topLeftCell="A4" zoomScale="90" zoomScaleNormal="90" workbookViewId="0">
      <selection activeCell="D35" sqref="D35"/>
    </sheetView>
  </sheetViews>
  <sheetFormatPr baseColWidth="10" defaultRowHeight="16" x14ac:dyDescent="0.2"/>
  <cols>
    <col min="1" max="1" width="29.6640625" customWidth="1"/>
    <col min="2" max="2" width="27.5" customWidth="1"/>
    <col min="3" max="3" width="25.83203125" customWidth="1"/>
    <col min="4" max="4" width="20" customWidth="1"/>
    <col min="5" max="5" width="14.5" customWidth="1"/>
    <col min="6" max="6" width="28.6640625" customWidth="1"/>
  </cols>
  <sheetData>
    <row r="1" spans="1:6" ht="17" thickBot="1" x14ac:dyDescent="0.25"/>
    <row r="2" spans="1:6" x14ac:dyDescent="0.2">
      <c r="A2" s="10" t="s">
        <v>2</v>
      </c>
      <c r="B2" s="11"/>
      <c r="C2" s="11"/>
      <c r="D2" s="12"/>
      <c r="E2" s="12"/>
      <c r="F2" s="13"/>
    </row>
    <row r="3" spans="1:6" x14ac:dyDescent="0.2">
      <c r="A3" s="14"/>
      <c r="B3" s="15"/>
      <c r="C3" s="15"/>
      <c r="D3" s="16"/>
      <c r="E3" s="16"/>
      <c r="F3" s="17"/>
    </row>
    <row r="4" spans="1:6" x14ac:dyDescent="0.2">
      <c r="A4" s="18"/>
      <c r="B4" s="15"/>
      <c r="C4" s="15"/>
      <c r="D4" s="16"/>
      <c r="E4" s="16"/>
      <c r="F4" s="17"/>
    </row>
    <row r="5" spans="1:6" x14ac:dyDescent="0.2">
      <c r="A5" s="19" t="s">
        <v>64</v>
      </c>
      <c r="B5" s="20" t="s">
        <v>4</v>
      </c>
      <c r="C5" s="20" t="s">
        <v>5</v>
      </c>
      <c r="D5" s="20" t="s">
        <v>29</v>
      </c>
      <c r="E5" s="20" t="s">
        <v>72</v>
      </c>
      <c r="F5" s="21" t="s">
        <v>75</v>
      </c>
    </row>
    <row r="6" spans="1:6" x14ac:dyDescent="0.2">
      <c r="A6" s="14" t="s">
        <v>3</v>
      </c>
      <c r="B6" s="22">
        <v>0</v>
      </c>
      <c r="C6" s="22">
        <v>3.8333333333333344</v>
      </c>
      <c r="D6" s="23">
        <f>B6*C17+C6*C18</f>
        <v>7.6666666666666687</v>
      </c>
      <c r="E6" s="23">
        <f>D40</f>
        <v>9.3333333333333339</v>
      </c>
      <c r="F6" s="24">
        <f>E6-D6</f>
        <v>1.6666666666666652</v>
      </c>
    </row>
    <row r="7" spans="1:6" x14ac:dyDescent="0.2">
      <c r="A7" s="14" t="s">
        <v>1</v>
      </c>
      <c r="B7" s="22">
        <v>0</v>
      </c>
      <c r="C7" s="22">
        <v>0</v>
      </c>
      <c r="D7" s="23">
        <f>B7*C17+C7*C18</f>
        <v>0</v>
      </c>
      <c r="E7" s="23">
        <f>D41</f>
        <v>1.3333333333333333</v>
      </c>
      <c r="F7" s="24">
        <f>E7-D7</f>
        <v>1.3333333333333333</v>
      </c>
    </row>
    <row r="8" spans="1:6" x14ac:dyDescent="0.2">
      <c r="A8" s="18"/>
      <c r="B8" s="16"/>
      <c r="C8" s="16"/>
      <c r="D8" s="23"/>
      <c r="E8" s="16"/>
      <c r="F8" s="17"/>
    </row>
    <row r="9" spans="1:6" x14ac:dyDescent="0.2">
      <c r="A9" s="18"/>
      <c r="B9" s="16"/>
      <c r="C9" s="16"/>
      <c r="D9" s="23"/>
      <c r="E9" s="16"/>
      <c r="F9" s="17"/>
    </row>
    <row r="10" spans="1:6" x14ac:dyDescent="0.2">
      <c r="A10" s="18"/>
      <c r="B10" s="16"/>
      <c r="C10" s="16"/>
      <c r="D10" s="23"/>
      <c r="E10" s="16"/>
      <c r="F10" s="17"/>
    </row>
    <row r="11" spans="1:6" x14ac:dyDescent="0.2">
      <c r="A11" s="19" t="s">
        <v>65</v>
      </c>
      <c r="B11" s="20" t="s">
        <v>4</v>
      </c>
      <c r="C11" s="20" t="s">
        <v>5</v>
      </c>
      <c r="D11" s="20" t="s">
        <v>29</v>
      </c>
      <c r="E11" s="20" t="s">
        <v>74</v>
      </c>
      <c r="F11" s="17"/>
    </row>
    <row r="12" spans="1:6" x14ac:dyDescent="0.2">
      <c r="A12" s="14" t="s">
        <v>3</v>
      </c>
      <c r="B12" s="22">
        <v>1.1428571428571423</v>
      </c>
      <c r="C12" s="22">
        <v>9.5238095238095441E-2</v>
      </c>
      <c r="D12" s="25">
        <f>B12*C17+C12*C18</f>
        <v>1.3333333333333333</v>
      </c>
      <c r="E12" s="22">
        <v>1.3333333333333333</v>
      </c>
      <c r="F12" s="17"/>
    </row>
    <row r="13" spans="1:6" x14ac:dyDescent="0.2">
      <c r="A13" s="14" t="s">
        <v>1</v>
      </c>
      <c r="B13" s="22">
        <v>0</v>
      </c>
      <c r="C13" s="22">
        <v>0.83333333333333304</v>
      </c>
      <c r="D13" s="25">
        <f>B13*C17+C13*C18</f>
        <v>1.6666666666666661</v>
      </c>
      <c r="E13" s="22">
        <v>1.6666666666666659</v>
      </c>
      <c r="F13" s="17"/>
    </row>
    <row r="14" spans="1:6" x14ac:dyDescent="0.2">
      <c r="A14" s="18"/>
      <c r="B14" s="16"/>
      <c r="C14" s="16"/>
      <c r="D14" s="16"/>
      <c r="E14" s="16"/>
      <c r="F14" s="17"/>
    </row>
    <row r="15" spans="1:6" x14ac:dyDescent="0.2">
      <c r="A15" s="18"/>
      <c r="B15" s="16"/>
      <c r="C15" s="16"/>
      <c r="D15" s="16"/>
      <c r="E15" s="16"/>
      <c r="F15" s="17"/>
    </row>
    <row r="16" spans="1:6" ht="32" x14ac:dyDescent="0.2">
      <c r="A16" s="14"/>
      <c r="B16" s="26" t="s">
        <v>13</v>
      </c>
      <c r="C16" s="26" t="s">
        <v>14</v>
      </c>
      <c r="D16" s="16"/>
      <c r="E16" s="16"/>
      <c r="F16" s="17"/>
    </row>
    <row r="17" spans="1:6" x14ac:dyDescent="0.2">
      <c r="A17" s="14" t="s">
        <v>11</v>
      </c>
      <c r="B17" s="15">
        <v>10</v>
      </c>
      <c r="C17" s="15">
        <v>1</v>
      </c>
      <c r="D17" s="16"/>
      <c r="E17" s="16"/>
      <c r="F17" s="17"/>
    </row>
    <row r="18" spans="1:6" ht="17" thickBot="1" x14ac:dyDescent="0.25">
      <c r="A18" s="27" t="s">
        <v>12</v>
      </c>
      <c r="B18" s="28">
        <v>6</v>
      </c>
      <c r="C18" s="28">
        <v>2</v>
      </c>
      <c r="D18" s="29"/>
      <c r="E18" s="29"/>
      <c r="F18" s="30"/>
    </row>
    <row r="19" spans="1:6" ht="17" thickBot="1" x14ac:dyDescent="0.25"/>
    <row r="20" spans="1:6" x14ac:dyDescent="0.2">
      <c r="A20" s="10" t="s">
        <v>6</v>
      </c>
      <c r="B20" s="31"/>
      <c r="C20" s="31"/>
      <c r="D20" s="12"/>
      <c r="E20" s="12"/>
      <c r="F20" s="13"/>
    </row>
    <row r="21" spans="1:6" x14ac:dyDescent="0.2">
      <c r="A21" s="18"/>
      <c r="B21" s="16"/>
      <c r="C21" s="16"/>
      <c r="D21" s="16"/>
      <c r="E21" s="16"/>
      <c r="F21" s="17"/>
    </row>
    <row r="22" spans="1:6" x14ac:dyDescent="0.2">
      <c r="A22" s="14" t="s">
        <v>67</v>
      </c>
      <c r="B22" s="23">
        <v>5.7977080345153802E-2</v>
      </c>
      <c r="C22" s="15"/>
      <c r="D22" s="16"/>
      <c r="E22" s="16"/>
      <c r="F22" s="17"/>
    </row>
    <row r="23" spans="1:6" x14ac:dyDescent="0.2">
      <c r="A23" s="18"/>
      <c r="B23" s="16"/>
      <c r="C23" s="16"/>
      <c r="D23" s="16"/>
      <c r="E23" s="16"/>
      <c r="F23" s="17"/>
    </row>
    <row r="24" spans="1:6" x14ac:dyDescent="0.2">
      <c r="A24" s="18"/>
      <c r="B24" s="20" t="s">
        <v>0</v>
      </c>
      <c r="C24" s="20" t="s">
        <v>1</v>
      </c>
      <c r="D24" s="16"/>
      <c r="E24" s="16"/>
      <c r="F24" s="17"/>
    </row>
    <row r="25" spans="1:6" x14ac:dyDescent="0.2">
      <c r="A25" s="14" t="s">
        <v>34</v>
      </c>
      <c r="B25" s="15">
        <f>SQRT(1+SUM(B6:C6))</f>
        <v>2.1984843263788201</v>
      </c>
      <c r="C25" s="15">
        <f>SQRT(1+ SUM(B7:C7))</f>
        <v>1</v>
      </c>
      <c r="D25" s="16"/>
      <c r="E25" s="16"/>
      <c r="F25" s="17"/>
    </row>
    <row r="26" spans="1:6" x14ac:dyDescent="0.2">
      <c r="A26" s="14" t="s">
        <v>66</v>
      </c>
      <c r="B26" s="15">
        <f>SQRT(SUM(B12:C12))</f>
        <v>1.1126972805283735</v>
      </c>
      <c r="C26" s="15">
        <f>SQRT(SUM(B13:C13))</f>
        <v>0.91287092917527668</v>
      </c>
      <c r="D26" s="16"/>
      <c r="E26" s="16"/>
      <c r="F26" s="17"/>
    </row>
    <row r="27" spans="1:6" x14ac:dyDescent="0.2">
      <c r="A27" s="14" t="s">
        <v>71</v>
      </c>
      <c r="B27" s="15">
        <f>$B$22*E13</f>
        <v>9.662846724192295E-2</v>
      </c>
      <c r="C27" s="15">
        <f>B22*E12</f>
        <v>7.7302773793538393E-2</v>
      </c>
      <c r="D27" s="16"/>
      <c r="E27" s="16"/>
      <c r="F27" s="17"/>
    </row>
    <row r="28" spans="1:6" x14ac:dyDescent="0.2">
      <c r="A28" s="14" t="s">
        <v>73</v>
      </c>
      <c r="B28" s="23">
        <f>B22*E12</f>
        <v>7.7302773793538393E-2</v>
      </c>
      <c r="C28" s="23">
        <f>B22*E13</f>
        <v>9.662846724192295E-2</v>
      </c>
      <c r="D28" s="16"/>
      <c r="E28" s="16"/>
      <c r="F28" s="17"/>
    </row>
    <row r="29" spans="1:6" x14ac:dyDescent="0.2">
      <c r="A29" s="14" t="s">
        <v>33</v>
      </c>
      <c r="B29" s="32">
        <f>B25+B26+B27-B28</f>
        <v>3.3305073003555776</v>
      </c>
      <c r="C29" s="32">
        <f>C25+C26+C27-C28</f>
        <v>1.893545235726892</v>
      </c>
      <c r="D29" s="16"/>
      <c r="E29" s="16"/>
      <c r="F29" s="17"/>
    </row>
    <row r="30" spans="1:6" x14ac:dyDescent="0.2">
      <c r="A30" s="14" t="s">
        <v>17</v>
      </c>
      <c r="B30" s="32">
        <v>10</v>
      </c>
      <c r="C30" s="32">
        <v>10</v>
      </c>
      <c r="D30" s="16"/>
      <c r="E30" s="16"/>
      <c r="F30" s="17"/>
    </row>
    <row r="31" spans="1:6" ht="17" thickBot="1" x14ac:dyDescent="0.25">
      <c r="A31" s="33" t="s">
        <v>68</v>
      </c>
      <c r="B31" s="34">
        <f>SUMPRODUCT(B29:C29,B30:C30)</f>
        <v>52.240525360824698</v>
      </c>
      <c r="C31" s="29"/>
      <c r="D31" s="29"/>
      <c r="E31" s="29"/>
      <c r="F31" s="30"/>
    </row>
    <row r="32" spans="1:6" ht="17" thickBot="1" x14ac:dyDescent="0.25"/>
    <row r="33" spans="1:6" x14ac:dyDescent="0.2">
      <c r="A33" s="10" t="s">
        <v>7</v>
      </c>
      <c r="B33" s="11"/>
      <c r="C33" s="11"/>
      <c r="D33" s="11"/>
      <c r="E33" s="12"/>
      <c r="F33" s="13"/>
    </row>
    <row r="34" spans="1:6" x14ac:dyDescent="0.2">
      <c r="A34" s="14"/>
      <c r="B34" s="15"/>
      <c r="C34" s="15"/>
      <c r="D34" s="15"/>
      <c r="E34" s="16"/>
      <c r="F34" s="17"/>
    </row>
    <row r="35" spans="1:6" x14ac:dyDescent="0.2">
      <c r="A35" s="14"/>
      <c r="B35" s="20" t="s">
        <v>8</v>
      </c>
      <c r="C35" s="15"/>
      <c r="D35" s="20" t="s">
        <v>9</v>
      </c>
      <c r="E35" s="16"/>
      <c r="F35" s="17"/>
    </row>
    <row r="36" spans="1:6" x14ac:dyDescent="0.2">
      <c r="A36" s="14" t="s">
        <v>0</v>
      </c>
      <c r="B36" s="15">
        <f>SUM(B6, B12)*$B$17+SUM(C6,C12)*$B$18</f>
        <v>35</v>
      </c>
      <c r="C36" s="15" t="s">
        <v>10</v>
      </c>
      <c r="D36" s="35">
        <v>35</v>
      </c>
      <c r="E36" s="16"/>
      <c r="F36" s="17"/>
    </row>
    <row r="37" spans="1:6" x14ac:dyDescent="0.2">
      <c r="A37" s="14" t="s">
        <v>1</v>
      </c>
      <c r="B37" s="15">
        <f>SUM(B7, B13)*$B$17+SUM(C7,C13)*$B$18</f>
        <v>4.9999999999999982</v>
      </c>
      <c r="C37" s="15" t="s">
        <v>10</v>
      </c>
      <c r="D37" s="35">
        <v>5</v>
      </c>
      <c r="E37" s="16"/>
      <c r="F37" s="17"/>
    </row>
    <row r="38" spans="1:6" x14ac:dyDescent="0.2">
      <c r="A38" s="36"/>
      <c r="B38" s="16"/>
      <c r="C38" s="23"/>
      <c r="D38" s="23"/>
      <c r="E38" s="16"/>
      <c r="F38" s="17"/>
    </row>
    <row r="39" spans="1:6" x14ac:dyDescent="0.2">
      <c r="A39" s="36"/>
      <c r="B39" s="16"/>
      <c r="C39" s="23"/>
      <c r="D39" s="53" t="s">
        <v>77</v>
      </c>
      <c r="E39" s="16"/>
      <c r="F39" s="17"/>
    </row>
    <row r="40" spans="1:6" x14ac:dyDescent="0.2">
      <c r="A40" s="36" t="s">
        <v>69</v>
      </c>
      <c r="B40" s="15">
        <f>D6</f>
        <v>7.6666666666666687</v>
      </c>
      <c r="C40" s="23" t="s">
        <v>10</v>
      </c>
      <c r="D40" s="25">
        <f>0.8*'Pollution Q1'!D4</f>
        <v>9.3333333333333339</v>
      </c>
      <c r="E40" s="16"/>
      <c r="F40" s="17"/>
    </row>
    <row r="41" spans="1:6" x14ac:dyDescent="0.2">
      <c r="A41" s="14" t="s">
        <v>70</v>
      </c>
      <c r="B41" s="15">
        <f>D7</f>
        <v>0</v>
      </c>
      <c r="C41" s="15" t="s">
        <v>10</v>
      </c>
      <c r="D41" s="25">
        <f>0.8*'Pollution Q1'!D5</f>
        <v>1.3333333333333333</v>
      </c>
      <c r="E41" s="16"/>
      <c r="F41" s="17"/>
    </row>
    <row r="42" spans="1:6" x14ac:dyDescent="0.2">
      <c r="A42" s="14"/>
      <c r="B42" s="15"/>
      <c r="C42" s="15"/>
      <c r="D42" s="25"/>
      <c r="E42" s="16"/>
      <c r="F42" s="17"/>
    </row>
    <row r="43" spans="1:6" x14ac:dyDescent="0.2">
      <c r="A43" s="18"/>
      <c r="B43" s="16"/>
      <c r="C43" s="16"/>
      <c r="D43" s="53" t="s">
        <v>76</v>
      </c>
      <c r="E43" s="16"/>
      <c r="F43" s="17"/>
    </row>
    <row r="44" spans="1:6" ht="17" thickBot="1" x14ac:dyDescent="0.25">
      <c r="A44" s="27" t="s">
        <v>18</v>
      </c>
      <c r="B44" s="28">
        <f>SUM(D6:D7, D12:D13)*10</f>
        <v>106.66666666666669</v>
      </c>
      <c r="C44" s="28" t="s">
        <v>10</v>
      </c>
      <c r="D44" s="37">
        <f>0.8*'Pollution Q1'!E4</f>
        <v>106.66666666666669</v>
      </c>
      <c r="E44" s="29"/>
      <c r="F44" s="30"/>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Pollution Q1</vt:lpstr>
      <vt:lpstr>Pollution Q2</vt:lpstr>
      <vt:lpstr>Pollution Q3</vt:lpstr>
      <vt:lpstr>Pollution Q4</vt:lpstr>
      <vt:lpstr>Sensitivity for Q4</vt:lpstr>
      <vt:lpstr>Pollution Q5</vt:lpstr>
      <vt:lpstr>Pollution Q6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2017-10-25T15:24:46Z</dcterms:created>
  <dcterms:modified xsi:type="dcterms:W3CDTF">2017-10-30T23:23:01Z</dcterms:modified>
</cp:coreProperties>
</file>