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Ian/Dropbox/NYU_CUSP/Fall/Urban Decision Model/Assignments/"/>
    </mc:Choice>
  </mc:AlternateContent>
  <bookViews>
    <workbookView xWindow="0" yWindow="460" windowWidth="28800" windowHeight="17540" tabRatio="500" activeTab="7"/>
  </bookViews>
  <sheets>
    <sheet name="Advertise Q1" sheetId="1" r:id="rId1"/>
    <sheet name="Advertise Q2" sheetId="4" r:id="rId2"/>
    <sheet name="Police Q1" sheetId="9" r:id="rId3"/>
    <sheet name="Police Q2" sheetId="10" r:id="rId4"/>
    <sheet name="Police Q3" sheetId="11" r:id="rId5"/>
    <sheet name="Teacher Q1" sheetId="5" r:id="rId6"/>
    <sheet name="Teacher Q2 - 5pts" sheetId="12" r:id="rId7"/>
    <sheet name="Teacher Q2 - 10pts" sheetId="8" r:id="rId8"/>
  </sheets>
  <definedNames>
    <definedName name="solver_adj" localSheetId="0" hidden="1">'Advertise Q1'!$E$7:$F$7</definedName>
    <definedName name="solver_adj" localSheetId="1" hidden="1">'Advertise Q2'!$E$7:$F$7</definedName>
    <definedName name="solver_adj" localSheetId="2" hidden="1">'Police Q1'!$C$4:$C$9</definedName>
    <definedName name="solver_adj" localSheetId="3" hidden="1">'Police Q2'!$C$4:$C$9</definedName>
    <definedName name="solver_adj" localSheetId="4" hidden="1">'Police Q3'!$C$4:$C$9</definedName>
    <definedName name="solver_adj" localSheetId="5" hidden="1">'Teacher Q1'!$E$5:$G$5</definedName>
    <definedName name="solver_adj" localSheetId="7" hidden="1">'Teacher Q2 - 10pts'!$E$8:$G$8</definedName>
    <definedName name="solver_adj" localSheetId="6" hidden="1">'Teacher Q2 - 5pts'!$E$8:$G$8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7" hidden="1">0.0001</definedName>
    <definedName name="solver_cvg" localSheetId="6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7" hidden="1">1</definedName>
    <definedName name="solver_drv" localSheetId="6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7" hidden="1">1</definedName>
    <definedName name="solver_eng" localSheetId="6" hidden="1">1</definedName>
    <definedName name="solver_est" localSheetId="0" hidden="1">1</definedName>
    <definedName name="solver_est" localSheetId="1" hidden="1">1</definedName>
    <definedName name="solver_est" localSheetId="5" hidden="1">1</definedName>
    <definedName name="solver_est" localSheetId="7" hidden="1">1</definedName>
    <definedName name="solver_est" localSheetId="6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7" hidden="1">2147483647</definedName>
    <definedName name="solver_itr" localSheetId="6" hidden="1">2147483647</definedName>
    <definedName name="solver_lhs1" localSheetId="0" hidden="1">'Advertise Q1'!$E$7</definedName>
    <definedName name="solver_lhs1" localSheetId="1" hidden="1">'Advertise Q2'!$G$7</definedName>
    <definedName name="solver_lhs1" localSheetId="2" hidden="1">'Police Q1'!$C$10</definedName>
    <definedName name="solver_lhs1" localSheetId="3" hidden="1">'Police Q2'!$C$10</definedName>
    <definedName name="solver_lhs1" localSheetId="4" hidden="1">'Police Q3'!$C$10</definedName>
    <definedName name="solver_lhs1" localSheetId="5" hidden="1">'Teacher Q1'!$E$9:$G$9</definedName>
    <definedName name="solver_lhs1" localSheetId="7" hidden="1">'Teacher Q2 - 10pts'!$E$12:$G$12</definedName>
    <definedName name="solver_lhs1" localSheetId="6" hidden="1">'Teacher Q2 - 5pts'!$E$12:$G$12</definedName>
    <definedName name="solver_lhs2" localSheetId="0" hidden="1">'Advertise Q1'!$F$7</definedName>
    <definedName name="solver_lhs2" localSheetId="1" hidden="1">'Advertise Q2'!$G$7</definedName>
    <definedName name="solver_lhs2" localSheetId="2" hidden="1">'Police Q1'!$C$4:$C$9</definedName>
    <definedName name="solver_lhs2" localSheetId="3" hidden="1">'Police Q2'!$C$4:$C$9</definedName>
    <definedName name="solver_lhs2" localSheetId="4" hidden="1">'Police Q3'!$C$4:$C$9</definedName>
    <definedName name="solver_lhs2" localSheetId="5" hidden="1">'Teacher Q1'!$E$9:$G$9</definedName>
    <definedName name="solver_lhs2" localSheetId="7" hidden="1">'Teacher Q2 - 10pts'!$E$12:$G$12</definedName>
    <definedName name="solver_lhs2" localSheetId="6" hidden="1">'Teacher Q2 - 5pts'!$E$12:$G$12</definedName>
    <definedName name="solver_lhs3" localSheetId="0" hidden="1">'Advertise Q1'!$G$7</definedName>
    <definedName name="solver_lhs3" localSheetId="1" hidden="1">'Advertise Q2'!$G$7</definedName>
    <definedName name="solver_lhs3" localSheetId="2" hidden="1">'Police Q1'!$C$4:$C$9</definedName>
    <definedName name="solver_lhs3" localSheetId="3" hidden="1">'Police Q2'!$C$4:$C$9</definedName>
    <definedName name="solver_lhs3" localSheetId="4" hidden="1">'Police Q3'!$C$4:$C$9</definedName>
    <definedName name="solver_lhs3" localSheetId="5" hidden="1">'Teacher Q1'!$I$10</definedName>
    <definedName name="solver_lhs3" localSheetId="7" hidden="1">'Teacher Q2 - 10pts'!$E$8:$G$8</definedName>
    <definedName name="solver_lhs3" localSheetId="6" hidden="1">'Teacher Q2 - 5pts'!$E$8:$G$8</definedName>
    <definedName name="solver_lhs4" localSheetId="5" hidden="1">'Teacher Q1'!$I$10</definedName>
    <definedName name="solver_lhs4" localSheetId="7" hidden="1">'Teacher Q2 - 10pts'!$J$16</definedName>
    <definedName name="solver_lhs4" localSheetId="6" hidden="1">'Teacher Q2 - 5pts'!$K$17</definedName>
    <definedName name="solver_lhs5" localSheetId="7" hidden="1">'Teacher Q2 - 10pts'!#REF!</definedName>
    <definedName name="solver_lhs5" localSheetId="6" hidden="1">'Teacher Q2 - 5pts'!#REF!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lin" localSheetId="7" hidden="1">2</definedName>
    <definedName name="solver_lin" localSheetId="6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7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7" hidden="1">30</definedName>
    <definedName name="solver_mni" localSheetId="6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7" hidden="1">0.075</definedName>
    <definedName name="solver_mrt" localSheetId="6" hidden="1">0.075</definedName>
    <definedName name="solver_msl" localSheetId="0" hidden="1">1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7" hidden="1">2</definedName>
    <definedName name="solver_msl" localSheetId="6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2</definedName>
    <definedName name="solver_neg" localSheetId="7" hidden="1">2</definedName>
    <definedName name="solver_neg" localSheetId="6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7" hidden="1">2147483647</definedName>
    <definedName name="solver_nod" localSheetId="6" hidden="1">2147483647</definedName>
    <definedName name="solver_num" localSheetId="0" hidden="1">3</definedName>
    <definedName name="solver_num" localSheetId="1" hidden="1">0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7" hidden="1">4</definedName>
    <definedName name="solver_num" localSheetId="6" hidden="1">4</definedName>
    <definedName name="solver_nwt" localSheetId="0" hidden="1">1</definedName>
    <definedName name="solver_nwt" localSheetId="1" hidden="1">1</definedName>
    <definedName name="solver_nwt" localSheetId="5" hidden="1">1</definedName>
    <definedName name="solver_nwt" localSheetId="7" hidden="1">1</definedName>
    <definedName name="solver_nwt" localSheetId="6" hidden="1">1</definedName>
    <definedName name="solver_opt" localSheetId="0" hidden="1">'Advertise Q1'!$E$17</definedName>
    <definedName name="solver_opt" localSheetId="1" hidden="1">'Advertise Q2'!$E$17</definedName>
    <definedName name="solver_opt" localSheetId="2" hidden="1">'Police Q1'!$D$10</definedName>
    <definedName name="solver_opt" localSheetId="3" hidden="1">'Police Q2'!$D$10</definedName>
    <definedName name="solver_opt" localSheetId="4" hidden="1">'Police Q3'!$E$4</definedName>
    <definedName name="solver_opt" localSheetId="5" hidden="1">'Teacher Q1'!$K$14</definedName>
    <definedName name="solver_opt" localSheetId="7" hidden="1">'Teacher Q2 - 10pts'!$E$5</definedName>
    <definedName name="solver_opt" localSheetId="6" hidden="1">'Teacher Q2 - 5pts'!$E$5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7" hidden="1">0.000001</definedName>
    <definedName name="solver_pre" localSheetId="6" hidden="1">0.000001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7" hidden="1">1</definedName>
    <definedName name="solver_rbv" localSheetId="6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7" hidden="1">1</definedName>
    <definedName name="solver_rel1" localSheetId="6" hidden="1">1</definedName>
    <definedName name="solver_rel2" localSheetId="0" hidden="1">1</definedName>
    <definedName name="solver_rel2" localSheetId="1" hidden="1">1</definedName>
    <definedName name="solver_rel2" localSheetId="2" hidden="1">4</definedName>
    <definedName name="solver_rel2" localSheetId="3" hidden="1">4</definedName>
    <definedName name="solver_rel2" localSheetId="4" hidden="1">4</definedName>
    <definedName name="solver_rel2" localSheetId="5" hidden="1">3</definedName>
    <definedName name="solver_rel2" localSheetId="7" hidden="1">3</definedName>
    <definedName name="solver_rel2" localSheetId="6" hidden="1">3</definedName>
    <definedName name="solver_rel3" localSheetId="0" hidden="1">1</definedName>
    <definedName name="solver_rel3" localSheetId="1" hidden="1">1</definedName>
    <definedName name="solver_rel3" localSheetId="2" hidden="1">3</definedName>
    <definedName name="solver_rel3" localSheetId="3" hidden="1">3</definedName>
    <definedName name="solver_rel3" localSheetId="4" hidden="1">3</definedName>
    <definedName name="solver_rel3" localSheetId="5" hidden="1">1</definedName>
    <definedName name="solver_rel3" localSheetId="7" hidden="1">4</definedName>
    <definedName name="solver_rel3" localSheetId="6" hidden="1">4</definedName>
    <definedName name="solver_rel4" localSheetId="5" hidden="1">1</definedName>
    <definedName name="solver_rel4" localSheetId="7" hidden="1">3</definedName>
    <definedName name="solver_rel4" localSheetId="6" hidden="1">3</definedName>
    <definedName name="solver_rel5" localSheetId="7" hidden="1">1</definedName>
    <definedName name="solver_rel5" localSheetId="6" hidden="1">1</definedName>
    <definedName name="solver_rhs1" localSheetId="0" hidden="1">'Advertise Q1'!$I$7</definedName>
    <definedName name="solver_rhs1" localSheetId="1" hidden="1">'Advertise Q2'!$J$7</definedName>
    <definedName name="solver_rhs1" localSheetId="2" hidden="1">'Police Q1'!$C$11</definedName>
    <definedName name="solver_rhs1" localSheetId="3" hidden="1">'Police Q2'!$C$11</definedName>
    <definedName name="solver_rhs1" localSheetId="4" hidden="1">'Police Q3'!$C$11</definedName>
    <definedName name="solver_rhs1" localSheetId="5" hidden="1">'Teacher Q1'!$E$22:$G$22</definedName>
    <definedName name="solver_rhs1" localSheetId="7" hidden="1">'Teacher Q2 - 10pts'!$E$24:$G$24</definedName>
    <definedName name="solver_rhs1" localSheetId="6" hidden="1">'Teacher Q2 - 5pts'!$E$26:$G$26</definedName>
    <definedName name="solver_rhs2" localSheetId="0" hidden="1">'Advertise Q1'!$I$7</definedName>
    <definedName name="solver_rhs2" localSheetId="1" hidden="1">'Advertise Q2'!$J$7</definedName>
    <definedName name="solver_rhs2" localSheetId="2" hidden="1">integer</definedName>
    <definedName name="solver_rhs2" localSheetId="3" hidden="1">integer</definedName>
    <definedName name="solver_rhs2" localSheetId="4" hidden="1">integer</definedName>
    <definedName name="solver_rhs2" localSheetId="5" hidden="1">'Teacher Q1'!$E$21:$G$21</definedName>
    <definedName name="solver_rhs2" localSheetId="7" hidden="1">'Teacher Q2 - 10pts'!$E$23:$G$23</definedName>
    <definedName name="solver_rhs2" localSheetId="6" hidden="1">'Teacher Q2 - 5pts'!$E$25:$G$25</definedName>
    <definedName name="solver_rhs3" localSheetId="0" hidden="1">'Advertise Q1'!$I$7</definedName>
    <definedName name="solver_rhs3" localSheetId="1" hidden="1">'Advertise Q2'!$J$7</definedName>
    <definedName name="solver_rhs3" localSheetId="2" hidden="1">1</definedName>
    <definedName name="solver_rhs3" localSheetId="3" hidden="1">1</definedName>
    <definedName name="solver_rhs3" localSheetId="4" hidden="1">1</definedName>
    <definedName name="solver_rhs3" localSheetId="5" hidden="1">'Teacher Q1'!$K$10</definedName>
    <definedName name="solver_rhs3" localSheetId="7" hidden="1">integer</definedName>
    <definedName name="solver_rhs3" localSheetId="6" hidden="1">integer</definedName>
    <definedName name="solver_rhs4" localSheetId="5" hidden="1">'Teacher Q1'!$K$10</definedName>
    <definedName name="solver_rhs4" localSheetId="7" hidden="1">10</definedName>
    <definedName name="solver_rhs4" localSheetId="6" hidden="1">5</definedName>
    <definedName name="solver_rhs5" localSheetId="7" hidden="1">'Teacher Q2 - 10pts'!$D$5</definedName>
    <definedName name="solver_rhs5" localSheetId="6" hidden="1">'Teacher Q2 - 5pts'!$D$5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7" hidden="1">2</definedName>
    <definedName name="solver_rlx" localSheetId="6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7" hidden="1">0</definedName>
    <definedName name="solver_rsd" localSheetId="6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1</definedName>
    <definedName name="solver_scl" localSheetId="7" hidden="1">1</definedName>
    <definedName name="solver_scl" localSheetId="6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7" hidden="1">2</definedName>
    <definedName name="solver_sho" localSheetId="6" hidden="1">2</definedName>
    <definedName name="solver_ssz" localSheetId="0" hidden="1">100</definedName>
    <definedName name="solver_ssz" localSheetId="1" hidden="1">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7" hidden="1">100</definedName>
    <definedName name="solver_ssz" localSheetId="6" hidden="1">100</definedName>
    <definedName name="solver_tim" localSheetId="0" hidden="1">200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7" hidden="1">2147483647</definedName>
    <definedName name="solver_tim" localSheetId="6" hidden="1">2147483647</definedName>
    <definedName name="solver_tol" localSheetId="0" hidden="1">0</definedName>
    <definedName name="solver_tol" localSheetId="1" hidden="1">0</definedName>
    <definedName name="solver_tol" localSheetId="2" hidden="1">0</definedName>
    <definedName name="solver_tol" localSheetId="3" hidden="1">0</definedName>
    <definedName name="solver_tol" localSheetId="4" hidden="1">0</definedName>
    <definedName name="solver_tol" localSheetId="5" hidden="1">0</definedName>
    <definedName name="solver_tol" localSheetId="7" hidden="1">0.0005</definedName>
    <definedName name="solver_tol" localSheetId="6" hidden="1">0.0005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1</definedName>
    <definedName name="solver_typ" localSheetId="7" hidden="1">2</definedName>
    <definedName name="solver_typ" localSheetId="6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7" hidden="1">10</definedName>
    <definedName name="solver_val" localSheetId="6" hidden="1">5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3</definedName>
    <definedName name="solver_ver" localSheetId="7" hidden="1">2</definedName>
    <definedName name="solver_ver" localSheetId="6" hidden="1">2</definedName>
  </definedNam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2" l="1"/>
  <c r="H15" i="5"/>
  <c r="H14" i="5"/>
  <c r="E9" i="5"/>
  <c r="E14" i="1"/>
  <c r="F14" i="1"/>
  <c r="E17" i="1"/>
  <c r="E14" i="4"/>
  <c r="F14" i="4"/>
  <c r="G7" i="4"/>
  <c r="E17" i="4"/>
  <c r="H19" i="12"/>
  <c r="H18" i="12"/>
  <c r="H17" i="12"/>
  <c r="K17" i="12"/>
  <c r="G12" i="12"/>
  <c r="G13" i="12"/>
  <c r="F12" i="12"/>
  <c r="F13" i="12"/>
  <c r="E12" i="12"/>
  <c r="E13" i="12"/>
  <c r="E3" i="12"/>
  <c r="E4" i="12"/>
  <c r="D4" i="11"/>
  <c r="D5" i="11"/>
  <c r="D6" i="11"/>
  <c r="D7" i="11"/>
  <c r="D8" i="11"/>
  <c r="D9" i="11"/>
  <c r="E4" i="11"/>
  <c r="C10" i="11"/>
  <c r="F16" i="10"/>
  <c r="F17" i="10"/>
  <c r="F18" i="10"/>
  <c r="F19" i="10"/>
  <c r="F20" i="10"/>
  <c r="F15" i="10"/>
  <c r="D5" i="10"/>
  <c r="D6" i="10"/>
  <c r="D7" i="10"/>
  <c r="D8" i="10"/>
  <c r="D9" i="10"/>
  <c r="D4" i="10"/>
  <c r="D10" i="10"/>
  <c r="C10" i="10"/>
  <c r="D4" i="9"/>
  <c r="D5" i="9"/>
  <c r="D6" i="9"/>
  <c r="D7" i="9"/>
  <c r="D8" i="9"/>
  <c r="D9" i="9"/>
  <c r="D10" i="9"/>
  <c r="C10" i="9"/>
  <c r="H17" i="8"/>
  <c r="H18" i="8"/>
  <c r="H19" i="8"/>
  <c r="J16" i="8"/>
  <c r="G12" i="8"/>
  <c r="G13" i="8"/>
  <c r="F12" i="8"/>
  <c r="F13" i="8"/>
  <c r="E12" i="8"/>
  <c r="E13" i="8"/>
  <c r="E3" i="8"/>
  <c r="E4" i="8"/>
  <c r="E5" i="8"/>
  <c r="H16" i="5"/>
  <c r="K10" i="5"/>
  <c r="E10" i="5"/>
  <c r="F9" i="5"/>
  <c r="F10" i="5"/>
  <c r="G9" i="5"/>
  <c r="G10" i="5"/>
  <c r="I10" i="5"/>
  <c r="K14" i="5"/>
  <c r="G7" i="1"/>
</calcChain>
</file>

<file path=xl/comments1.xml><?xml version="1.0" encoding="utf-8"?>
<comments xmlns="http://schemas.openxmlformats.org/spreadsheetml/2006/main">
  <authors>
    <author>Ian</author>
  </authors>
  <commentList>
    <comment ref="G7" authorId="0">
      <text>
        <r>
          <rPr>
            <b/>
            <sz val="9"/>
            <color indexed="81"/>
            <rFont val="Tahoma"/>
            <family val="2"/>
          </rPr>
          <t>Ian:</t>
        </r>
        <r>
          <rPr>
            <sz val="9"/>
            <color indexed="81"/>
            <rFont val="Tahoma"/>
            <family val="2"/>
          </rPr>
          <t xml:space="preserve">
This is how much fund is required to maximize return of investment.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D10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This is not the best metric because it does not take into account of # of felonies.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D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Another approach is to benchmark based on felonies / area. This metric asllow the city to balance both  # of felonies and area.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E4" authorId="0">
      <text>
        <r>
          <rPr>
            <b/>
            <sz val="10"/>
            <color indexed="81"/>
            <rFont val="Calibri"/>
            <family val="2"/>
          </rPr>
          <t>This is the minimum standard deviation of car utilization.</t>
        </r>
        <r>
          <rPr>
            <sz val="10"/>
            <color indexed="81"/>
            <rFont val="Calibri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Ian</author>
  </authors>
  <commentList>
    <comment ref="G10" authorId="0">
      <text>
        <r>
          <rPr>
            <b/>
            <sz val="9"/>
            <color indexed="81"/>
            <rFont val="Tahoma"/>
            <family val="2"/>
          </rPr>
          <t>Ian:</t>
        </r>
        <r>
          <rPr>
            <sz val="9"/>
            <color indexed="81"/>
            <rFont val="Tahoma"/>
            <family val="2"/>
          </rPr>
          <t xml:space="preserve">
This is the number of teachers we should assign to each grade to optimize test score.
It is based on the new class size: 
Number of teacher = number of students / class size</t>
        </r>
      </text>
    </comment>
  </commentList>
</comments>
</file>

<file path=xl/comments6.xml><?xml version="1.0" encoding="utf-8"?>
<comments xmlns="http://schemas.openxmlformats.org/spreadsheetml/2006/main">
  <authors>
    <author>Ian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Ian:</t>
        </r>
        <r>
          <rPr>
            <sz val="9"/>
            <color indexed="81"/>
            <rFont val="Tahoma"/>
            <family val="2"/>
          </rPr>
          <t xml:space="preserve">
The city should hire 2095 new teachers in order to increase test score by 5 points. 
This is the new objective fundtion, which was to be minimized.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Ian:</t>
        </r>
        <r>
          <rPr>
            <sz val="9"/>
            <color indexed="81"/>
            <rFont val="Tahoma"/>
            <family val="2"/>
          </rPr>
          <t xml:space="preserve">
This is how teachers should ber allocated based on the new class size.
# of teacher = number of students / Class Size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Ian:</t>
        </r>
        <r>
          <rPr>
            <sz val="9"/>
            <color indexed="81"/>
            <rFont val="Tahoma"/>
            <family val="2"/>
          </rPr>
          <t xml:space="preserve">
Add a constraint so that the Test Score increase by a minimum of 5 points.</t>
        </r>
      </text>
    </comment>
  </commentList>
</comments>
</file>

<file path=xl/comments7.xml><?xml version="1.0" encoding="utf-8"?>
<comments xmlns="http://schemas.openxmlformats.org/spreadsheetml/2006/main">
  <authors>
    <author>Ian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Ian:</t>
        </r>
        <r>
          <rPr>
            <sz val="9"/>
            <color indexed="81"/>
            <rFont val="Tahoma"/>
            <family val="2"/>
          </rPr>
          <t xml:space="preserve">
Minimize new hire in order to achieve at least 10 point increase in test score.
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Ian:</t>
        </r>
        <r>
          <rPr>
            <sz val="9"/>
            <color indexed="81"/>
            <rFont val="Tahoma"/>
            <family val="2"/>
          </rPr>
          <t xml:space="preserve">
This is how the teachers should be allocated based on the new class size.
# of teacher = number of students / Class Size</t>
        </r>
      </text>
    </comment>
  </commentList>
</comments>
</file>

<file path=xl/sharedStrings.xml><?xml version="1.0" encoding="utf-8"?>
<sst xmlns="http://schemas.openxmlformats.org/spreadsheetml/2006/main" count="171" uniqueCount="58">
  <si>
    <t>Decision Variable</t>
  </si>
  <si>
    <t>Allocation</t>
  </si>
  <si>
    <t>City 1</t>
  </si>
  <si>
    <t>City 2</t>
  </si>
  <si>
    <t>$</t>
  </si>
  <si>
    <t>=</t>
  </si>
  <si>
    <t>Total Fund</t>
  </si>
  <si>
    <t>Objective</t>
  </si>
  <si>
    <t>Expected Donation</t>
  </si>
  <si>
    <t>Response</t>
  </si>
  <si>
    <t>Population</t>
  </si>
  <si>
    <t>% Donate</t>
  </si>
  <si>
    <t>Available fund</t>
  </si>
  <si>
    <t>&lt;=</t>
  </si>
  <si>
    <t>Return (Donation - Investment)</t>
  </si>
  <si>
    <t>K2</t>
  </si>
  <si>
    <t>K-2</t>
  </si>
  <si>
    <t xml:space="preserve">3 to 7 </t>
  </si>
  <si>
    <t>8 to 12</t>
  </si>
  <si>
    <t>3 to 7</t>
  </si>
  <si>
    <t>Class Size Reduction</t>
  </si>
  <si>
    <t>Number of Students</t>
  </si>
  <si>
    <t>Current Size</t>
  </si>
  <si>
    <t>New Class Size</t>
  </si>
  <si>
    <t>Point Change Estimate per Reduction in Class Size</t>
  </si>
  <si>
    <t>Change</t>
  </si>
  <si>
    <t>Total Point Change</t>
  </si>
  <si>
    <t>Constraints</t>
  </si>
  <si>
    <t>Minimum Class Size</t>
  </si>
  <si>
    <t>Maximum Class Size</t>
  </si>
  <si>
    <t>Total Teachers</t>
  </si>
  <si>
    <t>Available Teachers</t>
  </si>
  <si>
    <t># of Teachers Required</t>
  </si>
  <si>
    <t>How many new teachers do the city need to hire if we need to up the score by 5 points?</t>
  </si>
  <si>
    <t>Extra Teachers</t>
  </si>
  <si>
    <t>How many new teachers do the city need to hire if we need to up the score by 10 points?</t>
  </si>
  <si>
    <t>How many teachers should be assigned to each grade group to optimize test score without hiring new ones?</t>
  </si>
  <si>
    <t>Precinct</t>
  </si>
  <si>
    <t>Calls per Hour</t>
  </si>
  <si>
    <t>Felonies per Year</t>
  </si>
  <si>
    <t>Area (Sq. Mi.)</t>
  </si>
  <si>
    <t>A</t>
  </si>
  <si>
    <t>B</t>
  </si>
  <si>
    <t>C</t>
  </si>
  <si>
    <t>D</t>
  </si>
  <si>
    <t>E</t>
  </si>
  <si>
    <t>F</t>
  </si>
  <si>
    <t>Car Allocation</t>
  </si>
  <si>
    <t># of Cars</t>
  </si>
  <si>
    <t>Total</t>
  </si>
  <si>
    <t>Availabel Cars</t>
  </si>
  <si>
    <t>Response Time</t>
  </si>
  <si>
    <t xml:space="preserve"> </t>
  </si>
  <si>
    <t xml:space="preserve">Felonies / Area </t>
  </si>
  <si>
    <t>Utilization</t>
  </si>
  <si>
    <t>STD Utilization</t>
  </si>
  <si>
    <t>&gt;=</t>
  </si>
  <si>
    <t xml:space="preserve">&gt;=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</si>
</sst>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000"/>
    <numFmt numFmtId="166" formatCode="0.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/>
    <xf numFmtId="0" fontId="4" fillId="0" borderId="0" xfId="0" applyFont="1"/>
    <xf numFmtId="0" fontId="0" fillId="0" borderId="1" xfId="0" applyBorder="1"/>
    <xf numFmtId="0" fontId="4" fillId="0" borderId="2" xfId="0" applyFont="1" applyBorder="1" applyAlignment="1">
      <alignment horizontal="right" vertical="center"/>
    </xf>
    <xf numFmtId="1" fontId="0" fillId="0" borderId="3" xfId="0" applyNumberFormat="1" applyBorder="1" applyAlignment="1">
      <alignment horizontal="center" vertical="center"/>
    </xf>
    <xf numFmtId="0" fontId="0" fillId="0" borderId="4" xfId="0" applyBorder="1"/>
    <xf numFmtId="0" fontId="4" fillId="0" borderId="0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4" fillId="0" borderId="7" xfId="0" applyFont="1" applyBorder="1" applyAlignment="1">
      <alignment horizontal="right" vertical="center"/>
    </xf>
    <xf numFmtId="0" fontId="0" fillId="0" borderId="2" xfId="0" applyBorder="1"/>
    <xf numFmtId="0" fontId="4" fillId="0" borderId="2" xfId="0" applyFont="1" applyBorder="1" applyAlignment="1">
      <alignment horizontal="center" vertical="center"/>
    </xf>
    <xf numFmtId="16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0" fillId="2" borderId="0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4" fillId="0" borderId="7" xfId="0" applyFont="1" applyBorder="1" applyAlignment="1">
      <alignment horizontal="right"/>
    </xf>
    <xf numFmtId="1" fontId="4" fillId="0" borderId="7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0" fillId="0" borderId="3" xfId="0" applyBorder="1"/>
    <xf numFmtId="0" fontId="4" fillId="0" borderId="0" xfId="0" applyFont="1" applyBorder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4" fillId="0" borderId="1" xfId="0" applyFont="1" applyBorder="1"/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7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quotePrefix="1" applyBorder="1" applyAlignment="1">
      <alignment horizontal="center"/>
    </xf>
    <xf numFmtId="0" fontId="0" fillId="0" borderId="2" xfId="0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44" fontId="0" fillId="3" borderId="7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0" xfId="0" applyNumberFormat="1" applyBorder="1"/>
    <xf numFmtId="1" fontId="0" fillId="0" borderId="0" xfId="0" applyNumberForma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0" fillId="0" borderId="7" xfId="0" applyNumberFormat="1" applyBorder="1"/>
    <xf numFmtId="1" fontId="3" fillId="0" borderId="7" xfId="0" applyNumberFormat="1" applyFont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4" fillId="0" borderId="0" xfId="0" applyFont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1" fontId="0" fillId="3" borderId="0" xfId="0" applyNumberForma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0" fillId="2" borderId="0" xfId="0" applyNumberFormat="1" applyFill="1" applyBorder="1" applyAlignment="1">
      <alignment horizontal="center" vertical="center"/>
    </xf>
  </cellXfs>
  <cellStyles count="1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8"/>
  <sheetViews>
    <sheetView showGridLines="0" zoomScale="90" zoomScaleNormal="90" workbookViewId="0">
      <selection activeCell="G34" sqref="G34"/>
    </sheetView>
  </sheetViews>
  <sheetFormatPr baseColWidth="10" defaultColWidth="11" defaultRowHeight="16" x14ac:dyDescent="0.2"/>
  <cols>
    <col min="5" max="5" width="22.33203125" customWidth="1"/>
    <col min="6" max="6" width="28.1640625" customWidth="1"/>
    <col min="8" max="8" width="6.1640625" customWidth="1"/>
    <col min="9" max="9" width="15.6640625" customWidth="1"/>
  </cols>
  <sheetData>
    <row r="2" spans="3:9" ht="16.25" thickBot="1" x14ac:dyDescent="0.55000000000000004"/>
    <row r="3" spans="3:9" x14ac:dyDescent="0.2">
      <c r="C3" s="6"/>
      <c r="D3" s="14"/>
      <c r="E3" s="14"/>
      <c r="F3" s="14"/>
      <c r="G3" s="14"/>
      <c r="H3" s="14"/>
      <c r="I3" s="29"/>
    </row>
    <row r="4" spans="3:9" x14ac:dyDescent="0.2">
      <c r="C4" s="9"/>
      <c r="D4" s="33" t="s">
        <v>0</v>
      </c>
      <c r="E4" s="33"/>
      <c r="F4" s="33"/>
      <c r="G4" s="33"/>
      <c r="H4" s="33"/>
      <c r="I4" s="38"/>
    </row>
    <row r="5" spans="3:9" x14ac:dyDescent="0.2">
      <c r="C5" s="9"/>
      <c r="D5" s="33"/>
      <c r="E5" s="33"/>
      <c r="F5" s="33"/>
      <c r="G5" s="33"/>
      <c r="H5" s="33"/>
      <c r="I5" s="38"/>
    </row>
    <row r="6" spans="3:9" x14ac:dyDescent="0.2">
      <c r="C6" s="9"/>
      <c r="D6" s="30" t="s">
        <v>1</v>
      </c>
      <c r="E6" s="30" t="s">
        <v>2</v>
      </c>
      <c r="F6" s="30" t="s">
        <v>3</v>
      </c>
      <c r="G6" s="41" t="s">
        <v>6</v>
      </c>
      <c r="H6" s="22"/>
      <c r="I6" s="23" t="s">
        <v>12</v>
      </c>
    </row>
    <row r="7" spans="3:9" x14ac:dyDescent="0.2">
      <c r="C7" s="9"/>
      <c r="D7" s="33" t="s">
        <v>4</v>
      </c>
      <c r="E7" s="42">
        <v>251629.07322322225</v>
      </c>
      <c r="F7" s="42">
        <v>148370.92677677772</v>
      </c>
      <c r="G7" s="43">
        <f>E7+F7</f>
        <v>400000</v>
      </c>
      <c r="H7" s="44" t="s">
        <v>13</v>
      </c>
      <c r="I7" s="23">
        <v>400000</v>
      </c>
    </row>
    <row r="8" spans="3:9" ht="17" thickBot="1" x14ac:dyDescent="0.25">
      <c r="C8" s="12"/>
      <c r="D8" s="34"/>
      <c r="E8" s="34"/>
      <c r="F8" s="34"/>
      <c r="G8" s="34"/>
      <c r="H8" s="34"/>
      <c r="I8" s="40"/>
    </row>
    <row r="9" spans="3:9" ht="17" thickBot="1" x14ac:dyDescent="0.25">
      <c r="D9" s="1"/>
      <c r="E9" s="1"/>
      <c r="F9" s="1"/>
      <c r="G9" s="1"/>
      <c r="H9" s="1"/>
    </row>
    <row r="10" spans="3:9" x14ac:dyDescent="0.2">
      <c r="C10" s="6"/>
      <c r="D10" s="45"/>
      <c r="E10" s="15" t="s">
        <v>2</v>
      </c>
      <c r="F10" s="15" t="s">
        <v>3</v>
      </c>
      <c r="G10" s="45"/>
      <c r="H10" s="45"/>
      <c r="I10" s="29"/>
    </row>
    <row r="11" spans="3:9" x14ac:dyDescent="0.2">
      <c r="C11" s="9"/>
      <c r="D11" s="10" t="s">
        <v>9</v>
      </c>
      <c r="E11" s="33">
        <v>6.0000000000000001E-3</v>
      </c>
      <c r="F11" s="33">
        <v>4.0000000000000001E-3</v>
      </c>
      <c r="G11" s="33"/>
      <c r="H11" s="33"/>
      <c r="I11" s="38"/>
    </row>
    <row r="12" spans="3:9" x14ac:dyDescent="0.2">
      <c r="C12" s="9"/>
      <c r="D12" s="10" t="s">
        <v>10</v>
      </c>
      <c r="E12" s="33">
        <v>750000</v>
      </c>
      <c r="F12" s="33">
        <v>600000</v>
      </c>
      <c r="G12" s="33"/>
      <c r="H12" s="33"/>
      <c r="I12" s="38"/>
    </row>
    <row r="13" spans="3:9" x14ac:dyDescent="0.2">
      <c r="C13" s="9"/>
      <c r="D13" s="10" t="s">
        <v>8</v>
      </c>
      <c r="E13" s="46">
        <v>2</v>
      </c>
      <c r="F13" s="46">
        <v>1.5</v>
      </c>
      <c r="G13" s="33"/>
      <c r="H13" s="33"/>
      <c r="I13" s="38"/>
    </row>
    <row r="14" spans="3:9" x14ac:dyDescent="0.2">
      <c r="C14" s="9"/>
      <c r="D14" s="33" t="s">
        <v>11</v>
      </c>
      <c r="E14" s="47">
        <f>1-EXP(-E11*E7/1000)</f>
        <v>0.77904018781993689</v>
      </c>
      <c r="F14" s="47">
        <f>1-EXP(-F11*F7/1000)</f>
        <v>0.44760046935204589</v>
      </c>
      <c r="G14" s="33"/>
      <c r="H14" s="33"/>
      <c r="I14" s="38"/>
    </row>
    <row r="15" spans="3:9" x14ac:dyDescent="0.2">
      <c r="C15" s="9"/>
      <c r="D15" s="33"/>
      <c r="E15" s="33"/>
      <c r="F15" s="33"/>
      <c r="G15" s="33"/>
      <c r="H15" s="33"/>
      <c r="I15" s="38"/>
    </row>
    <row r="16" spans="3:9" x14ac:dyDescent="0.2">
      <c r="C16" s="9"/>
      <c r="D16" s="30" t="s">
        <v>7</v>
      </c>
      <c r="E16" s="30" t="s">
        <v>8</v>
      </c>
      <c r="F16" s="33"/>
      <c r="G16" s="33"/>
      <c r="H16" s="33"/>
      <c r="I16" s="38"/>
    </row>
    <row r="17" spans="3:9" ht="17" thickBot="1" x14ac:dyDescent="0.25">
      <c r="C17" s="12"/>
      <c r="D17" s="35"/>
      <c r="E17" s="48">
        <f>E12*E13*E14+F12*F13*F14</f>
        <v>1571400.7041467468</v>
      </c>
      <c r="F17" s="35"/>
      <c r="G17" s="35"/>
      <c r="H17" s="35"/>
      <c r="I17" s="40"/>
    </row>
    <row r="18" spans="3:9" x14ac:dyDescent="0.2">
      <c r="D18" s="1"/>
      <c r="F18" s="1"/>
      <c r="G18" s="1"/>
      <c r="H18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H18"/>
  <sheetViews>
    <sheetView showGridLines="0" zoomScale="90" zoomScaleNormal="90" workbookViewId="0">
      <selection activeCell="H34" sqref="H34"/>
    </sheetView>
  </sheetViews>
  <sheetFormatPr baseColWidth="10" defaultColWidth="11" defaultRowHeight="16" x14ac:dyDescent="0.2"/>
  <cols>
    <col min="5" max="5" width="22.33203125" customWidth="1"/>
    <col min="6" max="6" width="28.1640625" customWidth="1"/>
    <col min="8" max="8" width="11.83203125" bestFit="1" customWidth="1"/>
  </cols>
  <sheetData>
    <row r="3" spans="3:8" ht="16.25" thickBot="1" x14ac:dyDescent="0.55000000000000004"/>
    <row r="4" spans="3:8" x14ac:dyDescent="0.2">
      <c r="C4" s="6"/>
      <c r="D4" s="15" t="s">
        <v>0</v>
      </c>
      <c r="E4" s="45"/>
      <c r="F4" s="45"/>
      <c r="G4" s="45"/>
      <c r="H4" s="49"/>
    </row>
    <row r="5" spans="3:8" x14ac:dyDescent="0.2">
      <c r="C5" s="9"/>
      <c r="D5" s="33"/>
      <c r="E5" s="33"/>
      <c r="F5" s="33"/>
      <c r="G5" s="33"/>
      <c r="H5" s="11"/>
    </row>
    <row r="6" spans="3:8" x14ac:dyDescent="0.2">
      <c r="C6" s="9"/>
      <c r="D6" s="30" t="s">
        <v>1</v>
      </c>
      <c r="E6" s="30" t="s">
        <v>2</v>
      </c>
      <c r="F6" s="30" t="s">
        <v>3</v>
      </c>
      <c r="G6" s="30" t="s">
        <v>6</v>
      </c>
      <c r="H6" s="38"/>
    </row>
    <row r="7" spans="3:8" ht="17" thickBot="1" x14ac:dyDescent="0.25">
      <c r="C7" s="12"/>
      <c r="D7" s="35" t="s">
        <v>4</v>
      </c>
      <c r="E7" s="50">
        <v>366203.87421743845</v>
      </c>
      <c r="F7" s="50">
        <v>320233.46148534166</v>
      </c>
      <c r="G7" s="51">
        <f>E7+F7</f>
        <v>686437.33570278017</v>
      </c>
      <c r="H7" s="40"/>
    </row>
    <row r="8" spans="3:8" ht="17" thickBot="1" x14ac:dyDescent="0.25"/>
    <row r="9" spans="3:8" x14ac:dyDescent="0.2">
      <c r="C9" s="6"/>
      <c r="D9" s="45"/>
      <c r="E9" s="45"/>
      <c r="F9" s="45"/>
      <c r="G9" s="45"/>
      <c r="H9" s="49"/>
    </row>
    <row r="10" spans="3:8" x14ac:dyDescent="0.2">
      <c r="C10" s="9"/>
      <c r="D10" s="33"/>
      <c r="E10" s="30" t="s">
        <v>2</v>
      </c>
      <c r="F10" s="30" t="s">
        <v>3</v>
      </c>
      <c r="G10" s="33"/>
      <c r="H10" s="11"/>
    </row>
    <row r="11" spans="3:8" x14ac:dyDescent="0.2">
      <c r="C11" s="9"/>
      <c r="D11" s="10" t="s">
        <v>9</v>
      </c>
      <c r="E11" s="33">
        <v>6.0000000000000001E-3</v>
      </c>
      <c r="F11" s="33">
        <v>4.0000000000000001E-3</v>
      </c>
      <c r="G11" s="33"/>
      <c r="H11" s="11"/>
    </row>
    <row r="12" spans="3:8" x14ac:dyDescent="0.2">
      <c r="C12" s="9"/>
      <c r="D12" s="10" t="s">
        <v>10</v>
      </c>
      <c r="E12" s="33">
        <v>750000</v>
      </c>
      <c r="F12" s="33">
        <v>600000</v>
      </c>
      <c r="G12" s="33"/>
      <c r="H12" s="11"/>
    </row>
    <row r="13" spans="3:8" x14ac:dyDescent="0.2">
      <c r="C13" s="9"/>
      <c r="D13" s="10" t="s">
        <v>8</v>
      </c>
      <c r="E13" s="46">
        <v>2</v>
      </c>
      <c r="F13" s="46">
        <v>1.5</v>
      </c>
      <c r="G13" s="33"/>
      <c r="H13" s="11"/>
    </row>
    <row r="14" spans="3:8" x14ac:dyDescent="0.2">
      <c r="C14" s="9"/>
      <c r="D14" s="33" t="s">
        <v>11</v>
      </c>
      <c r="E14" s="47">
        <f>1-EXP(-E11*E7/1000)</f>
        <v>0.88888874088528047</v>
      </c>
      <c r="F14" s="47">
        <f>1-EXP(-F11*F7/1000)</f>
        <v>0.72222222235536182</v>
      </c>
      <c r="G14" s="33"/>
      <c r="H14" s="11"/>
    </row>
    <row r="15" spans="3:8" x14ac:dyDescent="0.2">
      <c r="C15" s="9"/>
      <c r="D15" s="33"/>
      <c r="E15" s="33"/>
      <c r="F15" s="33"/>
      <c r="G15" s="33"/>
      <c r="H15" s="11"/>
    </row>
    <row r="16" spans="3:8" x14ac:dyDescent="0.2">
      <c r="C16" s="9"/>
      <c r="D16" s="30" t="s">
        <v>7</v>
      </c>
      <c r="E16" s="63" t="s">
        <v>14</v>
      </c>
      <c r="F16" s="33"/>
      <c r="G16" s="33"/>
      <c r="H16" s="11"/>
    </row>
    <row r="17" spans="3:8" ht="17" thickBot="1" x14ac:dyDescent="0.25">
      <c r="C17" s="12"/>
      <c r="D17" s="35"/>
      <c r="E17" s="48">
        <f>E12*E13*E14+F12*F13*F14-G7</f>
        <v>1296895.7757449662</v>
      </c>
      <c r="F17" s="35"/>
      <c r="G17" s="35"/>
      <c r="H17" s="52"/>
    </row>
    <row r="18" spans="3:8" x14ac:dyDescent="0.2">
      <c r="D18" s="1"/>
      <c r="F18" s="1"/>
      <c r="G18" s="1"/>
      <c r="H18" s="1"/>
    </row>
  </sheetData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21"/>
  <sheetViews>
    <sheetView showGridLines="0" workbookViewId="0">
      <selection activeCell="H21" sqref="H21"/>
    </sheetView>
  </sheetViews>
  <sheetFormatPr baseColWidth="10" defaultRowHeight="16" x14ac:dyDescent="0.2"/>
  <cols>
    <col min="2" max="2" width="18.6640625" customWidth="1"/>
    <col min="3" max="3" width="15.33203125" customWidth="1"/>
    <col min="4" max="4" width="20.5" customWidth="1"/>
    <col min="5" max="5" width="15.5" customWidth="1"/>
  </cols>
  <sheetData>
    <row r="2" spans="2:6" ht="17" thickBot="1" x14ac:dyDescent="0.25"/>
    <row r="3" spans="2:6" x14ac:dyDescent="0.2">
      <c r="B3" s="68" t="s">
        <v>47</v>
      </c>
      <c r="C3" s="69" t="s">
        <v>48</v>
      </c>
      <c r="D3" s="17" t="s">
        <v>51</v>
      </c>
    </row>
    <row r="4" spans="2:6" x14ac:dyDescent="0.2">
      <c r="B4" s="70" t="s">
        <v>41</v>
      </c>
      <c r="C4" s="71">
        <v>2</v>
      </c>
      <c r="D4" s="72">
        <f>E15/C4</f>
        <v>0.95</v>
      </c>
    </row>
    <row r="5" spans="2:6" x14ac:dyDescent="0.2">
      <c r="B5" s="70" t="s">
        <v>42</v>
      </c>
      <c r="C5" s="71">
        <v>1</v>
      </c>
      <c r="D5" s="72">
        <f t="shared" ref="D5:D9" si="0">E16/C5</f>
        <v>0.8</v>
      </c>
    </row>
    <row r="6" spans="2:6" x14ac:dyDescent="0.2">
      <c r="B6" s="70" t="s">
        <v>43</v>
      </c>
      <c r="C6" s="71">
        <v>4</v>
      </c>
      <c r="D6" s="72">
        <f t="shared" si="0"/>
        <v>1.3</v>
      </c>
    </row>
    <row r="7" spans="2:6" x14ac:dyDescent="0.2">
      <c r="B7" s="70" t="s">
        <v>44</v>
      </c>
      <c r="C7" s="71">
        <v>2</v>
      </c>
      <c r="D7" s="72">
        <f t="shared" si="0"/>
        <v>0.5</v>
      </c>
    </row>
    <row r="8" spans="2:6" x14ac:dyDescent="0.2">
      <c r="B8" s="70" t="s">
        <v>45</v>
      </c>
      <c r="C8" s="71">
        <v>7</v>
      </c>
      <c r="D8" s="72">
        <f t="shared" si="0"/>
        <v>2.4285714285714284</v>
      </c>
    </row>
    <row r="9" spans="2:6" x14ac:dyDescent="0.2">
      <c r="B9" s="70" t="s">
        <v>46</v>
      </c>
      <c r="C9" s="71">
        <v>2</v>
      </c>
      <c r="D9" s="72">
        <f t="shared" si="0"/>
        <v>0.85</v>
      </c>
    </row>
    <row r="10" spans="2:6" x14ac:dyDescent="0.2">
      <c r="B10" s="73" t="s">
        <v>49</v>
      </c>
      <c r="C10" s="82">
        <f>SUM(C4:C9)</f>
        <v>18</v>
      </c>
      <c r="D10" s="74">
        <f>SUM(D4:D9)</f>
        <v>6.8285714285714274</v>
      </c>
    </row>
    <row r="11" spans="2:6" ht="17" thickBot="1" x14ac:dyDescent="0.25">
      <c r="B11" s="75" t="s">
        <v>50</v>
      </c>
      <c r="C11" s="35">
        <v>18</v>
      </c>
      <c r="D11" s="40"/>
    </row>
    <row r="12" spans="2:6" ht="17" thickBot="1" x14ac:dyDescent="0.25"/>
    <row r="13" spans="2:6" x14ac:dyDescent="0.2">
      <c r="B13" s="6"/>
      <c r="C13" s="14"/>
      <c r="D13" s="14"/>
      <c r="E13" s="14"/>
      <c r="F13" s="29"/>
    </row>
    <row r="14" spans="2:6" x14ac:dyDescent="0.2">
      <c r="B14" s="73" t="s">
        <v>37</v>
      </c>
      <c r="C14" s="30" t="s">
        <v>38</v>
      </c>
      <c r="D14" s="30" t="s">
        <v>39</v>
      </c>
      <c r="E14" s="30" t="s">
        <v>40</v>
      </c>
      <c r="F14" s="38"/>
    </row>
    <row r="15" spans="2:6" x14ac:dyDescent="0.2">
      <c r="B15" s="70" t="s">
        <v>41</v>
      </c>
      <c r="C15" s="76">
        <v>6.4</v>
      </c>
      <c r="D15" s="77">
        <v>10600</v>
      </c>
      <c r="E15" s="76">
        <v>1.9</v>
      </c>
      <c r="F15" s="38"/>
    </row>
    <row r="16" spans="2:6" x14ac:dyDescent="0.2">
      <c r="B16" s="70" t="s">
        <v>42</v>
      </c>
      <c r="C16" s="76">
        <v>3.8</v>
      </c>
      <c r="D16" s="77">
        <v>6600</v>
      </c>
      <c r="E16" s="76">
        <v>0.8</v>
      </c>
      <c r="F16" s="38"/>
    </row>
    <row r="17" spans="2:6" x14ac:dyDescent="0.2">
      <c r="B17" s="70" t="s">
        <v>43</v>
      </c>
      <c r="C17" s="76">
        <v>2.6</v>
      </c>
      <c r="D17" s="77">
        <v>4300</v>
      </c>
      <c r="E17" s="76">
        <v>5.2</v>
      </c>
      <c r="F17" s="38"/>
    </row>
    <row r="18" spans="2:6" x14ac:dyDescent="0.2">
      <c r="B18" s="70" t="s">
        <v>44</v>
      </c>
      <c r="C18" s="76">
        <v>3.4</v>
      </c>
      <c r="D18" s="77">
        <v>9400</v>
      </c>
      <c r="E18" s="76">
        <v>1</v>
      </c>
      <c r="F18" s="38"/>
    </row>
    <row r="19" spans="2:6" x14ac:dyDescent="0.2">
      <c r="B19" s="70" t="s">
        <v>45</v>
      </c>
      <c r="C19" s="76">
        <v>1.5</v>
      </c>
      <c r="D19" s="77">
        <v>1800</v>
      </c>
      <c r="E19" s="76">
        <v>17</v>
      </c>
      <c r="F19" s="38" t="s">
        <v>52</v>
      </c>
    </row>
    <row r="20" spans="2:6" x14ac:dyDescent="0.2">
      <c r="B20" s="70" t="s">
        <v>46</v>
      </c>
      <c r="C20" s="76">
        <v>6.6</v>
      </c>
      <c r="D20" s="77">
        <v>8500</v>
      </c>
      <c r="E20" s="76">
        <v>1.7</v>
      </c>
      <c r="F20" s="38"/>
    </row>
    <row r="21" spans="2:6" ht="17" thickBot="1" x14ac:dyDescent="0.25">
      <c r="B21" s="78"/>
      <c r="C21" s="60"/>
      <c r="D21" s="60"/>
      <c r="E21" s="60"/>
      <c r="F21" s="40"/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1"/>
  <sheetViews>
    <sheetView showGridLines="0" workbookViewId="0">
      <selection activeCell="C10" sqref="C10"/>
    </sheetView>
  </sheetViews>
  <sheetFormatPr baseColWidth="10" defaultRowHeight="16" x14ac:dyDescent="0.2"/>
  <cols>
    <col min="2" max="2" width="18.6640625" customWidth="1"/>
    <col min="3" max="3" width="15.33203125" customWidth="1"/>
    <col min="4" max="4" width="20.5" customWidth="1"/>
    <col min="5" max="5" width="15.5" customWidth="1"/>
    <col min="6" max="6" width="21.83203125" customWidth="1"/>
  </cols>
  <sheetData>
    <row r="2" spans="2:7" ht="17" thickBot="1" x14ac:dyDescent="0.25"/>
    <row r="3" spans="2:7" x14ac:dyDescent="0.2">
      <c r="B3" s="68" t="s">
        <v>47</v>
      </c>
      <c r="C3" s="69" t="s">
        <v>48</v>
      </c>
      <c r="D3" s="17" t="s">
        <v>51</v>
      </c>
    </row>
    <row r="4" spans="2:7" x14ac:dyDescent="0.2">
      <c r="B4" s="70" t="s">
        <v>41</v>
      </c>
      <c r="C4" s="71">
        <v>4</v>
      </c>
      <c r="D4" s="72">
        <f>F15/C4</f>
        <v>1394.7368421052631</v>
      </c>
    </row>
    <row r="5" spans="2:7" x14ac:dyDescent="0.2">
      <c r="B5" s="70" t="s">
        <v>42</v>
      </c>
      <c r="C5" s="71">
        <v>4</v>
      </c>
      <c r="D5" s="72">
        <f t="shared" ref="D5:D9" si="0">F16/C5</f>
        <v>2062.5</v>
      </c>
    </row>
    <row r="6" spans="2:7" x14ac:dyDescent="0.2">
      <c r="B6" s="70" t="s">
        <v>43</v>
      </c>
      <c r="C6" s="71">
        <v>1</v>
      </c>
      <c r="D6" s="72">
        <f t="shared" si="0"/>
        <v>826.92307692307691</v>
      </c>
    </row>
    <row r="7" spans="2:7" x14ac:dyDescent="0.2">
      <c r="B7" s="70" t="s">
        <v>44</v>
      </c>
      <c r="C7" s="71">
        <v>5</v>
      </c>
      <c r="D7" s="72">
        <f t="shared" si="0"/>
        <v>1880</v>
      </c>
    </row>
    <row r="8" spans="2:7" x14ac:dyDescent="0.2">
      <c r="B8" s="70" t="s">
        <v>45</v>
      </c>
      <c r="C8" s="71">
        <v>1</v>
      </c>
      <c r="D8" s="72">
        <f t="shared" si="0"/>
        <v>105.88235294117646</v>
      </c>
    </row>
    <row r="9" spans="2:7" x14ac:dyDescent="0.2">
      <c r="B9" s="70" t="s">
        <v>46</v>
      </c>
      <c r="C9" s="71">
        <v>3</v>
      </c>
      <c r="D9" s="72">
        <f t="shared" si="0"/>
        <v>1666.6666666666667</v>
      </c>
    </row>
    <row r="10" spans="2:7" x14ac:dyDescent="0.2">
      <c r="B10" s="73" t="s">
        <v>49</v>
      </c>
      <c r="C10" s="82">
        <f>SUM(C4:C9)</f>
        <v>18</v>
      </c>
      <c r="D10" s="74">
        <f>SUM(D4:D9)</f>
        <v>7936.708938636184</v>
      </c>
    </row>
    <row r="11" spans="2:7" ht="17" thickBot="1" x14ac:dyDescent="0.25">
      <c r="B11" s="75" t="s">
        <v>50</v>
      </c>
      <c r="C11" s="35">
        <v>18</v>
      </c>
      <c r="D11" s="40"/>
    </row>
    <row r="12" spans="2:7" ht="17" thickBot="1" x14ac:dyDescent="0.25"/>
    <row r="13" spans="2:7" x14ac:dyDescent="0.2">
      <c r="B13" s="6"/>
      <c r="C13" s="14"/>
      <c r="D13" s="14"/>
      <c r="E13" s="14"/>
      <c r="F13" s="14"/>
      <c r="G13" s="29"/>
    </row>
    <row r="14" spans="2:7" x14ac:dyDescent="0.2">
      <c r="B14" s="73" t="s">
        <v>37</v>
      </c>
      <c r="C14" s="30" t="s">
        <v>38</v>
      </c>
      <c r="D14" s="30" t="s">
        <v>39</v>
      </c>
      <c r="E14" s="30" t="s">
        <v>40</v>
      </c>
      <c r="F14" s="30" t="s">
        <v>53</v>
      </c>
      <c r="G14" s="38"/>
    </row>
    <row r="15" spans="2:7" x14ac:dyDescent="0.2">
      <c r="B15" s="70" t="s">
        <v>41</v>
      </c>
      <c r="C15" s="76">
        <v>6.4</v>
      </c>
      <c r="D15" s="77">
        <v>10600</v>
      </c>
      <c r="E15" s="76">
        <v>1.9</v>
      </c>
      <c r="F15" s="22">
        <f>D15/E15</f>
        <v>5578.9473684210525</v>
      </c>
      <c r="G15" s="38"/>
    </row>
    <row r="16" spans="2:7" x14ac:dyDescent="0.2">
      <c r="B16" s="70" t="s">
        <v>42</v>
      </c>
      <c r="C16" s="76">
        <v>3.8</v>
      </c>
      <c r="D16" s="77">
        <v>6600</v>
      </c>
      <c r="E16" s="76">
        <v>0.8</v>
      </c>
      <c r="F16" s="22">
        <f t="shared" ref="F16:F20" si="1">D16/E16</f>
        <v>8250</v>
      </c>
      <c r="G16" s="38"/>
    </row>
    <row r="17" spans="2:7" x14ac:dyDescent="0.2">
      <c r="B17" s="70" t="s">
        <v>43</v>
      </c>
      <c r="C17" s="76">
        <v>2.6</v>
      </c>
      <c r="D17" s="77">
        <v>4300</v>
      </c>
      <c r="E17" s="76">
        <v>5.2</v>
      </c>
      <c r="F17" s="22">
        <f t="shared" si="1"/>
        <v>826.92307692307691</v>
      </c>
      <c r="G17" s="38"/>
    </row>
    <row r="18" spans="2:7" x14ac:dyDescent="0.2">
      <c r="B18" s="70" t="s">
        <v>44</v>
      </c>
      <c r="C18" s="76">
        <v>3.4</v>
      </c>
      <c r="D18" s="77">
        <v>9400</v>
      </c>
      <c r="E18" s="76">
        <v>1</v>
      </c>
      <c r="F18" s="22">
        <f t="shared" si="1"/>
        <v>9400</v>
      </c>
      <c r="G18" s="38"/>
    </row>
    <row r="19" spans="2:7" x14ac:dyDescent="0.2">
      <c r="B19" s="70" t="s">
        <v>45</v>
      </c>
      <c r="C19" s="76">
        <v>1.5</v>
      </c>
      <c r="D19" s="77">
        <v>1800</v>
      </c>
      <c r="E19" s="76">
        <v>17</v>
      </c>
      <c r="F19" s="22">
        <f t="shared" si="1"/>
        <v>105.88235294117646</v>
      </c>
      <c r="G19" s="38"/>
    </row>
    <row r="20" spans="2:7" x14ac:dyDescent="0.2">
      <c r="B20" s="70" t="s">
        <v>46</v>
      </c>
      <c r="C20" s="76">
        <v>6.6</v>
      </c>
      <c r="D20" s="77">
        <v>8500</v>
      </c>
      <c r="E20" s="76">
        <v>1.7</v>
      </c>
      <c r="F20" s="22">
        <f t="shared" si="1"/>
        <v>5000</v>
      </c>
      <c r="G20" s="38"/>
    </row>
    <row r="21" spans="2:7" ht="17" thickBot="1" x14ac:dyDescent="0.25">
      <c r="B21" s="78"/>
      <c r="C21" s="60"/>
      <c r="D21" s="60"/>
      <c r="E21" s="60"/>
      <c r="F21" s="34"/>
      <c r="G21" s="40"/>
    </row>
  </sheetData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22"/>
  <sheetViews>
    <sheetView showGridLines="0" workbookViewId="0">
      <selection activeCell="E31" sqref="E31"/>
    </sheetView>
  </sheetViews>
  <sheetFormatPr baseColWidth="10" defaultRowHeight="16" x14ac:dyDescent="0.2"/>
  <cols>
    <col min="2" max="2" width="18.6640625" customWidth="1"/>
    <col min="3" max="3" width="15.33203125" customWidth="1"/>
    <col min="4" max="4" width="20.5" customWidth="1"/>
    <col min="5" max="5" width="15.5" customWidth="1"/>
  </cols>
  <sheetData>
    <row r="2" spans="2:6" ht="17" thickBot="1" x14ac:dyDescent="0.25"/>
    <row r="3" spans="2:6" x14ac:dyDescent="0.2">
      <c r="B3" s="68" t="s">
        <v>47</v>
      </c>
      <c r="C3" s="69" t="s">
        <v>48</v>
      </c>
      <c r="D3" s="15" t="s">
        <v>54</v>
      </c>
      <c r="E3" s="29" t="s">
        <v>55</v>
      </c>
    </row>
    <row r="4" spans="2:6" x14ac:dyDescent="0.2">
      <c r="B4" s="70" t="s">
        <v>41</v>
      </c>
      <c r="C4" s="71">
        <v>4</v>
      </c>
      <c r="D4" s="79">
        <f>C15/(C4*2)</f>
        <v>0.8</v>
      </c>
      <c r="E4" s="80">
        <f>_xlfn.STDEV.P(D4:D9)</f>
        <v>7.6980035891949711E-2</v>
      </c>
    </row>
    <row r="5" spans="2:6" x14ac:dyDescent="0.2">
      <c r="B5" s="70" t="s">
        <v>42</v>
      </c>
      <c r="C5" s="71">
        <v>3</v>
      </c>
      <c r="D5" s="79">
        <f t="shared" ref="D5:D9" si="0">C16/(C5*2)</f>
        <v>0.6333333333333333</v>
      </c>
      <c r="E5" s="38"/>
    </row>
    <row r="6" spans="2:6" x14ac:dyDescent="0.2">
      <c r="B6" s="70" t="s">
        <v>43</v>
      </c>
      <c r="C6" s="71">
        <v>2</v>
      </c>
      <c r="D6" s="79">
        <f t="shared" si="0"/>
        <v>0.65</v>
      </c>
      <c r="E6" s="38"/>
    </row>
    <row r="7" spans="2:6" x14ac:dyDescent="0.2">
      <c r="B7" s="70" t="s">
        <v>44</v>
      </c>
      <c r="C7" s="71">
        <v>3</v>
      </c>
      <c r="D7" s="79">
        <f t="shared" si="0"/>
        <v>0.56666666666666665</v>
      </c>
      <c r="E7" s="38"/>
    </row>
    <row r="8" spans="2:6" x14ac:dyDescent="0.2">
      <c r="B8" s="70" t="s">
        <v>45</v>
      </c>
      <c r="C8" s="71">
        <v>1</v>
      </c>
      <c r="D8" s="79">
        <f t="shared" si="0"/>
        <v>0.75</v>
      </c>
      <c r="E8" s="38"/>
    </row>
    <row r="9" spans="2:6" x14ac:dyDescent="0.2">
      <c r="B9" s="70" t="s">
        <v>46</v>
      </c>
      <c r="C9" s="71">
        <v>5</v>
      </c>
      <c r="D9" s="79">
        <f t="shared" si="0"/>
        <v>0.65999999999999992</v>
      </c>
      <c r="E9" s="38"/>
    </row>
    <row r="10" spans="2:6" x14ac:dyDescent="0.2">
      <c r="B10" s="73" t="s">
        <v>49</v>
      </c>
      <c r="C10" s="82">
        <f>SUM(C4:C9)</f>
        <v>18</v>
      </c>
      <c r="D10" s="21"/>
      <c r="E10" s="38"/>
    </row>
    <row r="11" spans="2:6" ht="17" thickBot="1" x14ac:dyDescent="0.25">
      <c r="B11" s="75" t="s">
        <v>50</v>
      </c>
      <c r="C11" s="35">
        <v>18</v>
      </c>
      <c r="D11" s="34"/>
      <c r="E11" s="40"/>
    </row>
    <row r="12" spans="2:6" ht="17" thickBot="1" x14ac:dyDescent="0.25"/>
    <row r="13" spans="2:6" x14ac:dyDescent="0.2">
      <c r="B13" s="6"/>
      <c r="C13" s="14"/>
      <c r="D13" s="14"/>
      <c r="E13" s="14"/>
      <c r="F13" s="29"/>
    </row>
    <row r="14" spans="2:6" x14ac:dyDescent="0.2">
      <c r="B14" s="73" t="s">
        <v>37</v>
      </c>
      <c r="C14" s="30" t="s">
        <v>38</v>
      </c>
      <c r="D14" s="30" t="s">
        <v>39</v>
      </c>
      <c r="E14" s="30" t="s">
        <v>40</v>
      </c>
      <c r="F14" s="38"/>
    </row>
    <row r="15" spans="2:6" x14ac:dyDescent="0.2">
      <c r="B15" s="70" t="s">
        <v>41</v>
      </c>
      <c r="C15" s="76">
        <v>6.4</v>
      </c>
      <c r="D15" s="77">
        <v>10600</v>
      </c>
      <c r="E15" s="76">
        <v>1.9</v>
      </c>
      <c r="F15" s="38"/>
    </row>
    <row r="16" spans="2:6" x14ac:dyDescent="0.2">
      <c r="B16" s="70" t="s">
        <v>42</v>
      </c>
      <c r="C16" s="76">
        <v>3.8</v>
      </c>
      <c r="D16" s="77">
        <v>6600</v>
      </c>
      <c r="E16" s="76">
        <v>0.8</v>
      </c>
      <c r="F16" s="38"/>
    </row>
    <row r="17" spans="2:6" x14ac:dyDescent="0.2">
      <c r="B17" s="70" t="s">
        <v>43</v>
      </c>
      <c r="C17" s="76">
        <v>2.6</v>
      </c>
      <c r="D17" s="77">
        <v>4300</v>
      </c>
      <c r="E17" s="76">
        <v>5.2</v>
      </c>
      <c r="F17" s="38"/>
    </row>
    <row r="18" spans="2:6" x14ac:dyDescent="0.2">
      <c r="B18" s="70" t="s">
        <v>44</v>
      </c>
      <c r="C18" s="76">
        <v>3.4</v>
      </c>
      <c r="D18" s="77">
        <v>9400</v>
      </c>
      <c r="E18" s="76">
        <v>1</v>
      </c>
      <c r="F18" s="38"/>
    </row>
    <row r="19" spans="2:6" x14ac:dyDescent="0.2">
      <c r="B19" s="70" t="s">
        <v>45</v>
      </c>
      <c r="C19" s="76">
        <v>1.5</v>
      </c>
      <c r="D19" s="77">
        <v>1800</v>
      </c>
      <c r="E19" s="76">
        <v>17</v>
      </c>
      <c r="F19" s="38" t="s">
        <v>52</v>
      </c>
    </row>
    <row r="20" spans="2:6" x14ac:dyDescent="0.2">
      <c r="B20" s="70" t="s">
        <v>46</v>
      </c>
      <c r="C20" s="76">
        <v>6.6</v>
      </c>
      <c r="D20" s="77">
        <v>8500</v>
      </c>
      <c r="E20" s="76">
        <v>1.7</v>
      </c>
      <c r="F20" s="38"/>
    </row>
    <row r="21" spans="2:6" x14ac:dyDescent="0.2">
      <c r="B21" s="81"/>
      <c r="C21" s="22"/>
      <c r="D21" s="22"/>
      <c r="E21" s="22"/>
      <c r="F21" s="38"/>
    </row>
    <row r="22" spans="2:6" ht="17" thickBot="1" x14ac:dyDescent="0.25">
      <c r="B22" s="12"/>
      <c r="C22" s="34"/>
      <c r="D22" s="34"/>
      <c r="E22" s="34"/>
      <c r="F22" s="40"/>
    </row>
  </sheetData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L23"/>
  <sheetViews>
    <sheetView showGridLines="0" workbookViewId="0">
      <selection activeCell="E5" sqref="E5:G5"/>
    </sheetView>
  </sheetViews>
  <sheetFormatPr baseColWidth="10" defaultColWidth="8.83203125" defaultRowHeight="16" x14ac:dyDescent="0.2"/>
  <cols>
    <col min="3" max="5" width="12.1640625" bestFit="1" customWidth="1"/>
  </cols>
  <sheetData>
    <row r="2" spans="3:12" x14ac:dyDescent="0.2">
      <c r="C2" s="5" t="s">
        <v>36</v>
      </c>
    </row>
    <row r="3" spans="3:12" ht="17" thickBot="1" x14ac:dyDescent="0.25"/>
    <row r="4" spans="3:12" x14ac:dyDescent="0.2">
      <c r="C4" s="6"/>
      <c r="D4" s="14"/>
      <c r="E4" s="15" t="s">
        <v>16</v>
      </c>
      <c r="F4" s="16" t="s">
        <v>17</v>
      </c>
      <c r="G4" s="15" t="s">
        <v>18</v>
      </c>
      <c r="H4" s="14"/>
      <c r="I4" s="14"/>
      <c r="J4" s="14"/>
      <c r="K4" s="14"/>
      <c r="L4" s="29"/>
    </row>
    <row r="5" spans="3:12" x14ac:dyDescent="0.2">
      <c r="C5" s="9"/>
      <c r="D5" s="18" t="s">
        <v>20</v>
      </c>
      <c r="E5" s="83">
        <v>2.8589858882234163</v>
      </c>
      <c r="F5" s="83">
        <v>-0.34184224733845259</v>
      </c>
      <c r="G5" s="83">
        <v>-3.8421380586830409</v>
      </c>
      <c r="H5" s="21"/>
      <c r="I5" s="21"/>
      <c r="J5" s="21"/>
      <c r="K5" s="21"/>
      <c r="L5" s="38"/>
    </row>
    <row r="6" spans="3:12" x14ac:dyDescent="0.2">
      <c r="C6" s="9"/>
      <c r="D6" s="21"/>
      <c r="E6" s="53"/>
      <c r="F6" s="53"/>
      <c r="G6" s="53"/>
      <c r="H6" s="21"/>
      <c r="I6" s="21"/>
      <c r="J6" s="21"/>
      <c r="K6" s="21"/>
      <c r="L6" s="38"/>
    </row>
    <row r="7" spans="3:12" x14ac:dyDescent="0.2">
      <c r="C7" s="9"/>
      <c r="D7" s="18" t="s">
        <v>21</v>
      </c>
      <c r="E7" s="54">
        <v>250000</v>
      </c>
      <c r="F7" s="54">
        <v>425000</v>
      </c>
      <c r="G7" s="54">
        <v>400000</v>
      </c>
      <c r="H7" s="21"/>
      <c r="I7" s="21"/>
      <c r="J7" s="21"/>
      <c r="K7" s="21"/>
      <c r="L7" s="38"/>
    </row>
    <row r="8" spans="3:12" x14ac:dyDescent="0.2">
      <c r="C8" s="9"/>
      <c r="D8" s="18" t="s">
        <v>22</v>
      </c>
      <c r="E8" s="54">
        <v>22</v>
      </c>
      <c r="F8" s="54">
        <v>28</v>
      </c>
      <c r="G8" s="54">
        <v>30</v>
      </c>
      <c r="H8" s="21"/>
      <c r="I8" s="21"/>
      <c r="J8" s="21"/>
      <c r="K8" s="21"/>
      <c r="L8" s="38"/>
    </row>
    <row r="9" spans="3:12" x14ac:dyDescent="0.2">
      <c r="C9" s="9"/>
      <c r="D9" s="18" t="s">
        <v>23</v>
      </c>
      <c r="E9" s="55">
        <f>E8-E5</f>
        <v>19.141014111776585</v>
      </c>
      <c r="F9" s="55">
        <f>F8-F5</f>
        <v>28.341842247338452</v>
      </c>
      <c r="G9" s="55">
        <f>G8-G5</f>
        <v>33.842138058683041</v>
      </c>
      <c r="H9" s="21"/>
      <c r="I9" s="33" t="s">
        <v>30</v>
      </c>
      <c r="J9" s="33"/>
      <c r="K9" s="33" t="s">
        <v>31</v>
      </c>
      <c r="L9" s="38"/>
    </row>
    <row r="10" spans="3:12" ht="17" thickBot="1" x14ac:dyDescent="0.25">
      <c r="C10" s="12"/>
      <c r="D10" s="26" t="s">
        <v>32</v>
      </c>
      <c r="E10" s="56">
        <f>E7/E9</f>
        <v>13060.958972188757</v>
      </c>
      <c r="F10" s="56">
        <f t="shared" ref="F10:G10" si="0">F7/F9</f>
        <v>14995.496633247658</v>
      </c>
      <c r="G10" s="56">
        <f t="shared" si="0"/>
        <v>11819.584191353124</v>
      </c>
      <c r="H10" s="57"/>
      <c r="I10" s="58">
        <f>SUM(E10:G10)</f>
        <v>39876.039796789541</v>
      </c>
      <c r="J10" s="59" t="s">
        <v>5</v>
      </c>
      <c r="K10" s="35">
        <f>11364+15179+13333</f>
        <v>39876</v>
      </c>
      <c r="L10" s="40"/>
    </row>
    <row r="11" spans="3:12" ht="17" thickBot="1" x14ac:dyDescent="0.25"/>
    <row r="12" spans="3:12" x14ac:dyDescent="0.2">
      <c r="C12" s="6"/>
      <c r="D12" s="14" t="s">
        <v>24</v>
      </c>
      <c r="E12" s="14"/>
      <c r="F12" s="14"/>
      <c r="G12" s="14"/>
      <c r="H12" s="14"/>
      <c r="I12" s="29"/>
    </row>
    <row r="13" spans="3:12" x14ac:dyDescent="0.2">
      <c r="C13" s="9"/>
      <c r="D13" s="21"/>
      <c r="E13" s="30" t="s">
        <v>16</v>
      </c>
      <c r="F13" s="31" t="s">
        <v>17</v>
      </c>
      <c r="G13" s="30" t="s">
        <v>18</v>
      </c>
      <c r="H13" s="30" t="s">
        <v>25</v>
      </c>
      <c r="I13" s="38"/>
      <c r="K13" s="61" t="s">
        <v>26</v>
      </c>
    </row>
    <row r="14" spans="3:12" x14ac:dyDescent="0.2">
      <c r="C14" s="9"/>
      <c r="D14" s="21" t="s">
        <v>15</v>
      </c>
      <c r="E14" s="33">
        <v>3</v>
      </c>
      <c r="F14" s="33">
        <v>1</v>
      </c>
      <c r="G14" s="33">
        <v>1</v>
      </c>
      <c r="H14" s="22">
        <f>E5*(E14*E$7+F14*F$7+G14*G$7)/SUM(E$7:G$7)</f>
        <v>4.1887467664668661</v>
      </c>
      <c r="I14" s="38"/>
      <c r="K14" s="4">
        <f>SUM(H14:H16)</f>
        <v>0.91868612320634391</v>
      </c>
    </row>
    <row r="15" spans="3:12" x14ac:dyDescent="0.2">
      <c r="C15" s="9"/>
      <c r="D15" s="21" t="s">
        <v>19</v>
      </c>
      <c r="E15" s="33">
        <v>0</v>
      </c>
      <c r="F15" s="33">
        <v>1.5</v>
      </c>
      <c r="G15" s="33">
        <v>0.75</v>
      </c>
      <c r="H15" s="22">
        <f>F5*(E15*E$7+F15*F$7+G15*G$7)/SUM(F$7:G$7)</f>
        <v>-0.38845709924824157</v>
      </c>
      <c r="I15" s="38"/>
    </row>
    <row r="16" spans="3:12" ht="17" thickBot="1" x14ac:dyDescent="0.25">
      <c r="C16" s="12"/>
      <c r="D16" s="34" t="s">
        <v>18</v>
      </c>
      <c r="E16" s="35">
        <v>0</v>
      </c>
      <c r="F16" s="35">
        <v>0</v>
      </c>
      <c r="G16" s="35">
        <v>0.75</v>
      </c>
      <c r="H16" s="60">
        <f>G5*(E16*E$7+F16*F$7+G16*G$7)/G7</f>
        <v>-2.8816035440122807</v>
      </c>
      <c r="I16" s="40"/>
    </row>
    <row r="17" spans="3:9" x14ac:dyDescent="0.2">
      <c r="G17" s="3"/>
    </row>
    <row r="18" spans="3:9" ht="17" thickBot="1" x14ac:dyDescent="0.25"/>
    <row r="19" spans="3:9" x14ac:dyDescent="0.2">
      <c r="C19" s="37" t="s">
        <v>27</v>
      </c>
      <c r="D19" s="14"/>
      <c r="E19" s="14"/>
      <c r="F19" s="14"/>
      <c r="G19" s="14"/>
      <c r="H19" s="14"/>
      <c r="I19" s="29"/>
    </row>
    <row r="20" spans="3:9" x14ac:dyDescent="0.2">
      <c r="C20" s="9"/>
      <c r="D20" s="21"/>
      <c r="E20" s="21"/>
      <c r="F20" s="21"/>
      <c r="G20" s="21"/>
      <c r="H20" s="21"/>
      <c r="I20" s="38"/>
    </row>
    <row r="21" spans="3:9" x14ac:dyDescent="0.2">
      <c r="C21" s="9"/>
      <c r="D21" s="18" t="s">
        <v>28</v>
      </c>
      <c r="E21" s="21">
        <v>12</v>
      </c>
      <c r="F21" s="21">
        <v>20</v>
      </c>
      <c r="G21" s="21">
        <v>25</v>
      </c>
      <c r="H21" s="21"/>
      <c r="I21" s="38"/>
    </row>
    <row r="22" spans="3:9" x14ac:dyDescent="0.2">
      <c r="C22" s="9"/>
      <c r="D22" s="18" t="s">
        <v>29</v>
      </c>
      <c r="E22" s="21">
        <v>22</v>
      </c>
      <c r="F22" s="21">
        <v>30</v>
      </c>
      <c r="G22" s="21">
        <v>35</v>
      </c>
      <c r="H22" s="21"/>
      <c r="I22" s="38"/>
    </row>
    <row r="23" spans="3:9" ht="17" thickBot="1" x14ac:dyDescent="0.25">
      <c r="C23" s="12"/>
      <c r="D23" s="34"/>
      <c r="E23" s="34"/>
      <c r="F23" s="34"/>
      <c r="G23" s="34"/>
      <c r="H23" s="34"/>
      <c r="I23" s="40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N26"/>
  <sheetViews>
    <sheetView showGridLines="0" workbookViewId="0">
      <selection activeCell="F5" sqref="F5"/>
    </sheetView>
  </sheetViews>
  <sheetFormatPr baseColWidth="10" defaultColWidth="8.83203125" defaultRowHeight="16" x14ac:dyDescent="0.2"/>
  <sheetData>
    <row r="1" spans="3:14" x14ac:dyDescent="0.2">
      <c r="C1" s="5" t="s">
        <v>33</v>
      </c>
    </row>
    <row r="2" spans="3:14" ht="17" thickBot="1" x14ac:dyDescent="0.25"/>
    <row r="3" spans="3:14" x14ac:dyDescent="0.2">
      <c r="C3" s="6"/>
      <c r="D3" s="7" t="s">
        <v>30</v>
      </c>
      <c r="E3" s="62">
        <f>SUM(E13:G13)</f>
        <v>41970.686123911932</v>
      </c>
      <c r="F3" s="14"/>
      <c r="G3" s="14"/>
      <c r="H3" s="14"/>
      <c r="I3" s="14"/>
      <c r="J3" s="14"/>
      <c r="K3" s="29"/>
    </row>
    <row r="4" spans="3:14" x14ac:dyDescent="0.2">
      <c r="C4" s="9"/>
      <c r="D4" s="10" t="s">
        <v>31</v>
      </c>
      <c r="E4" s="33">
        <f>11364+15179+13333</f>
        <v>39876</v>
      </c>
      <c r="F4" s="21"/>
      <c r="G4" s="21"/>
      <c r="H4" s="21"/>
      <c r="I4" s="21"/>
      <c r="J4" s="21"/>
      <c r="K4" s="38"/>
    </row>
    <row r="5" spans="3:14" x14ac:dyDescent="0.2">
      <c r="C5" s="9"/>
      <c r="D5" s="10" t="s">
        <v>34</v>
      </c>
      <c r="E5" s="65">
        <f>E3-E4</f>
        <v>2094.6861239119316</v>
      </c>
      <c r="F5" s="21"/>
      <c r="G5" s="21"/>
      <c r="H5" s="21"/>
      <c r="I5" s="21"/>
      <c r="J5" s="21"/>
      <c r="K5" s="38"/>
    </row>
    <row r="6" spans="3:14" x14ac:dyDescent="0.2">
      <c r="C6" s="9"/>
      <c r="D6" s="21"/>
      <c r="E6" s="21"/>
      <c r="F6" s="21"/>
      <c r="G6" s="21"/>
      <c r="H6" s="21"/>
      <c r="I6" s="21"/>
      <c r="J6" s="21"/>
      <c r="K6" s="38"/>
    </row>
    <row r="7" spans="3:14" x14ac:dyDescent="0.2">
      <c r="C7" s="9"/>
      <c r="D7" s="21"/>
      <c r="E7" s="30" t="s">
        <v>16</v>
      </c>
      <c r="F7" s="31" t="s">
        <v>17</v>
      </c>
      <c r="G7" s="30" t="s">
        <v>18</v>
      </c>
      <c r="H7" s="21"/>
      <c r="I7" s="21"/>
      <c r="J7" s="21"/>
      <c r="K7" s="38"/>
    </row>
    <row r="8" spans="3:14" x14ac:dyDescent="0.2">
      <c r="C8" s="9"/>
      <c r="D8" s="18" t="s">
        <v>20</v>
      </c>
      <c r="E8" s="19">
        <v>4</v>
      </c>
      <c r="F8" s="19">
        <v>0</v>
      </c>
      <c r="G8" s="19">
        <v>-1</v>
      </c>
      <c r="H8" s="21"/>
      <c r="I8" s="21"/>
      <c r="J8" s="21"/>
      <c r="K8" s="38"/>
    </row>
    <row r="9" spans="3:14" x14ac:dyDescent="0.2">
      <c r="C9" s="9"/>
      <c r="D9" s="21"/>
      <c r="E9" s="22"/>
      <c r="F9" s="22"/>
      <c r="G9" s="22"/>
      <c r="H9" s="21"/>
      <c r="I9" s="21"/>
      <c r="J9" s="21"/>
      <c r="K9" s="38"/>
    </row>
    <row r="10" spans="3:14" x14ac:dyDescent="0.2">
      <c r="C10" s="9"/>
      <c r="D10" s="18" t="s">
        <v>21</v>
      </c>
      <c r="E10" s="22">
        <v>250000</v>
      </c>
      <c r="F10" s="22">
        <v>425000</v>
      </c>
      <c r="G10" s="22">
        <v>400000</v>
      </c>
      <c r="H10" s="21"/>
      <c r="I10" s="21"/>
      <c r="J10" s="21"/>
      <c r="K10" s="38"/>
    </row>
    <row r="11" spans="3:14" x14ac:dyDescent="0.2">
      <c r="C11" s="9"/>
      <c r="D11" s="18" t="s">
        <v>22</v>
      </c>
      <c r="E11" s="22">
        <v>22</v>
      </c>
      <c r="F11" s="22">
        <v>28</v>
      </c>
      <c r="G11" s="22">
        <v>30</v>
      </c>
      <c r="H11" s="21"/>
      <c r="I11" s="21"/>
      <c r="J11" s="21"/>
      <c r="K11" s="38"/>
    </row>
    <row r="12" spans="3:14" x14ac:dyDescent="0.2">
      <c r="C12" s="9"/>
      <c r="D12" s="18" t="s">
        <v>23</v>
      </c>
      <c r="E12" s="24">
        <f>E11-E8</f>
        <v>18</v>
      </c>
      <c r="F12" s="24">
        <f>F11-F8</f>
        <v>28</v>
      </c>
      <c r="G12" s="24">
        <f>G11-G8</f>
        <v>31</v>
      </c>
      <c r="H12" s="21"/>
      <c r="I12" s="21"/>
      <c r="J12" s="21"/>
      <c r="K12" s="38"/>
    </row>
    <row r="13" spans="3:14" ht="17" thickBot="1" x14ac:dyDescent="0.25">
      <c r="C13" s="12"/>
      <c r="D13" s="26" t="s">
        <v>32</v>
      </c>
      <c r="E13" s="27">
        <f>E10/E12</f>
        <v>13888.888888888889</v>
      </c>
      <c r="F13" s="27">
        <f t="shared" ref="F13:G13" si="0">F10/F12</f>
        <v>15178.571428571429</v>
      </c>
      <c r="G13" s="27">
        <f t="shared" si="0"/>
        <v>12903.225806451614</v>
      </c>
      <c r="H13" s="34"/>
      <c r="I13" s="34"/>
      <c r="J13" s="34"/>
      <c r="K13" s="40"/>
    </row>
    <row r="14" spans="3:14" ht="17" thickBot="1" x14ac:dyDescent="0.25"/>
    <row r="15" spans="3:14" x14ac:dyDescent="0.2">
      <c r="C15" s="6"/>
      <c r="D15" s="14" t="s">
        <v>24</v>
      </c>
      <c r="E15" s="14"/>
      <c r="F15" s="14"/>
      <c r="G15" s="14"/>
      <c r="H15" s="14"/>
      <c r="I15" s="29"/>
    </row>
    <row r="16" spans="3:14" x14ac:dyDescent="0.2">
      <c r="C16" s="9"/>
      <c r="D16" s="21"/>
      <c r="E16" s="30" t="s">
        <v>16</v>
      </c>
      <c r="F16" s="31" t="s">
        <v>17</v>
      </c>
      <c r="G16" s="30" t="s">
        <v>18</v>
      </c>
      <c r="H16" s="30" t="s">
        <v>25</v>
      </c>
      <c r="I16" s="38"/>
      <c r="K16" s="2" t="s">
        <v>26</v>
      </c>
      <c r="L16" s="64"/>
      <c r="M16" s="64"/>
      <c r="N16" s="64"/>
    </row>
    <row r="17" spans="3:14" x14ac:dyDescent="0.2">
      <c r="C17" s="9"/>
      <c r="D17" s="21" t="s">
        <v>15</v>
      </c>
      <c r="E17" s="33">
        <v>3</v>
      </c>
      <c r="F17" s="33">
        <v>1</v>
      </c>
      <c r="G17" s="33">
        <v>1</v>
      </c>
      <c r="H17" s="22">
        <f>E8*(E17*E$10+F17*F$10+G17*G$10)/SUM(E$10:G$10)</f>
        <v>5.8604651162790695</v>
      </c>
      <c r="I17" s="38"/>
      <c r="K17" s="66">
        <f>SUM(H17:H19)</f>
        <v>5.1104651162790695</v>
      </c>
      <c r="L17" s="64" t="s">
        <v>56</v>
      </c>
      <c r="M17" s="64">
        <v>5</v>
      </c>
      <c r="N17" s="64"/>
    </row>
    <row r="18" spans="3:14" x14ac:dyDescent="0.2">
      <c r="C18" s="9"/>
      <c r="D18" s="21" t="s">
        <v>19</v>
      </c>
      <c r="E18" s="33">
        <v>0</v>
      </c>
      <c r="F18" s="33">
        <v>1.5</v>
      </c>
      <c r="G18" s="33">
        <v>0.75</v>
      </c>
      <c r="H18" s="22">
        <f>F8*(E18*E$10+F18*F$10+G18*G$10)/SUM(F$10:G$10)</f>
        <v>0</v>
      </c>
      <c r="I18" s="38"/>
    </row>
    <row r="19" spans="3:14" x14ac:dyDescent="0.2">
      <c r="C19" s="9"/>
      <c r="D19" s="21" t="s">
        <v>18</v>
      </c>
      <c r="E19" s="33">
        <v>0</v>
      </c>
      <c r="F19" s="33">
        <v>0</v>
      </c>
      <c r="G19" s="33">
        <v>0.75</v>
      </c>
      <c r="H19" s="22">
        <f>G8*(E19*E$10+F19*F$10+G19*G$10)/G10</f>
        <v>-0.75</v>
      </c>
      <c r="I19" s="38"/>
    </row>
    <row r="20" spans="3:14" ht="17" thickBot="1" x14ac:dyDescent="0.25">
      <c r="C20" s="12"/>
      <c r="D20" s="34"/>
      <c r="E20" s="34"/>
      <c r="F20" s="34"/>
      <c r="G20" s="39"/>
      <c r="H20" s="34"/>
      <c r="I20" s="40"/>
    </row>
    <row r="22" spans="3:14" ht="17" thickBot="1" x14ac:dyDescent="0.25"/>
    <row r="23" spans="3:14" x14ac:dyDescent="0.2">
      <c r="C23" s="37" t="s">
        <v>27</v>
      </c>
      <c r="D23" s="14"/>
      <c r="E23" s="14"/>
      <c r="F23" s="14"/>
      <c r="G23" s="14"/>
      <c r="H23" s="14"/>
      <c r="I23" s="29"/>
    </row>
    <row r="24" spans="3:14" x14ac:dyDescent="0.2">
      <c r="C24" s="9"/>
      <c r="D24" s="21"/>
      <c r="E24" s="21"/>
      <c r="F24" s="21"/>
      <c r="G24" s="21"/>
      <c r="H24" s="21"/>
      <c r="I24" s="38"/>
    </row>
    <row r="25" spans="3:14" x14ac:dyDescent="0.2">
      <c r="C25" s="9"/>
      <c r="D25" s="18" t="s">
        <v>28</v>
      </c>
      <c r="E25" s="21">
        <v>12</v>
      </c>
      <c r="F25" s="21">
        <v>20</v>
      </c>
      <c r="G25" s="21">
        <v>25</v>
      </c>
      <c r="H25" s="21"/>
      <c r="I25" s="38"/>
    </row>
    <row r="26" spans="3:14" ht="17" thickBot="1" x14ac:dyDescent="0.25">
      <c r="C26" s="12"/>
      <c r="D26" s="39" t="s">
        <v>29</v>
      </c>
      <c r="E26" s="34">
        <v>22</v>
      </c>
      <c r="F26" s="34">
        <v>30</v>
      </c>
      <c r="G26" s="34">
        <v>35</v>
      </c>
      <c r="H26" s="34"/>
      <c r="I26" s="40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L24"/>
  <sheetViews>
    <sheetView showGridLines="0" tabSelected="1" workbookViewId="0">
      <selection activeCell="K21" sqref="K21"/>
    </sheetView>
  </sheetViews>
  <sheetFormatPr baseColWidth="10" defaultColWidth="8.83203125" defaultRowHeight="16" x14ac:dyDescent="0.2"/>
  <sheetData>
    <row r="1" spans="3:12" x14ac:dyDescent="0.2">
      <c r="C1" s="5" t="s">
        <v>35</v>
      </c>
    </row>
    <row r="2" spans="3:12" ht="17" thickBot="1" x14ac:dyDescent="0.25"/>
    <row r="3" spans="3:12" x14ac:dyDescent="0.2">
      <c r="C3" s="6"/>
      <c r="D3" s="7" t="s">
        <v>30</v>
      </c>
      <c r="E3" s="8">
        <f>SUM(E13:G13)</f>
        <v>44681.992337164753</v>
      </c>
    </row>
    <row r="4" spans="3:12" x14ac:dyDescent="0.2">
      <c r="C4" s="9"/>
      <c r="D4" s="10" t="s">
        <v>31</v>
      </c>
      <c r="E4" s="11">
        <f>11364+15179+13333</f>
        <v>39876</v>
      </c>
    </row>
    <row r="5" spans="3:12" ht="17" thickBot="1" x14ac:dyDescent="0.25">
      <c r="C5" s="12"/>
      <c r="D5" s="13" t="s">
        <v>34</v>
      </c>
      <c r="E5" s="67">
        <f>E3-E4</f>
        <v>4805.9923371647528</v>
      </c>
    </row>
    <row r="6" spans="3:12" ht="17" thickBot="1" x14ac:dyDescent="0.25"/>
    <row r="7" spans="3:12" x14ac:dyDescent="0.2">
      <c r="C7" s="6"/>
      <c r="D7" s="14"/>
      <c r="E7" s="15" t="s">
        <v>16</v>
      </c>
      <c r="F7" s="16" t="s">
        <v>17</v>
      </c>
      <c r="G7" s="17" t="s">
        <v>18</v>
      </c>
    </row>
    <row r="8" spans="3:12" x14ac:dyDescent="0.2">
      <c r="C8" s="9"/>
      <c r="D8" s="18" t="s">
        <v>20</v>
      </c>
      <c r="E8" s="19">
        <v>4</v>
      </c>
      <c r="F8" s="19">
        <v>3</v>
      </c>
      <c r="G8" s="20">
        <v>1</v>
      </c>
    </row>
    <row r="9" spans="3:12" x14ac:dyDescent="0.2">
      <c r="C9" s="9"/>
      <c r="D9" s="21"/>
      <c r="E9" s="22"/>
      <c r="F9" s="22"/>
      <c r="G9" s="23"/>
    </row>
    <row r="10" spans="3:12" x14ac:dyDescent="0.2">
      <c r="C10" s="9"/>
      <c r="D10" s="18" t="s">
        <v>21</v>
      </c>
      <c r="E10" s="22">
        <v>250000</v>
      </c>
      <c r="F10" s="22">
        <v>425000</v>
      </c>
      <c r="G10" s="23">
        <v>400000</v>
      </c>
    </row>
    <row r="11" spans="3:12" x14ac:dyDescent="0.2">
      <c r="C11" s="9"/>
      <c r="D11" s="18" t="s">
        <v>22</v>
      </c>
      <c r="E11" s="22">
        <v>22</v>
      </c>
      <c r="F11" s="22">
        <v>28</v>
      </c>
      <c r="G11" s="23">
        <v>30</v>
      </c>
    </row>
    <row r="12" spans="3:12" x14ac:dyDescent="0.2">
      <c r="C12" s="9"/>
      <c r="D12" s="18" t="s">
        <v>23</v>
      </c>
      <c r="E12" s="24">
        <f>E11-E8</f>
        <v>18</v>
      </c>
      <c r="F12" s="24">
        <f>F11-F8</f>
        <v>25</v>
      </c>
      <c r="G12" s="25">
        <f>G11-G8</f>
        <v>29</v>
      </c>
    </row>
    <row r="13" spans="3:12" ht="17" thickBot="1" x14ac:dyDescent="0.25">
      <c r="C13" s="12"/>
      <c r="D13" s="26" t="s">
        <v>32</v>
      </c>
      <c r="E13" s="27">
        <f>E10/E12</f>
        <v>13888.888888888889</v>
      </c>
      <c r="F13" s="27">
        <f t="shared" ref="F13:G13" si="0">F10/F12</f>
        <v>17000</v>
      </c>
      <c r="G13" s="28">
        <f t="shared" si="0"/>
        <v>13793.103448275862</v>
      </c>
    </row>
    <row r="14" spans="3:12" ht="17" thickBot="1" x14ac:dyDescent="0.25"/>
    <row r="15" spans="3:12" x14ac:dyDescent="0.2">
      <c r="C15" s="6"/>
      <c r="D15" s="14" t="s">
        <v>24</v>
      </c>
      <c r="E15" s="14"/>
      <c r="F15" s="14"/>
      <c r="G15" s="14"/>
      <c r="H15" s="29"/>
      <c r="J15" s="2" t="s">
        <v>26</v>
      </c>
    </row>
    <row r="16" spans="3:12" x14ac:dyDescent="0.2">
      <c r="C16" s="9"/>
      <c r="D16" s="21"/>
      <c r="E16" s="30" t="s">
        <v>16</v>
      </c>
      <c r="F16" s="31" t="s">
        <v>17</v>
      </c>
      <c r="G16" s="30" t="s">
        <v>18</v>
      </c>
      <c r="H16" s="32" t="s">
        <v>25</v>
      </c>
      <c r="J16" s="66">
        <f>SUM(H17:H19)</f>
        <v>10.01955602536998</v>
      </c>
      <c r="K16" s="64" t="s">
        <v>57</v>
      </c>
      <c r="L16" s="64">
        <v>10</v>
      </c>
    </row>
    <row r="17" spans="3:8" x14ac:dyDescent="0.2">
      <c r="C17" s="9"/>
      <c r="D17" s="21" t="s">
        <v>15</v>
      </c>
      <c r="E17" s="33">
        <v>3</v>
      </c>
      <c r="F17" s="33">
        <v>1</v>
      </c>
      <c r="G17" s="33">
        <v>1</v>
      </c>
      <c r="H17" s="23">
        <f>E8*(E17*E$10+F17*F$10+G17*G$10)/SUM(E$10:G$10)</f>
        <v>5.8604651162790695</v>
      </c>
    </row>
    <row r="18" spans="3:8" x14ac:dyDescent="0.2">
      <c r="C18" s="9"/>
      <c r="D18" s="21" t="s">
        <v>19</v>
      </c>
      <c r="E18" s="33">
        <v>0</v>
      </c>
      <c r="F18" s="33">
        <v>1.5</v>
      </c>
      <c r="G18" s="33">
        <v>0.75</v>
      </c>
      <c r="H18" s="23">
        <f>F8*(E18*E$10+F18*F$10+G18*G$10)/SUM(F$10:G$10)</f>
        <v>3.4090909090909092</v>
      </c>
    </row>
    <row r="19" spans="3:8" ht="17" thickBot="1" x14ac:dyDescent="0.25">
      <c r="C19" s="12"/>
      <c r="D19" s="34" t="s">
        <v>18</v>
      </c>
      <c r="E19" s="35">
        <v>0</v>
      </c>
      <c r="F19" s="35">
        <v>0</v>
      </c>
      <c r="G19" s="35">
        <v>0.75</v>
      </c>
      <c r="H19" s="36">
        <f>G8*(E19*E$10+F19*F$10+G19*G$10)/G10</f>
        <v>0.75</v>
      </c>
    </row>
    <row r="20" spans="3:8" x14ac:dyDescent="0.2">
      <c r="G20" s="3"/>
    </row>
    <row r="21" spans="3:8" ht="17" thickBot="1" x14ac:dyDescent="0.25"/>
    <row r="22" spans="3:8" x14ac:dyDescent="0.2">
      <c r="C22" s="37" t="s">
        <v>27</v>
      </c>
      <c r="D22" s="14"/>
      <c r="E22" s="14"/>
      <c r="F22" s="14"/>
      <c r="G22" s="14"/>
      <c r="H22" s="29"/>
    </row>
    <row r="23" spans="3:8" x14ac:dyDescent="0.2">
      <c r="C23" s="9"/>
      <c r="D23" s="18" t="s">
        <v>28</v>
      </c>
      <c r="E23" s="21">
        <v>12</v>
      </c>
      <c r="F23" s="21">
        <v>20</v>
      </c>
      <c r="G23" s="21">
        <v>25</v>
      </c>
      <c r="H23" s="38"/>
    </row>
    <row r="24" spans="3:8" ht="17" thickBot="1" x14ac:dyDescent="0.25">
      <c r="C24" s="12"/>
      <c r="D24" s="39" t="s">
        <v>29</v>
      </c>
      <c r="E24" s="34">
        <v>22</v>
      </c>
      <c r="F24" s="34">
        <v>30</v>
      </c>
      <c r="G24" s="34">
        <v>35</v>
      </c>
      <c r="H24" s="4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Advertise Q1</vt:lpstr>
      <vt:lpstr>Advertise Q2</vt:lpstr>
      <vt:lpstr>Police Q1</vt:lpstr>
      <vt:lpstr>Police Q2</vt:lpstr>
      <vt:lpstr>Police Q3</vt:lpstr>
      <vt:lpstr>Teacher Q1</vt:lpstr>
      <vt:lpstr>Teacher Q2 - 5pts</vt:lpstr>
      <vt:lpstr>Teacher Q2 - 10pts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2017-11-05T14:23:54Z</dcterms:created>
  <dcterms:modified xsi:type="dcterms:W3CDTF">2017-11-06T21:58:51Z</dcterms:modified>
</cp:coreProperties>
</file>