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Dropbox/NYU_CUSP/Fall/Urban Decision Model/Assignments/"/>
    </mc:Choice>
  </mc:AlternateContent>
  <bookViews>
    <workbookView xWindow="0" yWindow="460" windowWidth="26920" windowHeight="16420" tabRatio="773" activeTab="8"/>
  </bookViews>
  <sheets>
    <sheet name="Senitation Q1" sheetId="5" r:id="rId1"/>
    <sheet name="Senitation Q2" sheetId="10" r:id="rId2"/>
    <sheet name="Senitation Q3" sheetId="19" r:id="rId3"/>
    <sheet name="Senitation Q4" sheetId="21" r:id="rId4"/>
    <sheet name="Shouldice Q1&amp;2" sheetId="22" r:id="rId5"/>
    <sheet name="Shouldice Q3" sheetId="24" r:id="rId6"/>
    <sheet name="Shouldice Q4" sheetId="25" r:id="rId7"/>
    <sheet name="Shouldice Q5" sheetId="26" r:id="rId8"/>
    <sheet name="Shouldice Q6" sheetId="27" r:id="rId9"/>
  </sheets>
  <definedNames>
    <definedName name="solver_adj" localSheetId="1" hidden="1">'Senitation Q2'!$B$5:$M$5,'Senitation Q2'!$B$12:$M$12</definedName>
    <definedName name="solver_adj" localSheetId="2" hidden="1">'Senitation Q3'!$B$5:$M$5,'Senitation Q3'!$B$12:$M$12</definedName>
    <definedName name="solver_adj" localSheetId="3" hidden="1">'Senitation Q4'!$B$5:$M$5,'Senitation Q4'!$B$13:$M$13</definedName>
    <definedName name="solver_adj" localSheetId="4" hidden="1">'Shouldice Q1&amp;2'!$B$3:$H$3</definedName>
    <definedName name="solver_adj" localSheetId="5" hidden="1">'Shouldice Q3'!$B$3:$H$3</definedName>
    <definedName name="solver_adj" localSheetId="6" hidden="1">'Shouldice Q4'!$B$3:$H$3</definedName>
    <definedName name="solver_adj" localSheetId="7" hidden="1">'Shouldice Q5'!$B$3:$H$3</definedName>
    <definedName name="solver_adj" localSheetId="8" hidden="1">'Shouldice Q6'!$B$3:$H$3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'Senitation Q2'!$B$12:$M$12</definedName>
    <definedName name="solver_lhs1" localSheetId="2" hidden="1">'Senitation Q3'!$B$12:$M$12</definedName>
    <definedName name="solver_lhs1" localSheetId="3" hidden="1">'Senitation Q4'!$B$5:$M$5</definedName>
    <definedName name="solver_lhs1" localSheetId="4" hidden="1">'Shouldice Q1&amp;2'!$B$4</definedName>
    <definedName name="solver_lhs1" localSheetId="5" hidden="1">'Shouldice Q3'!$B$4</definedName>
    <definedName name="solver_lhs1" localSheetId="6" hidden="1">'Shouldice Q4'!$B$4</definedName>
    <definedName name="solver_lhs1" localSheetId="7" hidden="1">'Shouldice Q5'!$B$4</definedName>
    <definedName name="solver_lhs1" localSheetId="8" hidden="1">'Shouldice Q6'!$B$4</definedName>
    <definedName name="solver_lhs2" localSheetId="1" hidden="1">'Senitation Q2'!$B$12:$M$12</definedName>
    <definedName name="solver_lhs2" localSheetId="2" hidden="1">'Senitation Q3'!$B$12:$M$12</definedName>
    <definedName name="solver_lhs2" localSheetId="3" hidden="1">'Senitation Q4'!$B$13:$M$13</definedName>
    <definedName name="solver_lhs2" localSheetId="4" hidden="1">'Shouldice Q1&amp;2'!$B$5:$H$5</definedName>
    <definedName name="solver_lhs2" localSheetId="5" hidden="1">'Shouldice Q3'!$B$5:$H$5</definedName>
    <definedName name="solver_lhs2" localSheetId="6" hidden="1">'Shouldice Q4'!$B$5:$H$5</definedName>
    <definedName name="solver_lhs2" localSheetId="7" hidden="1">'Shouldice Q5'!$B$5:$H$5</definedName>
    <definedName name="solver_lhs2" localSheetId="8" hidden="1">'Shouldice Q6'!$B$5:$H$5</definedName>
    <definedName name="solver_lhs3" localSheetId="1" hidden="1">'Senitation Q2'!$B$5:$M$5</definedName>
    <definedName name="solver_lhs3" localSheetId="2" hidden="1">'Senitation Q3'!$B$5:$M$5</definedName>
    <definedName name="solver_lhs3" localSheetId="3" hidden="1">'Senitation Q4'!$N$11</definedName>
    <definedName name="solver_lhs3" localSheetId="4" hidden="1">'Shouldice Q1&amp;2'!$C$4:$G$4</definedName>
    <definedName name="solver_lhs3" localSheetId="5" hidden="1">'Shouldice Q3'!$C$4:$G$4</definedName>
    <definedName name="solver_lhs3" localSheetId="6" hidden="1">'Shouldice Q4'!$C$4:$G$4</definedName>
    <definedName name="solver_lhs3" localSheetId="7" hidden="1">'Shouldice Q5'!$C$4:$G$4</definedName>
    <definedName name="solver_lhs3" localSheetId="8" hidden="1">'Shouldice Q6'!$C$4:$G$4</definedName>
    <definedName name="solver_lhs4" localSheetId="1" hidden="1">'Senitation Q2'!$N$10</definedName>
    <definedName name="solver_lhs4" localSheetId="2" hidden="1">'Senitation Q3'!$N$13</definedName>
    <definedName name="solver_lhs4" localSheetId="3" hidden="1">'Senitation Q4'!$B$13:$M$13</definedName>
    <definedName name="solver_lhs4" localSheetId="4" hidden="1">'Shouldice Q1&amp;2'!$H$4</definedName>
    <definedName name="solver_lhs4" localSheetId="5" hidden="1">'Shouldice Q3'!$H$4</definedName>
    <definedName name="solver_lhs4" localSheetId="6" hidden="1">'Shouldice Q4'!$H$4</definedName>
    <definedName name="solver_lhs4" localSheetId="7" hidden="1">'Shouldice Q5'!$H$4</definedName>
    <definedName name="solver_lhs4" localSheetId="8" hidden="1">'Shouldice Q6'!$H$4</definedName>
    <definedName name="solver_lhs5" localSheetId="2" hidden="1">'Senitation Q3'!$N$10</definedName>
    <definedName name="solver_lhs5" localSheetId="3" hidden="1">'Senitation Q4'!$N$14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4</definedName>
    <definedName name="solver_num" localSheetId="2" hidden="1">5</definedName>
    <definedName name="solver_num" localSheetId="3" hidden="1">5</definedName>
    <definedName name="solver_num" localSheetId="4" hidden="1">4</definedName>
    <definedName name="solver_num" localSheetId="5" hidden="1">4</definedName>
    <definedName name="solver_num" localSheetId="6" hidden="1">4</definedName>
    <definedName name="solver_num" localSheetId="7" hidden="1">4</definedName>
    <definedName name="solver_num" localSheetId="8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'Senitation Q2'!$B$17</definedName>
    <definedName name="solver_opt" localSheetId="2" hidden="1">'Senitation Q3'!$B$17</definedName>
    <definedName name="solver_opt" localSheetId="3" hidden="1">'Senitation Q4'!$B$18</definedName>
    <definedName name="solver_opt" localSheetId="4" hidden="1">'Shouldice Q1&amp;2'!$I$3</definedName>
    <definedName name="solver_opt" localSheetId="5" hidden="1">'Shouldice Q3'!$I$3</definedName>
    <definedName name="solver_opt" localSheetId="6" hidden="1">'Shouldice Q4'!$I$3</definedName>
    <definedName name="solver_opt" localSheetId="7" hidden="1">'Shouldice Q5'!$I$3</definedName>
    <definedName name="solver_opt" localSheetId="8" hidden="1">'Shouldice Q6'!$I$3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2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4" localSheetId="1" hidden="1">1</definedName>
    <definedName name="solver_rel4" localSheetId="2" hidden="1">1</definedName>
    <definedName name="solver_rel4" localSheetId="3" hidden="1">3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5" localSheetId="2" hidden="1">1</definedName>
    <definedName name="solver_rel5" localSheetId="3" hidden="1">1</definedName>
    <definedName name="solver_rhs1" localSheetId="1" hidden="1">'Senitation Q2'!$B$10:$M$10</definedName>
    <definedName name="solver_rhs1" localSheetId="2" hidden="1">'Senitation Q3'!$B$10:$M$10</definedName>
    <definedName name="solver_rhs1" localSheetId="3" hidden="1">'Senitation Q4'!$B$21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8" hidden="1">0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4" hidden="1">'Shouldice Q1&amp;2'!$B$8</definedName>
    <definedName name="solver_rhs2" localSheetId="5" hidden="1">'Shouldice Q3'!$B$8</definedName>
    <definedName name="solver_rhs2" localSheetId="6" hidden="1">'Shouldice Q4'!$B$8</definedName>
    <definedName name="solver_rhs2" localSheetId="7" hidden="1">'Shouldice Q5'!$B$8</definedName>
    <definedName name="solver_rhs2" localSheetId="8" hidden="1">'Shouldice Q6'!$B$8</definedName>
    <definedName name="solver_rhs3" localSheetId="1" hidden="1">'Senitation Q2'!$B$20</definedName>
    <definedName name="solver_rhs3" localSheetId="2" hidden="1">'Senitation Q3'!$B$20</definedName>
    <definedName name="solver_rhs3" localSheetId="3" hidden="1">0</definedName>
    <definedName name="solver_rhs3" localSheetId="4" hidden="1">35</definedName>
    <definedName name="solver_rhs3" localSheetId="5" hidden="1">35</definedName>
    <definedName name="solver_rhs3" localSheetId="6" hidden="1">'Shouldice Q4'!$B$9</definedName>
    <definedName name="solver_rhs3" localSheetId="7" hidden="1">35</definedName>
    <definedName name="solver_rhs3" localSheetId="8" hidden="1">35</definedName>
    <definedName name="solver_rhs4" localSheetId="1" hidden="1">0</definedName>
    <definedName name="solver_rhs4" localSheetId="2" hidden="1">3000000</definedName>
    <definedName name="solver_rhs4" localSheetId="3" hidden="1">'Senitation Q4'!$B$11:$M$11</definedName>
    <definedName name="solver_rhs4" localSheetId="4" hidden="1">0</definedName>
    <definedName name="solver_rhs4" localSheetId="5" hidden="1">0</definedName>
    <definedName name="solver_rhs4" localSheetId="6" hidden="1">0</definedName>
    <definedName name="solver_rhs4" localSheetId="7" hidden="1">20</definedName>
    <definedName name="solver_rhs4" localSheetId="8" hidden="1">0</definedName>
    <definedName name="solver_rhs5" localSheetId="2" hidden="1">0</definedName>
    <definedName name="solver_rhs5" localSheetId="3" hidden="1">3000000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0001" calcMode="manual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9" l="1"/>
  <c r="C13" i="19"/>
  <c r="D13" i="19"/>
  <c r="E13" i="19"/>
  <c r="F13" i="19"/>
  <c r="G13" i="19"/>
  <c r="H13" i="19"/>
  <c r="I13" i="19"/>
  <c r="J13" i="19"/>
  <c r="K13" i="19"/>
  <c r="L13" i="19"/>
  <c r="M13" i="19"/>
  <c r="N13" i="19"/>
  <c r="D5" i="27"/>
  <c r="E5" i="27"/>
  <c r="B5" i="27"/>
  <c r="C5" i="27"/>
  <c r="F5" i="27"/>
  <c r="G5" i="27"/>
  <c r="H5" i="27"/>
  <c r="H4" i="27"/>
  <c r="G4" i="27"/>
  <c r="F4" i="27"/>
  <c r="E4" i="27"/>
  <c r="D4" i="27"/>
  <c r="C4" i="27"/>
  <c r="B4" i="27"/>
  <c r="I3" i="27"/>
  <c r="H5" i="26"/>
  <c r="G5" i="26"/>
  <c r="F5" i="26"/>
  <c r="E5" i="26"/>
  <c r="D5" i="26"/>
  <c r="C5" i="26"/>
  <c r="B5" i="26"/>
  <c r="H4" i="26"/>
  <c r="G4" i="26"/>
  <c r="F4" i="26"/>
  <c r="E4" i="26"/>
  <c r="D4" i="26"/>
  <c r="C4" i="26"/>
  <c r="B4" i="26"/>
  <c r="I3" i="26"/>
  <c r="I3" i="25"/>
  <c r="H5" i="25"/>
  <c r="G5" i="25"/>
  <c r="F5" i="25"/>
  <c r="E5" i="25"/>
  <c r="D5" i="25"/>
  <c r="C5" i="25"/>
  <c r="B5" i="25"/>
  <c r="H4" i="25"/>
  <c r="G4" i="25"/>
  <c r="F4" i="25"/>
  <c r="E4" i="25"/>
  <c r="D4" i="25"/>
  <c r="C4" i="25"/>
  <c r="B4" i="25"/>
  <c r="H5" i="24"/>
  <c r="G5" i="24"/>
  <c r="F5" i="24"/>
  <c r="E5" i="24"/>
  <c r="D5" i="24"/>
  <c r="C5" i="24"/>
  <c r="B5" i="24"/>
  <c r="H4" i="24"/>
  <c r="G4" i="24"/>
  <c r="F4" i="24"/>
  <c r="E4" i="24"/>
  <c r="D4" i="24"/>
  <c r="C4" i="24"/>
  <c r="B4" i="24"/>
  <c r="I3" i="24"/>
  <c r="F5" i="22"/>
  <c r="E4" i="22"/>
  <c r="B5" i="22"/>
  <c r="D5" i="22"/>
  <c r="E5" i="22"/>
  <c r="I3" i="22"/>
  <c r="B4" i="22"/>
  <c r="H4" i="22"/>
  <c r="G4" i="22"/>
  <c r="F4" i="22"/>
  <c r="D4" i="22"/>
  <c r="C4" i="22"/>
  <c r="C5" i="22"/>
  <c r="H5" i="22"/>
  <c r="G5" i="22"/>
  <c r="B7" i="10"/>
  <c r="B10" i="10"/>
  <c r="M10" i="21"/>
  <c r="L10" i="21"/>
  <c r="K10" i="21"/>
  <c r="J10" i="21"/>
  <c r="I10" i="21"/>
  <c r="H10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M14" i="21"/>
  <c r="L14" i="21"/>
  <c r="L16" i="21"/>
  <c r="K14" i="21"/>
  <c r="K16" i="21"/>
  <c r="J14" i="21"/>
  <c r="J16" i="21"/>
  <c r="I14" i="21"/>
  <c r="I16" i="21"/>
  <c r="H14" i="21"/>
  <c r="H16" i="21"/>
  <c r="G14" i="21"/>
  <c r="G16" i="21"/>
  <c r="F14" i="21"/>
  <c r="F16" i="21"/>
  <c r="E14" i="21"/>
  <c r="E16" i="21"/>
  <c r="D14" i="21"/>
  <c r="D16" i="21"/>
  <c r="C14" i="21"/>
  <c r="C16" i="21"/>
  <c r="B14" i="21"/>
  <c r="B16" i="21"/>
  <c r="M6" i="21"/>
  <c r="M7" i="21"/>
  <c r="M11" i="21"/>
  <c r="L6" i="21"/>
  <c r="L7" i="21"/>
  <c r="L11" i="21"/>
  <c r="K6" i="21"/>
  <c r="K7" i="21"/>
  <c r="K11" i="21"/>
  <c r="J6" i="21"/>
  <c r="J7" i="21"/>
  <c r="J11" i="21"/>
  <c r="I6" i="21"/>
  <c r="I7" i="21"/>
  <c r="I11" i="21"/>
  <c r="H6" i="21"/>
  <c r="H7" i="21"/>
  <c r="H11" i="21"/>
  <c r="G6" i="21"/>
  <c r="G7" i="21"/>
  <c r="G11" i="21"/>
  <c r="F6" i="21"/>
  <c r="F7" i="21"/>
  <c r="F11" i="21"/>
  <c r="E6" i="21"/>
  <c r="E7" i="21"/>
  <c r="E11" i="21"/>
  <c r="D6" i="21"/>
  <c r="D7" i="21"/>
  <c r="D11" i="21"/>
  <c r="C6" i="21"/>
  <c r="C7" i="21"/>
  <c r="C11" i="21"/>
  <c r="B6" i="21"/>
  <c r="B7" i="21"/>
  <c r="B11" i="21"/>
  <c r="M14" i="19"/>
  <c r="L14" i="19"/>
  <c r="K14" i="19"/>
  <c r="J14" i="19"/>
  <c r="I14" i="19"/>
  <c r="H14" i="19"/>
  <c r="G14" i="19"/>
  <c r="F14" i="19"/>
  <c r="E14" i="19"/>
  <c r="D14" i="19"/>
  <c r="C14" i="19"/>
  <c r="B14" i="19"/>
  <c r="M15" i="19"/>
  <c r="L15" i="19"/>
  <c r="K15" i="19"/>
  <c r="J15" i="19"/>
  <c r="I15" i="19"/>
  <c r="H15" i="19"/>
  <c r="G15" i="19"/>
  <c r="F15" i="19"/>
  <c r="E15" i="19"/>
  <c r="D15" i="19"/>
  <c r="C15" i="19"/>
  <c r="M6" i="19"/>
  <c r="M7" i="19"/>
  <c r="M10" i="19"/>
  <c r="L6" i="19"/>
  <c r="L7" i="19"/>
  <c r="L10" i="19"/>
  <c r="K6" i="19"/>
  <c r="K7" i="19"/>
  <c r="K10" i="19"/>
  <c r="J6" i="19"/>
  <c r="J7" i="19"/>
  <c r="J10" i="19"/>
  <c r="I6" i="19"/>
  <c r="I7" i="19"/>
  <c r="I10" i="19"/>
  <c r="H6" i="19"/>
  <c r="H7" i="19"/>
  <c r="H10" i="19"/>
  <c r="G6" i="19"/>
  <c r="G7" i="19"/>
  <c r="G10" i="19"/>
  <c r="F6" i="19"/>
  <c r="F7" i="19"/>
  <c r="F10" i="19"/>
  <c r="E6" i="19"/>
  <c r="E7" i="19"/>
  <c r="E10" i="19"/>
  <c r="D6" i="19"/>
  <c r="D7" i="19"/>
  <c r="D10" i="19"/>
  <c r="C6" i="19"/>
  <c r="C7" i="19"/>
  <c r="C10" i="19"/>
  <c r="B6" i="19"/>
  <c r="B7" i="19"/>
  <c r="B10" i="19"/>
  <c r="B25" i="10"/>
  <c r="H6" i="10"/>
  <c r="D14" i="10"/>
  <c r="E6" i="10"/>
  <c r="B13" i="10"/>
  <c r="N14" i="21"/>
  <c r="M16" i="21"/>
  <c r="B18" i="21"/>
  <c r="B15" i="19"/>
  <c r="G6" i="10"/>
  <c r="G7" i="10"/>
  <c r="G10" i="10"/>
  <c r="B14" i="10"/>
  <c r="B15" i="10"/>
  <c r="M13" i="10"/>
  <c r="L13" i="10"/>
  <c r="K13" i="10"/>
  <c r="J13" i="10"/>
  <c r="I13" i="10"/>
  <c r="H13" i="10"/>
  <c r="G13" i="10"/>
  <c r="F13" i="10"/>
  <c r="E13" i="10"/>
  <c r="D13" i="10"/>
  <c r="C13" i="10"/>
  <c r="M14" i="10"/>
  <c r="L14" i="10"/>
  <c r="K14" i="10"/>
  <c r="J14" i="10"/>
  <c r="I14" i="10"/>
  <c r="H14" i="10"/>
  <c r="G14" i="10"/>
  <c r="F14" i="10"/>
  <c r="E14" i="10"/>
  <c r="C14" i="10"/>
  <c r="B6" i="10"/>
  <c r="M6" i="10"/>
  <c r="M7" i="10"/>
  <c r="M10" i="10"/>
  <c r="L6" i="10"/>
  <c r="L7" i="10"/>
  <c r="L10" i="10"/>
  <c r="K6" i="10"/>
  <c r="K7" i="10"/>
  <c r="K10" i="10"/>
  <c r="J6" i="10"/>
  <c r="J7" i="10"/>
  <c r="J10" i="10"/>
  <c r="I6" i="10"/>
  <c r="I7" i="10"/>
  <c r="I10" i="10"/>
  <c r="H7" i="10"/>
  <c r="H10" i="10"/>
  <c r="F6" i="10"/>
  <c r="F7" i="10"/>
  <c r="F10" i="10"/>
  <c r="E7" i="10"/>
  <c r="E10" i="10"/>
  <c r="D6" i="10"/>
  <c r="D7" i="10"/>
  <c r="D10" i="10"/>
  <c r="C6" i="10"/>
  <c r="C7" i="10"/>
  <c r="C10" i="10"/>
  <c r="D6" i="5"/>
  <c r="D8" i="5"/>
  <c r="D10" i="5"/>
  <c r="E9" i="5"/>
  <c r="M9" i="5"/>
  <c r="L9" i="5"/>
  <c r="L10" i="5"/>
  <c r="K9" i="5"/>
  <c r="J9" i="5"/>
  <c r="J10" i="5"/>
  <c r="I9" i="5"/>
  <c r="H9" i="5"/>
  <c r="H10" i="5"/>
  <c r="G9" i="5"/>
  <c r="F9" i="5"/>
  <c r="F10" i="5"/>
  <c r="D9" i="5"/>
  <c r="C9" i="5"/>
  <c r="N9" i="5"/>
  <c r="B9" i="5"/>
  <c r="M6" i="5"/>
  <c r="M8" i="5"/>
  <c r="M10" i="5"/>
  <c r="L6" i="5"/>
  <c r="L8" i="5"/>
  <c r="K6" i="5"/>
  <c r="K8" i="5"/>
  <c r="K10" i="5"/>
  <c r="J6" i="5"/>
  <c r="J8" i="5"/>
  <c r="I6" i="5"/>
  <c r="I8" i="5"/>
  <c r="I10" i="5"/>
  <c r="H6" i="5"/>
  <c r="H8" i="5"/>
  <c r="G6" i="5"/>
  <c r="G8" i="5"/>
  <c r="G10" i="5"/>
  <c r="F6" i="5"/>
  <c r="F8" i="5"/>
  <c r="E6" i="5"/>
  <c r="E8" i="5"/>
  <c r="E10" i="5"/>
  <c r="C6" i="5"/>
  <c r="C8" i="5"/>
  <c r="B6" i="5"/>
  <c r="B8" i="5"/>
  <c r="B10" i="5"/>
  <c r="C10" i="5"/>
  <c r="B17" i="19"/>
  <c r="C15" i="10"/>
  <c r="E15" i="10"/>
  <c r="I15" i="10"/>
  <c r="K15" i="10"/>
  <c r="M15" i="10"/>
  <c r="G15" i="10"/>
  <c r="D15" i="10"/>
  <c r="F15" i="10"/>
  <c r="H15" i="10"/>
  <c r="J15" i="10"/>
  <c r="L15" i="10"/>
  <c r="N8" i="5"/>
  <c r="N10" i="5"/>
  <c r="B24" i="10"/>
  <c r="B26" i="10"/>
  <c r="B17" i="10"/>
</calcChain>
</file>

<file path=xl/sharedStrings.xml><?xml version="1.0" encoding="utf-8"?>
<sst xmlns="http://schemas.openxmlformats.org/spreadsheetml/2006/main" count="246" uniqueCount="68">
  <si>
    <t>Month</t>
  </si>
  <si>
    <t>Monthly Requirement</t>
  </si>
  <si>
    <t>May</t>
  </si>
  <si>
    <t>New Hire</t>
  </si>
  <si>
    <t>OT Cost</t>
  </si>
  <si>
    <t>Total Cost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</si>
  <si>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</si>
  <si>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</si>
  <si>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</si>
  <si>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</si>
  <si>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</si>
  <si>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</si>
  <si>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</si>
  <si>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</si>
  <si>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</si>
  <si>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</si>
  <si>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</si>
  <si>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Annual Total Cost</t>
  </si>
  <si>
    <t>Constraints</t>
  </si>
  <si>
    <t>OT Demand</t>
  </si>
  <si>
    <t>Base Availability</t>
  </si>
  <si>
    <t>OT Dummy</t>
  </si>
  <si>
    <t>Hew Hire Cost</t>
  </si>
  <si>
    <t># of Month</t>
  </si>
  <si>
    <t>Total</t>
  </si>
  <si>
    <t>Hiring Cost</t>
  </si>
  <si>
    <t>Total Monthy Cost</t>
  </si>
  <si>
    <t>Requirement</t>
  </si>
  <si>
    <t># of New Hire</t>
  </si>
  <si>
    <t>Cumulative New Hire Availability</t>
  </si>
  <si>
    <t xml:space="preserve">Total Availability </t>
  </si>
  <si>
    <t>Constraint</t>
  </si>
  <si>
    <t>Max Hiring per Month</t>
  </si>
  <si>
    <t>Difference (Requirement - Availability)</t>
  </si>
  <si>
    <t>Max OT Cost Allowance</t>
  </si>
  <si>
    <t>Cost Saving</t>
  </si>
  <si>
    <t>Baseline Cost without Hiring</t>
  </si>
  <si>
    <t>Cost of Optimal Hiring</t>
  </si>
  <si>
    <t>Saving in $</t>
  </si>
  <si>
    <t>Mayor's Requirement</t>
  </si>
  <si>
    <t>Sunday</t>
  </si>
  <si>
    <t>Monday</t>
  </si>
  <si>
    <t>Tuesday</t>
  </si>
  <si>
    <t>Wednesday</t>
  </si>
  <si>
    <t>Thursday</t>
  </si>
  <si>
    <t>Friday</t>
  </si>
  <si>
    <t>Saturday</t>
  </si>
  <si>
    <t># of Beds</t>
  </si>
  <si>
    <t># of Operation per Day</t>
  </si>
  <si>
    <t>Daily Intake</t>
  </si>
  <si>
    <t># of People Operated</t>
  </si>
  <si>
    <t>&lt;- add 10 more bed to the existing 89 beds</t>
  </si>
  <si>
    <t>&lt;- add more doctors to do 40 operations, instead of 35</t>
  </si>
  <si>
    <t xml:space="preserve"> &lt;- the hospital can take in 129 patients per week after being able to do 40 operations per day </t>
  </si>
  <si>
    <t xml:space="preserve"> &lt;- the hospital can take in 144 patient if they perform 20 operations on Saturday</t>
  </si>
  <si>
    <t xml:space="preserve"> &lt;- the hospital can take in 142 patients if they can release half of the patients after a 3 day stay</t>
  </si>
  <si>
    <t xml:space="preserve">Legend: </t>
  </si>
  <si>
    <t>Calculated fields in Black</t>
  </si>
  <si>
    <r>
      <t xml:space="preserve">Input fields in </t>
    </r>
    <r>
      <rPr>
        <sz val="11"/>
        <color rgb="FF0070C0"/>
        <rFont val="Calibri"/>
        <family val="2"/>
        <scheme val="minor"/>
      </rPr>
      <t>Blue</t>
    </r>
  </si>
  <si>
    <r>
      <t xml:space="preserve">Decision variables in shaded </t>
    </r>
    <r>
      <rPr>
        <sz val="11"/>
        <color theme="7" tint="0.39997558519241921"/>
        <rFont val="Calibri"/>
        <family val="2"/>
        <scheme val="minor"/>
      </rPr>
      <t>Yellow</t>
    </r>
  </si>
  <si>
    <r>
      <t xml:space="preserve">Objective variable in shaded </t>
    </r>
    <r>
      <rPr>
        <sz val="11"/>
        <color theme="9" tint="-0.249977111117893"/>
        <rFont val="Calibri"/>
        <family val="2"/>
        <scheme val="minor"/>
      </rPr>
      <t>Green</t>
    </r>
  </si>
  <si>
    <r>
      <t xml:space="preserve">Constraint variable in </t>
    </r>
    <r>
      <rPr>
        <sz val="11"/>
        <color rgb="FFFF0000"/>
        <rFont val="Calibri"/>
        <family val="2"/>
        <scheme val="minor"/>
      </rPr>
      <t>Red</t>
    </r>
  </si>
  <si>
    <t>Total OT Cost</t>
  </si>
  <si>
    <t># of People Stay Overnight</t>
  </si>
  <si>
    <t xml:space="preserve"> &lt;- this is the maximum intake per week and limits on a daily basis</t>
  </si>
  <si>
    <t xml:space="preserve"> &lt;- the hospital now can take 134, instead of 124, patients after adding 10 beds</t>
  </si>
  <si>
    <t xml:space="preserve"> &lt;- perform 20 operations on Saturday, instead of none (updated the Solver constraint)</t>
  </si>
  <si>
    <t xml:space="preserve"> &lt;- removed half of the patients from 3 days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</si>
</sst>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0" borderId="0" xfId="0" applyFont="1"/>
    <xf numFmtId="164" fontId="0" fillId="3" borderId="0" xfId="0" applyNumberFormat="1" applyFill="1"/>
    <xf numFmtId="0" fontId="2" fillId="0" borderId="0" xfId="0" applyFont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3" fontId="0" fillId="0" borderId="0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3" xfId="0" applyBorder="1"/>
    <xf numFmtId="0" fontId="2" fillId="0" borderId="5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0" fontId="0" fillId="0" borderId="9" xfId="0" applyBorder="1" applyAlignment="1">
      <alignment horizontal="right"/>
    </xf>
    <xf numFmtId="164" fontId="0" fillId="0" borderId="10" xfId="1" applyFont="1" applyBorder="1"/>
    <xf numFmtId="0" fontId="2" fillId="0" borderId="1" xfId="0" applyFont="1" applyBorder="1" applyAlignment="1">
      <alignment horizontal="center"/>
    </xf>
    <xf numFmtId="0" fontId="2" fillId="0" borderId="9" xfId="0" applyFont="1" applyBorder="1" applyAlignment="1"/>
    <xf numFmtId="0" fontId="0" fillId="0" borderId="0" xfId="0" applyAlignment="1"/>
    <xf numFmtId="0" fontId="2" fillId="0" borderId="1" xfId="0" applyFont="1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5" xfId="0" applyFill="1" applyBorder="1" applyAlignment="1"/>
    <xf numFmtId="0" fontId="2" fillId="0" borderId="3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0" borderId="4" xfId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0" borderId="8" xfId="0" applyNumberFormat="1" applyBorder="1"/>
    <xf numFmtId="164" fontId="0" fillId="0" borderId="6" xfId="0" applyNumberFormat="1" applyBorder="1"/>
    <xf numFmtId="165" fontId="0" fillId="0" borderId="0" xfId="0" applyNumberFormat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165" fontId="0" fillId="0" borderId="6" xfId="0" applyNumberFormat="1" applyFill="1" applyBorder="1" applyAlignment="1">
      <alignment vertical="center"/>
    </xf>
    <xf numFmtId="3" fontId="4" fillId="0" borderId="0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0" fillId="3" borderId="10" xfId="1" applyNumberFormat="1" applyFont="1" applyFill="1" applyBorder="1" applyAlignment="1">
      <alignment vertical="center"/>
    </xf>
    <xf numFmtId="164" fontId="0" fillId="3" borderId="10" xfId="1" applyFont="1" applyFill="1" applyBorder="1"/>
    <xf numFmtId="0" fontId="3" fillId="2" borderId="0" xfId="0" applyFont="1" applyFill="1" applyBorder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0" fillId="0" borderId="1" xfId="0" applyBorder="1"/>
    <xf numFmtId="0" fontId="0" fillId="2" borderId="0" xfId="0" applyFill="1" applyBorder="1"/>
    <xf numFmtId="0" fontId="0" fillId="3" borderId="4" xfId="0" applyFill="1" applyBorder="1"/>
    <xf numFmtId="0" fontId="3" fillId="0" borderId="0" xfId="0" applyFont="1" applyBorder="1"/>
    <xf numFmtId="0" fontId="3" fillId="0" borderId="8" xfId="0" applyFont="1" applyBorder="1"/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3" fontId="4" fillId="0" borderId="0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11</xdr:row>
      <xdr:rowOff>25400</xdr:rowOff>
    </xdr:from>
    <xdr:to>
      <xdr:col>14</xdr:col>
      <xdr:colOff>25400</xdr:colOff>
      <xdr:row>14</xdr:row>
      <xdr:rowOff>63500</xdr:rowOff>
    </xdr:to>
    <xdr:sp macro="" textlink="">
      <xdr:nvSpPr>
        <xdr:cNvPr id="3" name="Rectangle 2"/>
        <xdr:cNvSpPr/>
      </xdr:nvSpPr>
      <xdr:spPr>
        <a:xfrm>
          <a:off x="9372600" y="2133600"/>
          <a:ext cx="4279900" cy="6096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It</a:t>
          </a:r>
          <a:r>
            <a:rPr lang="en-US" sz="1100" baseline="0">
              <a:solidFill>
                <a:schemeClr val="tx1"/>
              </a:solidFill>
            </a:rPr>
            <a:t> will incur $16,744,000 if no one is hired.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165100</xdr:rowOff>
    </xdr:from>
    <xdr:to>
      <xdr:col>2</xdr:col>
      <xdr:colOff>0</xdr:colOff>
      <xdr:row>30</xdr:row>
      <xdr:rowOff>12700</xdr:rowOff>
    </xdr:to>
    <xdr:sp macro="" textlink="">
      <xdr:nvSpPr>
        <xdr:cNvPr id="2" name="Rectangle 1"/>
        <xdr:cNvSpPr/>
      </xdr:nvSpPr>
      <xdr:spPr>
        <a:xfrm>
          <a:off x="0" y="5219700"/>
          <a:ext cx="4279900" cy="6096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Optimizing</a:t>
          </a:r>
          <a:r>
            <a:rPr lang="en-US" sz="1100" baseline="0">
              <a:solidFill>
                <a:schemeClr val="tx1"/>
              </a:solidFill>
            </a:rPr>
            <a:t> hiring can help to save $3,744,088.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88900</xdr:colOff>
      <xdr:row>3</xdr:row>
      <xdr:rowOff>101600</xdr:rowOff>
    </xdr:from>
    <xdr:to>
      <xdr:col>18</xdr:col>
      <xdr:colOff>596900</xdr:colOff>
      <xdr:row>6</xdr:row>
      <xdr:rowOff>139700</xdr:rowOff>
    </xdr:to>
    <xdr:sp macro="" textlink="">
      <xdr:nvSpPr>
        <xdr:cNvPr id="2" name="Rectangle 1"/>
        <xdr:cNvSpPr/>
      </xdr:nvSpPr>
      <xdr:spPr>
        <a:xfrm>
          <a:off x="11696700" y="685800"/>
          <a:ext cx="4279900" cy="6096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&lt;-</a:t>
          </a:r>
          <a:r>
            <a:rPr lang="en-US" sz="1100" baseline="0">
              <a:solidFill>
                <a:schemeClr val="tx1"/>
              </a:solidFill>
            </a:rPr>
            <a:t> ths is how many worker OBM need to hire by each month if there is a $3M budget on OT.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0</xdr:rowOff>
    </xdr:from>
    <xdr:to>
      <xdr:col>18</xdr:col>
      <xdr:colOff>584200</xdr:colOff>
      <xdr:row>7</xdr:row>
      <xdr:rowOff>38100</xdr:rowOff>
    </xdr:to>
    <xdr:sp macro="" textlink="">
      <xdr:nvSpPr>
        <xdr:cNvPr id="2" name="Rectangle 1"/>
        <xdr:cNvSpPr/>
      </xdr:nvSpPr>
      <xdr:spPr>
        <a:xfrm>
          <a:off x="11684000" y="774700"/>
          <a:ext cx="4279900" cy="6096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&lt;-</a:t>
          </a:r>
          <a:r>
            <a:rPr lang="en-US" sz="1100" baseline="0">
              <a:solidFill>
                <a:schemeClr val="tx1"/>
              </a:solidFill>
            </a:rPr>
            <a:t> ths is how many worker OBM need to hire by each month if the Mayor wants to add 100 worker-days per day and keeping $3M budget on OT cost.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19"/>
  <sheetViews>
    <sheetView showGridLines="0" workbookViewId="0">
      <selection activeCell="M20" sqref="M20"/>
    </sheetView>
  </sheetViews>
  <sheetFormatPr baseColWidth="10" defaultColWidth="8.83203125" defaultRowHeight="15" x14ac:dyDescent="0.2"/>
  <cols>
    <col min="1" max="1" width="21.5" customWidth="1"/>
    <col min="2" max="4" width="9.1640625" bestFit="1" customWidth="1"/>
    <col min="5" max="6" width="11.83203125" bestFit="1" customWidth="1"/>
    <col min="7" max="12" width="13.33203125" bestFit="1" customWidth="1"/>
    <col min="13" max="13" width="11.83203125" bestFit="1" customWidth="1"/>
    <col min="14" max="14" width="14.33203125" bestFit="1" customWidth="1"/>
  </cols>
  <sheetData>
    <row r="1" spans="1:14" x14ac:dyDescent="0.2">
      <c r="A1" s="39" t="s">
        <v>0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2</v>
      </c>
      <c r="G1" s="11" t="s">
        <v>10</v>
      </c>
      <c r="H1" s="11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12" t="s">
        <v>16</v>
      </c>
    </row>
    <row r="2" spans="1:14" x14ac:dyDescent="0.2">
      <c r="A2" s="46" t="s">
        <v>23</v>
      </c>
      <c r="B2" s="63">
        <v>1</v>
      </c>
      <c r="C2" s="63">
        <v>2</v>
      </c>
      <c r="D2" s="63">
        <v>3</v>
      </c>
      <c r="E2" s="63">
        <v>4</v>
      </c>
      <c r="F2" s="63">
        <v>5</v>
      </c>
      <c r="G2" s="63">
        <v>6</v>
      </c>
      <c r="H2" s="63">
        <v>7</v>
      </c>
      <c r="I2" s="63">
        <v>8</v>
      </c>
      <c r="J2" s="63">
        <v>9</v>
      </c>
      <c r="K2" s="63">
        <v>10</v>
      </c>
      <c r="L2" s="63">
        <v>11</v>
      </c>
      <c r="M2" s="64">
        <v>12</v>
      </c>
      <c r="N2" s="2"/>
    </row>
    <row r="3" spans="1:14" x14ac:dyDescent="0.2">
      <c r="A3" s="46" t="s">
        <v>1</v>
      </c>
      <c r="B3" s="61">
        <v>89050</v>
      </c>
      <c r="C3" s="61">
        <v>86580</v>
      </c>
      <c r="D3" s="61">
        <v>87360</v>
      </c>
      <c r="E3" s="61">
        <v>90740</v>
      </c>
      <c r="F3" s="61">
        <v>91260</v>
      </c>
      <c r="G3" s="61">
        <v>92040</v>
      </c>
      <c r="H3" s="61">
        <v>97890</v>
      </c>
      <c r="I3" s="61">
        <v>95680</v>
      </c>
      <c r="J3" s="61">
        <v>95160</v>
      </c>
      <c r="K3" s="61">
        <v>92950</v>
      </c>
      <c r="L3" s="61">
        <v>92430</v>
      </c>
      <c r="M3" s="62">
        <v>91130</v>
      </c>
      <c r="N3" s="2"/>
    </row>
    <row r="4" spans="1:14" x14ac:dyDescent="0.2">
      <c r="A4" s="46" t="s">
        <v>20</v>
      </c>
      <c r="B4" s="61">
        <v>96200</v>
      </c>
      <c r="C4" s="61">
        <v>92950</v>
      </c>
      <c r="D4" s="61">
        <v>95160</v>
      </c>
      <c r="E4" s="61">
        <v>90220</v>
      </c>
      <c r="F4" s="61">
        <v>89570</v>
      </c>
      <c r="G4" s="61">
        <v>87230</v>
      </c>
      <c r="H4" s="61">
        <v>86450</v>
      </c>
      <c r="I4" s="61">
        <v>85540</v>
      </c>
      <c r="J4" s="61">
        <v>88920</v>
      </c>
      <c r="K4" s="61">
        <v>88010</v>
      </c>
      <c r="L4" s="61">
        <v>86840</v>
      </c>
      <c r="M4" s="62">
        <v>88660</v>
      </c>
      <c r="N4" s="2"/>
    </row>
    <row r="5" spans="1:14" x14ac:dyDescent="0.2">
      <c r="A5" s="46" t="s">
        <v>3</v>
      </c>
      <c r="B5" s="47">
        <v>0</v>
      </c>
      <c r="C5" s="47">
        <v>0</v>
      </c>
      <c r="D5" s="47">
        <v>0</v>
      </c>
      <c r="E5" s="47">
        <v>0</v>
      </c>
      <c r="F5" s="47">
        <v>0</v>
      </c>
      <c r="G5" s="47">
        <v>0</v>
      </c>
      <c r="H5" s="47">
        <v>0</v>
      </c>
      <c r="I5" s="47">
        <v>0</v>
      </c>
      <c r="J5" s="47">
        <v>0</v>
      </c>
      <c r="K5" s="47">
        <v>0</v>
      </c>
      <c r="L5" s="47">
        <v>0</v>
      </c>
      <c r="M5" s="48">
        <v>0</v>
      </c>
      <c r="N5" s="2"/>
    </row>
    <row r="6" spans="1:14" x14ac:dyDescent="0.2">
      <c r="A6" s="46" t="s">
        <v>19</v>
      </c>
      <c r="B6" s="24">
        <f>B3-SUM(B4:B5)</f>
        <v>-7150</v>
      </c>
      <c r="C6" s="22">
        <f>C3-C4-17*B5</f>
        <v>-6370</v>
      </c>
      <c r="D6" s="22">
        <f>D3-D4-17*SUM(B5:C5)</f>
        <v>-7800</v>
      </c>
      <c r="E6" s="22">
        <f>E3-E4-17*SUM(B5:D5)</f>
        <v>520</v>
      </c>
      <c r="F6" s="22">
        <f>F3-F4-17*SUM(B5:E5)</f>
        <v>1690</v>
      </c>
      <c r="G6" s="22">
        <f>G3-G4-17*SUM(B5:F5)</f>
        <v>4810</v>
      </c>
      <c r="H6" s="22">
        <f>H3-H4-17*SUM(B5:G5)</f>
        <v>11440</v>
      </c>
      <c r="I6" s="22">
        <f>I3-I4-17*SUM(B5:H5)</f>
        <v>10140</v>
      </c>
      <c r="J6" s="22">
        <f>J3-J4-17*SUM(B5:I5)</f>
        <v>6240</v>
      </c>
      <c r="K6" s="22">
        <f>K3-K4-17*SUM(B5:J5)</f>
        <v>4940</v>
      </c>
      <c r="L6" s="22">
        <f>L3-L4-17*SUM(B5:K5)</f>
        <v>5590</v>
      </c>
      <c r="M6" s="23">
        <f>M3-M4-17*SUM(B5:L5)</f>
        <v>2470</v>
      </c>
      <c r="N6" s="2"/>
    </row>
    <row r="7" spans="1:14" x14ac:dyDescent="0.2">
      <c r="A7" s="26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  <c r="N7" s="3" t="s">
        <v>24</v>
      </c>
    </row>
    <row r="8" spans="1:14" x14ac:dyDescent="0.2">
      <c r="A8" s="46" t="s">
        <v>4</v>
      </c>
      <c r="B8" s="49">
        <f>IF(B6&gt;0, B6*350, 0)</f>
        <v>0</v>
      </c>
      <c r="C8" s="49">
        <f t="shared" ref="C8:M8" si="0">IF(C6&gt;0, C6*350, 0)</f>
        <v>0</v>
      </c>
      <c r="D8" s="49">
        <f t="shared" si="0"/>
        <v>0</v>
      </c>
      <c r="E8" s="49">
        <f>IF(E6&gt;0, E6*350, 0)</f>
        <v>182000</v>
      </c>
      <c r="F8" s="49">
        <f t="shared" si="0"/>
        <v>591500</v>
      </c>
      <c r="G8" s="49">
        <f t="shared" si="0"/>
        <v>1683500</v>
      </c>
      <c r="H8" s="49">
        <f t="shared" si="0"/>
        <v>4004000</v>
      </c>
      <c r="I8" s="49">
        <f t="shared" si="0"/>
        <v>3549000</v>
      </c>
      <c r="J8" s="49">
        <f t="shared" si="0"/>
        <v>2184000</v>
      </c>
      <c r="K8" s="49">
        <f t="shared" si="0"/>
        <v>1729000</v>
      </c>
      <c r="L8" s="49">
        <f t="shared" si="0"/>
        <v>1956500</v>
      </c>
      <c r="M8" s="50">
        <f t="shared" si="0"/>
        <v>864500</v>
      </c>
      <c r="N8" s="4">
        <f>SUM(B8:M8)</f>
        <v>16744000</v>
      </c>
    </row>
    <row r="9" spans="1:14" x14ac:dyDescent="0.2">
      <c r="A9" s="46" t="s">
        <v>22</v>
      </c>
      <c r="B9" s="51">
        <f>3360*(12-B2+1)*B5</f>
        <v>0</v>
      </c>
      <c r="C9" s="51">
        <f t="shared" ref="C9:M9" si="1">3360*(12-C2+1)*C5</f>
        <v>0</v>
      </c>
      <c r="D9" s="51">
        <f t="shared" si="1"/>
        <v>0</v>
      </c>
      <c r="E9" s="51">
        <f>3360*(12-E2+1)*E5</f>
        <v>0</v>
      </c>
      <c r="F9" s="51">
        <f t="shared" si="1"/>
        <v>0</v>
      </c>
      <c r="G9" s="51">
        <f t="shared" si="1"/>
        <v>0</v>
      </c>
      <c r="H9" s="51">
        <f t="shared" si="1"/>
        <v>0</v>
      </c>
      <c r="I9" s="51">
        <f t="shared" si="1"/>
        <v>0</v>
      </c>
      <c r="J9" s="51">
        <f t="shared" si="1"/>
        <v>0</v>
      </c>
      <c r="K9" s="51">
        <f t="shared" si="1"/>
        <v>0</v>
      </c>
      <c r="L9" s="51">
        <f t="shared" si="1"/>
        <v>0</v>
      </c>
      <c r="M9" s="52">
        <f t="shared" si="1"/>
        <v>0</v>
      </c>
      <c r="N9" s="5">
        <f>SUM(B9:M9)</f>
        <v>0</v>
      </c>
    </row>
    <row r="10" spans="1:14" ht="16" thickBot="1" x14ac:dyDescent="0.25">
      <c r="A10" s="53" t="s">
        <v>26</v>
      </c>
      <c r="B10" s="54">
        <f>SUM(B8:B9)</f>
        <v>0</v>
      </c>
      <c r="C10" s="54">
        <f t="shared" ref="C10:M10" si="2">SUM(C8:C9)</f>
        <v>0</v>
      </c>
      <c r="D10" s="54">
        <f t="shared" si="2"/>
        <v>0</v>
      </c>
      <c r="E10" s="54">
        <f t="shared" si="2"/>
        <v>182000</v>
      </c>
      <c r="F10" s="54">
        <f t="shared" si="2"/>
        <v>591500</v>
      </c>
      <c r="G10" s="54">
        <f t="shared" si="2"/>
        <v>1683500</v>
      </c>
      <c r="H10" s="54">
        <f t="shared" si="2"/>
        <v>4004000</v>
      </c>
      <c r="I10" s="54">
        <f t="shared" si="2"/>
        <v>3549000</v>
      </c>
      <c r="J10" s="54">
        <f t="shared" si="2"/>
        <v>2184000</v>
      </c>
      <c r="K10" s="54">
        <f t="shared" si="2"/>
        <v>1729000</v>
      </c>
      <c r="L10" s="54">
        <f t="shared" si="2"/>
        <v>1956500</v>
      </c>
      <c r="M10" s="55">
        <f t="shared" si="2"/>
        <v>864500</v>
      </c>
      <c r="N10" s="7">
        <f>SUM(N8:N9)</f>
        <v>16744000</v>
      </c>
    </row>
    <row r="14" spans="1:14" x14ac:dyDescent="0.2">
      <c r="A14" s="6" t="s">
        <v>56</v>
      </c>
      <c r="D14" s="1"/>
    </row>
    <row r="15" spans="1:14" x14ac:dyDescent="0.2">
      <c r="A15" t="s">
        <v>57</v>
      </c>
    </row>
    <row r="16" spans="1:14" x14ac:dyDescent="0.2">
      <c r="A16" t="s">
        <v>58</v>
      </c>
    </row>
    <row r="17" spans="1:1" x14ac:dyDescent="0.2">
      <c r="A17" t="s">
        <v>59</v>
      </c>
    </row>
    <row r="18" spans="1:1" x14ac:dyDescent="0.2">
      <c r="A18" t="s">
        <v>60</v>
      </c>
    </row>
    <row r="19" spans="1:1" x14ac:dyDescent="0.2">
      <c r="A19" t="s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N26"/>
  <sheetViews>
    <sheetView showGridLines="0" topLeftCell="A13" workbookViewId="0">
      <selection activeCell="E33" sqref="E33"/>
    </sheetView>
  </sheetViews>
  <sheetFormatPr baseColWidth="10" defaultColWidth="8.83203125" defaultRowHeight="15" x14ac:dyDescent="0.2"/>
  <cols>
    <col min="1" max="1" width="34.5" customWidth="1"/>
    <col min="2" max="2" width="21.6640625" customWidth="1"/>
    <col min="14" max="14" width="21.1640625" customWidth="1"/>
  </cols>
  <sheetData>
    <row r="1" spans="1:14" ht="16" thickBot="1" x14ac:dyDescent="0.25"/>
    <row r="2" spans="1:14" x14ac:dyDescent="0.2">
      <c r="A2" s="10" t="s">
        <v>0</v>
      </c>
      <c r="B2" s="11" t="s">
        <v>6</v>
      </c>
      <c r="C2" s="11" t="s">
        <v>7</v>
      </c>
      <c r="D2" s="11" t="s">
        <v>8</v>
      </c>
      <c r="E2" s="11" t="s">
        <v>9</v>
      </c>
      <c r="F2" s="11" t="s">
        <v>2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2" t="s">
        <v>16</v>
      </c>
    </row>
    <row r="3" spans="1:14" x14ac:dyDescent="0.2">
      <c r="A3" s="13" t="s">
        <v>23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5">
        <v>12</v>
      </c>
    </row>
    <row r="4" spans="1:14" x14ac:dyDescent="0.2">
      <c r="A4" s="16" t="s">
        <v>20</v>
      </c>
      <c r="B4" s="81">
        <v>96200</v>
      </c>
      <c r="C4" s="81">
        <v>92950</v>
      </c>
      <c r="D4" s="81">
        <v>95160</v>
      </c>
      <c r="E4" s="81">
        <v>90220</v>
      </c>
      <c r="F4" s="81">
        <v>89570</v>
      </c>
      <c r="G4" s="81">
        <v>87230</v>
      </c>
      <c r="H4" s="81">
        <v>86450</v>
      </c>
      <c r="I4" s="81">
        <v>85540</v>
      </c>
      <c r="J4" s="81">
        <v>88920</v>
      </c>
      <c r="K4" s="81">
        <v>88010</v>
      </c>
      <c r="L4" s="81">
        <v>86840</v>
      </c>
      <c r="M4" s="82">
        <v>88660</v>
      </c>
    </row>
    <row r="5" spans="1:14" x14ac:dyDescent="0.2">
      <c r="A5" s="19" t="s">
        <v>28</v>
      </c>
      <c r="B5" s="20">
        <v>0</v>
      </c>
      <c r="C5" s="20">
        <v>0</v>
      </c>
      <c r="D5" s="67">
        <v>30.588235294117652</v>
      </c>
      <c r="E5" s="67">
        <v>68.82352941176471</v>
      </c>
      <c r="F5" s="67">
        <v>183.52941176470586</v>
      </c>
      <c r="G5" s="67">
        <v>45.882352941176471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</row>
    <row r="6" spans="1:14" x14ac:dyDescent="0.2">
      <c r="A6" s="19" t="s">
        <v>29</v>
      </c>
      <c r="B6" s="22">
        <f>0</f>
        <v>0</v>
      </c>
      <c r="C6" s="22">
        <f>B5*17</f>
        <v>0</v>
      </c>
      <c r="D6" s="22">
        <f>17*SUM(B5:C5)</f>
        <v>0</v>
      </c>
      <c r="E6" s="22">
        <f>17*SUM(B5:D5)</f>
        <v>520.00000000000011</v>
      </c>
      <c r="F6" s="22">
        <f>17*SUM(B5:E5)</f>
        <v>1690.0000000000002</v>
      </c>
      <c r="G6" s="22">
        <f>17*SUM(B5:F5)</f>
        <v>4810</v>
      </c>
      <c r="H6" s="22">
        <f>17*SUM(B5:G5)</f>
        <v>5590</v>
      </c>
      <c r="I6" s="22">
        <f>17*SUM(B5:H5)</f>
        <v>5590</v>
      </c>
      <c r="J6" s="22">
        <f>17*SUM(B5:I5)</f>
        <v>5590</v>
      </c>
      <c r="K6" s="22">
        <f>17*SUM(B5:J5)</f>
        <v>5590</v>
      </c>
      <c r="L6" s="22">
        <f>17*SUM(B5:K5)</f>
        <v>5590</v>
      </c>
      <c r="M6" s="23">
        <f>17*SUM(B5:L5)</f>
        <v>5590</v>
      </c>
    </row>
    <row r="7" spans="1:14" x14ac:dyDescent="0.2">
      <c r="A7" s="19" t="s">
        <v>30</v>
      </c>
      <c r="B7" s="24">
        <f>SUM(B4,B6)</f>
        <v>96200</v>
      </c>
      <c r="C7" s="24">
        <f t="shared" ref="C7:M7" si="0">SUM(C4,C6)</f>
        <v>92950</v>
      </c>
      <c r="D7" s="24">
        <f t="shared" si="0"/>
        <v>95160</v>
      </c>
      <c r="E7" s="24">
        <f t="shared" si="0"/>
        <v>90740</v>
      </c>
      <c r="F7" s="24">
        <f t="shared" si="0"/>
        <v>91260</v>
      </c>
      <c r="G7" s="24">
        <f>SUM(G4,G6)</f>
        <v>92040</v>
      </c>
      <c r="H7" s="24">
        <f t="shared" si="0"/>
        <v>92040</v>
      </c>
      <c r="I7" s="24">
        <f t="shared" si="0"/>
        <v>91130</v>
      </c>
      <c r="J7" s="24">
        <f t="shared" si="0"/>
        <v>94510</v>
      </c>
      <c r="K7" s="24">
        <f t="shared" si="0"/>
        <v>93600</v>
      </c>
      <c r="L7" s="24">
        <f t="shared" si="0"/>
        <v>92430</v>
      </c>
      <c r="M7" s="25">
        <f t="shared" si="0"/>
        <v>94250</v>
      </c>
    </row>
    <row r="8" spans="1:14" x14ac:dyDescent="0.2">
      <c r="A8" s="26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1:14" x14ac:dyDescent="0.2">
      <c r="A9" s="16" t="s">
        <v>27</v>
      </c>
      <c r="B9" s="81">
        <v>89050</v>
      </c>
      <c r="C9" s="81">
        <v>86580</v>
      </c>
      <c r="D9" s="81">
        <v>87360</v>
      </c>
      <c r="E9" s="81">
        <v>90740</v>
      </c>
      <c r="F9" s="81">
        <v>91260</v>
      </c>
      <c r="G9" s="81">
        <v>92040</v>
      </c>
      <c r="H9" s="81">
        <v>97890</v>
      </c>
      <c r="I9" s="81">
        <v>95680</v>
      </c>
      <c r="J9" s="81">
        <v>95160</v>
      </c>
      <c r="K9" s="81">
        <v>92950</v>
      </c>
      <c r="L9" s="81">
        <v>92430</v>
      </c>
      <c r="M9" s="82">
        <v>91130</v>
      </c>
      <c r="N9" s="30"/>
    </row>
    <row r="10" spans="1:14" x14ac:dyDescent="0.2">
      <c r="A10" s="19" t="s">
        <v>33</v>
      </c>
      <c r="B10" s="24">
        <f>B9-B7</f>
        <v>-7150</v>
      </c>
      <c r="C10" s="24">
        <f>C9-C7</f>
        <v>-6370</v>
      </c>
      <c r="D10" s="24">
        <f t="shared" ref="D10:M10" si="1">D9-D7</f>
        <v>-7800</v>
      </c>
      <c r="E10" s="24">
        <f t="shared" si="1"/>
        <v>0</v>
      </c>
      <c r="F10" s="24">
        <f t="shared" si="1"/>
        <v>0</v>
      </c>
      <c r="G10" s="24">
        <f t="shared" si="1"/>
        <v>0</v>
      </c>
      <c r="H10" s="24">
        <f t="shared" si="1"/>
        <v>5850</v>
      </c>
      <c r="I10" s="24">
        <f t="shared" si="1"/>
        <v>4550</v>
      </c>
      <c r="J10" s="24">
        <f t="shared" si="1"/>
        <v>650</v>
      </c>
      <c r="K10" s="24">
        <f t="shared" si="1"/>
        <v>-650</v>
      </c>
      <c r="L10" s="24">
        <f t="shared" si="1"/>
        <v>0</v>
      </c>
      <c r="M10" s="25">
        <f t="shared" si="1"/>
        <v>-3120</v>
      </c>
      <c r="N10" s="9"/>
    </row>
    <row r="11" spans="1:14" x14ac:dyDescent="0.2">
      <c r="A11" s="26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  <c r="N11" s="9"/>
    </row>
    <row r="12" spans="1:14" x14ac:dyDescent="0.2">
      <c r="A12" s="13" t="s">
        <v>21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5850</v>
      </c>
      <c r="I12" s="20">
        <v>4550</v>
      </c>
      <c r="J12" s="20">
        <v>650</v>
      </c>
      <c r="K12" s="20">
        <v>0</v>
      </c>
      <c r="L12" s="20">
        <v>0</v>
      </c>
      <c r="M12" s="21">
        <v>0</v>
      </c>
      <c r="N12" s="9"/>
    </row>
    <row r="13" spans="1:14" x14ac:dyDescent="0.2">
      <c r="A13" s="13" t="s">
        <v>4</v>
      </c>
      <c r="B13" s="22">
        <f>B12*350</f>
        <v>0</v>
      </c>
      <c r="C13" s="22">
        <f t="shared" ref="C13:M13" si="2">C12*350</f>
        <v>0</v>
      </c>
      <c r="D13" s="22">
        <f t="shared" si="2"/>
        <v>0</v>
      </c>
      <c r="E13" s="22">
        <f t="shared" si="2"/>
        <v>0</v>
      </c>
      <c r="F13" s="22">
        <f t="shared" si="2"/>
        <v>0</v>
      </c>
      <c r="G13" s="22">
        <f t="shared" si="2"/>
        <v>0</v>
      </c>
      <c r="H13" s="22">
        <f t="shared" si="2"/>
        <v>2047500</v>
      </c>
      <c r="I13" s="22">
        <f t="shared" si="2"/>
        <v>1592500</v>
      </c>
      <c r="J13" s="22">
        <f t="shared" si="2"/>
        <v>227500</v>
      </c>
      <c r="K13" s="22">
        <f t="shared" si="2"/>
        <v>0</v>
      </c>
      <c r="L13" s="22">
        <f t="shared" si="2"/>
        <v>0</v>
      </c>
      <c r="M13" s="23">
        <f t="shared" si="2"/>
        <v>0</v>
      </c>
      <c r="N13" s="9"/>
    </row>
    <row r="14" spans="1:14" x14ac:dyDescent="0.2">
      <c r="A14" s="13" t="s">
        <v>25</v>
      </c>
      <c r="B14" s="22">
        <f>3360*(12-B3+1)*B5</f>
        <v>0</v>
      </c>
      <c r="C14" s="22">
        <f t="shared" ref="C14:M14" si="3">3360*(12-C3+1)*C5</f>
        <v>0</v>
      </c>
      <c r="D14" s="22">
        <f>3360*(12-D3+1)*D5</f>
        <v>1027764.7058823531</v>
      </c>
      <c r="E14" s="22">
        <f t="shared" si="3"/>
        <v>2081223.5294117648</v>
      </c>
      <c r="F14" s="22">
        <f t="shared" si="3"/>
        <v>4933270.5882352935</v>
      </c>
      <c r="G14" s="22">
        <f t="shared" si="3"/>
        <v>1079152.9411764706</v>
      </c>
      <c r="H14" s="22">
        <f t="shared" si="3"/>
        <v>0</v>
      </c>
      <c r="I14" s="22">
        <f t="shared" si="3"/>
        <v>0</v>
      </c>
      <c r="J14" s="22">
        <f t="shared" si="3"/>
        <v>0</v>
      </c>
      <c r="K14" s="22">
        <f t="shared" si="3"/>
        <v>0</v>
      </c>
      <c r="L14" s="22">
        <f t="shared" si="3"/>
        <v>0</v>
      </c>
      <c r="M14" s="23">
        <f t="shared" si="3"/>
        <v>0</v>
      </c>
      <c r="N14" s="9"/>
    </row>
    <row r="15" spans="1:14" ht="16" thickBot="1" x14ac:dyDescent="0.25">
      <c r="A15" s="27" t="s">
        <v>5</v>
      </c>
      <c r="B15" s="28">
        <f>SUM(B13:B14)</f>
        <v>0</v>
      </c>
      <c r="C15" s="28">
        <f t="shared" ref="C15:M15" si="4">SUM(C13:C14)</f>
        <v>0</v>
      </c>
      <c r="D15" s="28">
        <f t="shared" si="4"/>
        <v>1027764.7058823531</v>
      </c>
      <c r="E15" s="28">
        <f t="shared" si="4"/>
        <v>2081223.5294117648</v>
      </c>
      <c r="F15" s="28">
        <f t="shared" si="4"/>
        <v>4933270.5882352935</v>
      </c>
      <c r="G15" s="28">
        <f t="shared" si="4"/>
        <v>1079152.9411764706</v>
      </c>
      <c r="H15" s="28">
        <f t="shared" si="4"/>
        <v>2047500</v>
      </c>
      <c r="I15" s="28">
        <f t="shared" si="4"/>
        <v>1592500</v>
      </c>
      <c r="J15" s="28">
        <f t="shared" si="4"/>
        <v>227500</v>
      </c>
      <c r="K15" s="28">
        <f t="shared" si="4"/>
        <v>0</v>
      </c>
      <c r="L15" s="28">
        <f t="shared" si="4"/>
        <v>0</v>
      </c>
      <c r="M15" s="29">
        <f t="shared" si="4"/>
        <v>0</v>
      </c>
      <c r="N15" s="9"/>
    </row>
    <row r="16" spans="1:14" ht="16" thickBot="1" x14ac:dyDescent="0.25"/>
    <row r="17" spans="1:4" ht="16" thickBot="1" x14ac:dyDescent="0.25">
      <c r="A17" s="40" t="s">
        <v>17</v>
      </c>
      <c r="B17" s="65">
        <f>SUM(B15:M15)</f>
        <v>12988911.764705881</v>
      </c>
      <c r="D17" s="6" t="s">
        <v>56</v>
      </c>
    </row>
    <row r="18" spans="1:4" ht="16" thickBot="1" x14ac:dyDescent="0.25">
      <c r="A18" s="41"/>
      <c r="B18" s="56"/>
      <c r="D18" t="s">
        <v>57</v>
      </c>
    </row>
    <row r="19" spans="1:4" x14ac:dyDescent="0.2">
      <c r="A19" s="42" t="s">
        <v>31</v>
      </c>
      <c r="B19" s="57"/>
      <c r="D19" t="s">
        <v>58</v>
      </c>
    </row>
    <row r="20" spans="1:4" x14ac:dyDescent="0.2">
      <c r="A20" s="43" t="s">
        <v>32</v>
      </c>
      <c r="B20" s="58">
        <v>400</v>
      </c>
      <c r="D20" t="s">
        <v>59</v>
      </c>
    </row>
    <row r="21" spans="1:4" ht="16" thickBot="1" x14ac:dyDescent="0.25">
      <c r="A21" s="44" t="s">
        <v>34</v>
      </c>
      <c r="B21" s="59">
        <v>3000000</v>
      </c>
      <c r="D21" t="s">
        <v>60</v>
      </c>
    </row>
    <row r="22" spans="1:4" ht="16" thickBot="1" x14ac:dyDescent="0.25">
      <c r="A22" s="41"/>
      <c r="B22" s="56"/>
      <c r="D22" t="s">
        <v>61</v>
      </c>
    </row>
    <row r="23" spans="1:4" x14ac:dyDescent="0.2">
      <c r="A23" s="42" t="s">
        <v>35</v>
      </c>
      <c r="B23" s="57"/>
    </row>
    <row r="24" spans="1:4" x14ac:dyDescent="0.2">
      <c r="A24" s="43" t="s">
        <v>36</v>
      </c>
      <c r="B24" s="58">
        <f>'Senitation Q1'!N10</f>
        <v>16744000</v>
      </c>
    </row>
    <row r="25" spans="1:4" x14ac:dyDescent="0.2">
      <c r="A25" s="43" t="s">
        <v>37</v>
      </c>
      <c r="B25" s="58">
        <f>B17</f>
        <v>12988911.764705881</v>
      </c>
    </row>
    <row r="26" spans="1:4" ht="16" thickBot="1" x14ac:dyDescent="0.25">
      <c r="A26" s="45" t="s">
        <v>38</v>
      </c>
      <c r="B26" s="60">
        <f>B24-B25</f>
        <v>3755088.2352941185</v>
      </c>
    </row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N22"/>
  <sheetViews>
    <sheetView showGridLines="0" workbookViewId="0">
      <selection activeCell="Q11" sqref="Q11"/>
    </sheetView>
  </sheetViews>
  <sheetFormatPr baseColWidth="10" defaultColWidth="8.83203125" defaultRowHeight="15" x14ac:dyDescent="0.2"/>
  <cols>
    <col min="1" max="1" width="33.5" customWidth="1"/>
    <col min="2" max="2" width="21.6640625" customWidth="1"/>
    <col min="14" max="14" width="14.1640625" customWidth="1"/>
  </cols>
  <sheetData>
    <row r="1" spans="1:14" ht="16" thickBot="1" x14ac:dyDescent="0.25"/>
    <row r="2" spans="1:14" x14ac:dyDescent="0.2">
      <c r="A2" s="10" t="s">
        <v>0</v>
      </c>
      <c r="B2" s="11" t="s">
        <v>6</v>
      </c>
      <c r="C2" s="11" t="s">
        <v>7</v>
      </c>
      <c r="D2" s="11" t="s">
        <v>8</v>
      </c>
      <c r="E2" s="11" t="s">
        <v>9</v>
      </c>
      <c r="F2" s="11" t="s">
        <v>2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2" t="s">
        <v>16</v>
      </c>
    </row>
    <row r="3" spans="1:14" x14ac:dyDescent="0.2">
      <c r="A3" s="13" t="s">
        <v>23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5">
        <v>12</v>
      </c>
    </row>
    <row r="4" spans="1:14" x14ac:dyDescent="0.2">
      <c r="A4" s="16" t="s">
        <v>20</v>
      </c>
      <c r="B4" s="81">
        <v>96200</v>
      </c>
      <c r="C4" s="81">
        <v>92950</v>
      </c>
      <c r="D4" s="81">
        <v>95160</v>
      </c>
      <c r="E4" s="81">
        <v>90220</v>
      </c>
      <c r="F4" s="81">
        <v>89570</v>
      </c>
      <c r="G4" s="81">
        <v>87230</v>
      </c>
      <c r="H4" s="81">
        <v>86450</v>
      </c>
      <c r="I4" s="81">
        <v>85540</v>
      </c>
      <c r="J4" s="81">
        <v>88920</v>
      </c>
      <c r="K4" s="81">
        <v>88010</v>
      </c>
      <c r="L4" s="81">
        <v>86840</v>
      </c>
      <c r="M4" s="82">
        <v>88660</v>
      </c>
    </row>
    <row r="5" spans="1:14" x14ac:dyDescent="0.2">
      <c r="A5" s="19" t="s">
        <v>28</v>
      </c>
      <c r="B5" s="20">
        <v>0</v>
      </c>
      <c r="C5" s="20">
        <v>0</v>
      </c>
      <c r="D5" s="67">
        <v>30.588235294117624</v>
      </c>
      <c r="E5" s="67">
        <v>68.823529411764753</v>
      </c>
      <c r="F5" s="67">
        <v>183.52941176470588</v>
      </c>
      <c r="G5" s="67">
        <v>99.663865546218489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</row>
    <row r="6" spans="1:14" x14ac:dyDescent="0.2">
      <c r="A6" s="19" t="s">
        <v>29</v>
      </c>
      <c r="B6" s="22">
        <f>0</f>
        <v>0</v>
      </c>
      <c r="C6" s="22">
        <f>B5*17</f>
        <v>0</v>
      </c>
      <c r="D6" s="22">
        <f>17*SUM(B5:C5)</f>
        <v>0</v>
      </c>
      <c r="E6" s="22">
        <f>17*SUM(B5:D5)</f>
        <v>519.99999999999955</v>
      </c>
      <c r="F6" s="22">
        <f>17*SUM(B5:E5)</f>
        <v>1690.0000000000005</v>
      </c>
      <c r="G6" s="22">
        <f>17*SUM(B5:F5)</f>
        <v>4810.0000000000009</v>
      </c>
      <c r="H6" s="22">
        <f>17*SUM(B5:G5)</f>
        <v>6504.2857142857156</v>
      </c>
      <c r="I6" s="22">
        <f>17*SUM(B5:H5)</f>
        <v>6504.2857142857156</v>
      </c>
      <c r="J6" s="22">
        <f>17*SUM(B5:I5)</f>
        <v>6504.2857142857156</v>
      </c>
      <c r="K6" s="22">
        <f>17*SUM(B5:J5)</f>
        <v>6504.2857142857156</v>
      </c>
      <c r="L6" s="22">
        <f>17*SUM(B5:K5)</f>
        <v>6504.2857142857156</v>
      </c>
      <c r="M6" s="23">
        <f>17*SUM(B5:L5)</f>
        <v>6504.2857142857156</v>
      </c>
    </row>
    <row r="7" spans="1:14" x14ac:dyDescent="0.2">
      <c r="A7" s="19" t="s">
        <v>30</v>
      </c>
      <c r="B7" s="61">
        <f>SUM(B4,B6)</f>
        <v>96200</v>
      </c>
      <c r="C7" s="61">
        <f t="shared" ref="C7:M7" si="0">SUM(C4,C6)</f>
        <v>92950</v>
      </c>
      <c r="D7" s="61">
        <f t="shared" si="0"/>
        <v>95160</v>
      </c>
      <c r="E7" s="61">
        <f t="shared" si="0"/>
        <v>90740</v>
      </c>
      <c r="F7" s="61">
        <f t="shared" si="0"/>
        <v>91260</v>
      </c>
      <c r="G7" s="61">
        <f>SUM(G4,G6)</f>
        <v>92040</v>
      </c>
      <c r="H7" s="61">
        <f t="shared" si="0"/>
        <v>92954.28571428571</v>
      </c>
      <c r="I7" s="61">
        <f t="shared" si="0"/>
        <v>92044.28571428571</v>
      </c>
      <c r="J7" s="61">
        <f t="shared" si="0"/>
        <v>95424.28571428571</v>
      </c>
      <c r="K7" s="61">
        <f t="shared" si="0"/>
        <v>94514.28571428571</v>
      </c>
      <c r="L7" s="61">
        <f t="shared" si="0"/>
        <v>93344.28571428571</v>
      </c>
      <c r="M7" s="62">
        <f t="shared" si="0"/>
        <v>95164.28571428571</v>
      </c>
    </row>
    <row r="8" spans="1:14" x14ac:dyDescent="0.2">
      <c r="A8" s="26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1:14" x14ac:dyDescent="0.2">
      <c r="A9" s="16" t="s">
        <v>27</v>
      </c>
      <c r="B9" s="17">
        <v>89050</v>
      </c>
      <c r="C9" s="17">
        <v>86580</v>
      </c>
      <c r="D9" s="17">
        <v>87360</v>
      </c>
      <c r="E9" s="17">
        <v>90740</v>
      </c>
      <c r="F9" s="17">
        <v>91260</v>
      </c>
      <c r="G9" s="17">
        <v>92040</v>
      </c>
      <c r="H9" s="17">
        <v>97890</v>
      </c>
      <c r="I9" s="17">
        <v>95680</v>
      </c>
      <c r="J9" s="17">
        <v>95160</v>
      </c>
      <c r="K9" s="17">
        <v>92950</v>
      </c>
      <c r="L9" s="17">
        <v>92430</v>
      </c>
      <c r="M9" s="18">
        <v>91130</v>
      </c>
    </row>
    <row r="10" spans="1:14" x14ac:dyDescent="0.2">
      <c r="A10" s="19" t="s">
        <v>33</v>
      </c>
      <c r="B10" s="24">
        <f>B9-B7</f>
        <v>-7150</v>
      </c>
      <c r="C10" s="24">
        <f>C9-C7</f>
        <v>-6370</v>
      </c>
      <c r="D10" s="24">
        <f t="shared" ref="D10:M10" si="1">D9-D7</f>
        <v>-7800</v>
      </c>
      <c r="E10" s="24">
        <f t="shared" si="1"/>
        <v>0</v>
      </c>
      <c r="F10" s="24">
        <f t="shared" si="1"/>
        <v>0</v>
      </c>
      <c r="G10" s="24">
        <f t="shared" si="1"/>
        <v>0</v>
      </c>
      <c r="H10" s="24">
        <f t="shared" si="1"/>
        <v>4935.7142857142899</v>
      </c>
      <c r="I10" s="24">
        <f t="shared" si="1"/>
        <v>3635.7142857142899</v>
      </c>
      <c r="J10" s="24">
        <f t="shared" si="1"/>
        <v>-264.28571428571013</v>
      </c>
      <c r="K10" s="24">
        <f t="shared" si="1"/>
        <v>-1564.2857142857101</v>
      </c>
      <c r="L10" s="24">
        <f t="shared" si="1"/>
        <v>-914.28571428571013</v>
      </c>
      <c r="M10" s="25">
        <f t="shared" si="1"/>
        <v>-4034.2857142857101</v>
      </c>
    </row>
    <row r="11" spans="1:14" x14ac:dyDescent="0.2">
      <c r="A11" s="26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1:14" x14ac:dyDescent="0.2">
      <c r="A12" s="13" t="s">
        <v>21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4935.7142857142853</v>
      </c>
      <c r="I12" s="20">
        <v>3635.7142857142853</v>
      </c>
      <c r="J12" s="20">
        <v>0</v>
      </c>
      <c r="K12" s="20">
        <v>0</v>
      </c>
      <c r="L12" s="20">
        <v>0</v>
      </c>
      <c r="M12" s="21">
        <v>0</v>
      </c>
      <c r="N12" s="8" t="s">
        <v>62</v>
      </c>
    </row>
    <row r="13" spans="1:14" x14ac:dyDescent="0.2">
      <c r="A13" s="13" t="s">
        <v>4</v>
      </c>
      <c r="B13" s="22">
        <f>B12*350</f>
        <v>0</v>
      </c>
      <c r="C13" s="22">
        <f t="shared" ref="C13:M13" si="2">C12*350</f>
        <v>0</v>
      </c>
      <c r="D13" s="22">
        <f t="shared" si="2"/>
        <v>0</v>
      </c>
      <c r="E13" s="22">
        <f t="shared" si="2"/>
        <v>0</v>
      </c>
      <c r="F13" s="22">
        <f t="shared" si="2"/>
        <v>0</v>
      </c>
      <c r="G13" s="22">
        <f t="shared" si="2"/>
        <v>0</v>
      </c>
      <c r="H13" s="22">
        <f t="shared" si="2"/>
        <v>1727499.9999999998</v>
      </c>
      <c r="I13" s="22">
        <f t="shared" si="2"/>
        <v>1272499.9999999998</v>
      </c>
      <c r="J13" s="22">
        <f t="shared" si="2"/>
        <v>0</v>
      </c>
      <c r="K13" s="22">
        <f t="shared" si="2"/>
        <v>0</v>
      </c>
      <c r="L13" s="22">
        <f t="shared" si="2"/>
        <v>0</v>
      </c>
      <c r="M13" s="23">
        <f t="shared" si="2"/>
        <v>0</v>
      </c>
      <c r="N13" s="68">
        <f t="shared" ref="N13" si="3">SUM(B13:M13)</f>
        <v>2999999.9999999995</v>
      </c>
    </row>
    <row r="14" spans="1:14" x14ac:dyDescent="0.2">
      <c r="A14" s="13" t="s">
        <v>25</v>
      </c>
      <c r="B14" s="22">
        <f>3360*(12-B3+1)*B5</f>
        <v>0</v>
      </c>
      <c r="C14" s="22">
        <f t="shared" ref="C14:M14" si="4">3360*(12-C3+1)*C5</f>
        <v>0</v>
      </c>
      <c r="D14" s="22">
        <f>3360*(12-D3+1)*D5</f>
        <v>1027764.7058823522</v>
      </c>
      <c r="E14" s="22">
        <f t="shared" si="4"/>
        <v>2081223.5294117662</v>
      </c>
      <c r="F14" s="22">
        <f t="shared" si="4"/>
        <v>4933270.5882352944</v>
      </c>
      <c r="G14" s="22">
        <f t="shared" si="4"/>
        <v>2344094.1176470588</v>
      </c>
      <c r="H14" s="22">
        <f t="shared" si="4"/>
        <v>0</v>
      </c>
      <c r="I14" s="22">
        <f t="shared" si="4"/>
        <v>0</v>
      </c>
      <c r="J14" s="22">
        <f t="shared" si="4"/>
        <v>0</v>
      </c>
      <c r="K14" s="22">
        <f t="shared" si="4"/>
        <v>0</v>
      </c>
      <c r="L14" s="22">
        <f t="shared" si="4"/>
        <v>0</v>
      </c>
      <c r="M14" s="23">
        <f t="shared" si="4"/>
        <v>0</v>
      </c>
    </row>
    <row r="15" spans="1:14" ht="16" thickBot="1" x14ac:dyDescent="0.25">
      <c r="A15" s="27" t="s">
        <v>5</v>
      </c>
      <c r="B15" s="28">
        <f>SUM(B13:B14)</f>
        <v>0</v>
      </c>
      <c r="C15" s="28">
        <f t="shared" ref="C15:M15" si="5">SUM(C13:C14)</f>
        <v>0</v>
      </c>
      <c r="D15" s="28">
        <f t="shared" si="5"/>
        <v>1027764.7058823522</v>
      </c>
      <c r="E15" s="28">
        <f t="shared" si="5"/>
        <v>2081223.5294117662</v>
      </c>
      <c r="F15" s="28">
        <f t="shared" si="5"/>
        <v>4933270.5882352944</v>
      </c>
      <c r="G15" s="28">
        <f t="shared" si="5"/>
        <v>2344094.1176470588</v>
      </c>
      <c r="H15" s="28">
        <f t="shared" si="5"/>
        <v>1727499.9999999998</v>
      </c>
      <c r="I15" s="28">
        <f t="shared" si="5"/>
        <v>1272499.9999999998</v>
      </c>
      <c r="J15" s="28">
        <f t="shared" si="5"/>
        <v>0</v>
      </c>
      <c r="K15" s="28">
        <f t="shared" si="5"/>
        <v>0</v>
      </c>
      <c r="L15" s="28">
        <f t="shared" si="5"/>
        <v>0</v>
      </c>
      <c r="M15" s="29">
        <f t="shared" si="5"/>
        <v>0</v>
      </c>
    </row>
    <row r="16" spans="1:14" ht="16" thickBot="1" x14ac:dyDescent="0.25"/>
    <row r="17" spans="1:4" ht="16" thickBot="1" x14ac:dyDescent="0.25">
      <c r="A17" s="37" t="s">
        <v>17</v>
      </c>
      <c r="B17" s="66">
        <f>SUM(B15:M15)</f>
        <v>13386352.941176472</v>
      </c>
      <c r="D17" s="6" t="s">
        <v>56</v>
      </c>
    </row>
    <row r="18" spans="1:4" ht="16" thickBot="1" x14ac:dyDescent="0.25">
      <c r="D18" t="s">
        <v>57</v>
      </c>
    </row>
    <row r="19" spans="1:4" x14ac:dyDescent="0.2">
      <c r="A19" s="31" t="s">
        <v>31</v>
      </c>
      <c r="B19" s="32"/>
      <c r="D19" t="s">
        <v>58</v>
      </c>
    </row>
    <row r="20" spans="1:4" x14ac:dyDescent="0.2">
      <c r="A20" s="26" t="s">
        <v>32</v>
      </c>
      <c r="B20" s="33">
        <v>400</v>
      </c>
      <c r="D20" t="s">
        <v>59</v>
      </c>
    </row>
    <row r="21" spans="1:4" ht="16" thickBot="1" x14ac:dyDescent="0.25">
      <c r="A21" s="34" t="s">
        <v>34</v>
      </c>
      <c r="B21" s="36">
        <v>3000000</v>
      </c>
      <c r="D21" t="s">
        <v>60</v>
      </c>
    </row>
    <row r="22" spans="1:4" x14ac:dyDescent="0.2">
      <c r="D22" t="s">
        <v>61</v>
      </c>
    </row>
  </sheetData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N23"/>
  <sheetViews>
    <sheetView showGridLines="0" workbookViewId="0">
      <selection activeCell="N13" sqref="N13:N14"/>
    </sheetView>
  </sheetViews>
  <sheetFormatPr baseColWidth="10" defaultColWidth="8.83203125" defaultRowHeight="15" x14ac:dyDescent="0.2"/>
  <cols>
    <col min="1" max="1" width="33.5" customWidth="1"/>
    <col min="2" max="2" width="21.6640625" customWidth="1"/>
    <col min="14" max="14" width="14.1640625" customWidth="1"/>
  </cols>
  <sheetData>
    <row r="1" spans="1:14" ht="16" thickBot="1" x14ac:dyDescent="0.25"/>
    <row r="2" spans="1:14" x14ac:dyDescent="0.2">
      <c r="A2" s="10" t="s">
        <v>0</v>
      </c>
      <c r="B2" s="11" t="s">
        <v>6</v>
      </c>
      <c r="C2" s="11" t="s">
        <v>7</v>
      </c>
      <c r="D2" s="11" t="s">
        <v>8</v>
      </c>
      <c r="E2" s="11" t="s">
        <v>9</v>
      </c>
      <c r="F2" s="11" t="s">
        <v>2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2" t="s">
        <v>16</v>
      </c>
    </row>
    <row r="3" spans="1:14" x14ac:dyDescent="0.2">
      <c r="A3" s="13" t="s">
        <v>23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5">
        <v>12</v>
      </c>
    </row>
    <row r="4" spans="1:14" x14ac:dyDescent="0.2">
      <c r="A4" s="16" t="s">
        <v>20</v>
      </c>
      <c r="B4" s="81">
        <v>96200</v>
      </c>
      <c r="C4" s="81">
        <v>92950</v>
      </c>
      <c r="D4" s="81">
        <v>95160</v>
      </c>
      <c r="E4" s="81">
        <v>90220</v>
      </c>
      <c r="F4" s="81">
        <v>89570</v>
      </c>
      <c r="G4" s="81">
        <v>87230</v>
      </c>
      <c r="H4" s="81">
        <v>86450</v>
      </c>
      <c r="I4" s="81">
        <v>85540</v>
      </c>
      <c r="J4" s="81">
        <v>88920</v>
      </c>
      <c r="K4" s="81">
        <v>88010</v>
      </c>
      <c r="L4" s="81">
        <v>86840</v>
      </c>
      <c r="M4" s="82">
        <v>88660</v>
      </c>
    </row>
    <row r="5" spans="1:14" x14ac:dyDescent="0.2">
      <c r="A5" s="19" t="s">
        <v>28</v>
      </c>
      <c r="B5" s="20">
        <v>0</v>
      </c>
      <c r="C5" s="20">
        <v>0</v>
      </c>
      <c r="D5" s="67">
        <v>30.588235294117638</v>
      </c>
      <c r="E5" s="67">
        <v>68.82352941176471</v>
      </c>
      <c r="F5" s="67">
        <v>183.52941176470583</v>
      </c>
      <c r="G5" s="67">
        <v>252.60504201680681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</row>
    <row r="6" spans="1:14" x14ac:dyDescent="0.2">
      <c r="A6" s="19" t="s">
        <v>29</v>
      </c>
      <c r="B6" s="22">
        <f>0</f>
        <v>0</v>
      </c>
      <c r="C6" s="22">
        <f>B5*17</f>
        <v>0</v>
      </c>
      <c r="D6" s="22">
        <f>17*SUM(B5:C5)</f>
        <v>0</v>
      </c>
      <c r="E6" s="22">
        <f>17*SUM(B5:D5)</f>
        <v>519.99999999999989</v>
      </c>
      <c r="F6" s="22">
        <f>17*SUM(B5:E5)</f>
        <v>1690</v>
      </c>
      <c r="G6" s="22">
        <f>17*SUM(B5:F5)</f>
        <v>4809.9999999999991</v>
      </c>
      <c r="H6" s="22">
        <f>17*SUM(B5:G5)</f>
        <v>9104.2857142857138</v>
      </c>
      <c r="I6" s="22">
        <f>17*SUM(B5:H5)</f>
        <v>9104.2857142857138</v>
      </c>
      <c r="J6" s="22">
        <f>17*SUM(B5:I5)</f>
        <v>9104.2857142857138</v>
      </c>
      <c r="K6" s="22">
        <f>17*SUM(B5:J5)</f>
        <v>9104.2857142857138</v>
      </c>
      <c r="L6" s="22">
        <f>17*SUM(B5:K5)</f>
        <v>9104.2857142857138</v>
      </c>
      <c r="M6" s="23">
        <f>17*SUM(B5:L5)</f>
        <v>9104.2857142857138</v>
      </c>
    </row>
    <row r="7" spans="1:14" x14ac:dyDescent="0.2">
      <c r="A7" s="19" t="s">
        <v>30</v>
      </c>
      <c r="B7" s="24">
        <f>SUM(B4,B6)</f>
        <v>96200</v>
      </c>
      <c r="C7" s="24">
        <f t="shared" ref="C7:M7" si="0">SUM(C4,C6)</f>
        <v>92950</v>
      </c>
      <c r="D7" s="24">
        <f t="shared" si="0"/>
        <v>95160</v>
      </c>
      <c r="E7" s="24">
        <f t="shared" si="0"/>
        <v>90740</v>
      </c>
      <c r="F7" s="24">
        <f t="shared" si="0"/>
        <v>91260</v>
      </c>
      <c r="G7" s="24">
        <f t="shared" si="0"/>
        <v>92040</v>
      </c>
      <c r="H7" s="24">
        <f t="shared" si="0"/>
        <v>95554.28571428571</v>
      </c>
      <c r="I7" s="24">
        <f t="shared" si="0"/>
        <v>94644.28571428571</v>
      </c>
      <c r="J7" s="24">
        <f t="shared" si="0"/>
        <v>98024.28571428571</v>
      </c>
      <c r="K7" s="24">
        <f t="shared" si="0"/>
        <v>97114.28571428571</v>
      </c>
      <c r="L7" s="24">
        <f t="shared" si="0"/>
        <v>95944.28571428571</v>
      </c>
      <c r="M7" s="25">
        <f t="shared" si="0"/>
        <v>97764.28571428571</v>
      </c>
    </row>
    <row r="8" spans="1:14" x14ac:dyDescent="0.2">
      <c r="A8" s="26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1:14" x14ac:dyDescent="0.2">
      <c r="A9" s="16" t="s">
        <v>27</v>
      </c>
      <c r="B9" s="81">
        <v>89050</v>
      </c>
      <c r="C9" s="81">
        <v>86580</v>
      </c>
      <c r="D9" s="81">
        <v>87360</v>
      </c>
      <c r="E9" s="81">
        <v>90740</v>
      </c>
      <c r="F9" s="81">
        <v>91260</v>
      </c>
      <c r="G9" s="81">
        <v>92040</v>
      </c>
      <c r="H9" s="81">
        <v>97890</v>
      </c>
      <c r="I9" s="81">
        <v>95680</v>
      </c>
      <c r="J9" s="81">
        <v>95160</v>
      </c>
      <c r="K9" s="81">
        <v>92950</v>
      </c>
      <c r="L9" s="81">
        <v>92430</v>
      </c>
      <c r="M9" s="82">
        <v>91130</v>
      </c>
    </row>
    <row r="10" spans="1:14" x14ac:dyDescent="0.2">
      <c r="A10" s="16" t="s">
        <v>39</v>
      </c>
      <c r="B10" s="63">
        <v>0</v>
      </c>
      <c r="C10" s="63">
        <v>0</v>
      </c>
      <c r="D10" s="63">
        <v>0</v>
      </c>
      <c r="E10" s="63">
        <v>0</v>
      </c>
      <c r="F10" s="63">
        <v>0</v>
      </c>
      <c r="G10" s="63">
        <v>0</v>
      </c>
      <c r="H10" s="63">
        <f xml:space="preserve"> 26*100</f>
        <v>2600</v>
      </c>
      <c r="I10" s="63">
        <f t="shared" ref="I10:M10" si="1" xml:space="preserve"> 26*100</f>
        <v>2600</v>
      </c>
      <c r="J10" s="63">
        <f t="shared" si="1"/>
        <v>2600</v>
      </c>
      <c r="K10" s="63">
        <f t="shared" si="1"/>
        <v>2600</v>
      </c>
      <c r="L10" s="63">
        <f t="shared" si="1"/>
        <v>2600</v>
      </c>
      <c r="M10" s="64">
        <f t="shared" si="1"/>
        <v>2600</v>
      </c>
      <c r="N10" s="8"/>
    </row>
    <row r="11" spans="1:14" x14ac:dyDescent="0.2">
      <c r="A11" s="19" t="s">
        <v>33</v>
      </c>
      <c r="B11" s="24">
        <f>B9+B10-B7</f>
        <v>-7150</v>
      </c>
      <c r="C11" s="24">
        <f t="shared" ref="C11:M11" si="2">C9+C10-C7</f>
        <v>-6370</v>
      </c>
      <c r="D11" s="24">
        <f t="shared" si="2"/>
        <v>-7800</v>
      </c>
      <c r="E11" s="24">
        <f t="shared" si="2"/>
        <v>0</v>
      </c>
      <c r="F11" s="24">
        <f t="shared" si="2"/>
        <v>0</v>
      </c>
      <c r="G11" s="24">
        <f t="shared" si="2"/>
        <v>0</v>
      </c>
      <c r="H11" s="24">
        <f t="shared" si="2"/>
        <v>4935.7142857142899</v>
      </c>
      <c r="I11" s="24">
        <f t="shared" si="2"/>
        <v>3635.7142857142899</v>
      </c>
      <c r="J11" s="24">
        <f t="shared" si="2"/>
        <v>-264.28571428571013</v>
      </c>
      <c r="K11" s="24">
        <f t="shared" si="2"/>
        <v>-1564.2857142857101</v>
      </c>
      <c r="L11" s="24">
        <f t="shared" si="2"/>
        <v>-914.28571428571013</v>
      </c>
      <c r="M11" s="25">
        <f t="shared" si="2"/>
        <v>-4034.2857142857101</v>
      </c>
      <c r="N11" s="9"/>
    </row>
    <row r="12" spans="1:14" x14ac:dyDescent="0.2">
      <c r="A12" s="26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  <c r="N12" s="9"/>
    </row>
    <row r="13" spans="1:14" x14ac:dyDescent="0.2">
      <c r="A13" s="13" t="s">
        <v>21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4935.7142857142853</v>
      </c>
      <c r="I13" s="20">
        <v>3635.7142857142853</v>
      </c>
      <c r="J13" s="20">
        <v>0</v>
      </c>
      <c r="K13" s="20">
        <v>0</v>
      </c>
      <c r="L13" s="20">
        <v>0</v>
      </c>
      <c r="M13" s="21">
        <v>0</v>
      </c>
      <c r="N13" s="8" t="s">
        <v>62</v>
      </c>
    </row>
    <row r="14" spans="1:14" x14ac:dyDescent="0.2">
      <c r="A14" s="13" t="s">
        <v>4</v>
      </c>
      <c r="B14" s="22">
        <f>B13*350</f>
        <v>0</v>
      </c>
      <c r="C14" s="22">
        <f t="shared" ref="C14:M14" si="3">C13*350</f>
        <v>0</v>
      </c>
      <c r="D14" s="22">
        <f t="shared" si="3"/>
        <v>0</v>
      </c>
      <c r="E14" s="22">
        <f t="shared" si="3"/>
        <v>0</v>
      </c>
      <c r="F14" s="22">
        <f t="shared" si="3"/>
        <v>0</v>
      </c>
      <c r="G14" s="22">
        <f t="shared" si="3"/>
        <v>0</v>
      </c>
      <c r="H14" s="22">
        <f t="shared" si="3"/>
        <v>1727499.9999999998</v>
      </c>
      <c r="I14" s="22">
        <f t="shared" si="3"/>
        <v>1272499.9999999998</v>
      </c>
      <c r="J14" s="22">
        <f t="shared" si="3"/>
        <v>0</v>
      </c>
      <c r="K14" s="22">
        <f t="shared" si="3"/>
        <v>0</v>
      </c>
      <c r="L14" s="22">
        <f t="shared" si="3"/>
        <v>0</v>
      </c>
      <c r="M14" s="23">
        <f t="shared" si="3"/>
        <v>0</v>
      </c>
      <c r="N14" s="68">
        <f t="shared" ref="N14" si="4">SUM(B14:M14)</f>
        <v>2999999.9999999995</v>
      </c>
    </row>
    <row r="15" spans="1:14" x14ac:dyDescent="0.2">
      <c r="A15" s="13" t="s">
        <v>25</v>
      </c>
      <c r="B15" s="22">
        <f t="shared" ref="B15:M15" si="5">3360*(12-B3+1)*B5</f>
        <v>0</v>
      </c>
      <c r="C15" s="22">
        <f t="shared" si="5"/>
        <v>0</v>
      </c>
      <c r="D15" s="22">
        <f t="shared" si="5"/>
        <v>1027764.7058823527</v>
      </c>
      <c r="E15" s="22">
        <f t="shared" si="5"/>
        <v>2081223.5294117648</v>
      </c>
      <c r="F15" s="22">
        <f t="shared" si="5"/>
        <v>4933270.5882352926</v>
      </c>
      <c r="G15" s="22">
        <f t="shared" si="5"/>
        <v>5941270.5882352963</v>
      </c>
      <c r="H15" s="22">
        <f t="shared" si="5"/>
        <v>0</v>
      </c>
      <c r="I15" s="22">
        <f t="shared" si="5"/>
        <v>0</v>
      </c>
      <c r="J15" s="22">
        <f t="shared" si="5"/>
        <v>0</v>
      </c>
      <c r="K15" s="22">
        <f t="shared" si="5"/>
        <v>0</v>
      </c>
      <c r="L15" s="22">
        <f t="shared" si="5"/>
        <v>0</v>
      </c>
      <c r="M15" s="23">
        <f t="shared" si="5"/>
        <v>0</v>
      </c>
      <c r="N15" s="9"/>
    </row>
    <row r="16" spans="1:14" ht="16" thickBot="1" x14ac:dyDescent="0.25">
      <c r="A16" s="27" t="s">
        <v>5</v>
      </c>
      <c r="B16" s="28">
        <f>SUM(B14:B15)</f>
        <v>0</v>
      </c>
      <c r="C16" s="28">
        <f t="shared" ref="C16:M16" si="6">SUM(C14:C15)</f>
        <v>0</v>
      </c>
      <c r="D16" s="28">
        <f t="shared" si="6"/>
        <v>1027764.7058823527</v>
      </c>
      <c r="E16" s="28">
        <f t="shared" si="6"/>
        <v>2081223.5294117648</v>
      </c>
      <c r="F16" s="28">
        <f t="shared" si="6"/>
        <v>4933270.5882352926</v>
      </c>
      <c r="G16" s="28">
        <f t="shared" si="6"/>
        <v>5941270.5882352963</v>
      </c>
      <c r="H16" s="28">
        <f t="shared" si="6"/>
        <v>1727499.9999999998</v>
      </c>
      <c r="I16" s="28">
        <f t="shared" si="6"/>
        <v>1272499.9999999998</v>
      </c>
      <c r="J16" s="28">
        <f t="shared" si="6"/>
        <v>0</v>
      </c>
      <c r="K16" s="28">
        <f t="shared" si="6"/>
        <v>0</v>
      </c>
      <c r="L16" s="28">
        <f t="shared" si="6"/>
        <v>0</v>
      </c>
      <c r="M16" s="29">
        <f t="shared" si="6"/>
        <v>0</v>
      </c>
      <c r="N16" s="9"/>
    </row>
    <row r="17" spans="1:4" ht="16" thickBot="1" x14ac:dyDescent="0.25"/>
    <row r="18" spans="1:4" ht="16" thickBot="1" x14ac:dyDescent="0.25">
      <c r="A18" s="37" t="s">
        <v>17</v>
      </c>
      <c r="B18" s="38">
        <f>SUM(B16:M16)</f>
        <v>16983529.411764707</v>
      </c>
      <c r="D18" s="6" t="s">
        <v>56</v>
      </c>
    </row>
    <row r="19" spans="1:4" ht="16" thickBot="1" x14ac:dyDescent="0.25">
      <c r="D19" t="s">
        <v>57</v>
      </c>
    </row>
    <row r="20" spans="1:4" x14ac:dyDescent="0.2">
      <c r="A20" s="31" t="s">
        <v>31</v>
      </c>
      <c r="B20" s="32"/>
      <c r="D20" t="s">
        <v>58</v>
      </c>
    </row>
    <row r="21" spans="1:4" x14ac:dyDescent="0.2">
      <c r="A21" s="26" t="s">
        <v>32</v>
      </c>
      <c r="B21" s="33">
        <v>400</v>
      </c>
      <c r="D21" t="s">
        <v>59</v>
      </c>
    </row>
    <row r="22" spans="1:4" ht="16" thickBot="1" x14ac:dyDescent="0.25">
      <c r="A22" s="34" t="s">
        <v>34</v>
      </c>
      <c r="B22" s="35">
        <v>3000000</v>
      </c>
      <c r="D22" t="s">
        <v>60</v>
      </c>
    </row>
    <row r="23" spans="1:4" x14ac:dyDescent="0.2">
      <c r="D23" t="s">
        <v>61</v>
      </c>
    </row>
  </sheetData>
  <pageMargins left="0.7" right="0.7" top="0.75" bottom="0.75" header="0.3" footer="0.3"/>
  <pageSetup paperSize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J3" sqref="J3"/>
    </sheetView>
  </sheetViews>
  <sheetFormatPr baseColWidth="10" defaultColWidth="8.83203125" defaultRowHeight="15" x14ac:dyDescent="0.2"/>
  <cols>
    <col min="1" max="1" width="25.6640625" customWidth="1"/>
  </cols>
  <sheetData>
    <row r="1" spans="1:10" ht="16" thickBot="1" x14ac:dyDescent="0.25"/>
    <row r="2" spans="1:10" x14ac:dyDescent="0.2">
      <c r="A2" s="69"/>
      <c r="B2" s="74" t="s">
        <v>40</v>
      </c>
      <c r="C2" s="74" t="s">
        <v>41</v>
      </c>
      <c r="D2" s="74" t="s">
        <v>42</v>
      </c>
      <c r="E2" s="74" t="s">
        <v>43</v>
      </c>
      <c r="F2" s="74" t="s">
        <v>44</v>
      </c>
      <c r="G2" s="74" t="s">
        <v>45</v>
      </c>
      <c r="H2" s="74" t="s">
        <v>46</v>
      </c>
      <c r="I2" s="75" t="s">
        <v>24</v>
      </c>
    </row>
    <row r="3" spans="1:10" x14ac:dyDescent="0.2">
      <c r="A3" s="13" t="s">
        <v>49</v>
      </c>
      <c r="B3" s="70">
        <v>35</v>
      </c>
      <c r="C3" s="70">
        <v>35</v>
      </c>
      <c r="D3" s="70">
        <v>19</v>
      </c>
      <c r="E3" s="70">
        <v>0</v>
      </c>
      <c r="F3" s="70">
        <v>35</v>
      </c>
      <c r="G3" s="70">
        <v>0</v>
      </c>
      <c r="H3" s="70">
        <v>0</v>
      </c>
      <c r="I3" s="71">
        <f>SUM(B3:H3)</f>
        <v>124</v>
      </c>
      <c r="J3" t="s">
        <v>64</v>
      </c>
    </row>
    <row r="4" spans="1:10" x14ac:dyDescent="0.2">
      <c r="A4" s="13" t="s">
        <v>50</v>
      </c>
      <c r="B4" s="72">
        <f>H3</f>
        <v>0</v>
      </c>
      <c r="C4" s="72">
        <f>B3</f>
        <v>35</v>
      </c>
      <c r="D4" s="72">
        <f t="shared" ref="D4:H4" si="0">C3</f>
        <v>35</v>
      </c>
      <c r="E4" s="72">
        <f>D3</f>
        <v>19</v>
      </c>
      <c r="F4" s="72">
        <f t="shared" si="0"/>
        <v>0</v>
      </c>
      <c r="G4" s="72">
        <f t="shared" si="0"/>
        <v>35</v>
      </c>
      <c r="H4" s="72">
        <f t="shared" si="0"/>
        <v>0</v>
      </c>
      <c r="I4" s="33"/>
    </row>
    <row r="5" spans="1:10" ht="16" thickBot="1" x14ac:dyDescent="0.25">
      <c r="A5" s="27" t="s">
        <v>63</v>
      </c>
      <c r="B5" s="73">
        <f>SUM(F3:H3,B3)</f>
        <v>70</v>
      </c>
      <c r="C5" s="73">
        <f>SUM(B3:C3,G3:H3)</f>
        <v>70</v>
      </c>
      <c r="D5" s="73">
        <f>SUM(B3:D3,H3)</f>
        <v>89</v>
      </c>
      <c r="E5" s="73">
        <f>SUM(B3:E3)</f>
        <v>89</v>
      </c>
      <c r="F5" s="73">
        <f>SUM(C3:F3)</f>
        <v>89</v>
      </c>
      <c r="G5" s="73">
        <f t="shared" ref="G5:H5" si="1">SUM(D3:G3)</f>
        <v>54</v>
      </c>
      <c r="H5" s="73">
        <f t="shared" si="1"/>
        <v>35</v>
      </c>
      <c r="I5" s="35"/>
    </row>
    <row r="6" spans="1:10" ht="16" thickBot="1" x14ac:dyDescent="0.25"/>
    <row r="7" spans="1:10" x14ac:dyDescent="0.2">
      <c r="A7" s="31" t="s">
        <v>18</v>
      </c>
      <c r="B7" s="32"/>
    </row>
    <row r="8" spans="1:10" x14ac:dyDescent="0.2">
      <c r="A8" s="26" t="s">
        <v>47</v>
      </c>
      <c r="B8" s="33">
        <v>89</v>
      </c>
    </row>
    <row r="9" spans="1:10" ht="16" thickBot="1" x14ac:dyDescent="0.25">
      <c r="A9" s="34" t="s">
        <v>48</v>
      </c>
      <c r="B9" s="35">
        <v>35</v>
      </c>
    </row>
    <row r="14" spans="1:10" x14ac:dyDescent="0.2">
      <c r="A14" s="6" t="s">
        <v>56</v>
      </c>
    </row>
    <row r="15" spans="1:10" x14ac:dyDescent="0.2">
      <c r="A15" t="s">
        <v>57</v>
      </c>
    </row>
    <row r="16" spans="1:10" x14ac:dyDescent="0.2">
      <c r="A16" t="s">
        <v>58</v>
      </c>
    </row>
    <row r="17" spans="1:1" x14ac:dyDescent="0.2">
      <c r="A17" t="s">
        <v>59</v>
      </c>
    </row>
    <row r="18" spans="1:1" x14ac:dyDescent="0.2">
      <c r="A18" t="s">
        <v>60</v>
      </c>
    </row>
    <row r="19" spans="1:1" x14ac:dyDescent="0.2">
      <c r="A19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activeCell="J4" sqref="J4"/>
    </sheetView>
  </sheetViews>
  <sheetFormatPr baseColWidth="10" defaultColWidth="8.83203125" defaultRowHeight="15" x14ac:dyDescent="0.2"/>
  <cols>
    <col min="1" max="1" width="21.6640625" customWidth="1"/>
  </cols>
  <sheetData>
    <row r="1" spans="1:10" ht="16" thickBot="1" x14ac:dyDescent="0.25"/>
    <row r="2" spans="1:10" x14ac:dyDescent="0.2">
      <c r="A2" s="69"/>
      <c r="B2" s="74" t="s">
        <v>40</v>
      </c>
      <c r="C2" s="74" t="s">
        <v>41</v>
      </c>
      <c r="D2" s="74" t="s">
        <v>42</v>
      </c>
      <c r="E2" s="74" t="s">
        <v>43</v>
      </c>
      <c r="F2" s="74" t="s">
        <v>44</v>
      </c>
      <c r="G2" s="74" t="s">
        <v>45</v>
      </c>
      <c r="H2" s="74" t="s">
        <v>46</v>
      </c>
      <c r="I2" s="75" t="s">
        <v>24</v>
      </c>
    </row>
    <row r="3" spans="1:10" x14ac:dyDescent="0.2">
      <c r="A3" s="13" t="s">
        <v>49</v>
      </c>
      <c r="B3" s="70">
        <v>35</v>
      </c>
      <c r="C3" s="70">
        <v>35</v>
      </c>
      <c r="D3" s="70">
        <v>29</v>
      </c>
      <c r="E3" s="70">
        <v>0</v>
      </c>
      <c r="F3" s="70">
        <v>35</v>
      </c>
      <c r="G3" s="70">
        <v>0</v>
      </c>
      <c r="H3" s="70">
        <v>0</v>
      </c>
      <c r="I3" s="71">
        <f>SUM(B3:H3)</f>
        <v>134</v>
      </c>
      <c r="J3" t="s">
        <v>65</v>
      </c>
    </row>
    <row r="4" spans="1:10" x14ac:dyDescent="0.2">
      <c r="A4" s="13" t="s">
        <v>50</v>
      </c>
      <c r="B4" s="72">
        <f>H3</f>
        <v>0</v>
      </c>
      <c r="C4" s="72">
        <f>B3</f>
        <v>35</v>
      </c>
      <c r="D4" s="72">
        <f t="shared" ref="D4:H4" si="0">C3</f>
        <v>35</v>
      </c>
      <c r="E4" s="72">
        <f>D3</f>
        <v>29</v>
      </c>
      <c r="F4" s="72">
        <f t="shared" si="0"/>
        <v>0</v>
      </c>
      <c r="G4" s="72">
        <f t="shared" si="0"/>
        <v>35</v>
      </c>
      <c r="H4" s="72">
        <f t="shared" si="0"/>
        <v>0</v>
      </c>
      <c r="I4" s="33"/>
    </row>
    <row r="5" spans="1:10" ht="16" thickBot="1" x14ac:dyDescent="0.25">
      <c r="A5" s="27" t="s">
        <v>63</v>
      </c>
      <c r="B5" s="73">
        <f>SUM(F3:H3,B3)</f>
        <v>70</v>
      </c>
      <c r="C5" s="73">
        <f>SUM(B3:C3,G3:H3)</f>
        <v>70</v>
      </c>
      <c r="D5" s="73">
        <f>SUM(B3:D3,H3)</f>
        <v>99</v>
      </c>
      <c r="E5" s="73">
        <f>SUM(B3:E3)</f>
        <v>99</v>
      </c>
      <c r="F5" s="73">
        <f>SUM(C3:F3)</f>
        <v>99</v>
      </c>
      <c r="G5" s="73">
        <f t="shared" ref="G5:H5" si="1">SUM(D3:G3)</f>
        <v>64</v>
      </c>
      <c r="H5" s="73">
        <f t="shared" si="1"/>
        <v>35</v>
      </c>
      <c r="I5" s="35"/>
    </row>
    <row r="6" spans="1:10" ht="16" thickBot="1" x14ac:dyDescent="0.25"/>
    <row r="7" spans="1:10" x14ac:dyDescent="0.2">
      <c r="A7" s="31" t="s">
        <v>18</v>
      </c>
      <c r="B7" s="32"/>
    </row>
    <row r="8" spans="1:10" x14ac:dyDescent="0.2">
      <c r="A8" s="26" t="s">
        <v>47</v>
      </c>
      <c r="B8" s="33">
        <v>99</v>
      </c>
      <c r="C8" t="s">
        <v>51</v>
      </c>
    </row>
    <row r="9" spans="1:10" ht="16" thickBot="1" x14ac:dyDescent="0.25">
      <c r="A9" s="34" t="s">
        <v>48</v>
      </c>
      <c r="B9" s="35">
        <v>35</v>
      </c>
    </row>
    <row r="13" spans="1:10" x14ac:dyDescent="0.2">
      <c r="A13" s="6" t="s">
        <v>56</v>
      </c>
    </row>
    <row r="14" spans="1:10" x14ac:dyDescent="0.2">
      <c r="A14" t="s">
        <v>57</v>
      </c>
    </row>
    <row r="15" spans="1:10" x14ac:dyDescent="0.2">
      <c r="A15" t="s">
        <v>58</v>
      </c>
    </row>
    <row r="16" spans="1:10" x14ac:dyDescent="0.2">
      <c r="A16" t="s">
        <v>59</v>
      </c>
    </row>
    <row r="17" spans="1:1" x14ac:dyDescent="0.2">
      <c r="A17" t="s">
        <v>60</v>
      </c>
    </row>
    <row r="18" spans="1:1" x14ac:dyDescent="0.2">
      <c r="A18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activeCell="A13" sqref="A13:A18"/>
    </sheetView>
  </sheetViews>
  <sheetFormatPr baseColWidth="10" defaultColWidth="8.83203125" defaultRowHeight="15" x14ac:dyDescent="0.2"/>
  <cols>
    <col min="1" max="1" width="21.6640625" customWidth="1"/>
  </cols>
  <sheetData>
    <row r="1" spans="1:10" ht="16" thickBot="1" x14ac:dyDescent="0.25"/>
    <row r="2" spans="1:10" x14ac:dyDescent="0.2">
      <c r="A2" s="69"/>
      <c r="B2" s="74" t="s">
        <v>40</v>
      </c>
      <c r="C2" s="74" t="s">
        <v>41</v>
      </c>
      <c r="D2" s="74" t="s">
        <v>42</v>
      </c>
      <c r="E2" s="74" t="s">
        <v>43</v>
      </c>
      <c r="F2" s="74" t="s">
        <v>44</v>
      </c>
      <c r="G2" s="74" t="s">
        <v>45</v>
      </c>
      <c r="H2" s="74" t="s">
        <v>46</v>
      </c>
      <c r="I2" s="75" t="s">
        <v>24</v>
      </c>
    </row>
    <row r="3" spans="1:10" x14ac:dyDescent="0.2">
      <c r="A3" s="13" t="s">
        <v>49</v>
      </c>
      <c r="B3" s="70">
        <v>40</v>
      </c>
      <c r="C3" s="70">
        <v>40</v>
      </c>
      <c r="D3" s="70">
        <v>9</v>
      </c>
      <c r="E3" s="70">
        <v>0</v>
      </c>
      <c r="F3" s="70">
        <v>40</v>
      </c>
      <c r="G3" s="70">
        <v>0</v>
      </c>
      <c r="H3" s="70">
        <v>0</v>
      </c>
      <c r="I3" s="71">
        <f>SUM(B3:H3)</f>
        <v>129</v>
      </c>
      <c r="J3" t="s">
        <v>53</v>
      </c>
    </row>
    <row r="4" spans="1:10" x14ac:dyDescent="0.2">
      <c r="A4" s="13" t="s">
        <v>50</v>
      </c>
      <c r="B4" s="72">
        <f>H3</f>
        <v>0</v>
      </c>
      <c r="C4" s="72">
        <f>B3</f>
        <v>40</v>
      </c>
      <c r="D4" s="72">
        <f t="shared" ref="D4:H4" si="0">C3</f>
        <v>40</v>
      </c>
      <c r="E4" s="72">
        <f>D3</f>
        <v>9</v>
      </c>
      <c r="F4" s="72">
        <f t="shared" si="0"/>
        <v>0</v>
      </c>
      <c r="G4" s="72">
        <f t="shared" si="0"/>
        <v>40</v>
      </c>
      <c r="H4" s="72">
        <f t="shared" si="0"/>
        <v>0</v>
      </c>
      <c r="I4" s="33"/>
    </row>
    <row r="5" spans="1:10" ht="16" thickBot="1" x14ac:dyDescent="0.25">
      <c r="A5" s="27" t="s">
        <v>63</v>
      </c>
      <c r="B5" s="73">
        <f>SUM(F3:H3,B3)</f>
        <v>80</v>
      </c>
      <c r="C5" s="73">
        <f>SUM(B3:C3,G3:H3)</f>
        <v>80</v>
      </c>
      <c r="D5" s="73">
        <f>SUM(B3:D3,H3)</f>
        <v>89</v>
      </c>
      <c r="E5" s="73">
        <f>SUM(B3:E3)</f>
        <v>89</v>
      </c>
      <c r="F5" s="73">
        <f>SUM(C3:F3)</f>
        <v>89</v>
      </c>
      <c r="G5" s="73">
        <f t="shared" ref="G5:H5" si="1">SUM(D3:G3)</f>
        <v>49</v>
      </c>
      <c r="H5" s="73">
        <f t="shared" si="1"/>
        <v>40</v>
      </c>
      <c r="I5" s="35"/>
    </row>
    <row r="6" spans="1:10" ht="16" thickBot="1" x14ac:dyDescent="0.25"/>
    <row r="7" spans="1:10" x14ac:dyDescent="0.2">
      <c r="A7" s="78" t="s">
        <v>18</v>
      </c>
      <c r="B7" s="76"/>
    </row>
    <row r="8" spans="1:10" x14ac:dyDescent="0.2">
      <c r="A8" s="79" t="s">
        <v>47</v>
      </c>
      <c r="B8" s="23">
        <v>89</v>
      </c>
    </row>
    <row r="9" spans="1:10" ht="16" thickBot="1" x14ac:dyDescent="0.25">
      <c r="A9" s="80" t="s">
        <v>48</v>
      </c>
      <c r="B9" s="29">
        <v>40</v>
      </c>
      <c r="C9" t="s">
        <v>52</v>
      </c>
    </row>
    <row r="13" spans="1:10" x14ac:dyDescent="0.2">
      <c r="A13" s="6" t="s">
        <v>56</v>
      </c>
    </row>
    <row r="14" spans="1:10" x14ac:dyDescent="0.2">
      <c r="A14" t="s">
        <v>57</v>
      </c>
    </row>
    <row r="15" spans="1:10" x14ac:dyDescent="0.2">
      <c r="A15" t="s">
        <v>58</v>
      </c>
    </row>
    <row r="16" spans="1:10" x14ac:dyDescent="0.2">
      <c r="A16" t="s">
        <v>59</v>
      </c>
    </row>
    <row r="17" spans="1:1" x14ac:dyDescent="0.2">
      <c r="A17" t="s">
        <v>60</v>
      </c>
    </row>
    <row r="18" spans="1:1" x14ac:dyDescent="0.2">
      <c r="A18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activeCell="L20" sqref="L20"/>
    </sheetView>
  </sheetViews>
  <sheetFormatPr baseColWidth="10" defaultColWidth="8.83203125" defaultRowHeight="15" x14ac:dyDescent="0.2"/>
  <cols>
    <col min="1" max="1" width="21.6640625" customWidth="1"/>
  </cols>
  <sheetData>
    <row r="1" spans="1:10" ht="16" thickBot="1" x14ac:dyDescent="0.25"/>
    <row r="2" spans="1:10" x14ac:dyDescent="0.2">
      <c r="A2" s="69"/>
      <c r="B2" s="74" t="s">
        <v>40</v>
      </c>
      <c r="C2" s="74" t="s">
        <v>41</v>
      </c>
      <c r="D2" s="74" t="s">
        <v>42</v>
      </c>
      <c r="E2" s="74" t="s">
        <v>43</v>
      </c>
      <c r="F2" s="74" t="s">
        <v>44</v>
      </c>
      <c r="G2" s="74" t="s">
        <v>45</v>
      </c>
      <c r="H2" s="74" t="s">
        <v>46</v>
      </c>
      <c r="I2" s="75" t="s">
        <v>24</v>
      </c>
    </row>
    <row r="3" spans="1:10" x14ac:dyDescent="0.2">
      <c r="A3" s="13" t="s">
        <v>49</v>
      </c>
      <c r="B3" s="70">
        <v>34.5</v>
      </c>
      <c r="C3" s="70">
        <v>34.5</v>
      </c>
      <c r="D3" s="70">
        <v>20</v>
      </c>
      <c r="E3" s="70">
        <v>0</v>
      </c>
      <c r="F3" s="70">
        <v>34.5</v>
      </c>
      <c r="G3" s="70">
        <v>20</v>
      </c>
      <c r="H3" s="70">
        <v>0</v>
      </c>
      <c r="I3" s="71">
        <f>SUM(B3:H3)</f>
        <v>143.5</v>
      </c>
      <c r="J3" t="s">
        <v>54</v>
      </c>
    </row>
    <row r="4" spans="1:10" x14ac:dyDescent="0.2">
      <c r="A4" s="13" t="s">
        <v>50</v>
      </c>
      <c r="B4" s="72">
        <f>H3</f>
        <v>0</v>
      </c>
      <c r="C4" s="72">
        <f>B3</f>
        <v>34.5</v>
      </c>
      <c r="D4" s="72">
        <f t="shared" ref="D4:H4" si="0">C3</f>
        <v>34.5</v>
      </c>
      <c r="E4" s="72">
        <f>D3</f>
        <v>20</v>
      </c>
      <c r="F4" s="72">
        <f t="shared" si="0"/>
        <v>0</v>
      </c>
      <c r="G4" s="72">
        <f t="shared" si="0"/>
        <v>34.5</v>
      </c>
      <c r="H4" s="77">
        <f t="shared" si="0"/>
        <v>20</v>
      </c>
      <c r="I4" s="33"/>
      <c r="J4" s="33" t="s">
        <v>66</v>
      </c>
    </row>
    <row r="5" spans="1:10" ht="16" thickBot="1" x14ac:dyDescent="0.25">
      <c r="A5" s="27" t="s">
        <v>63</v>
      </c>
      <c r="B5" s="73">
        <f>SUM(F3:H3,B3)</f>
        <v>89</v>
      </c>
      <c r="C5" s="73">
        <f>SUM(B3:C3,G3:H3)</f>
        <v>89</v>
      </c>
      <c r="D5" s="73">
        <f>SUM(B3:D3,H3)</f>
        <v>89</v>
      </c>
      <c r="E5" s="73">
        <f>SUM(B3:E3)</f>
        <v>89</v>
      </c>
      <c r="F5" s="73">
        <f>SUM(C3:F3)</f>
        <v>89</v>
      </c>
      <c r="G5" s="73">
        <f t="shared" ref="G5:H5" si="1">SUM(D3:G3)</f>
        <v>74.5</v>
      </c>
      <c r="H5" s="73">
        <f t="shared" si="1"/>
        <v>54.5</v>
      </c>
      <c r="I5" s="35"/>
    </row>
    <row r="6" spans="1:10" ht="16" thickBot="1" x14ac:dyDescent="0.25"/>
    <row r="7" spans="1:10" x14ac:dyDescent="0.2">
      <c r="A7" s="31" t="s">
        <v>18</v>
      </c>
      <c r="B7" s="32"/>
    </row>
    <row r="8" spans="1:10" x14ac:dyDescent="0.2">
      <c r="A8" s="26" t="s">
        <v>47</v>
      </c>
      <c r="B8" s="33">
        <v>89</v>
      </c>
    </row>
    <row r="9" spans="1:10" ht="16" thickBot="1" x14ac:dyDescent="0.25">
      <c r="A9" s="34" t="s">
        <v>48</v>
      </c>
      <c r="B9" s="35">
        <v>35</v>
      </c>
    </row>
    <row r="13" spans="1:10" x14ac:dyDescent="0.2">
      <c r="A13" s="6" t="s">
        <v>56</v>
      </c>
    </row>
    <row r="14" spans="1:10" x14ac:dyDescent="0.2">
      <c r="A14" t="s">
        <v>57</v>
      </c>
    </row>
    <row r="15" spans="1:10" x14ac:dyDescent="0.2">
      <c r="A15" t="s">
        <v>58</v>
      </c>
    </row>
    <row r="16" spans="1:10" x14ac:dyDescent="0.2">
      <c r="A16" t="s">
        <v>59</v>
      </c>
    </row>
    <row r="17" spans="1:1" x14ac:dyDescent="0.2">
      <c r="A17" t="s">
        <v>60</v>
      </c>
    </row>
    <row r="18" spans="1:1" x14ac:dyDescent="0.2">
      <c r="A18" t="s">
        <v>61</v>
      </c>
    </row>
  </sheetData>
  <pageMargins left="0.7" right="0.7" top="0.75" bottom="0.75" header="0.3" footer="0.3"/>
  <pageSetup paperSize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tabSelected="1" workbookViewId="0">
      <selection activeCell="O17" sqref="O17"/>
    </sheetView>
  </sheetViews>
  <sheetFormatPr baseColWidth="10" defaultColWidth="8.83203125" defaultRowHeight="15" x14ac:dyDescent="0.2"/>
  <cols>
    <col min="1" max="1" width="21.6640625" customWidth="1"/>
  </cols>
  <sheetData>
    <row r="1" spans="1:10" ht="16" thickBot="1" x14ac:dyDescent="0.25"/>
    <row r="2" spans="1:10" x14ac:dyDescent="0.2">
      <c r="A2" s="69"/>
      <c r="B2" s="74" t="s">
        <v>40</v>
      </c>
      <c r="C2" s="74" t="s">
        <v>41</v>
      </c>
      <c r="D2" s="74" t="s">
        <v>42</v>
      </c>
      <c r="E2" s="74" t="s">
        <v>43</v>
      </c>
      <c r="F2" s="74" t="s">
        <v>44</v>
      </c>
      <c r="G2" s="74" t="s">
        <v>45</v>
      </c>
      <c r="H2" s="74" t="s">
        <v>46</v>
      </c>
      <c r="I2" s="75" t="s">
        <v>24</v>
      </c>
    </row>
    <row r="3" spans="1:10" x14ac:dyDescent="0.2">
      <c r="A3" s="13" t="s">
        <v>49</v>
      </c>
      <c r="B3" s="70">
        <v>35</v>
      </c>
      <c r="C3" s="70">
        <v>35</v>
      </c>
      <c r="D3" s="70">
        <v>19</v>
      </c>
      <c r="E3" s="70">
        <v>17.5</v>
      </c>
      <c r="F3" s="70">
        <v>35</v>
      </c>
      <c r="G3" s="70">
        <v>0</v>
      </c>
      <c r="H3" s="70">
        <v>0</v>
      </c>
      <c r="I3" s="71">
        <f>SUM(B3:H3)</f>
        <v>141.5</v>
      </c>
      <c r="J3" t="s">
        <v>55</v>
      </c>
    </row>
    <row r="4" spans="1:10" x14ac:dyDescent="0.2">
      <c r="A4" s="13" t="s">
        <v>50</v>
      </c>
      <c r="B4" s="72">
        <f>H3</f>
        <v>0</v>
      </c>
      <c r="C4" s="72">
        <f>B3</f>
        <v>35</v>
      </c>
      <c r="D4" s="72">
        <f t="shared" ref="D4:H4" si="0">C3</f>
        <v>35</v>
      </c>
      <c r="E4" s="72">
        <f>D3</f>
        <v>19</v>
      </c>
      <c r="F4" s="72">
        <f t="shared" si="0"/>
        <v>17.5</v>
      </c>
      <c r="G4" s="72">
        <f t="shared" si="0"/>
        <v>35</v>
      </c>
      <c r="H4" s="72">
        <f t="shared" si="0"/>
        <v>0</v>
      </c>
      <c r="I4" s="33"/>
    </row>
    <row r="5" spans="1:10" ht="16" thickBot="1" x14ac:dyDescent="0.25">
      <c r="A5" s="27" t="s">
        <v>63</v>
      </c>
      <c r="B5" s="73">
        <f>SUM(G3:H3,B3) + F3/2</f>
        <v>52.5</v>
      </c>
      <c r="C5" s="73">
        <f>SUM(B3:C3,H3) + G3/2</f>
        <v>70</v>
      </c>
      <c r="D5" s="73">
        <f>SUM(B3:D3) + H3/2</f>
        <v>89</v>
      </c>
      <c r="E5" s="73">
        <f>SUM(C3:E3)+B3/2</f>
        <v>89</v>
      </c>
      <c r="F5" s="73">
        <f>SUM(D3:F3) +C3/2</f>
        <v>89</v>
      </c>
      <c r="G5" s="73">
        <f>SUM(E3:G3) +D3/2</f>
        <v>62</v>
      </c>
      <c r="H5" s="73">
        <f>SUM(F3:H3) +E3/2</f>
        <v>43.75</v>
      </c>
      <c r="I5" s="35"/>
      <c r="J5" t="s">
        <v>67</v>
      </c>
    </row>
    <row r="6" spans="1:10" ht="16" thickBot="1" x14ac:dyDescent="0.25"/>
    <row r="7" spans="1:10" x14ac:dyDescent="0.2">
      <c r="A7" s="31" t="s">
        <v>18</v>
      </c>
      <c r="B7" s="32"/>
    </row>
    <row r="8" spans="1:10" x14ac:dyDescent="0.2">
      <c r="A8" s="26" t="s">
        <v>47</v>
      </c>
      <c r="B8" s="33">
        <v>89</v>
      </c>
    </row>
    <row r="9" spans="1:10" ht="16" thickBot="1" x14ac:dyDescent="0.25">
      <c r="A9" s="34" t="s">
        <v>48</v>
      </c>
      <c r="B9" s="35">
        <v>35</v>
      </c>
    </row>
    <row r="12" spans="1:10" x14ac:dyDescent="0.2">
      <c r="A12" s="6" t="s">
        <v>56</v>
      </c>
    </row>
    <row r="13" spans="1:10" x14ac:dyDescent="0.2">
      <c r="A13" t="s">
        <v>57</v>
      </c>
    </row>
    <row r="14" spans="1:10" x14ac:dyDescent="0.2">
      <c r="A14" t="s">
        <v>58</v>
      </c>
    </row>
    <row r="15" spans="1:10" x14ac:dyDescent="0.2">
      <c r="A15" t="s">
        <v>59</v>
      </c>
    </row>
    <row r="16" spans="1:10" x14ac:dyDescent="0.2">
      <c r="A16" t="s">
        <v>60</v>
      </c>
    </row>
    <row r="17" spans="1:1" x14ac:dyDescent="0.2">
      <c r="A1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Senitation Q1</vt:lpstr>
      <vt:lpstr>Senitation Q2</vt:lpstr>
      <vt:lpstr>Senitation Q3</vt:lpstr>
      <vt:lpstr>Senitation Q4</vt:lpstr>
      <vt:lpstr>Shouldice Q1&amp;2</vt:lpstr>
      <vt:lpstr>Shouldice Q3</vt:lpstr>
      <vt:lpstr>Shouldice Q4</vt:lpstr>
      <vt:lpstr>Shouldice Q5</vt:lpstr>
      <vt:lpstr>Shouldice Q6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Microsoft Office User</cp:lastModifiedBy>
  <dcterms:created xsi:type="dcterms:W3CDTF">2017-09-18T22:13:29Z</dcterms:created>
  <dcterms:modified xsi:type="dcterms:W3CDTF">2017-09-30T19:35:16Z</dcterms:modified>
</cp:coreProperties>
</file>