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XP13R\My Drive\Library\CPA\Financial Reporting\FRS012 Income Taxes\"/>
    </mc:Choice>
  </mc:AlternateContent>
  <xr:revisionPtr revIDLastSave="0" documentId="13_ncr:1_{28278475-82F3-4CB2-931D-F4E25670DCAB}" xr6:coauthVersionLast="47" xr6:coauthVersionMax="47" xr10:uidLastSave="{00000000-0000-0000-0000-000000000000}"/>
  <bookViews>
    <workbookView xWindow="-108" yWindow="-108" windowWidth="23256" windowHeight="12720" tabRatio="816" activeTab="1" xr2:uid="{00000000-000D-0000-FFFF-FFFF00000000}"/>
  </bookViews>
  <sheets>
    <sheet name="N3" sheetId="1" r:id="rId1"/>
    <sheet name="N4" sheetId="2" r:id="rId2"/>
    <sheet name="Sch12" sheetId="9" r:id="rId3"/>
    <sheet name="Sch13" sheetId="4" r:id="rId4"/>
    <sheet name="Sch14" sheetId="5" r:id="rId5"/>
    <sheet name="Sch15" sheetId="6" r:id="rId6"/>
    <sheet name="Sch16" sheetId="8" r:id="rId7"/>
    <sheet name="Sch17" sheetId="7" r:id="rId8"/>
    <sheet name="Sch18"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4" l="1"/>
  <c r="F23" i="4"/>
  <c r="E39" i="2"/>
  <c r="C39" i="2"/>
  <c r="H19" i="4" l="1"/>
  <c r="H10" i="10" l="1"/>
  <c r="R28" i="2" l="1"/>
  <c r="R20" i="2"/>
  <c r="R19" i="2"/>
  <c r="I16" i="4"/>
  <c r="J13" i="5"/>
  <c r="J27" i="10"/>
  <c r="J26" i="10"/>
  <c r="F26" i="10" s="1"/>
  <c r="J25" i="10"/>
  <c r="F25" i="10" s="1"/>
  <c r="J24" i="10"/>
  <c r="F24" i="10" s="1"/>
  <c r="J23" i="10"/>
  <c r="F23" i="10" s="1"/>
  <c r="G16" i="10" l="1"/>
  <c r="G35" i="10" s="1"/>
  <c r="F27" i="10" l="1"/>
  <c r="F29" i="10" l="1"/>
  <c r="G54" i="2"/>
  <c r="K54" i="2" s="1"/>
  <c r="D79" i="9" l="1"/>
  <c r="J11" i="10" l="1"/>
  <c r="J12" i="10"/>
  <c r="J13" i="10"/>
  <c r="J14" i="10"/>
  <c r="J15" i="10"/>
  <c r="J10" i="10"/>
  <c r="H16" i="10"/>
  <c r="F16" i="10"/>
  <c r="G36" i="10"/>
  <c r="F19" i="1" s="1"/>
  <c r="G29" i="10"/>
  <c r="E29" i="10"/>
  <c r="I19" i="10"/>
  <c r="E16" i="10"/>
  <c r="I15" i="10"/>
  <c r="I14" i="10"/>
  <c r="I13" i="10"/>
  <c r="I12" i="10"/>
  <c r="I11" i="10"/>
  <c r="I10" i="10"/>
  <c r="I16" i="10" l="1"/>
  <c r="J29" i="10"/>
  <c r="J16" i="10"/>
  <c r="D48" i="5"/>
  <c r="J35" i="10" l="1"/>
  <c r="J37" i="10" s="1"/>
  <c r="G24" i="4" l="1"/>
  <c r="I27" i="10" l="1"/>
  <c r="H27" i="10" s="1"/>
  <c r="E69" i="2"/>
  <c r="Q10" i="2"/>
  <c r="F32" i="6"/>
  <c r="G85" i="1" l="1"/>
  <c r="L81" i="1"/>
  <c r="G40" i="2" l="1"/>
  <c r="H27" i="4"/>
  <c r="G27" i="4"/>
  <c r="H24" i="4"/>
  <c r="I28" i="10" s="1"/>
  <c r="H28" i="10" s="1"/>
  <c r="D22" i="4" l="1"/>
  <c r="J15" i="1" l="1"/>
  <c r="J19" i="1" l="1"/>
  <c r="G37" i="10"/>
  <c r="R26" i="2" s="1"/>
  <c r="K50" i="2"/>
  <c r="K52" i="2" s="1"/>
  <c r="I50" i="2"/>
  <c r="I52" i="2" s="1"/>
  <c r="G50" i="2"/>
  <c r="G52" i="2" s="1"/>
  <c r="J24" i="1"/>
  <c r="J20" i="1"/>
  <c r="J21" i="1"/>
  <c r="D22" i="7" l="1"/>
  <c r="E22" i="7" s="1"/>
  <c r="D13" i="7"/>
  <c r="E13" i="7" s="1"/>
  <c r="D18" i="9"/>
  <c r="D19" i="9" s="1"/>
  <c r="D26" i="9" l="1"/>
  <c r="D28" i="9" s="1"/>
  <c r="D30" i="9" s="1"/>
  <c r="F25" i="1" s="1"/>
  <c r="J25" i="1" s="1"/>
  <c r="D53" i="9"/>
  <c r="F13" i="1"/>
  <c r="J13" i="1" s="1"/>
  <c r="D63" i="9"/>
  <c r="D52" i="5" l="1"/>
  <c r="F52" i="5" s="1"/>
  <c r="D66" i="9"/>
  <c r="F23" i="1" s="1"/>
  <c r="J23" i="1" s="1"/>
  <c r="D43" i="9" l="1"/>
  <c r="G51" i="5" s="1"/>
  <c r="D39" i="9"/>
  <c r="F51" i="5" s="1"/>
  <c r="D44" i="9" l="1"/>
  <c r="D51" i="5" l="1"/>
  <c r="D54" i="5" s="1"/>
  <c r="R18" i="2" s="1"/>
  <c r="F22" i="1"/>
  <c r="L22" i="1" s="1"/>
  <c r="R27" i="2" s="1"/>
  <c r="R29" i="2" s="1"/>
  <c r="S10" i="2" s="1"/>
  <c r="F9" i="6"/>
  <c r="E10" i="6"/>
  <c r="E41" i="6"/>
  <c r="E39" i="6"/>
  <c r="I48" i="5" l="1"/>
  <c r="I54" i="5" s="1"/>
  <c r="H48" i="5"/>
  <c r="H54" i="5" s="1"/>
  <c r="G48" i="5"/>
  <c r="F46" i="5"/>
  <c r="F45" i="5"/>
  <c r="F44" i="5"/>
  <c r="F43" i="5"/>
  <c r="F42" i="5"/>
  <c r="F41" i="5"/>
  <c r="F40" i="5"/>
  <c r="F39" i="5"/>
  <c r="F38" i="5"/>
  <c r="F37" i="5"/>
  <c r="F36" i="5"/>
  <c r="F35" i="5"/>
  <c r="F34" i="5"/>
  <c r="F33" i="5"/>
  <c r="F32" i="5"/>
  <c r="F31" i="5"/>
  <c r="F30" i="5"/>
  <c r="F29" i="5"/>
  <c r="F28" i="5"/>
  <c r="F27" i="5"/>
  <c r="F26" i="5"/>
  <c r="F25" i="5"/>
  <c r="F24" i="5"/>
  <c r="F23" i="5"/>
  <c r="F22" i="5"/>
  <c r="F21" i="5"/>
  <c r="F20" i="5"/>
  <c r="E16" i="5"/>
  <c r="J48" i="5"/>
  <c r="J54" i="5" s="1"/>
  <c r="E10" i="5"/>
  <c r="G54" i="5" l="1"/>
  <c r="F41" i="6" s="1"/>
  <c r="E48" i="5"/>
  <c r="F48" i="5"/>
  <c r="F54" i="5" s="1"/>
  <c r="E54" i="5" l="1"/>
  <c r="F10" i="6" s="1"/>
  <c r="G10" i="6" s="1"/>
  <c r="H10" i="6" s="1"/>
  <c r="F39" i="6"/>
  <c r="G39" i="6" s="1"/>
  <c r="H39" i="6" s="1"/>
  <c r="D23" i="7"/>
  <c r="F23" i="7" s="1"/>
  <c r="L19" i="1"/>
  <c r="G41" i="6"/>
  <c r="H41" i="6" s="1"/>
  <c r="G9" i="6"/>
  <c r="H9" i="6" s="1"/>
  <c r="I9" i="6"/>
  <c r="I10" i="6"/>
  <c r="I41" i="6"/>
  <c r="I39" i="6"/>
  <c r="I32" i="6"/>
  <c r="I30" i="6"/>
  <c r="I29" i="6"/>
  <c r="I27" i="6"/>
  <c r="I26" i="6"/>
  <c r="I25" i="6"/>
  <c r="I23" i="6"/>
  <c r="I22" i="6"/>
  <c r="I21" i="6"/>
  <c r="I19" i="6"/>
  <c r="I18" i="6"/>
  <c r="I17" i="6"/>
  <c r="I15" i="6"/>
  <c r="I14" i="6"/>
  <c r="I13" i="6"/>
  <c r="G29" i="6"/>
  <c r="H29" i="6" s="1"/>
  <c r="G26" i="6"/>
  <c r="H26" i="6" s="1"/>
  <c r="G25" i="6"/>
  <c r="H25" i="6" s="1"/>
  <c r="G22" i="6"/>
  <c r="H22" i="6" s="1"/>
  <c r="G21" i="6"/>
  <c r="H21" i="6" s="1"/>
  <c r="G18" i="6"/>
  <c r="H18" i="6" s="1"/>
  <c r="G17" i="6"/>
  <c r="H17" i="6" s="1"/>
  <c r="G14" i="6"/>
  <c r="H14" i="6" s="1"/>
  <c r="G13" i="6"/>
  <c r="H13" i="6" s="1"/>
  <c r="G32" i="6"/>
  <c r="H32" i="6" l="1"/>
  <c r="F30" i="6"/>
  <c r="F27" i="4"/>
  <c r="F27" i="6" s="1"/>
  <c r="E27" i="4"/>
  <c r="F23" i="6" s="1"/>
  <c r="D27" i="4"/>
  <c r="F19" i="6" s="1"/>
  <c r="C27" i="4"/>
  <c r="F15" i="6" s="1"/>
  <c r="I23" i="4"/>
  <c r="G39" i="2" s="1"/>
  <c r="K39" i="2" s="1"/>
  <c r="I22" i="4"/>
  <c r="I11" i="4"/>
  <c r="I10" i="4"/>
  <c r="D12" i="4"/>
  <c r="E12" i="4"/>
  <c r="F12" i="4"/>
  <c r="G12" i="4"/>
  <c r="H12" i="4"/>
  <c r="I24" i="4" l="1"/>
  <c r="F34" i="6"/>
  <c r="I27" i="4"/>
  <c r="G27" i="6"/>
  <c r="H27" i="6" s="1"/>
  <c r="G23" i="6"/>
  <c r="H23" i="6" s="1"/>
  <c r="G15" i="6"/>
  <c r="G30" i="6"/>
  <c r="H30" i="6" s="1"/>
  <c r="G19" i="6"/>
  <c r="H19" i="6" s="1"/>
  <c r="I12" i="4"/>
  <c r="F36" i="6" l="1"/>
  <c r="F43" i="6" s="1"/>
  <c r="R11" i="2" s="1"/>
  <c r="R21" i="2"/>
  <c r="G34" i="6"/>
  <c r="G36" i="6" s="1"/>
  <c r="G43" i="6" s="1"/>
  <c r="S11" i="2" s="1"/>
  <c r="H15" i="6"/>
  <c r="H34" i="6" s="1"/>
  <c r="H36" i="6" s="1"/>
  <c r="E12" i="8"/>
  <c r="F9" i="8"/>
  <c r="G9" i="8" s="1"/>
  <c r="G12" i="8" s="1"/>
  <c r="C12" i="8"/>
  <c r="F14" i="7"/>
  <c r="E14" i="7"/>
  <c r="D14" i="7"/>
  <c r="F24" i="7"/>
  <c r="E24" i="7"/>
  <c r="D24" i="7"/>
  <c r="R22" i="2" l="1"/>
  <c r="R10" i="2" s="1"/>
  <c r="R12" i="2" s="1"/>
  <c r="F12" i="8"/>
  <c r="F11" i="1" s="1"/>
  <c r="J11" i="1" s="1"/>
  <c r="E26" i="7"/>
  <c r="F12" i="1" s="1"/>
  <c r="J12" i="1" s="1"/>
  <c r="F26" i="7"/>
  <c r="F63" i="1" s="1"/>
  <c r="J63" i="1" s="1"/>
  <c r="H43" i="6"/>
  <c r="E12" i="2" s="1"/>
  <c r="F60" i="1"/>
  <c r="E34" i="6"/>
  <c r="E36" i="6" l="1"/>
  <c r="E43" i="6" s="1"/>
  <c r="Q11" i="2" s="1"/>
  <c r="L60" i="1"/>
  <c r="F64" i="1"/>
  <c r="F71" i="1" s="1"/>
  <c r="G71" i="1" s="1"/>
  <c r="F24" i="4"/>
  <c r="E24" i="4"/>
  <c r="D24" i="4"/>
  <c r="C24" i="4"/>
  <c r="C12" i="4"/>
  <c r="G41" i="2"/>
  <c r="K41" i="2" s="1"/>
  <c r="K40" i="2"/>
  <c r="G38" i="2"/>
  <c r="K38" i="2" s="1"/>
  <c r="G36" i="2"/>
  <c r="K36" i="2" s="1"/>
  <c r="G35" i="2"/>
  <c r="K35" i="2" s="1"/>
  <c r="G33" i="2"/>
  <c r="K33" i="2" s="1"/>
  <c r="G32" i="2"/>
  <c r="K32" i="2" s="1"/>
  <c r="G31" i="2"/>
  <c r="K31" i="2" s="1"/>
  <c r="G30" i="2"/>
  <c r="K30" i="2" s="1"/>
  <c r="G28" i="2"/>
  <c r="K28" i="2" s="1"/>
  <c r="G27" i="2"/>
  <c r="K27" i="2" s="1"/>
  <c r="G26" i="2"/>
  <c r="K26" i="2" s="1"/>
  <c r="G25" i="2"/>
  <c r="K25" i="2" s="1"/>
  <c r="G24" i="2"/>
  <c r="K24" i="2" s="1"/>
  <c r="G23" i="2"/>
  <c r="K23" i="2" s="1"/>
  <c r="G21" i="2"/>
  <c r="K21" i="2" s="1"/>
  <c r="G20" i="2"/>
  <c r="K20" i="2" s="1"/>
  <c r="G19" i="2"/>
  <c r="K19" i="2" s="1"/>
  <c r="G18" i="2"/>
  <c r="K18" i="2" s="1"/>
  <c r="G17" i="2"/>
  <c r="K17" i="2" s="1"/>
  <c r="G15" i="2"/>
  <c r="K15" i="2" s="1"/>
  <c r="G14" i="2"/>
  <c r="K14" i="2" s="1"/>
  <c r="G13" i="2"/>
  <c r="K13" i="2" s="1"/>
  <c r="I23" i="10" l="1"/>
  <c r="H23" i="10" s="1"/>
  <c r="I25" i="10"/>
  <c r="H25" i="10" s="1"/>
  <c r="I26" i="10"/>
  <c r="H26" i="10" s="1"/>
  <c r="I24" i="10"/>
  <c r="H24" i="10" s="1"/>
  <c r="Q12" i="2"/>
  <c r="T11" i="2"/>
  <c r="I12" i="2"/>
  <c r="I43" i="2" s="1"/>
  <c r="I45" i="2" s="1"/>
  <c r="I53" i="2" s="1"/>
  <c r="I55" i="2" s="1"/>
  <c r="E70" i="2"/>
  <c r="E71" i="2" s="1"/>
  <c r="L64" i="1"/>
  <c r="L67" i="1" s="1"/>
  <c r="L83" i="1" s="1"/>
  <c r="G55" i="1"/>
  <c r="G48" i="1"/>
  <c r="G44" i="1"/>
  <c r="G16" i="1"/>
  <c r="G38" i="1"/>
  <c r="G50" i="1" l="1"/>
  <c r="G57" i="1" s="1"/>
  <c r="G73" i="1" l="1"/>
  <c r="G76" i="1" s="1"/>
  <c r="G83" i="1" s="1"/>
  <c r="G87" i="1" s="1"/>
  <c r="G89" i="1" s="1"/>
  <c r="G91" i="1" l="1"/>
  <c r="G93" i="1" s="1"/>
  <c r="S12" i="2" l="1"/>
  <c r="T10" i="2" l="1"/>
  <c r="T12" i="2" s="1"/>
  <c r="H29" i="10"/>
  <c r="I29" i="10"/>
  <c r="I35" i="10" s="1"/>
  <c r="I37" i="10" l="1"/>
  <c r="C12" i="2" s="1"/>
  <c r="G12" i="2" s="1"/>
  <c r="K12" i="2" l="1"/>
  <c r="K43" i="2" s="1"/>
  <c r="M43" i="2" s="1"/>
  <c r="G43" i="2"/>
  <c r="G45" i="2" s="1"/>
  <c r="G53" i="2" s="1"/>
  <c r="G55" i="2" s="1"/>
  <c r="K55" i="2" s="1"/>
  <c r="K45" i="2" l="1"/>
  <c r="K53" i="2" s="1"/>
  <c r="K62" i="2" s="1"/>
  <c r="M53" i="2" l="1"/>
</calcChain>
</file>

<file path=xl/sharedStrings.xml><?xml version="1.0" encoding="utf-8"?>
<sst xmlns="http://schemas.openxmlformats.org/spreadsheetml/2006/main" count="690" uniqueCount="384">
  <si>
    <t>(To be completed by staff-in-charge of audit job. Where the item is not applicable, place the letters “NA” in the appropriate column. Attach all relevant schedules, receipts or vouchers and make all necessary reference. Complete all items.)</t>
  </si>
  <si>
    <t>wp ref</t>
  </si>
  <si>
    <t>$</t>
  </si>
  <si>
    <t>Permanent diff (+)</t>
  </si>
  <si>
    <t>Temporary diff (x)</t>
  </si>
  <si>
    <t>Net proft/(loss) before taxation as per Income Statement</t>
  </si>
  <si>
    <t>]</t>
  </si>
  <si>
    <t>(Less) :</t>
  </si>
  <si>
    <t>Non-business income</t>
  </si>
  <si>
    <t>Rental</t>
  </si>
  <si>
    <t>(x)</t>
  </si>
  <si>
    <t>(DL)</t>
  </si>
  <si>
    <t>(+)</t>
  </si>
  <si>
    <t xml:space="preserve">Doubtful debts provision no longer required – general </t>
  </si>
  <si>
    <t>Unrealised exchange gain</t>
  </si>
  <si>
    <t>Add :</t>
  </si>
  <si>
    <t>Depreciation qualifying / non-qualifying</t>
  </si>
  <si>
    <t>DA</t>
  </si>
  <si>
    <t>Stock obsolescence provision – general</t>
  </si>
  <si>
    <t>Repairs – capital in nature</t>
  </si>
  <si>
    <t>Loss on sale of property, plant &amp; equipment</t>
  </si>
  <si>
    <t>Property, plant &amp; equipment written off</t>
  </si>
  <si>
    <t>Installation charges</t>
  </si>
  <si>
    <t>Expenses on increase in capital</t>
  </si>
  <si>
    <t>Upkeep of motor vehicles</t>
  </si>
  <si>
    <t>Overdraft interest applicable to non-income producing</t>
  </si>
  <si>
    <t>Unrealised exchange loss</t>
  </si>
  <si>
    <t>Non trade debts written off/provided</t>
  </si>
  <si>
    <t>Provision for impairment of investments</t>
  </si>
  <si>
    <t>Provision for leave entitlements</t>
  </si>
  <si>
    <t xml:space="preserve">(Less) :  </t>
  </si>
  <si>
    <t>Double deduction items</t>
  </si>
  <si>
    <t>Deductible expenses not charged to Income Statement</t>
  </si>
  <si>
    <t>Utilised doubtful debts provision – general</t>
  </si>
  <si>
    <t>Taxable items not charged to Income Statement</t>
  </si>
  <si>
    <t>Sub Total :</t>
  </si>
  <si>
    <t>Other income – separately assessed</t>
  </si>
  <si>
    <t>Rental received</t>
  </si>
  <si>
    <t>Interest received – 1.1.__ to 31.12.__</t>
  </si>
  <si>
    <t>Dividends received (gross)</t>
  </si>
  <si>
    <t>ADJUSTED TRADE PROFIT / (LOSS)</t>
  </si>
  <si>
    <t>Initial allowance</t>
  </si>
  <si>
    <t>Annual allowance</t>
  </si>
  <si>
    <t>Balancing (allowance) / charge</t>
  </si>
  <si>
    <t>Industrial building allowance</t>
  </si>
  <si>
    <t>============</t>
  </si>
  <si>
    <t>agree to</t>
  </si>
  <si>
    <t>(A)</t>
  </si>
  <si>
    <t>Line(1) DT 1</t>
  </si>
  <si>
    <t>Unabsorbed capital allowances b/f</t>
  </si>
  <si>
    <t>UNABSORBED CAPITAL ALLOWANCES C/F</t>
  </si>
  <si>
    <t>CHARGEABLE INCOME</t>
  </si>
  <si>
    <t>Unabsorbed tax losses b/f</t>
  </si>
  <si>
    <t>CHARGEABLE INCOME / UNABSORBED TAX LOSSES C/F</t>
  </si>
  <si>
    <t>Tax thereon @</t>
  </si>
  <si>
    <t>(B)</t>
  </si>
  <si>
    <t>TAX PAYABLE / (REPAYABLE)</t>
  </si>
  <si>
    <t>(C)</t>
  </si>
  <si>
    <t xml:space="preserve">agree to </t>
  </si>
  <si>
    <t xml:space="preserve">Line (1)+(2)  </t>
  </si>
  <si>
    <t>(Less) : Singapore income tax exemption</t>
  </si>
  <si>
    <t>(A) + (B)</t>
  </si>
  <si>
    <t>in DT1</t>
  </si>
  <si>
    <t>NET TAX PAYABLE / (REPAYABLE)</t>
  </si>
  <si>
    <t xml:space="preserve">Client Name: </t>
  </si>
  <si>
    <t>Year of Assessment:</t>
  </si>
  <si>
    <t>Wear and tear allowance</t>
  </si>
  <si>
    <t>@</t>
  </si>
  <si>
    <t>Basis period:</t>
  </si>
  <si>
    <t>Subject: INCOME TAX COMPUTATION</t>
  </si>
  <si>
    <t>Period Ended:</t>
  </si>
  <si>
    <t>Tax Rate</t>
  </si>
  <si>
    <t>- current year</t>
  </si>
  <si>
    <t>%</t>
  </si>
  <si>
    <t>; prior year</t>
  </si>
  <si>
    <t xml:space="preserve">Subject: </t>
  </si>
  <si>
    <t>COMPUTATION OF DEFERRED TAXATION</t>
  </si>
  <si>
    <t>(C)=(B)-(A)</t>
  </si>
  <si>
    <t>(D)</t>
  </si>
  <si>
    <t>(E)=(C)-(D)</t>
  </si>
  <si>
    <t>Carrying</t>
  </si>
  <si>
    <t>Temporary Difference</t>
  </si>
  <si>
    <t>Net</t>
  </si>
  <si>
    <t>Amt</t>
  </si>
  <si>
    <t>Tax Base</t>
  </si>
  <si>
    <t>Current yr</t>
  </si>
  <si>
    <t>Prior yr</t>
  </si>
  <si>
    <t>Movement</t>
  </si>
  <si>
    <t>Balance Sheet Items</t>
  </si>
  <si>
    <t>Assets</t>
  </si>
  <si>
    <t>Qualifying property, plant and equipment</t>
  </si>
  <si>
    <t>- Valuation (revaluation reserve in equity)</t>
  </si>
  <si>
    <t>- Cost</t>
  </si>
  <si>
    <t>Investments</t>
  </si>
  <si>
    <t>Other non-current assets:</t>
  </si>
  <si>
    <t>-</t>
  </si>
  <si>
    <t>Trade receivables</t>
  </si>
  <si>
    <t>Inventories</t>
  </si>
  <si>
    <t>Other current assets:</t>
  </si>
  <si>
    <t>- Marketable securities</t>
  </si>
  <si>
    <t>- Dividend receivables</t>
  </si>
  <si>
    <t>- Interest receivables</t>
  </si>
  <si>
    <t>(Liabilities)</t>
  </si>
  <si>
    <t>Provisions</t>
  </si>
  <si>
    <t>Accrued interest</t>
  </si>
  <si>
    <t>Others:</t>
  </si>
  <si>
    <t>Profit &amp; Loss Items:</t>
  </si>
  <si>
    <t>Unrealised exchange loss/(gain)</t>
  </si>
  <si>
    <t>Sub-total</t>
  </si>
  <si>
    <t xml:space="preserve">Deferred tax asset [DTA]/(liability)[DTL] - tax @ </t>
  </si>
  <si>
    <t>(1)</t>
  </si>
  <si>
    <t>(F)</t>
  </si>
  <si>
    <t>Unabsorbed capital allowances</t>
  </si>
  <si>
    <t>Unabsorbed tax losses</t>
  </si>
  <si>
    <t>Unabsorbed investment allowances (this is a permanent difference)</t>
  </si>
  <si>
    <t xml:space="preserve">Deferred tax asset - tax @ </t>
  </si>
  <si>
    <t>(2)</t>
  </si>
  <si>
    <t>(G)</t>
  </si>
  <si>
    <t>Net deferred tax asset/(liability)</t>
  </si>
  <si>
    <t>(1)+(2)</t>
  </si>
  <si>
    <t>(H)</t>
  </si>
  <si>
    <t>DTA/(DTL) recognised in profit &amp; loss account</t>
  </si>
  <si>
    <t>DTA/(DTL) recognised in equity</t>
  </si>
  <si>
    <t>Diff due to change in tax rate</t>
  </si>
  <si>
    <t>Diff due to movement in DT</t>
  </si>
  <si>
    <t>Balance per above (H)</t>
  </si>
  <si>
    <t>(I)</t>
  </si>
  <si>
    <t>Line F should agree with Line (A) of Schedule N3</t>
  </si>
  <si>
    <t>Line G should agree with Line (B) of Schedule N3</t>
  </si>
  <si>
    <t>Line H should agree with total of Line (C) of Schedule N3</t>
  </si>
  <si>
    <t>Descriptions</t>
  </si>
  <si>
    <t>(PA 8848U)</t>
  </si>
  <si>
    <t>(PA 9668U)</t>
  </si>
  <si>
    <t>(PC 6628U)</t>
  </si>
  <si>
    <t>(GBC 7888U)</t>
  </si>
  <si>
    <t>(WC 6386J)</t>
  </si>
  <si>
    <t>Total</t>
  </si>
  <si>
    <t>YA of purchase</t>
  </si>
  <si>
    <t>Qualifying cost</t>
  </si>
  <si>
    <t>Add: HP Interest</t>
  </si>
  <si>
    <t>Monthly payment amount</t>
  </si>
  <si>
    <t>Balance as at 01/07/14</t>
  </si>
  <si>
    <t>Additions during the year</t>
  </si>
  <si>
    <t>Less: Payment during the year</t>
  </si>
  <si>
    <t>Add: - Principal</t>
  </si>
  <si>
    <t xml:space="preserve">         - Interest</t>
  </si>
  <si>
    <t>Balance as at 30/06/15</t>
  </si>
  <si>
    <t>YA 2015 Capital allowance</t>
  </si>
  <si>
    <t>- S19A(1) (3 years)</t>
  </si>
  <si>
    <t>Additions to PPE</t>
  </si>
  <si>
    <t>S19A(1)</t>
  </si>
  <si>
    <t>S19A(2)</t>
  </si>
  <si>
    <t>S19A(10A)</t>
  </si>
  <si>
    <t>S14Q</t>
  </si>
  <si>
    <t>Revenue</t>
  </si>
  <si>
    <t>HP</t>
  </si>
  <si>
    <t>Office equipment</t>
  </si>
  <si>
    <t>Motor vehicles</t>
  </si>
  <si>
    <t>Leasehold improvement</t>
  </si>
  <si>
    <t>Computers</t>
  </si>
  <si>
    <t>Note 4 to accounts</t>
  </si>
  <si>
    <t>Grand total</t>
  </si>
  <si>
    <t>YA</t>
  </si>
  <si>
    <t>TWDV b/f</t>
  </si>
  <si>
    <t>Additions</t>
  </si>
  <si>
    <t>A.A.</t>
  </si>
  <si>
    <t>TWDV c/f</t>
  </si>
  <si>
    <t xml:space="preserve">
to run</t>
  </si>
  <si>
    <t>HP assets</t>
  </si>
  <si>
    <t>Toyota Hiroof (PA 8448U)</t>
  </si>
  <si>
    <t>Toyota Hiroof (PA 9668U)</t>
  </si>
  <si>
    <t>Toyota Hirace Bus (PC 6228U)</t>
  </si>
  <si>
    <t>Toyota Lorry (GBC 7888U)</t>
  </si>
  <si>
    <t>Lektro Tow Tug (WC 6368J)</t>
  </si>
  <si>
    <t>Capital Allowances</t>
  </si>
  <si>
    <t>Enhanced Deduction and Allowance under PIC</t>
  </si>
  <si>
    <t>Qualifying training expenditure</t>
  </si>
  <si>
    <t>Qualifying expenditure on acquisition or leasing of automation equipment</t>
  </si>
  <si>
    <t>Sch14</t>
  </si>
  <si>
    <t>Balance b/f</t>
  </si>
  <si>
    <t>Balance c/f</t>
  </si>
  <si>
    <t>Plant and Equipment on Hire Purchase</t>
  </si>
  <si>
    <t>xV1A</t>
  </si>
  <si>
    <t>Other Tax Schedules</t>
  </si>
  <si>
    <t>Medical Expenses Restriction</t>
  </si>
  <si>
    <t>Total medical expenses</t>
  </si>
  <si>
    <t>Medical insurance</t>
  </si>
  <si>
    <t>Medical expenses</t>
  </si>
  <si>
    <t>(PC 8248U)</t>
  </si>
  <si>
    <t>xE1A</t>
  </si>
  <si>
    <t>Total remuneration</t>
  </si>
  <si>
    <t>CPF contribution (COS)</t>
  </si>
  <si>
    <t>Salaries and bonuses (COS)</t>
  </si>
  <si>
    <t>CPF contribution (G&amp;A Expenses)</t>
  </si>
  <si>
    <t>Salaries and bonuses (G&amp;A Expenses)</t>
  </si>
  <si>
    <t>1% of total remuneration</t>
  </si>
  <si>
    <t>(Under Insurance G&amp;A and Insurance COS)</t>
  </si>
  <si>
    <t>(Under staff benefit)</t>
  </si>
  <si>
    <t>Non-deductible amount</t>
  </si>
  <si>
    <t xml:space="preserve"> (A)-(B)</t>
  </si>
  <si>
    <t>Aircraft rubber chocks</t>
  </si>
  <si>
    <t>Toyota Hiace PC8248U</t>
  </si>
  <si>
    <t>EQUIPMENT PARKING AREA IN SELETAR AIRPORT</t>
  </si>
  <si>
    <t>Provision for reinstatement cost</t>
  </si>
  <si>
    <t>DELL OPTIPLEX 7010MT i7 - CPU 01 SHERMEEN</t>
  </si>
  <si>
    <t>DELL OPTIPLEX 7010MT i7 - CPU 02 NORA</t>
  </si>
  <si>
    <t>DELL OPTIPLEX 7010MT i7 - CPU 03 AZURA</t>
  </si>
  <si>
    <t>DELL OPTIPLEX 7010MT i7 - CPU 04 YUSHENG</t>
  </si>
  <si>
    <t>DELL OPTIPLEX 7010MT i7 - CPU 05 YVONNE</t>
  </si>
  <si>
    <t>DELL OPTIPLEX 7010MT i7 - CPU 06 APO</t>
  </si>
  <si>
    <t>DELL OPTIPLEX 7010MT i7 - CPU 07 APO</t>
  </si>
  <si>
    <t>DELL OPTIPLEX 7010MT i7 - CPU 08 APO</t>
  </si>
  <si>
    <t>DELL OPTIPLEX 7010MT i7 - CPU 09 KAREN</t>
  </si>
  <si>
    <t>VIEWSONIC 23" MONITOR - M01 SHERMEEN</t>
  </si>
  <si>
    <t>VIEWSONIC 23" MONITOR - M02 NORA</t>
  </si>
  <si>
    <t>VIEWSONIC 23" MONITOR - M03 AZURA</t>
  </si>
  <si>
    <t>VIEWSONIC 23" MONITOR - M04 YUSHENG</t>
  </si>
  <si>
    <t>VIEWSONIC 23" MONITOR - M05 APO</t>
  </si>
  <si>
    <t>VIEWSONIC 23" MONITOR - M06 APO</t>
  </si>
  <si>
    <t>VIEWSONIC 23" MONITOR - M07 APO</t>
  </si>
  <si>
    <t>VIEWSONIC 23" MONITOR - M08 APO</t>
  </si>
  <si>
    <t>VIEWSONIC 23" MONITOR - M09 APO</t>
  </si>
  <si>
    <t>VIEWSONIC 23" MONITOR - M10 APO</t>
  </si>
  <si>
    <t>VIEWSONIC 23" MONITOR - M11 APO</t>
  </si>
  <si>
    <t>VIEWSONIC 23" MONITOR - M12 APO</t>
  </si>
  <si>
    <t>ULTRASHARP 23" MONITOR - M13 YVONNE</t>
  </si>
  <si>
    <t>DELL LATITUDEE E7440 WITH 2013 MS OFFICE- SUFFIAN APO</t>
  </si>
  <si>
    <t>DELL LATITUDE E7240 i7 - STEPHY</t>
  </si>
  <si>
    <t>DELL LATITUDE E7250 i7 - BP TAN</t>
  </si>
  <si>
    <t>DELL LATITUDE E7450 CTO - YVONNE CHAN</t>
  </si>
  <si>
    <t>INFO-TECH PAYROLL SOFTWARE 9.0</t>
  </si>
  <si>
    <t>The above comprises the following:</t>
  </si>
  <si>
    <t>Miscellaneous Income</t>
  </si>
  <si>
    <t>Depreciation charged to holding company</t>
  </si>
  <si>
    <t>Capital Items Expensed Off</t>
  </si>
  <si>
    <t>* Capital allowances claimed (Sch 14)</t>
  </si>
  <si>
    <t>Rental of Office Equipment</t>
  </si>
  <si>
    <t>Lease of photocopier *</t>
  </si>
  <si>
    <t>* Qualify for enhanced deduction under PIC scheme (Sch17)</t>
  </si>
  <si>
    <t>Other Expenses</t>
  </si>
  <si>
    <t>The above include the following:</t>
  </si>
  <si>
    <t>Staff Training Expenses</t>
  </si>
  <si>
    <t>The above include the following external training expenses which qualify for enhanced deduction under the PIC Scheme:</t>
  </si>
  <si>
    <t>N3</t>
  </si>
  <si>
    <t>Handphone</t>
  </si>
  <si>
    <t>Monitor and hardware</t>
  </si>
  <si>
    <t>IT Periphals</t>
  </si>
  <si>
    <t>Office furniture</t>
  </si>
  <si>
    <t>Cordless phone</t>
  </si>
  <si>
    <t xml:space="preserve">Antivirus software </t>
  </si>
  <si>
    <t>Datawipe</t>
  </si>
  <si>
    <t>Joss paper</t>
  </si>
  <si>
    <t>Miscellaneus income</t>
  </si>
  <si>
    <t>Insurance</t>
  </si>
  <si>
    <t>GL</t>
  </si>
  <si>
    <t>Lektro training</t>
  </si>
  <si>
    <t>NATA training</t>
  </si>
  <si>
    <t>Driving lesson</t>
  </si>
  <si>
    <t>CAG Cat test</t>
  </si>
  <si>
    <t>Corporate Jet Investor Asia Conference</t>
  </si>
  <si>
    <t>Refund for Lektro training not utilised</t>
  </si>
  <si>
    <t>S14Q deductions</t>
  </si>
  <si>
    <t>Enhanced deductions under PIC</t>
  </si>
  <si>
    <t>Share of jv company loss</t>
  </si>
  <si>
    <t>Capital items expensed off</t>
  </si>
  <si>
    <t>Other expense</t>
  </si>
  <si>
    <t>Travel</t>
  </si>
  <si>
    <t>Medical exp disallowed</t>
  </si>
  <si>
    <t>Enhanced allowance under PIC</t>
  </si>
  <si>
    <t>Less: Tax rebate</t>
  </si>
  <si>
    <t>Tax @17% after exemption</t>
  </si>
  <si>
    <t>Line(2) DT1</t>
  </si>
  <si>
    <t>Laying roofing tiles</t>
  </si>
  <si>
    <t>Installation of aluminium frame</t>
  </si>
  <si>
    <t>Wall coverings</t>
  </si>
  <si>
    <t>Installation of plaster ceiling</t>
  </si>
  <si>
    <t>Installation of LED ceiling</t>
  </si>
  <si>
    <t>Smoothening of existing wall</t>
  </si>
  <si>
    <t>Cost</t>
  </si>
  <si>
    <t>Sch15</t>
  </si>
  <si>
    <t>Section 14Q Deduction</t>
  </si>
  <si>
    <t>Sch16</t>
  </si>
  <si>
    <t>Building</t>
  </si>
  <si>
    <t>Sch13</t>
  </si>
  <si>
    <t>None</t>
  </si>
  <si>
    <t>N4</t>
  </si>
  <si>
    <t>Difference</t>
  </si>
  <si>
    <t>PC8248U</t>
  </si>
  <si>
    <t>PA8848U</t>
  </si>
  <si>
    <t>PA9668U</t>
  </si>
  <si>
    <t>PC6628U</t>
  </si>
  <si>
    <t>GBC7888U</t>
  </si>
  <si>
    <t>WC6386J</t>
  </si>
  <si>
    <t>Add:</t>
  </si>
  <si>
    <t>Sch18</t>
  </si>
  <si>
    <t>Section</t>
  </si>
  <si>
    <t>Total of non-qualifying assets</t>
  </si>
  <si>
    <t>Total of net book value of PPE</t>
  </si>
  <si>
    <t>Total of qualifying assets</t>
  </si>
  <si>
    <t>Note A</t>
  </si>
  <si>
    <t>NBV of prior year qualifying assets</t>
  </si>
  <si>
    <t>Tax base of prior year qualifying assets</t>
  </si>
  <si>
    <t>Agreed to prior year tax computation</t>
  </si>
  <si>
    <t>Sch12</t>
  </si>
  <si>
    <t>Other expenses</t>
  </si>
  <si>
    <t>Ref</t>
  </si>
  <si>
    <t>TC</t>
  </si>
  <si>
    <t>Legend:</t>
  </si>
  <si>
    <t>Sch17</t>
  </si>
  <si>
    <t>* Qualify for enhanced deduction under PIC Scheme</t>
  </si>
  <si>
    <t>* Capital allowances claimed</t>
  </si>
  <si>
    <t>Per GL</t>
  </si>
  <si>
    <t>HP Interest</t>
  </si>
  <si>
    <t xml:space="preserve">
DPN</t>
  </si>
  <si>
    <t>Commentary</t>
  </si>
  <si>
    <t>Qualifying Assets (Section 19A)</t>
  </si>
  <si>
    <t>For this example, the non-qualifying assets refer to assets that are not entitled to capital allowances under section 19A. However, these assets may be entitled to other form of allowances such as S14Q etc.</t>
  </si>
  <si>
    <t>xE6.x</t>
  </si>
  <si>
    <t>[a]</t>
  </si>
  <si>
    <t>[b]</t>
  </si>
  <si>
    <t>[c]</t>
  </si>
  <si>
    <t>[e]</t>
  </si>
  <si>
    <t>DPN</t>
  </si>
  <si>
    <t>NBV</t>
  </si>
  <si>
    <t>Summary</t>
  </si>
  <si>
    <t>[d] = 
{[b]+[c]} / [a]</t>
  </si>
  <si>
    <r>
      <rPr>
        <sz val="9"/>
        <color theme="1"/>
        <rFont val="Arial"/>
        <family val="2"/>
      </rPr>
      <t>Amount</t>
    </r>
    <r>
      <rPr>
        <u/>
        <sz val="9"/>
        <color theme="1"/>
        <rFont val="Arial"/>
        <family val="2"/>
      </rPr>
      <t xml:space="preserve"> 
incurred</t>
    </r>
  </si>
  <si>
    <r>
      <t xml:space="preserve">Claim over 
</t>
    </r>
    <r>
      <rPr>
        <u/>
        <sz val="9"/>
        <color theme="1"/>
        <rFont val="Arial"/>
        <family val="2"/>
      </rPr>
      <t>no. of years</t>
    </r>
  </si>
  <si>
    <r>
      <rPr>
        <sz val="9"/>
        <color theme="1"/>
        <rFont val="Arial"/>
        <family val="2"/>
      </rPr>
      <t>Deduction</t>
    </r>
    <r>
      <rPr>
        <u/>
        <sz val="9"/>
        <color theme="1"/>
        <rFont val="Arial"/>
        <family val="2"/>
      </rPr>
      <t xml:space="preserve">
claimed</t>
    </r>
  </si>
  <si>
    <r>
      <rPr>
        <sz val="9"/>
        <color theme="1"/>
        <rFont val="Arial"/>
        <family val="2"/>
      </rPr>
      <t>Deduction
claimed</t>
    </r>
    <r>
      <rPr>
        <u/>
        <sz val="9"/>
        <color theme="1"/>
        <rFont val="Arial"/>
        <family val="2"/>
      </rPr>
      <t xml:space="preserve">
(300%)</t>
    </r>
  </si>
  <si>
    <r>
      <rPr>
        <sz val="9"/>
        <color theme="1"/>
        <rFont val="Arial"/>
        <family val="2"/>
      </rPr>
      <t>Allowance
claimed</t>
    </r>
    <r>
      <rPr>
        <u/>
        <sz val="9"/>
        <color theme="1"/>
        <rFont val="Arial"/>
        <family val="2"/>
      </rPr>
      <t xml:space="preserve">
(300%)</t>
    </r>
  </si>
  <si>
    <r>
      <rPr>
        <b/>
        <sz val="9"/>
        <rFont val="Arial"/>
        <family val="2"/>
      </rPr>
      <t>TC</t>
    </r>
    <r>
      <rPr>
        <sz val="9"/>
        <rFont val="Arial"/>
        <family val="2"/>
      </rPr>
      <t>: Agreed to prior year tax computation from tax agent</t>
    </r>
  </si>
  <si>
    <r>
      <rPr>
        <sz val="9"/>
        <color theme="1"/>
        <rFont val="Arial"/>
        <family val="2"/>
      </rPr>
      <t>Opening</t>
    </r>
    <r>
      <rPr>
        <u/>
        <sz val="9"/>
        <color theme="1"/>
        <rFont val="Arial"/>
        <family val="2"/>
      </rPr>
      <t xml:space="preserve">
AD</t>
    </r>
  </si>
  <si>
    <r>
      <rPr>
        <sz val="9"/>
        <color theme="1"/>
        <rFont val="Arial"/>
        <family val="2"/>
      </rPr>
      <t>Closing</t>
    </r>
    <r>
      <rPr>
        <u/>
        <sz val="9"/>
        <color theme="1"/>
        <rFont val="Arial"/>
        <family val="2"/>
      </rPr>
      <t xml:space="preserve">
AD</t>
    </r>
  </si>
  <si>
    <r>
      <rPr>
        <sz val="9"/>
        <color theme="1"/>
        <rFont val="Arial"/>
        <family val="2"/>
      </rPr>
      <t>2015</t>
    </r>
    <r>
      <rPr>
        <u/>
        <sz val="9"/>
        <color theme="1"/>
        <rFont val="Arial"/>
        <family val="2"/>
      </rPr>
      <t xml:space="preserve">
NBV</t>
    </r>
  </si>
  <si>
    <r>
      <rPr>
        <sz val="9"/>
        <color theme="1"/>
        <rFont val="Arial"/>
        <family val="2"/>
      </rPr>
      <t>2014</t>
    </r>
    <r>
      <rPr>
        <u/>
        <sz val="9"/>
        <color theme="1"/>
        <rFont val="Arial"/>
        <family val="2"/>
      </rPr>
      <t xml:space="preserve">
NBV</t>
    </r>
  </si>
  <si>
    <r>
      <rPr>
        <sz val="9"/>
        <color theme="1"/>
        <rFont val="Arial"/>
        <family val="2"/>
      </rPr>
      <t>Opening</t>
    </r>
    <r>
      <rPr>
        <u/>
        <sz val="9"/>
        <color theme="1"/>
        <rFont val="Arial"/>
        <family val="2"/>
      </rPr>
      <t xml:space="preserve">
TWDV</t>
    </r>
  </si>
  <si>
    <r>
      <rPr>
        <sz val="9"/>
        <color theme="1"/>
        <rFont val="Arial"/>
        <family val="2"/>
      </rPr>
      <t>Addition
Principal</t>
    </r>
    <r>
      <rPr>
        <u/>
        <sz val="9"/>
        <color theme="1"/>
        <rFont val="Arial"/>
        <family val="2"/>
      </rPr>
      <t xml:space="preserve">
TWDV</t>
    </r>
  </si>
  <si>
    <r>
      <rPr>
        <sz val="9"/>
        <color theme="1"/>
        <rFont val="Arial"/>
        <family val="2"/>
      </rPr>
      <t>Closing</t>
    </r>
    <r>
      <rPr>
        <u/>
        <sz val="9"/>
        <color theme="1"/>
        <rFont val="Arial"/>
        <family val="2"/>
      </rPr>
      <t xml:space="preserve">
TWDV</t>
    </r>
  </si>
  <si>
    <r>
      <rPr>
        <sz val="9"/>
        <color theme="1"/>
        <rFont val="Arial"/>
        <family val="2"/>
      </rPr>
      <t>2015
Remaining
Unclaimed</t>
    </r>
    <r>
      <rPr>
        <u/>
        <sz val="9"/>
        <color theme="1"/>
        <rFont val="Arial"/>
        <family val="2"/>
      </rPr>
      <t xml:space="preserve">
Cost</t>
    </r>
  </si>
  <si>
    <r>
      <rPr>
        <sz val="9"/>
        <color theme="1"/>
        <rFont val="Arial"/>
        <family val="2"/>
      </rPr>
      <t>2014
Remaining
Unclaimed</t>
    </r>
    <r>
      <rPr>
        <u/>
        <sz val="9"/>
        <color theme="1"/>
        <rFont val="Arial"/>
        <family val="2"/>
      </rPr>
      <t xml:space="preserve">
Cost</t>
    </r>
  </si>
  <si>
    <r>
      <rPr>
        <b/>
        <sz val="9"/>
        <color theme="1"/>
        <rFont val="Arial"/>
        <family val="2"/>
      </rPr>
      <t>AD:</t>
    </r>
    <r>
      <rPr>
        <sz val="9"/>
        <color theme="1"/>
        <rFont val="Arial"/>
        <family val="2"/>
      </rPr>
      <t xml:space="preserve"> Accumulated depreciation</t>
    </r>
  </si>
  <si>
    <r>
      <rPr>
        <b/>
        <sz val="9"/>
        <color theme="1"/>
        <rFont val="Arial"/>
        <family val="2"/>
      </rPr>
      <t>DPN:</t>
    </r>
    <r>
      <rPr>
        <sz val="9"/>
        <color theme="1"/>
        <rFont val="Arial"/>
        <family val="2"/>
      </rPr>
      <t xml:space="preserve"> Depreciation</t>
    </r>
  </si>
  <si>
    <r>
      <rPr>
        <sz val="9"/>
        <color theme="1"/>
        <rFont val="Arial"/>
        <family val="2"/>
      </rPr>
      <t>Remain-ing</t>
    </r>
    <r>
      <rPr>
        <u/>
        <sz val="9"/>
        <color theme="1"/>
        <rFont val="Arial"/>
        <family val="2"/>
      </rPr>
      <t xml:space="preserve">
to run</t>
    </r>
  </si>
  <si>
    <t>___________</t>
  </si>
  <si>
    <t>===========</t>
  </si>
  <si>
    <t>TWDV</t>
  </si>
  <si>
    <t>Opening</t>
  </si>
  <si>
    <t>bal.</t>
  </si>
  <si>
    <t>Closing</t>
  </si>
  <si>
    <t>Cost of additions</t>
  </si>
  <si>
    <t>Less: HP (PC8248U)</t>
  </si>
  <si>
    <t>Less: Reinstatement cost</t>
  </si>
  <si>
    <t>Total additions</t>
  </si>
  <si>
    <t>[B]</t>
  </si>
  <si>
    <t>Add: HP claim</t>
  </si>
  <si>
    <t>Depreciation</t>
  </si>
  <si>
    <t>Qualifying assets</t>
  </si>
  <si>
    <t>N3; N4</t>
  </si>
  <si>
    <t>[C]</t>
  </si>
  <si>
    <t>Add: Capital items expensed off</t>
  </si>
  <si>
    <t>Add: Other expense</t>
  </si>
  <si>
    <t>Allowance</t>
  </si>
  <si>
    <t>Depreciation/</t>
  </si>
  <si>
    <t>[f]</t>
  </si>
  <si>
    <t>Assets under hire purchase are entitled to capital allowances under section 19A. There are a few methods for claiming capital allowances on hire purchase: (a) over 3-years (b) over 2-years and (c) over the working life of the asset.
In this example, the Company is claimed over 3-years. This approach recognises the tax written-down value claimable progressively over the years. Hence, the cost of the related assets should be recognised as qualifying cost progressively in line with the tax claim.</t>
  </si>
  <si>
    <t>(3)</t>
  </si>
  <si>
    <t>Non-Qualifying Assets (S19A)</t>
  </si>
  <si>
    <t>Per client</t>
  </si>
  <si>
    <t>Current year DTL</t>
  </si>
  <si>
    <t>Net change in DTL</t>
  </si>
  <si>
    <t>Overprov. in prior year DTL</t>
  </si>
  <si>
    <t>Breakdown to check to movement in temporary differences:</t>
  </si>
  <si>
    <t>Full cost</t>
  </si>
  <si>
    <t>Full hire purchase interest</t>
  </si>
  <si>
    <t>xE1A.x</t>
  </si>
  <si>
    <t>Provision for reinstatement cost is generally not tax deductible (hence, not qualifying asset)</t>
  </si>
  <si>
    <t>In this example, no capital allowance is claimed on this hire purchase.</t>
  </si>
  <si>
    <t>Hence, this hire purchase is a non-qualifying asset.</t>
  </si>
  <si>
    <t>xE11.x</t>
  </si>
  <si>
    <t>In this schedule, all the additions to PPE during the year is assessed for tax deductibility.</t>
  </si>
  <si>
    <t>PL</t>
  </si>
  <si>
    <t>[d] =
[b]+[c]</t>
  </si>
  <si>
    <t>[b] = 
[a]-[f]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</si>
</sst>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_);_(* \(#,##0\);_(* &quot;-&quot;??_);_(@_)"/>
  </numFmts>
  <fonts count="19" x14ac:knownFonts="1">
    <font>
      <sz val="11"/>
      <color theme="1"/>
      <name val="Calibri"/>
      <family val="2"/>
      <scheme val="minor"/>
    </font>
    <font>
      <sz val="11"/>
      <color theme="1"/>
      <name val="Calibri"/>
      <family val="2"/>
      <scheme val="minor"/>
    </font>
    <font>
      <b/>
      <sz val="9"/>
      <name val="Arial"/>
      <family val="2"/>
    </font>
    <font>
      <sz val="9"/>
      <color theme="1"/>
      <name val="Arial"/>
      <family val="2"/>
    </font>
    <font>
      <b/>
      <u/>
      <sz val="9"/>
      <color theme="1"/>
      <name val="Arial"/>
      <family val="2"/>
    </font>
    <font>
      <u/>
      <sz val="9"/>
      <color theme="1"/>
      <name val="Arial"/>
      <family val="2"/>
    </font>
    <font>
      <b/>
      <sz val="9"/>
      <color theme="1"/>
      <name val="Arial"/>
      <family val="2"/>
    </font>
    <font>
      <b/>
      <sz val="9"/>
      <color rgb="FFFF0000"/>
      <name val="Arial"/>
      <family val="2"/>
    </font>
    <font>
      <b/>
      <sz val="9"/>
      <color rgb="FF006600"/>
      <name val="Arial"/>
      <family val="2"/>
    </font>
    <font>
      <i/>
      <u/>
      <sz val="9"/>
      <color theme="1"/>
      <name val="Arial"/>
      <family val="2"/>
    </font>
    <font>
      <sz val="9"/>
      <name val="Arial"/>
      <family val="2"/>
    </font>
    <font>
      <u/>
      <sz val="9"/>
      <name val="Arial"/>
      <family val="2"/>
    </font>
    <font>
      <sz val="9"/>
      <color rgb="FFFF0000"/>
      <name val="Arial"/>
      <family val="2"/>
    </font>
    <font>
      <b/>
      <sz val="9"/>
      <color rgb="FF0000FF"/>
      <name val="Arial"/>
      <family val="2"/>
    </font>
    <font>
      <b/>
      <u/>
      <sz val="9"/>
      <name val="Arial"/>
      <family val="2"/>
    </font>
    <font>
      <i/>
      <sz val="9"/>
      <color theme="1"/>
      <name val="Arial"/>
      <family val="2"/>
    </font>
    <font>
      <sz val="9"/>
      <name val="Times New Roman"/>
      <family val="1"/>
    </font>
    <font>
      <sz val="9"/>
      <color theme="1"/>
      <name val="Times New Roman"/>
      <family val="1"/>
    </font>
    <font>
      <sz val="9"/>
      <color rgb="FF0000FF"/>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rgb="FFFFFF00"/>
        <bgColor indexed="64"/>
      </patternFill>
    </fill>
  </fills>
  <borders count="47">
    <border>
      <left/>
      <right/>
      <top/>
      <bottom/>
      <diagonal/>
    </border>
    <border>
      <left style="dotted">
        <color indexed="64"/>
      </left>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bottom style="dotted">
        <color indexed="64"/>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thick">
        <color indexed="64"/>
      </right>
      <top/>
      <bottom style="dotted">
        <color indexed="64"/>
      </bottom>
      <diagonal/>
    </border>
    <border>
      <left style="thick">
        <color indexed="64"/>
      </left>
      <right/>
      <top style="dotted">
        <color indexed="64"/>
      </top>
      <bottom style="dotted">
        <color indexed="64"/>
      </bottom>
      <diagonal/>
    </border>
    <border>
      <left/>
      <right style="thick">
        <color indexed="64"/>
      </right>
      <top style="dotted">
        <color indexed="64"/>
      </top>
      <bottom style="dotted">
        <color indexed="64"/>
      </bottom>
      <diagonal/>
    </border>
    <border>
      <left/>
      <right style="dotted">
        <color indexed="64"/>
      </right>
      <top style="dotted">
        <color indexed="64"/>
      </top>
      <bottom style="thin">
        <color indexed="64"/>
      </bottom>
      <diagonal/>
    </border>
    <border>
      <left/>
      <right style="dotted">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bottom style="thin">
        <color indexed="64"/>
      </bottom>
      <diagonal/>
    </border>
    <border>
      <left style="thick">
        <color indexed="64"/>
      </left>
      <right style="dotted">
        <color indexed="64"/>
      </right>
      <top style="dotted">
        <color indexed="64"/>
      </top>
      <bottom style="dotted">
        <color indexed="64"/>
      </bottom>
      <diagonal/>
    </border>
    <border>
      <left style="thick">
        <color indexed="64"/>
      </left>
      <right style="dotted">
        <color indexed="64"/>
      </right>
      <top/>
      <bottom style="dotted">
        <color indexed="64"/>
      </bottom>
      <diagonal/>
    </border>
    <border>
      <left style="dotted">
        <color indexed="64"/>
      </left>
      <right style="thick">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right/>
      <top/>
      <bottom style="thin">
        <color indexed="64"/>
      </bottom>
      <diagonal/>
    </border>
    <border>
      <left/>
      <right/>
      <top/>
      <bottom style="thick">
        <color indexed="64"/>
      </bottom>
      <diagonal/>
    </border>
    <border>
      <left/>
      <right/>
      <top/>
      <bottom style="double">
        <color indexed="64"/>
      </bottom>
      <diagonal/>
    </border>
    <border>
      <left/>
      <right/>
      <top/>
      <bottom style="medium">
        <color indexed="64"/>
      </bottom>
      <diagonal/>
    </border>
    <border>
      <left/>
      <right style="medium">
        <color indexed="64"/>
      </right>
      <top/>
      <bottom/>
      <diagonal/>
    </border>
    <border>
      <left/>
      <right style="medium">
        <color indexed="64"/>
      </right>
      <top/>
      <bottom style="dotted">
        <color indexed="64"/>
      </bottom>
      <diagonal/>
    </border>
    <border>
      <left/>
      <right style="medium">
        <color indexed="64"/>
      </right>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thick">
        <color indexed="64"/>
      </left>
      <right style="dotted">
        <color indexed="64"/>
      </right>
      <top/>
      <bottom/>
      <diagonal/>
    </border>
    <border>
      <left/>
      <right style="thick">
        <color indexed="64"/>
      </right>
      <top/>
      <bottom/>
      <diagonal/>
    </border>
    <border>
      <left/>
      <right/>
      <top style="thin">
        <color indexed="64"/>
      </top>
      <bottom style="double">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3">
    <xf numFmtId="0" fontId="0" fillId="0" borderId="0"/>
    <xf numFmtId="165" fontId="1" fillId="0" borderId="0" applyFont="0" applyFill="0" applyBorder="0" applyAlignment="0" applyProtection="0"/>
    <xf numFmtId="9" fontId="1" fillId="0" borderId="0" applyFont="0" applyFill="0" applyBorder="0" applyAlignment="0" applyProtection="0"/>
  </cellStyleXfs>
  <cellXfs count="329">
    <xf numFmtId="0" fontId="0" fillId="0" borderId="0" xfId="0"/>
    <xf numFmtId="0" fontId="2" fillId="0" borderId="0" xfId="0" applyFont="1" applyAlignment="1">
      <alignment vertical="center"/>
    </xf>
    <xf numFmtId="0" fontId="3" fillId="0" borderId="0" xfId="0" applyFont="1"/>
    <xf numFmtId="0" fontId="3" fillId="0" borderId="0" xfId="0" applyFont="1" applyAlignment="1">
      <alignment horizontal="right"/>
    </xf>
    <xf numFmtId="0" fontId="3" fillId="0" borderId="0" xfId="0" applyFont="1" applyAlignment="1">
      <alignment horizontal="center"/>
    </xf>
    <xf numFmtId="0" fontId="4" fillId="0" borderId="0" xfId="0" applyFont="1"/>
    <xf numFmtId="0" fontId="5" fillId="0" borderId="0" xfId="0" applyFont="1"/>
    <xf numFmtId="0" fontId="5" fillId="0" borderId="0" xfId="0" applyFont="1" applyAlignment="1">
      <alignment horizontal="center"/>
    </xf>
    <xf numFmtId="0" fontId="3" fillId="0" borderId="0" xfId="0" applyNumberFormat="1" applyFont="1" applyAlignment="1">
      <alignment horizontal="center"/>
    </xf>
    <xf numFmtId="166" fontId="3" fillId="0" borderId="0" xfId="1" applyNumberFormat="1" applyFont="1" applyAlignment="1">
      <alignment horizontal="right"/>
    </xf>
    <xf numFmtId="166" fontId="3" fillId="0" borderId="0" xfId="1" applyNumberFormat="1" applyFont="1" applyAlignment="1">
      <alignment horizontal="center"/>
    </xf>
    <xf numFmtId="166" fontId="3" fillId="0" borderId="0" xfId="1" applyNumberFormat="1" applyFont="1" applyFill="1" applyAlignment="1">
      <alignment horizontal="right"/>
    </xf>
    <xf numFmtId="166" fontId="3" fillId="0" borderId="33" xfId="1" applyNumberFormat="1" applyFont="1" applyBorder="1" applyAlignment="1">
      <alignment horizontal="right"/>
    </xf>
    <xf numFmtId="166" fontId="3" fillId="0" borderId="0" xfId="1" applyNumberFormat="1" applyFont="1" applyBorder="1" applyAlignment="1">
      <alignment horizontal="right"/>
    </xf>
    <xf numFmtId="0" fontId="6" fillId="0" borderId="0" xfId="0" applyFont="1"/>
    <xf numFmtId="0" fontId="3" fillId="0" borderId="0" xfId="0" quotePrefix="1" applyFont="1"/>
    <xf numFmtId="166" fontId="3" fillId="0" borderId="24" xfId="1" applyNumberFormat="1" applyFont="1" applyBorder="1" applyAlignment="1">
      <alignment horizontal="right"/>
    </xf>
    <xf numFmtId="166" fontId="3" fillId="0" borderId="24" xfId="1" applyNumberFormat="1" applyFont="1" applyBorder="1" applyAlignment="1">
      <alignment horizontal="center"/>
    </xf>
    <xf numFmtId="0" fontId="7" fillId="0" borderId="0" xfId="0" applyFont="1" applyAlignment="1">
      <alignment horizontal="left"/>
    </xf>
    <xf numFmtId="0" fontId="2" fillId="0" borderId="0" xfId="0" applyFont="1" applyAlignment="1">
      <alignment horizontal="left" vertical="center"/>
    </xf>
    <xf numFmtId="0" fontId="3" fillId="0" borderId="0" xfId="0" applyFont="1" applyFill="1"/>
    <xf numFmtId="0" fontId="4" fillId="0" borderId="0" xfId="0" applyFont="1" applyAlignment="1">
      <alignment horizontal="left"/>
    </xf>
    <xf numFmtId="0" fontId="3" fillId="0" borderId="0" xfId="0" applyFont="1" applyAlignment="1">
      <alignment horizontal="left"/>
    </xf>
    <xf numFmtId="0" fontId="6" fillId="0" borderId="0" xfId="0" applyFont="1" applyAlignment="1">
      <alignment horizontal="left"/>
    </xf>
    <xf numFmtId="0" fontId="6" fillId="0" borderId="0" xfId="0" applyFont="1" applyAlignment="1">
      <alignment horizontal="center"/>
    </xf>
    <xf numFmtId="164" fontId="3" fillId="0" borderId="0" xfId="0" applyNumberFormat="1" applyFont="1"/>
    <xf numFmtId="0" fontId="6" fillId="0" borderId="0" xfId="0" applyFont="1" applyFill="1"/>
    <xf numFmtId="164" fontId="3" fillId="0" borderId="23" xfId="0" applyNumberFormat="1" applyFont="1" applyFill="1" applyBorder="1"/>
    <xf numFmtId="0" fontId="7" fillId="0" borderId="0" xfId="0" applyFont="1" applyFill="1"/>
    <xf numFmtId="164" fontId="3" fillId="0" borderId="0" xfId="0" applyNumberFormat="1" applyFont="1" applyFill="1"/>
    <xf numFmtId="0" fontId="8" fillId="0" borderId="0" xfId="0" applyFont="1" applyFill="1" applyAlignment="1">
      <alignment horizontal="right"/>
    </xf>
    <xf numFmtId="0" fontId="6" fillId="0" borderId="0" xfId="0" applyFont="1" applyAlignment="1">
      <alignment horizontal="right"/>
    </xf>
    <xf numFmtId="164" fontId="3" fillId="0" borderId="33" xfId="0" applyNumberFormat="1" applyFont="1" applyBorder="1"/>
    <xf numFmtId="164" fontId="3" fillId="0" borderId="33" xfId="0" applyNumberFormat="1" applyFont="1" applyFill="1" applyBorder="1"/>
    <xf numFmtId="0" fontId="3" fillId="0" borderId="0" xfId="0" applyFont="1" applyBorder="1"/>
    <xf numFmtId="164" fontId="3" fillId="0" borderId="23" xfId="0" applyNumberFormat="1" applyFont="1" applyBorder="1"/>
    <xf numFmtId="164" fontId="3" fillId="0" borderId="41" xfId="0" applyNumberFormat="1" applyFont="1" applyFill="1" applyBorder="1"/>
    <xf numFmtId="0" fontId="7" fillId="0" borderId="0" xfId="0" applyFont="1"/>
    <xf numFmtId="3" fontId="3" fillId="0" borderId="0" xfId="0" applyNumberFormat="1" applyFont="1" applyFill="1"/>
    <xf numFmtId="3" fontId="3" fillId="0" borderId="34" xfId="0" applyNumberFormat="1" applyFont="1" applyFill="1" applyBorder="1"/>
    <xf numFmtId="3" fontId="3" fillId="0" borderId="0" xfId="0" applyNumberFormat="1" applyFont="1" applyFill="1" applyBorder="1"/>
    <xf numFmtId="3" fontId="3" fillId="0" borderId="33" xfId="0" applyNumberFormat="1" applyFont="1" applyFill="1" applyBorder="1"/>
    <xf numFmtId="166" fontId="3" fillId="0" borderId="0" xfId="1" applyNumberFormat="1" applyFont="1" applyFill="1"/>
    <xf numFmtId="3" fontId="3" fillId="0" borderId="0" xfId="0" applyNumberFormat="1" applyFont="1"/>
    <xf numFmtId="166" fontId="3" fillId="0" borderId="21" xfId="1" applyNumberFormat="1" applyFont="1" applyFill="1" applyBorder="1"/>
    <xf numFmtId="166" fontId="3" fillId="0" borderId="33" xfId="1" applyNumberFormat="1" applyFont="1" applyBorder="1"/>
    <xf numFmtId="0" fontId="5" fillId="0" borderId="0" xfId="0" applyFont="1" applyFill="1" applyBorder="1" applyAlignment="1">
      <alignment horizontal="center"/>
    </xf>
    <xf numFmtId="0" fontId="3" fillId="0" borderId="0" xfId="0" applyFont="1" applyFill="1" applyBorder="1" applyAlignment="1">
      <alignment horizontal="center"/>
    </xf>
    <xf numFmtId="166" fontId="3" fillId="0" borderId="0" xfId="1" applyNumberFormat="1" applyFont="1" applyFill="1" applyBorder="1" applyAlignment="1">
      <alignment horizontal="right"/>
    </xf>
    <xf numFmtId="166" fontId="3" fillId="0" borderId="0" xfId="1" applyNumberFormat="1" applyFont="1" applyFill="1" applyBorder="1" applyAlignment="1">
      <alignment horizontal="center"/>
    </xf>
    <xf numFmtId="0" fontId="3" fillId="0" borderId="0" xfId="0" applyFont="1" applyFill="1" applyBorder="1"/>
    <xf numFmtId="0" fontId="9" fillId="0" borderId="0" xfId="0" applyFont="1"/>
    <xf numFmtId="0" fontId="9" fillId="0" borderId="0" xfId="0" applyFont="1" applyFill="1"/>
    <xf numFmtId="164" fontId="3" fillId="0" borderId="0" xfId="0" applyNumberFormat="1" applyFont="1" applyAlignment="1">
      <alignment horizontal="right"/>
    </xf>
    <xf numFmtId="164" fontId="3" fillId="0" borderId="0" xfId="0" applyNumberFormat="1" applyFont="1" applyFill="1" applyBorder="1" applyAlignment="1">
      <alignment horizontal="right"/>
    </xf>
    <xf numFmtId="164" fontId="3" fillId="0" borderId="0" xfId="0" applyNumberFormat="1" applyFont="1" applyFill="1" applyBorder="1" applyAlignment="1">
      <alignment horizontal="center"/>
    </xf>
    <xf numFmtId="164" fontId="3" fillId="0" borderId="0" xfId="0" applyNumberFormat="1" applyFont="1" applyFill="1" applyBorder="1"/>
    <xf numFmtId="164" fontId="10" fillId="0" borderId="0" xfId="0" applyNumberFormat="1" applyFont="1" applyAlignment="1">
      <alignment horizontal="right"/>
    </xf>
    <xf numFmtId="164" fontId="10" fillId="0" borderId="0" xfId="0" applyNumberFormat="1" applyFont="1" applyFill="1" applyBorder="1" applyAlignment="1">
      <alignment horizontal="right"/>
    </xf>
    <xf numFmtId="164" fontId="10" fillId="0" borderId="0" xfId="0" applyNumberFormat="1" applyFont="1" applyFill="1" applyBorder="1" applyAlignment="1">
      <alignment horizontal="center"/>
    </xf>
    <xf numFmtId="164" fontId="10" fillId="0" borderId="0" xfId="0" applyNumberFormat="1" applyFont="1" applyFill="1" applyBorder="1"/>
    <xf numFmtId="0" fontId="10" fillId="0" borderId="0" xfId="0" applyFont="1" applyAlignment="1">
      <alignment horizontal="right"/>
    </xf>
    <xf numFmtId="164" fontId="3" fillId="0" borderId="34" xfId="0" applyNumberFormat="1" applyFont="1" applyBorder="1" applyAlignment="1">
      <alignment horizontal="right"/>
    </xf>
    <xf numFmtId="164" fontId="3" fillId="0" borderId="34" xfId="0" applyNumberFormat="1" applyFont="1" applyFill="1" applyBorder="1" applyAlignment="1">
      <alignment horizontal="right"/>
    </xf>
    <xf numFmtId="164" fontId="3" fillId="0" borderId="34" xfId="0" applyNumberFormat="1" applyFont="1" applyFill="1" applyBorder="1" applyAlignment="1">
      <alignment horizontal="center"/>
    </xf>
    <xf numFmtId="164" fontId="3" fillId="0" borderId="34" xfId="0" applyNumberFormat="1" applyFont="1" applyFill="1" applyBorder="1"/>
    <xf numFmtId="164" fontId="3" fillId="0" borderId="0" xfId="0" applyNumberFormat="1" applyFont="1" applyBorder="1" applyAlignment="1">
      <alignment horizontal="right"/>
    </xf>
    <xf numFmtId="164" fontId="3" fillId="0" borderId="0" xfId="0" applyNumberFormat="1" applyFont="1" applyFill="1" applyAlignment="1">
      <alignment horizontal="right"/>
    </xf>
    <xf numFmtId="0" fontId="3" fillId="0" borderId="0" xfId="0" applyFont="1" applyFill="1" applyAlignment="1">
      <alignment horizontal="right"/>
    </xf>
    <xf numFmtId="0" fontId="3" fillId="0" borderId="0" xfId="0" applyFont="1" applyFill="1" applyBorder="1" applyAlignment="1">
      <alignment horizontal="right"/>
    </xf>
    <xf numFmtId="164" fontId="3" fillId="0" borderId="33" xfId="0" applyNumberFormat="1" applyFont="1" applyBorder="1" applyAlignment="1">
      <alignment horizontal="right"/>
    </xf>
    <xf numFmtId="164" fontId="3" fillId="0" borderId="33" xfId="0" applyNumberFormat="1" applyFont="1" applyFill="1" applyBorder="1" applyAlignment="1">
      <alignment horizontal="right"/>
    </xf>
    <xf numFmtId="0" fontId="7" fillId="0" borderId="0" xfId="0" applyFont="1" applyAlignment="1">
      <alignment horizontal="right"/>
    </xf>
    <xf numFmtId="0" fontId="3" fillId="0" borderId="0" xfId="0" applyFont="1" applyBorder="1" applyAlignment="1">
      <alignment horizontal="center"/>
    </xf>
    <xf numFmtId="0" fontId="3" fillId="0" borderId="0" xfId="0" applyNumberFormat="1" applyFont="1"/>
    <xf numFmtId="0" fontId="5" fillId="0" borderId="0" xfId="0" applyFont="1" applyAlignment="1">
      <alignment horizontal="center" wrapText="1"/>
    </xf>
    <xf numFmtId="0" fontId="3" fillId="0" borderId="0" xfId="0" applyFont="1" applyAlignment="1">
      <alignment horizontal="center" wrapText="1"/>
    </xf>
    <xf numFmtId="0" fontId="5" fillId="0" borderId="0" xfId="0" applyFont="1" applyBorder="1" applyAlignment="1">
      <alignment horizontal="center" wrapText="1"/>
    </xf>
    <xf numFmtId="166" fontId="3" fillId="0" borderId="0" xfId="1" applyNumberFormat="1" applyFont="1"/>
    <xf numFmtId="0" fontId="3" fillId="0" borderId="0" xfId="0" applyNumberFormat="1" applyFont="1" applyAlignment="1">
      <alignment horizontal="right"/>
    </xf>
    <xf numFmtId="166" fontId="3" fillId="0" borderId="0" xfId="1" applyNumberFormat="1" applyFont="1" applyBorder="1"/>
    <xf numFmtId="166" fontId="7" fillId="0" borderId="0" xfId="1" applyNumberFormat="1" applyFont="1" applyAlignment="1">
      <alignment horizontal="right"/>
    </xf>
    <xf numFmtId="166" fontId="8" fillId="0" borderId="0" xfId="1" applyNumberFormat="1" applyFont="1" applyFill="1" applyAlignment="1">
      <alignment horizontal="center"/>
    </xf>
    <xf numFmtId="166" fontId="7" fillId="0" borderId="0" xfId="1" applyNumberFormat="1" applyFont="1" applyAlignment="1">
      <alignment horizontal="left"/>
    </xf>
    <xf numFmtId="166" fontId="3" fillId="0" borderId="23" xfId="1" applyNumberFormat="1" applyFont="1" applyBorder="1" applyAlignment="1">
      <alignment horizontal="right"/>
    </xf>
    <xf numFmtId="0" fontId="2" fillId="0" borderId="0" xfId="0" applyFont="1"/>
    <xf numFmtId="0" fontId="10" fillId="0" borderId="0" xfId="0" applyFont="1"/>
    <xf numFmtId="0" fontId="3" fillId="2" borderId="37" xfId="0" applyFont="1" applyFill="1" applyBorder="1"/>
    <xf numFmtId="0" fontId="3" fillId="2" borderId="0" xfId="0" applyFont="1" applyFill="1" applyBorder="1"/>
    <xf numFmtId="0" fontId="2" fillId="2" borderId="0" xfId="0" applyFont="1" applyFill="1" applyBorder="1"/>
    <xf numFmtId="0" fontId="11" fillId="2" borderId="0" xfId="0" applyFont="1" applyFill="1" applyBorder="1"/>
    <xf numFmtId="0" fontId="3" fillId="0" borderId="0" xfId="0" applyNumberFormat="1" applyFont="1" applyAlignment="1">
      <alignment horizontal="left"/>
    </xf>
    <xf numFmtId="0" fontId="5" fillId="0" borderId="0" xfId="0" applyNumberFormat="1" applyFont="1" applyAlignment="1">
      <alignment horizontal="center"/>
    </xf>
    <xf numFmtId="0" fontId="5" fillId="0" borderId="0" xfId="0" applyNumberFormat="1" applyFont="1" applyAlignment="1">
      <alignment horizontal="center" wrapText="1"/>
    </xf>
    <xf numFmtId="0" fontId="5" fillId="0" borderId="0" xfId="0" applyNumberFormat="1" applyFont="1" applyAlignment="1">
      <alignment horizontal="center" wrapText="1"/>
    </xf>
    <xf numFmtId="0" fontId="5" fillId="0" borderId="0" xfId="0" applyNumberFormat="1" applyFont="1" applyBorder="1" applyAlignment="1">
      <alignment horizontal="center"/>
    </xf>
    <xf numFmtId="0" fontId="5" fillId="0" borderId="0" xfId="1" applyNumberFormat="1" applyFont="1" applyAlignment="1">
      <alignment horizontal="center"/>
    </xf>
    <xf numFmtId="0" fontId="3" fillId="2" borderId="37" xfId="0" applyNumberFormat="1" applyFont="1" applyFill="1" applyBorder="1" applyAlignment="1">
      <alignment horizontal="left"/>
    </xf>
    <xf numFmtId="0" fontId="3" fillId="2" borderId="0" xfId="0" applyNumberFormat="1" applyFont="1" applyFill="1" applyBorder="1" applyAlignment="1">
      <alignment horizontal="left"/>
    </xf>
    <xf numFmtId="0" fontId="5" fillId="0" borderId="0" xfId="0" applyFont="1" applyBorder="1"/>
    <xf numFmtId="166" fontId="3" fillId="0" borderId="0" xfId="0" applyNumberFormat="1" applyFont="1" applyAlignment="1">
      <alignment horizontal="center"/>
    </xf>
    <xf numFmtId="166" fontId="3" fillId="0" borderId="0" xfId="0" applyNumberFormat="1" applyFont="1"/>
    <xf numFmtId="166" fontId="3" fillId="2" borderId="37" xfId="0" applyNumberFormat="1" applyFont="1" applyFill="1" applyBorder="1"/>
    <xf numFmtId="166" fontId="3" fillId="0" borderId="41" xfId="1" applyNumberFormat="1" applyFont="1" applyBorder="1" applyAlignment="1">
      <alignment horizontal="center"/>
    </xf>
    <xf numFmtId="166" fontId="12" fillId="0" borderId="0" xfId="1" applyNumberFormat="1" applyFont="1" applyAlignment="1">
      <alignment horizontal="center"/>
    </xf>
    <xf numFmtId="166" fontId="3" fillId="0" borderId="21" xfId="1" applyNumberFormat="1" applyFont="1" applyBorder="1" applyAlignment="1">
      <alignment horizontal="right"/>
    </xf>
    <xf numFmtId="166" fontId="3" fillId="0" borderId="21" xfId="1" applyNumberFormat="1" applyFont="1" applyBorder="1" applyAlignment="1">
      <alignment horizontal="center"/>
    </xf>
    <xf numFmtId="166" fontId="3" fillId="0" borderId="0" xfId="1" applyNumberFormat="1" applyFont="1" applyBorder="1" applyAlignment="1">
      <alignment horizontal="center"/>
    </xf>
    <xf numFmtId="0" fontId="13" fillId="0" borderId="0" xfId="0" applyFont="1" applyAlignment="1">
      <alignment horizontal="left"/>
    </xf>
    <xf numFmtId="166" fontId="3" fillId="0" borderId="0" xfId="0" applyNumberFormat="1" applyFont="1" applyAlignment="1">
      <alignment horizontal="right"/>
    </xf>
    <xf numFmtId="166" fontId="3" fillId="0" borderId="0" xfId="0" applyNumberFormat="1" applyFont="1" applyFill="1"/>
    <xf numFmtId="0" fontId="3" fillId="3" borderId="42" xfId="0" applyFont="1" applyFill="1" applyBorder="1"/>
    <xf numFmtId="0" fontId="3" fillId="3" borderId="43" xfId="0" applyFont="1" applyFill="1" applyBorder="1"/>
    <xf numFmtId="0" fontId="3" fillId="3" borderId="43" xfId="0" applyFont="1" applyFill="1" applyBorder="1" applyAlignment="1">
      <alignment horizontal="right"/>
    </xf>
    <xf numFmtId="0" fontId="3" fillId="3" borderId="43" xfId="0" applyFont="1" applyFill="1" applyBorder="1" applyAlignment="1">
      <alignment horizontal="center"/>
    </xf>
    <xf numFmtId="0" fontId="3" fillId="3" borderId="44" xfId="0" applyNumberFormat="1" applyFont="1" applyFill="1" applyBorder="1" applyAlignment="1">
      <alignment horizontal="center"/>
    </xf>
    <xf numFmtId="0" fontId="3" fillId="3" borderId="45" xfId="0" applyFont="1" applyFill="1" applyBorder="1"/>
    <xf numFmtId="0" fontId="5" fillId="3" borderId="0" xfId="0" applyFont="1" applyFill="1" applyBorder="1"/>
    <xf numFmtId="0" fontId="3" fillId="3" borderId="0" xfId="0" applyFont="1" applyFill="1" applyBorder="1" applyAlignment="1">
      <alignment horizontal="right"/>
    </xf>
    <xf numFmtId="0" fontId="5" fillId="3" borderId="0" xfId="0" applyFont="1" applyFill="1" applyBorder="1" applyAlignment="1">
      <alignment horizontal="center"/>
    </xf>
    <xf numFmtId="0" fontId="5" fillId="3" borderId="0" xfId="0" applyFont="1" applyFill="1" applyBorder="1" applyAlignment="1">
      <alignment horizontal="center" wrapText="1"/>
    </xf>
    <xf numFmtId="0" fontId="3" fillId="3" borderId="25" xfId="0" applyNumberFormat="1" applyFont="1" applyFill="1" applyBorder="1" applyAlignment="1">
      <alignment horizontal="center"/>
    </xf>
    <xf numFmtId="0" fontId="3" fillId="3" borderId="0" xfId="0" applyFont="1" applyFill="1" applyBorder="1"/>
    <xf numFmtId="0" fontId="3" fillId="3" borderId="0" xfId="0" applyFont="1" applyFill="1" applyBorder="1" applyAlignment="1">
      <alignment horizontal="center"/>
    </xf>
    <xf numFmtId="166" fontId="3" fillId="3" borderId="0" xfId="0" applyNumberFormat="1" applyFont="1" applyFill="1" applyBorder="1" applyAlignment="1">
      <alignment horizontal="right"/>
    </xf>
    <xf numFmtId="166" fontId="3" fillId="3" borderId="24" xfId="0" applyNumberFormat="1" applyFont="1" applyFill="1" applyBorder="1" applyAlignment="1">
      <alignment horizontal="right"/>
    </xf>
    <xf numFmtId="0" fontId="7" fillId="3" borderId="0" xfId="0" applyFont="1" applyFill="1" applyBorder="1" applyAlignment="1">
      <alignment horizontal="left"/>
    </xf>
    <xf numFmtId="0" fontId="7" fillId="3" borderId="0" xfId="0" applyFont="1" applyFill="1" applyBorder="1" applyAlignment="1">
      <alignment horizontal="right"/>
    </xf>
    <xf numFmtId="166" fontId="3" fillId="3" borderId="33" xfId="0" applyNumberFormat="1" applyFont="1" applyFill="1" applyBorder="1" applyAlignment="1">
      <alignment horizontal="center"/>
    </xf>
    <xf numFmtId="0" fontId="3" fillId="3" borderId="46" xfId="0" applyFont="1" applyFill="1" applyBorder="1"/>
    <xf numFmtId="0" fontId="3" fillId="3" borderId="24" xfId="0" applyFont="1" applyFill="1" applyBorder="1"/>
    <xf numFmtId="0" fontId="3" fillId="3" borderId="24" xfId="0" applyFont="1" applyFill="1" applyBorder="1" applyAlignment="1">
      <alignment horizontal="right"/>
    </xf>
    <xf numFmtId="0" fontId="3" fillId="3" borderId="24" xfId="0" applyFont="1" applyFill="1" applyBorder="1" applyAlignment="1">
      <alignment horizontal="center"/>
    </xf>
    <xf numFmtId="0" fontId="3" fillId="3" borderId="27" xfId="0" applyNumberFormat="1" applyFont="1" applyFill="1" applyBorder="1" applyAlignment="1">
      <alignment horizontal="center"/>
    </xf>
    <xf numFmtId="0" fontId="14" fillId="0" borderId="0" xfId="0" applyFont="1" applyAlignment="1">
      <alignment vertical="center"/>
    </xf>
    <xf numFmtId="0" fontId="6" fillId="0" borderId="0" xfId="0" applyFont="1" applyAlignment="1">
      <alignment horizontal="center" wrapText="1"/>
    </xf>
    <xf numFmtId="0" fontId="8" fillId="0" borderId="0" xfId="0" applyFont="1" applyAlignment="1">
      <alignment horizontal="left"/>
    </xf>
    <xf numFmtId="0" fontId="3" fillId="0" borderId="0" xfId="0" applyFont="1" applyFill="1" applyAlignment="1">
      <alignment horizontal="center"/>
    </xf>
    <xf numFmtId="0" fontId="3" fillId="0" borderId="0" xfId="0" applyNumberFormat="1" applyFont="1" applyFill="1" applyBorder="1" applyAlignment="1">
      <alignment horizontal="center"/>
    </xf>
    <xf numFmtId="0" fontId="5" fillId="0" borderId="0" xfId="0" applyFont="1" applyAlignment="1">
      <alignment horizontal="left" indent="1"/>
    </xf>
    <xf numFmtId="0" fontId="8" fillId="0" borderId="35" xfId="1" applyNumberFormat="1" applyFont="1" applyFill="1" applyBorder="1" applyAlignment="1"/>
    <xf numFmtId="0" fontId="7" fillId="0" borderId="34" xfId="1" applyNumberFormat="1" applyFont="1" applyFill="1" applyBorder="1" applyAlignment="1">
      <alignment horizontal="left"/>
    </xf>
    <xf numFmtId="166" fontId="3" fillId="0" borderId="34" xfId="1" applyNumberFormat="1" applyFont="1" applyFill="1" applyBorder="1" applyAlignment="1">
      <alignment horizontal="right"/>
    </xf>
    <xf numFmtId="166" fontId="3" fillId="0" borderId="36" xfId="1" applyNumberFormat="1" applyFont="1" applyFill="1" applyBorder="1" applyAlignment="1">
      <alignment horizontal="right"/>
    </xf>
    <xf numFmtId="0" fontId="3" fillId="0" borderId="0" xfId="0" applyFont="1" applyAlignment="1">
      <alignment horizontal="left" indent="1"/>
    </xf>
    <xf numFmtId="166" fontId="3" fillId="0" borderId="37" xfId="1" applyNumberFormat="1" applyFont="1" applyBorder="1" applyAlignment="1">
      <alignment horizontal="right"/>
    </xf>
    <xf numFmtId="166" fontId="3" fillId="0" borderId="38" xfId="1" applyNumberFormat="1" applyFont="1" applyBorder="1" applyAlignment="1">
      <alignment horizontal="right"/>
    </xf>
    <xf numFmtId="0" fontId="3" fillId="0" borderId="0" xfId="1" applyNumberFormat="1" applyFont="1" applyBorder="1" applyAlignment="1">
      <alignment horizontal="center"/>
    </xf>
    <xf numFmtId="166" fontId="10" fillId="0" borderId="0" xfId="1" applyNumberFormat="1" applyFont="1" applyBorder="1" applyAlignment="1">
      <alignment horizontal="right"/>
    </xf>
    <xf numFmtId="0" fontId="3" fillId="0" borderId="37" xfId="0" applyFont="1" applyBorder="1" applyAlignment="1">
      <alignment horizontal="right"/>
    </xf>
    <xf numFmtId="0" fontId="3" fillId="0" borderId="39" xfId="0" applyFont="1" applyBorder="1" applyAlignment="1">
      <alignment horizontal="right"/>
    </xf>
    <xf numFmtId="0" fontId="3" fillId="0" borderId="21" xfId="0" applyFont="1" applyBorder="1" applyAlignment="1">
      <alignment horizontal="right"/>
    </xf>
    <xf numFmtId="0" fontId="3" fillId="0" borderId="40" xfId="0" applyFont="1" applyBorder="1" applyAlignment="1">
      <alignment horizontal="right"/>
    </xf>
    <xf numFmtId="0" fontId="3" fillId="0" borderId="0" xfId="0" applyNumberFormat="1" applyFont="1" applyBorder="1" applyAlignment="1">
      <alignment horizontal="center"/>
    </xf>
    <xf numFmtId="166" fontId="3" fillId="0" borderId="0" xfId="0" applyNumberFormat="1" applyFont="1" applyBorder="1" applyAlignment="1">
      <alignment horizontal="right"/>
    </xf>
    <xf numFmtId="166" fontId="3" fillId="0" borderId="34" xfId="0" applyNumberFormat="1" applyFont="1" applyBorder="1" applyAlignment="1">
      <alignment horizontal="right"/>
    </xf>
    <xf numFmtId="0" fontId="15" fillId="0" borderId="0" xfId="0" applyFont="1"/>
    <xf numFmtId="166" fontId="3" fillId="0" borderId="33" xfId="0" applyNumberFormat="1" applyFont="1" applyBorder="1" applyAlignment="1">
      <alignment horizontal="right"/>
    </xf>
    <xf numFmtId="166" fontId="3" fillId="0" borderId="33" xfId="0" applyNumberFormat="1" applyFont="1" applyFill="1" applyBorder="1" applyAlignment="1">
      <alignment horizontal="right"/>
    </xf>
    <xf numFmtId="0" fontId="10" fillId="0" borderId="0" xfId="0" applyFont="1" applyAlignment="1">
      <alignment horizontal="center"/>
    </xf>
    <xf numFmtId="0" fontId="10" fillId="0" borderId="0" xfId="0" applyFont="1" applyBorder="1" applyAlignment="1">
      <alignment horizontal="right"/>
    </xf>
    <xf numFmtId="0" fontId="10" fillId="0" borderId="0" xfId="0" applyFont="1" applyBorder="1" applyAlignment="1">
      <alignment vertical="center"/>
    </xf>
    <xf numFmtId="166" fontId="10" fillId="0" borderId="0" xfId="1" applyNumberFormat="1" applyFont="1" applyAlignment="1">
      <alignment vertical="center"/>
    </xf>
    <xf numFmtId="0" fontId="10" fillId="0" borderId="0" xfId="0" applyFont="1" applyAlignment="1">
      <alignment vertical="center"/>
    </xf>
    <xf numFmtId="0" fontId="16" fillId="0" borderId="0" xfId="0" applyFont="1" applyAlignment="1">
      <alignment vertical="center"/>
    </xf>
    <xf numFmtId="0" fontId="10" fillId="0" borderId="0" xfId="0" applyFont="1" applyBorder="1" applyAlignment="1"/>
    <xf numFmtId="166" fontId="10" fillId="0" borderId="0" xfId="1" applyNumberFormat="1" applyFont="1" applyBorder="1" applyAlignment="1"/>
    <xf numFmtId="0" fontId="2" fillId="0" borderId="0" xfId="0" quotePrefix="1" applyFont="1" applyAlignment="1">
      <alignment horizontal="center"/>
    </xf>
    <xf numFmtId="9" fontId="2" fillId="0" borderId="21" xfId="2" applyFont="1" applyBorder="1" applyAlignment="1">
      <alignment horizontal="center"/>
    </xf>
    <xf numFmtId="0" fontId="2" fillId="0" borderId="0" xfId="0" quotePrefix="1" applyFont="1" applyAlignment="1">
      <alignment horizontal="right"/>
    </xf>
    <xf numFmtId="166" fontId="10" fillId="0" borderId="0" xfId="1" applyNumberFormat="1" applyFont="1" applyBorder="1" applyAlignment="1">
      <alignment vertical="center"/>
    </xf>
    <xf numFmtId="0" fontId="2" fillId="0" borderId="0" xfId="0" applyFont="1" applyAlignment="1">
      <alignment horizontal="left"/>
    </xf>
    <xf numFmtId="0" fontId="3" fillId="0" borderId="0" xfId="0" applyFont="1" applyAlignment="1">
      <alignment vertical="center"/>
    </xf>
    <xf numFmtId="0" fontId="3" fillId="0" borderId="0" xfId="0" applyFont="1" applyAlignment="1">
      <alignment vertical="center" wrapText="1"/>
    </xf>
    <xf numFmtId="0" fontId="6" fillId="0" borderId="0" xfId="0" applyFont="1" applyAlignment="1">
      <alignment horizontal="center" vertical="center" wrapText="1"/>
    </xf>
    <xf numFmtId="0" fontId="3" fillId="0" borderId="0" xfId="1" applyNumberFormat="1" applyFont="1" applyAlignment="1">
      <alignment horizontal="left"/>
    </xf>
    <xf numFmtId="0" fontId="17" fillId="0" borderId="0" xfId="0" applyFont="1"/>
    <xf numFmtId="0" fontId="4" fillId="0" borderId="0" xfId="0" applyFont="1" applyAlignment="1">
      <alignment vertical="center"/>
    </xf>
    <xf numFmtId="0" fontId="4" fillId="0" borderId="0" xfId="0" applyFont="1" applyAlignment="1">
      <alignment vertical="center" wrapText="1"/>
    </xf>
    <xf numFmtId="0" fontId="7" fillId="0" borderId="0" xfId="0" applyFont="1" applyAlignment="1">
      <alignment horizontal="center" vertical="center" wrapText="1"/>
    </xf>
    <xf numFmtId="166" fontId="3" fillId="0" borderId="6" xfId="1" applyNumberFormat="1" applyFont="1" applyBorder="1" applyAlignment="1">
      <alignment vertical="center" wrapText="1"/>
    </xf>
    <xf numFmtId="166" fontId="3" fillId="0" borderId="0" xfId="1" applyNumberFormat="1" applyFont="1" applyAlignment="1">
      <alignment vertical="center" wrapText="1"/>
    </xf>
    <xf numFmtId="166" fontId="3" fillId="0" borderId="6" xfId="1" applyNumberFormat="1" applyFont="1" applyFill="1" applyBorder="1" applyAlignment="1">
      <alignment vertical="center" wrapText="1"/>
    </xf>
    <xf numFmtId="166" fontId="3" fillId="0" borderId="6" xfId="1" applyNumberFormat="1" applyFont="1" applyBorder="1" applyAlignment="1">
      <alignment horizontal="right" vertical="center" wrapText="1"/>
    </xf>
    <xf numFmtId="166" fontId="3" fillId="0" borderId="0" xfId="1" applyNumberFormat="1" applyFont="1" applyAlignment="1">
      <alignment horizontal="right" vertical="center" wrapText="1"/>
    </xf>
    <xf numFmtId="0" fontId="3" fillId="0" borderId="0" xfId="0" applyFont="1" applyAlignment="1">
      <alignment horizontal="right" vertical="center" wrapText="1"/>
    </xf>
    <xf numFmtId="166" fontId="3" fillId="0" borderId="22" xfId="1" applyNumberFormat="1" applyFont="1" applyBorder="1" applyAlignment="1">
      <alignment vertical="center" wrapText="1"/>
    </xf>
    <xf numFmtId="166" fontId="3" fillId="0" borderId="23" xfId="1" applyNumberFormat="1" applyFont="1" applyBorder="1" applyAlignment="1">
      <alignment vertical="center" wrapText="1"/>
    </xf>
    <xf numFmtId="166" fontId="12" fillId="0" borderId="0" xfId="1" applyNumberFormat="1" applyFont="1"/>
    <xf numFmtId="9" fontId="3" fillId="0" borderId="21" xfId="2" applyFont="1" applyBorder="1" applyAlignment="1">
      <alignment horizontal="center" vertical="center" wrapText="1"/>
    </xf>
    <xf numFmtId="166" fontId="3" fillId="0" borderId="0" xfId="1" quotePrefix="1" applyNumberFormat="1" applyFont="1" applyAlignment="1">
      <alignment horizontal="right" vertical="center" wrapText="1"/>
    </xf>
    <xf numFmtId="0" fontId="3" fillId="0" borderId="23" xfId="1" applyNumberFormat="1" applyFont="1" applyBorder="1" applyAlignment="1">
      <alignment vertical="center" wrapText="1"/>
    </xf>
    <xf numFmtId="166" fontId="3" fillId="0" borderId="24" xfId="1" applyNumberFormat="1" applyFont="1" applyBorder="1" applyAlignment="1">
      <alignment vertical="center" wrapText="1"/>
    </xf>
    <xf numFmtId="166" fontId="3" fillId="0" borderId="25" xfId="1" applyNumberFormat="1" applyFont="1" applyBorder="1" applyAlignment="1">
      <alignment vertical="center" wrapText="1"/>
    </xf>
    <xf numFmtId="166" fontId="3" fillId="0" borderId="26" xfId="1" applyNumberFormat="1" applyFont="1" applyBorder="1" applyAlignment="1">
      <alignment vertical="center" wrapText="1"/>
    </xf>
    <xf numFmtId="166" fontId="3" fillId="0" borderId="27" xfId="1" applyNumberFormat="1" applyFont="1" applyBorder="1" applyAlignment="1">
      <alignment vertical="center" wrapText="1"/>
    </xf>
    <xf numFmtId="0" fontId="3" fillId="0" borderId="0" xfId="0" applyFont="1" applyAlignment="1">
      <alignment horizontal="center" vertical="center" wrapText="1"/>
    </xf>
    <xf numFmtId="166" fontId="3" fillId="0" borderId="22" xfId="1" applyNumberFormat="1" applyFont="1" applyBorder="1" applyAlignment="1">
      <alignment horizontal="right" vertical="center" wrapText="1"/>
    </xf>
    <xf numFmtId="166" fontId="3" fillId="0" borderId="23" xfId="1" applyNumberFormat="1" applyFont="1" applyBorder="1" applyAlignment="1">
      <alignment horizontal="right" vertical="center" wrapText="1"/>
    </xf>
    <xf numFmtId="0" fontId="3" fillId="0" borderId="0" xfId="0" applyFont="1" applyAlignment="1"/>
    <xf numFmtId="0" fontId="12" fillId="0" borderId="0" xfId="0" applyFont="1"/>
    <xf numFmtId="0" fontId="15" fillId="0" borderId="0" xfId="0" applyFont="1" applyAlignment="1">
      <alignment vertical="center"/>
    </xf>
    <xf numFmtId="0" fontId="3" fillId="3" borderId="42" xfId="0" applyFont="1" applyFill="1" applyBorder="1" applyAlignment="1">
      <alignment horizontal="left" indent="1"/>
    </xf>
    <xf numFmtId="0" fontId="3" fillId="3" borderId="44" xfId="0" applyFont="1" applyFill="1" applyBorder="1"/>
    <xf numFmtId="0" fontId="5" fillId="3" borderId="45" xfId="1" applyNumberFormat="1" applyFont="1" applyFill="1" applyBorder="1" applyAlignment="1">
      <alignment horizontal="left" indent="1"/>
    </xf>
    <xf numFmtId="166" fontId="3" fillId="3" borderId="0" xfId="1" applyNumberFormat="1" applyFont="1" applyFill="1" applyBorder="1"/>
    <xf numFmtId="0" fontId="3" fillId="3" borderId="25" xfId="0" applyFont="1" applyFill="1" applyBorder="1"/>
    <xf numFmtId="0" fontId="3" fillId="3" borderId="45" xfId="1" applyNumberFormat="1" applyFont="1" applyFill="1" applyBorder="1" applyAlignment="1">
      <alignment horizontal="left" indent="1"/>
    </xf>
    <xf numFmtId="166" fontId="7" fillId="3" borderId="0" xfId="1" applyNumberFormat="1" applyFont="1" applyFill="1" applyBorder="1" applyAlignment="1">
      <alignment horizontal="right"/>
    </xf>
    <xf numFmtId="166" fontId="3" fillId="3" borderId="33" xfId="1" applyNumberFormat="1" applyFont="1" applyFill="1" applyBorder="1"/>
    <xf numFmtId="0" fontId="3" fillId="3" borderId="46" xfId="1" applyNumberFormat="1" applyFont="1" applyFill="1" applyBorder="1" applyAlignment="1">
      <alignment horizontal="left" indent="1"/>
    </xf>
    <xf numFmtId="166" fontId="3" fillId="3" borderId="24" xfId="1" applyNumberFormat="1" applyFont="1" applyFill="1" applyBorder="1"/>
    <xf numFmtId="0" fontId="3" fillId="3" borderId="27" xfId="0" applyFont="1" applyFill="1" applyBorder="1"/>
    <xf numFmtId="166" fontId="3" fillId="0" borderId="0" xfId="0" applyNumberFormat="1" applyFont="1" applyAlignment="1"/>
    <xf numFmtId="0" fontId="17" fillId="0" borderId="0" xfId="0" applyFont="1" applyAlignment="1"/>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6" fillId="0" borderId="7" xfId="0" applyFont="1" applyBorder="1" applyAlignment="1">
      <alignment horizontal="center" vertical="center"/>
    </xf>
    <xf numFmtId="166" fontId="6" fillId="0" borderId="7" xfId="1" applyNumberFormat="1" applyFont="1" applyBorder="1" applyAlignment="1">
      <alignment horizontal="center" vertical="center"/>
    </xf>
    <xf numFmtId="0" fontId="6" fillId="0" borderId="8" xfId="0" applyFont="1" applyBorder="1" applyAlignment="1">
      <alignment horizontal="left" vertical="center"/>
    </xf>
    <xf numFmtId="0" fontId="6" fillId="0" borderId="6" xfId="0" applyFont="1" applyBorder="1" applyAlignment="1">
      <alignment horizontal="center" vertical="center"/>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7" fillId="0" borderId="7" xfId="0" applyFont="1" applyBorder="1" applyAlignment="1">
      <alignment horizontal="center" vertical="center"/>
    </xf>
    <xf numFmtId="166" fontId="3" fillId="0" borderId="7" xfId="1" applyNumberFormat="1" applyFont="1" applyBorder="1" applyAlignment="1">
      <alignment vertical="center"/>
    </xf>
    <xf numFmtId="0" fontId="3" fillId="0" borderId="8" xfId="0" applyFont="1" applyBorder="1" applyAlignment="1">
      <alignment horizontal="left" vertical="center"/>
    </xf>
    <xf numFmtId="0" fontId="3" fillId="0" borderId="7" xfId="0" applyFont="1" applyBorder="1" applyAlignment="1">
      <alignment vertical="center"/>
    </xf>
    <xf numFmtId="166" fontId="3" fillId="0" borderId="8" xfId="1" applyNumberFormat="1" applyFont="1" applyBorder="1" applyAlignment="1">
      <alignment vertical="center"/>
    </xf>
    <xf numFmtId="0" fontId="3" fillId="0" borderId="6" xfId="0" applyFont="1" applyBorder="1" applyAlignment="1">
      <alignment vertical="center"/>
    </xf>
    <xf numFmtId="0" fontId="3" fillId="0" borderId="7" xfId="0" applyFont="1" applyBorder="1" applyAlignment="1">
      <alignment horizontal="center" vertical="center"/>
    </xf>
    <xf numFmtId="166" fontId="3" fillId="0" borderId="11" xfId="1" applyNumberFormat="1" applyFont="1" applyBorder="1" applyAlignment="1">
      <alignment vertical="center"/>
    </xf>
    <xf numFmtId="0" fontId="3" fillId="0" borderId="0" xfId="0" applyFont="1" applyBorder="1" applyAlignment="1">
      <alignment vertical="center"/>
    </xf>
    <xf numFmtId="0" fontId="8" fillId="0" borderId="7" xfId="0" applyFont="1" applyBorder="1" applyAlignment="1">
      <alignment horizontal="center" vertical="center"/>
    </xf>
    <xf numFmtId="0" fontId="3" fillId="0" borderId="0" xfId="0" applyFont="1" applyBorder="1" applyAlignment="1"/>
    <xf numFmtId="0" fontId="6" fillId="0" borderId="1" xfId="0" applyFont="1" applyBorder="1" applyAlignment="1">
      <alignment vertical="center"/>
    </xf>
    <xf numFmtId="0" fontId="6" fillId="0" borderId="2" xfId="0" applyFont="1" applyBorder="1" applyAlignment="1">
      <alignment vertical="center"/>
    </xf>
    <xf numFmtId="0" fontId="3" fillId="0" borderId="5" xfId="0" applyFont="1" applyBorder="1" applyAlignment="1">
      <alignment vertical="center"/>
    </xf>
    <xf numFmtId="166" fontId="3" fillId="0" borderId="12" xfId="1" applyNumberFormat="1" applyFont="1" applyBorder="1" applyAlignment="1">
      <alignment vertical="center"/>
    </xf>
    <xf numFmtId="0" fontId="7" fillId="0" borderId="5" xfId="0" applyFont="1" applyBorder="1" applyAlignment="1">
      <alignment horizontal="center" vertical="center"/>
    </xf>
    <xf numFmtId="166" fontId="3" fillId="0" borderId="13" xfId="1" applyNumberFormat="1" applyFont="1" applyBorder="1" applyAlignment="1">
      <alignment vertical="center"/>
    </xf>
    <xf numFmtId="0" fontId="7" fillId="0" borderId="6" xfId="0" applyFont="1" applyBorder="1" applyAlignment="1">
      <alignment horizontal="center" vertical="center"/>
    </xf>
    <xf numFmtId="166" fontId="3" fillId="0" borderId="14" xfId="1" applyNumberFormat="1" applyFont="1" applyBorder="1" applyAlignment="1">
      <alignment vertical="center"/>
    </xf>
    <xf numFmtId="166" fontId="3" fillId="0" borderId="15" xfId="1" applyNumberFormat="1" applyFont="1" applyBorder="1" applyAlignment="1">
      <alignment vertical="center"/>
    </xf>
    <xf numFmtId="0" fontId="3" fillId="0" borderId="7" xfId="0" applyFont="1" applyBorder="1" applyAlignment="1">
      <alignment horizontal="right" vertical="center"/>
    </xf>
    <xf numFmtId="9" fontId="3" fillId="0" borderId="7" xfId="2" applyFont="1" applyBorder="1" applyAlignment="1">
      <alignment horizontal="center" vertical="center"/>
    </xf>
    <xf numFmtId="0" fontId="3" fillId="0" borderId="6" xfId="0" applyFont="1" applyBorder="1" applyAlignment="1">
      <alignment horizontal="left" vertical="center"/>
    </xf>
    <xf numFmtId="0" fontId="3" fillId="0" borderId="17" xfId="0" applyFont="1" applyBorder="1" applyAlignment="1">
      <alignment vertical="center"/>
    </xf>
    <xf numFmtId="166" fontId="3" fillId="0" borderId="10" xfId="1" applyNumberFormat="1" applyFont="1" applyBorder="1" applyAlignment="1">
      <alignment vertical="center"/>
    </xf>
    <xf numFmtId="0" fontId="3" fillId="0" borderId="18" xfId="0" applyFont="1" applyBorder="1" applyAlignment="1">
      <alignment vertical="center"/>
    </xf>
    <xf numFmtId="166" fontId="3" fillId="0" borderId="7" xfId="1" applyNumberFormat="1" applyFont="1" applyBorder="1" applyAlignment="1">
      <alignment horizontal="center" vertical="center"/>
    </xf>
    <xf numFmtId="166" fontId="3" fillId="0" borderId="16" xfId="1" applyNumberFormat="1" applyFont="1" applyBorder="1" applyAlignment="1">
      <alignment vertical="center"/>
    </xf>
    <xf numFmtId="0" fontId="7" fillId="0" borderId="4" xfId="0" applyFont="1" applyBorder="1" applyAlignment="1">
      <alignment horizontal="center" vertical="center"/>
    </xf>
    <xf numFmtId="166" fontId="7" fillId="0" borderId="7" xfId="1" applyNumberFormat="1" applyFont="1" applyBorder="1" applyAlignment="1">
      <alignment horizontal="center" vertical="center"/>
    </xf>
    <xf numFmtId="166" fontId="3" fillId="0" borderId="19" xfId="1" applyNumberFormat="1" applyFont="1" applyBorder="1" applyAlignment="1">
      <alignment vertical="center"/>
    </xf>
    <xf numFmtId="166" fontId="3" fillId="0" borderId="20" xfId="1" applyNumberFormat="1" applyFont="1" applyBorder="1" applyAlignment="1">
      <alignment vertical="center"/>
    </xf>
    <xf numFmtId="166" fontId="3" fillId="0" borderId="7" xfId="1" quotePrefix="1" applyNumberFormat="1" applyFont="1" applyBorder="1" applyAlignment="1">
      <alignment horizontal="right" vertical="center"/>
    </xf>
    <xf numFmtId="0" fontId="3" fillId="0" borderId="18" xfId="0" applyFont="1" applyBorder="1" applyAlignment="1">
      <alignment horizontal="right" vertical="center"/>
    </xf>
    <xf numFmtId="9" fontId="3" fillId="0" borderId="8" xfId="2"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3" fillId="0" borderId="30" xfId="0" applyFont="1" applyBorder="1" applyAlignment="1">
      <alignment vertical="center"/>
    </xf>
    <xf numFmtId="0" fontId="7" fillId="0" borderId="12" xfId="0" applyFont="1" applyBorder="1" applyAlignment="1">
      <alignment horizontal="center" vertical="center"/>
    </xf>
    <xf numFmtId="0" fontId="3" fillId="0" borderId="0" xfId="0" applyFont="1" applyBorder="1" applyAlignment="1">
      <alignment horizontal="left" vertical="center"/>
    </xf>
    <xf numFmtId="0" fontId="3" fillId="0" borderId="31" xfId="0" applyFont="1" applyBorder="1" applyAlignment="1">
      <alignment vertical="center"/>
    </xf>
    <xf numFmtId="166" fontId="3" fillId="0" borderId="32" xfId="1" applyNumberFormat="1" applyFont="1" applyBorder="1" applyAlignment="1">
      <alignment vertical="center"/>
    </xf>
    <xf numFmtId="0" fontId="3" fillId="0" borderId="12" xfId="0" applyFont="1" applyBorder="1" applyAlignment="1">
      <alignment vertical="center"/>
    </xf>
    <xf numFmtId="166" fontId="3" fillId="0" borderId="0" xfId="1" applyNumberFormat="1" applyFont="1" applyAlignment="1"/>
    <xf numFmtId="166" fontId="3" fillId="0" borderId="21" xfId="1" applyNumberFormat="1" applyFont="1" applyBorder="1" applyAlignment="1"/>
    <xf numFmtId="166" fontId="3" fillId="0" borderId="0" xfId="1" applyNumberFormat="1" applyFont="1" applyBorder="1" applyAlignment="1"/>
    <xf numFmtId="0" fontId="8" fillId="0" borderId="0" xfId="0" applyFont="1" applyAlignment="1">
      <alignment horizontal="center"/>
    </xf>
    <xf numFmtId="166" fontId="3" fillId="0" borderId="33" xfId="1" applyNumberFormat="1" applyFont="1" applyBorder="1" applyAlignment="1"/>
    <xf numFmtId="166" fontId="7" fillId="0" borderId="0" xfId="1" applyNumberFormat="1" applyFont="1" applyFill="1" applyAlignment="1">
      <alignment horizontal="center"/>
    </xf>
    <xf numFmtId="166" fontId="7" fillId="0" borderId="0" xfId="1" applyNumberFormat="1" applyFont="1" applyAlignment="1">
      <alignment horizontal="center"/>
    </xf>
    <xf numFmtId="0" fontId="2" fillId="0" borderId="0" xfId="0" applyFont="1" applyAlignment="1">
      <alignment horizontal="center"/>
    </xf>
    <xf numFmtId="0" fontId="7" fillId="0" borderId="0" xfId="1" applyNumberFormat="1" applyFont="1" applyAlignment="1">
      <alignment horizontal="left"/>
    </xf>
    <xf numFmtId="166" fontId="3" fillId="0" borderId="7" xfId="1" quotePrefix="1" applyNumberFormat="1" applyFont="1" applyBorder="1" applyAlignment="1">
      <alignment vertical="center"/>
    </xf>
    <xf numFmtId="166" fontId="10" fillId="2" borderId="37" xfId="1" applyNumberFormat="1" applyFont="1" applyFill="1" applyBorder="1" applyAlignment="1">
      <alignment vertical="center"/>
    </xf>
    <xf numFmtId="0" fontId="16" fillId="2" borderId="0" xfId="0" applyFont="1" applyFill="1" applyBorder="1" applyAlignment="1">
      <alignment vertical="center"/>
    </xf>
    <xf numFmtId="166" fontId="3" fillId="2" borderId="37" xfId="1" applyNumberFormat="1" applyFont="1" applyFill="1" applyBorder="1"/>
    <xf numFmtId="0" fontId="17" fillId="2" borderId="0" xfId="0" applyFont="1" applyFill="1" applyBorder="1"/>
    <xf numFmtId="0" fontId="3" fillId="2" borderId="0" xfId="1" applyNumberFormat="1" applyFont="1" applyFill="1" applyBorder="1"/>
    <xf numFmtId="0" fontId="2" fillId="2" borderId="0" xfId="1" applyNumberFormat="1" applyFont="1" applyFill="1" applyBorder="1" applyAlignment="1">
      <alignment vertical="center"/>
    </xf>
    <xf numFmtId="0" fontId="3" fillId="0" borderId="0" xfId="1" applyNumberFormat="1" applyFont="1"/>
    <xf numFmtId="0" fontId="3" fillId="2" borderId="0" xfId="1" applyNumberFormat="1" applyFont="1" applyFill="1" applyBorder="1" applyAlignment="1">
      <alignment horizontal="center"/>
    </xf>
    <xf numFmtId="166" fontId="3" fillId="2" borderId="0" xfId="1" applyNumberFormat="1" applyFont="1" applyFill="1" applyBorder="1" applyAlignment="1">
      <alignment horizontal="center"/>
    </xf>
    <xf numFmtId="0" fontId="17" fillId="2" borderId="0" xfId="0" applyFont="1" applyFill="1" applyBorder="1" applyAlignment="1">
      <alignment horizontal="center"/>
    </xf>
    <xf numFmtId="0" fontId="3" fillId="2" borderId="0" xfId="1" applyNumberFormat="1" applyFont="1" applyFill="1" applyBorder="1" applyAlignment="1">
      <alignment horizontal="left"/>
    </xf>
    <xf numFmtId="0" fontId="5" fillId="2" borderId="0" xfId="1" applyNumberFormat="1" applyFont="1" applyFill="1" applyBorder="1"/>
    <xf numFmtId="0" fontId="3" fillId="2" borderId="0" xfId="1" applyNumberFormat="1" applyFont="1" applyFill="1" applyBorder="1" applyAlignment="1">
      <alignment horizontal="right"/>
    </xf>
    <xf numFmtId="166" fontId="3" fillId="2" borderId="0" xfId="1" applyNumberFormat="1" applyFont="1" applyFill="1" applyBorder="1" applyAlignment="1">
      <alignment horizontal="right"/>
    </xf>
    <xf numFmtId="0" fontId="16" fillId="2" borderId="0" xfId="0" applyFont="1" applyFill="1" applyBorder="1" applyAlignment="1">
      <alignment horizontal="right" vertical="center"/>
    </xf>
    <xf numFmtId="0" fontId="2" fillId="2" borderId="0" xfId="1" applyNumberFormat="1" applyFont="1" applyFill="1" applyBorder="1" applyAlignment="1">
      <alignment horizontal="right" vertical="center"/>
    </xf>
    <xf numFmtId="0" fontId="17" fillId="2" borderId="0" xfId="0" applyFont="1" applyFill="1" applyBorder="1" applyAlignment="1">
      <alignment horizontal="right"/>
    </xf>
    <xf numFmtId="166" fontId="3" fillId="2" borderId="33" xfId="1" applyNumberFormat="1" applyFont="1" applyFill="1" applyBorder="1" applyAlignment="1">
      <alignment horizontal="right"/>
    </xf>
    <xf numFmtId="166" fontId="17" fillId="2" borderId="0" xfId="1" applyNumberFormat="1" applyFont="1" applyFill="1" applyBorder="1" applyAlignment="1">
      <alignment horizontal="right"/>
    </xf>
    <xf numFmtId="166" fontId="17" fillId="2" borderId="0" xfId="0" applyNumberFormat="1" applyFont="1" applyFill="1" applyBorder="1" applyAlignment="1">
      <alignment horizontal="right"/>
    </xf>
    <xf numFmtId="0" fontId="3" fillId="0" borderId="0" xfId="1" applyNumberFormat="1" applyFont="1" applyAlignment="1">
      <alignment horizontal="right"/>
    </xf>
    <xf numFmtId="0" fontId="17" fillId="0" borderId="0" xfId="0" applyFont="1" applyAlignment="1">
      <alignment horizontal="right"/>
    </xf>
    <xf numFmtId="0" fontId="13" fillId="2" borderId="0" xfId="1" applyNumberFormat="1" applyFont="1" applyFill="1" applyBorder="1" applyAlignment="1">
      <alignment horizontal="left"/>
    </xf>
    <xf numFmtId="0" fontId="3" fillId="2" borderId="0" xfId="1" applyNumberFormat="1" applyFont="1" applyFill="1" applyBorder="1" applyAlignment="1">
      <alignment horizontal="center" wrapText="1"/>
    </xf>
    <xf numFmtId="166" fontId="3" fillId="0" borderId="41" xfId="1" applyNumberFormat="1" applyFont="1" applyBorder="1" applyAlignment="1"/>
    <xf numFmtId="0" fontId="2" fillId="0" borderId="0" xfId="0" applyFont="1" applyAlignment="1">
      <alignment horizontal="center" wrapText="1"/>
    </xf>
    <xf numFmtId="0" fontId="6" fillId="0" borderId="0" xfId="0" applyFont="1" applyAlignment="1"/>
    <xf numFmtId="166" fontId="13" fillId="0" borderId="0" xfId="1" applyNumberFormat="1" applyFont="1" applyAlignment="1">
      <alignment horizontal="right" vertical="center" wrapText="1"/>
    </xf>
    <xf numFmtId="0" fontId="2" fillId="0" borderId="0" xfId="0" applyFont="1" applyAlignment="1">
      <alignment horizontal="center" vertical="center" wrapText="1"/>
    </xf>
    <xf numFmtId="166" fontId="13" fillId="0" borderId="0" xfId="1" applyNumberFormat="1" applyFont="1" applyAlignment="1">
      <alignment horizontal="right" vertical="top" wrapText="1"/>
    </xf>
    <xf numFmtId="166" fontId="3" fillId="0" borderId="0" xfId="1" applyNumberFormat="1" applyFont="1" applyAlignment="1">
      <alignment vertical="top" wrapText="1"/>
    </xf>
    <xf numFmtId="166" fontId="18" fillId="0" borderId="0" xfId="1" applyNumberFormat="1" applyFont="1" applyAlignment="1">
      <alignment vertical="top" wrapText="1"/>
    </xf>
    <xf numFmtId="166" fontId="13" fillId="0" borderId="22" xfId="1" applyNumberFormat="1" applyFont="1" applyBorder="1" applyAlignment="1">
      <alignment horizontal="right" vertical="top" wrapText="1"/>
    </xf>
    <xf numFmtId="0" fontId="10" fillId="2" borderId="0" xfId="1" applyNumberFormat="1" applyFont="1" applyFill="1" applyBorder="1" applyAlignment="1">
      <alignment vertical="center"/>
    </xf>
    <xf numFmtId="166" fontId="7" fillId="0" borderId="0" xfId="1" applyNumberFormat="1" applyFont="1"/>
    <xf numFmtId="0" fontId="7" fillId="0" borderId="0" xfId="0" applyFont="1" applyAlignment="1"/>
    <xf numFmtId="0" fontId="3" fillId="2" borderId="0" xfId="0" applyFont="1" applyFill="1"/>
    <xf numFmtId="0" fontId="6" fillId="2" borderId="0" xfId="0" applyFont="1" applyFill="1"/>
    <xf numFmtId="166" fontId="8" fillId="0" borderId="0" xfId="1" applyNumberFormat="1" applyFont="1" applyAlignment="1">
      <alignment horizontal="left"/>
    </xf>
    <xf numFmtId="166" fontId="3" fillId="4" borderId="0" xfId="1" applyNumberFormat="1" applyFont="1" applyFill="1" applyAlignment="1">
      <alignment horizontal="right"/>
    </xf>
    <xf numFmtId="166" fontId="3" fillId="4" borderId="0" xfId="1" applyNumberFormat="1" applyFont="1" applyFill="1" applyAlignment="1">
      <alignment horizontal="center"/>
    </xf>
    <xf numFmtId="0" fontId="6" fillId="0" borderId="9" xfId="0" applyFont="1" applyBorder="1" applyAlignment="1">
      <alignment horizontal="center" vertical="center"/>
    </xf>
    <xf numFmtId="0" fontId="6" fillId="0" borderId="3" xfId="0" applyFont="1" applyBorder="1" applyAlignment="1">
      <alignment horizontal="center" vertical="center"/>
    </xf>
    <xf numFmtId="0" fontId="6" fillId="0" borderId="10"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6"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horizontal="justify" wrapText="1"/>
    </xf>
    <xf numFmtId="0" fontId="10" fillId="2" borderId="0" xfId="0" applyFont="1" applyFill="1" applyBorder="1" applyAlignment="1">
      <alignment horizontal="justify" vertical="top" wrapText="1"/>
    </xf>
    <xf numFmtId="0" fontId="3" fillId="2" borderId="0" xfId="0" applyNumberFormat="1" applyFont="1" applyFill="1" applyBorder="1" applyAlignment="1">
      <alignment horizontal="justify" vertical="top"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66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10</xdr:col>
      <xdr:colOff>209550</xdr:colOff>
      <xdr:row>17</xdr:row>
      <xdr:rowOff>114300</xdr:rowOff>
    </xdr:from>
    <xdr:ext cx="524759" cy="224998"/>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115175" y="2895600"/>
          <a:ext cx="52475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FF0000"/>
              </a:solidFill>
              <a:latin typeface="Arial" panose="020B0604020202020204" pitchFamily="34" charset="0"/>
              <a:cs typeface="Arial" panose="020B0604020202020204" pitchFamily="34" charset="0"/>
            </a:rPr>
            <a:t>Sch18</a:t>
          </a:r>
        </a:p>
      </xdr:txBody>
    </xdr:sp>
    <xdr:clientData/>
  </xdr:oneCellAnchor>
  <xdr:oneCellAnchor>
    <xdr:from>
      <xdr:col>10</xdr:col>
      <xdr:colOff>209550</xdr:colOff>
      <xdr:row>21</xdr:row>
      <xdr:rowOff>114300</xdr:rowOff>
    </xdr:from>
    <xdr:ext cx="524759" cy="224998"/>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115175" y="3486150"/>
          <a:ext cx="52475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FF0000"/>
              </a:solidFill>
              <a:latin typeface="Arial" panose="020B0604020202020204" pitchFamily="34" charset="0"/>
              <a:cs typeface="Arial" panose="020B0604020202020204" pitchFamily="34" charset="0"/>
            </a:rPr>
            <a:t>Sch12</a:t>
          </a:r>
        </a:p>
      </xdr:txBody>
    </xdr:sp>
    <xdr:clientData/>
  </xdr:oneCellAnchor>
  <xdr:oneCellAnchor>
    <xdr:from>
      <xdr:col>8</xdr:col>
      <xdr:colOff>200025</xdr:colOff>
      <xdr:row>17</xdr:row>
      <xdr:rowOff>114300</xdr:rowOff>
    </xdr:from>
    <xdr:ext cx="524759" cy="224998"/>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019800" y="2895600"/>
          <a:ext cx="52475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FF0000"/>
              </a:solidFill>
              <a:latin typeface="Arial" panose="020B0604020202020204" pitchFamily="34" charset="0"/>
              <a:cs typeface="Arial" panose="020B0604020202020204" pitchFamily="34" charset="0"/>
            </a:rPr>
            <a:t>Sch18</a:t>
          </a:r>
        </a:p>
      </xdr:txBody>
    </xdr:sp>
    <xdr:clientData/>
  </xdr:oneCellAnchor>
  <xdr:oneCellAnchor>
    <xdr:from>
      <xdr:col>8</xdr:col>
      <xdr:colOff>190500</xdr:colOff>
      <xdr:row>21</xdr:row>
      <xdr:rowOff>114300</xdr:rowOff>
    </xdr:from>
    <xdr:ext cx="524759" cy="224998"/>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334125" y="3486150"/>
          <a:ext cx="52475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FF0000"/>
              </a:solidFill>
              <a:latin typeface="Arial" panose="020B0604020202020204" pitchFamily="34" charset="0"/>
              <a:cs typeface="Arial" panose="020B0604020202020204" pitchFamily="34" charset="0"/>
            </a:rPr>
            <a:t>Sch12</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17</xdr:col>
      <xdr:colOff>76200</xdr:colOff>
      <xdr:row>9</xdr:row>
      <xdr:rowOff>114300</xdr:rowOff>
    </xdr:from>
    <xdr:ext cx="524759" cy="224998"/>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72750" y="1485900"/>
          <a:ext cx="52475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FF0000"/>
              </a:solidFill>
              <a:latin typeface="Arial" panose="020B0604020202020204" pitchFamily="34" charset="0"/>
              <a:cs typeface="Arial" panose="020B0604020202020204" pitchFamily="34" charset="0"/>
            </a:rPr>
            <a:t>Sch15</a:t>
          </a:r>
        </a:p>
      </xdr:txBody>
    </xdr:sp>
    <xdr:clientData/>
  </xdr:oneCellAnchor>
  <xdr:oneCellAnchor>
    <xdr:from>
      <xdr:col>17</xdr:col>
      <xdr:colOff>38100</xdr:colOff>
      <xdr:row>16</xdr:row>
      <xdr:rowOff>104775</xdr:rowOff>
    </xdr:from>
    <xdr:ext cx="524759" cy="224998"/>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534650" y="2562225"/>
          <a:ext cx="52475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FF0000"/>
              </a:solidFill>
              <a:latin typeface="Arial" panose="020B0604020202020204" pitchFamily="34" charset="0"/>
              <a:cs typeface="Arial" panose="020B0604020202020204" pitchFamily="34" charset="0"/>
            </a:rPr>
            <a:t>Sch14</a:t>
          </a:r>
        </a:p>
      </xdr:txBody>
    </xdr:sp>
    <xdr:clientData/>
  </xdr:oneCellAnchor>
  <xdr:oneCellAnchor>
    <xdr:from>
      <xdr:col>17</xdr:col>
      <xdr:colOff>38100</xdr:colOff>
      <xdr:row>17</xdr:row>
      <xdr:rowOff>104775</xdr:rowOff>
    </xdr:from>
    <xdr:ext cx="524759" cy="224998"/>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0534650" y="2714625"/>
          <a:ext cx="52475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FF0000"/>
              </a:solidFill>
              <a:latin typeface="Arial" panose="020B0604020202020204" pitchFamily="34" charset="0"/>
              <a:cs typeface="Arial" panose="020B0604020202020204" pitchFamily="34" charset="0"/>
            </a:rPr>
            <a:t>Sch14</a:t>
          </a:r>
        </a:p>
      </xdr:txBody>
    </xdr:sp>
    <xdr:clientData/>
  </xdr:oneCellAnchor>
  <xdr:oneCellAnchor>
    <xdr:from>
      <xdr:col>17</xdr:col>
      <xdr:colOff>257175</xdr:colOff>
      <xdr:row>8</xdr:row>
      <xdr:rowOff>123825</xdr:rowOff>
    </xdr:from>
    <xdr:ext cx="344838" cy="224998"/>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0753725" y="1343025"/>
          <a:ext cx="34483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0000FF"/>
              </a:solidFill>
              <a:latin typeface="Arial" panose="020B0604020202020204" pitchFamily="34" charset="0"/>
              <a:cs typeface="Arial" panose="020B0604020202020204" pitchFamily="34" charset="0"/>
            </a:rPr>
            <a:t>[B]</a:t>
          </a:r>
        </a:p>
      </xdr:txBody>
    </xdr:sp>
    <xdr:clientData/>
  </xdr:oneCellAnchor>
  <xdr:oneCellAnchor>
    <xdr:from>
      <xdr:col>17</xdr:col>
      <xdr:colOff>38100</xdr:colOff>
      <xdr:row>18</xdr:row>
      <xdr:rowOff>114300</xdr:rowOff>
    </xdr:from>
    <xdr:ext cx="524759" cy="224998"/>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0534650" y="2876550"/>
          <a:ext cx="52475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FF0000"/>
              </a:solidFill>
              <a:latin typeface="Arial" panose="020B0604020202020204" pitchFamily="34" charset="0"/>
              <a:cs typeface="Arial" panose="020B0604020202020204" pitchFamily="34" charset="0"/>
            </a:rPr>
            <a:t>Sch14</a:t>
          </a:r>
        </a:p>
      </xdr:txBody>
    </xdr:sp>
    <xdr:clientData/>
  </xdr:oneCellAnchor>
  <xdr:oneCellAnchor>
    <xdr:from>
      <xdr:col>17</xdr:col>
      <xdr:colOff>38100</xdr:colOff>
      <xdr:row>19</xdr:row>
      <xdr:rowOff>114300</xdr:rowOff>
    </xdr:from>
    <xdr:ext cx="524759" cy="224998"/>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10534650" y="3028950"/>
          <a:ext cx="52475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FF0000"/>
              </a:solidFill>
              <a:latin typeface="Arial" panose="020B0604020202020204" pitchFamily="34" charset="0"/>
              <a:cs typeface="Arial" panose="020B0604020202020204" pitchFamily="34" charset="0"/>
            </a:rPr>
            <a:t>Sch15</a:t>
          </a:r>
        </a:p>
      </xdr:txBody>
    </xdr:sp>
    <xdr:clientData/>
  </xdr:oneCellAnchor>
  <xdr:oneCellAnchor>
    <xdr:from>
      <xdr:col>17</xdr:col>
      <xdr:colOff>57150</xdr:colOff>
      <xdr:row>24</xdr:row>
      <xdr:rowOff>104775</xdr:rowOff>
    </xdr:from>
    <xdr:ext cx="524759" cy="224998"/>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10553700" y="3800475"/>
          <a:ext cx="52475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FF0000"/>
              </a:solidFill>
              <a:latin typeface="Arial" panose="020B0604020202020204" pitchFamily="34" charset="0"/>
              <a:cs typeface="Arial" panose="020B0604020202020204" pitchFamily="34" charset="0"/>
            </a:rPr>
            <a:t>Sch18</a:t>
          </a:r>
        </a:p>
      </xdr:txBody>
    </xdr:sp>
    <xdr:clientData/>
  </xdr:oneCellAnchor>
  <xdr:oneCellAnchor>
    <xdr:from>
      <xdr:col>17</xdr:col>
      <xdr:colOff>57150</xdr:colOff>
      <xdr:row>25</xdr:row>
      <xdr:rowOff>104775</xdr:rowOff>
    </xdr:from>
    <xdr:ext cx="524759" cy="224998"/>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553700" y="3952875"/>
          <a:ext cx="52475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FF0000"/>
              </a:solidFill>
              <a:latin typeface="Arial" panose="020B0604020202020204" pitchFamily="34" charset="0"/>
              <a:cs typeface="Arial" panose="020B0604020202020204" pitchFamily="34" charset="0"/>
            </a:rPr>
            <a:t>Sch12</a:t>
          </a:r>
        </a:p>
      </xdr:txBody>
    </xdr:sp>
    <xdr:clientData/>
  </xdr:oneCellAnchor>
  <xdr:oneCellAnchor>
    <xdr:from>
      <xdr:col>17</xdr:col>
      <xdr:colOff>57150</xdr:colOff>
      <xdr:row>26</xdr:row>
      <xdr:rowOff>95250</xdr:rowOff>
    </xdr:from>
    <xdr:ext cx="524759" cy="224998"/>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0553700" y="4095750"/>
          <a:ext cx="52475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FF0000"/>
              </a:solidFill>
              <a:latin typeface="Arial" panose="020B0604020202020204" pitchFamily="34" charset="0"/>
              <a:cs typeface="Arial" panose="020B0604020202020204" pitchFamily="34" charset="0"/>
            </a:rPr>
            <a:t>Sch12</a:t>
          </a:r>
        </a:p>
      </xdr:txBody>
    </xdr:sp>
    <xdr:clientData/>
  </xdr:oneCellAnchor>
  <xdr:oneCellAnchor>
    <xdr:from>
      <xdr:col>18</xdr:col>
      <xdr:colOff>190500</xdr:colOff>
      <xdr:row>8</xdr:row>
      <xdr:rowOff>133350</xdr:rowOff>
    </xdr:from>
    <xdr:ext cx="344838" cy="224998"/>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11772900" y="1352550"/>
          <a:ext cx="34483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0000FF"/>
              </a:solidFill>
              <a:latin typeface="Arial" panose="020B0604020202020204" pitchFamily="34" charset="0"/>
              <a:cs typeface="Arial" panose="020B0604020202020204" pitchFamily="34" charset="0"/>
            </a:rPr>
            <a:t>[C]</a:t>
          </a:r>
        </a:p>
      </xdr:txBody>
    </xdr:sp>
    <xdr:clientData/>
  </xdr:oneCellAnchor>
  <xdr:oneCellAnchor>
    <xdr:from>
      <xdr:col>18</xdr:col>
      <xdr:colOff>9525</xdr:colOff>
      <xdr:row>9</xdr:row>
      <xdr:rowOff>123825</xdr:rowOff>
    </xdr:from>
    <xdr:ext cx="524759" cy="224998"/>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11591925" y="1495425"/>
          <a:ext cx="52475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FF0000"/>
              </a:solidFill>
              <a:latin typeface="Arial" panose="020B0604020202020204" pitchFamily="34" charset="0"/>
              <a:cs typeface="Arial" panose="020B0604020202020204" pitchFamily="34" charset="0"/>
            </a:rPr>
            <a:t>Sch15</a:t>
          </a:r>
        </a:p>
      </xdr:txBody>
    </xdr:sp>
    <xdr:clientData/>
  </xdr:oneCellAnchor>
  <xdr:oneCellAnchor>
    <xdr:from>
      <xdr:col>15</xdr:col>
      <xdr:colOff>752475</xdr:colOff>
      <xdr:row>8</xdr:row>
      <xdr:rowOff>123825</xdr:rowOff>
    </xdr:from>
    <xdr:ext cx="524759" cy="224998"/>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01175" y="1343025"/>
          <a:ext cx="52475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FF0000"/>
              </a:solidFill>
              <a:latin typeface="Arial" panose="020B0604020202020204" pitchFamily="34" charset="0"/>
              <a:cs typeface="Arial" panose="020B0604020202020204" pitchFamily="34" charset="0"/>
            </a:rPr>
            <a:t>Sch18</a:t>
          </a:r>
        </a:p>
      </xdr:txBody>
    </xdr:sp>
    <xdr:clientData/>
  </xdr:oneCellAnchor>
  <xdr:oneCellAnchor>
    <xdr:from>
      <xdr:col>15</xdr:col>
      <xdr:colOff>752475</xdr:colOff>
      <xdr:row>9</xdr:row>
      <xdr:rowOff>104775</xdr:rowOff>
    </xdr:from>
    <xdr:ext cx="524759" cy="224998"/>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9401175" y="1476375"/>
          <a:ext cx="524759"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FF0000"/>
              </a:solidFill>
              <a:latin typeface="Arial" panose="020B0604020202020204" pitchFamily="34" charset="0"/>
              <a:cs typeface="Arial" panose="020B0604020202020204" pitchFamily="34" charset="0"/>
            </a:rPr>
            <a:t>Sch15</a:t>
          </a:r>
        </a:p>
      </xdr:txBody>
    </xdr:sp>
    <xdr:clientData/>
  </xdr:oneCellAnchor>
  <xdr:oneCellAnchor>
    <xdr:from>
      <xdr:col>19</xdr:col>
      <xdr:colOff>990600</xdr:colOff>
      <xdr:row>8</xdr:row>
      <xdr:rowOff>114300</xdr:rowOff>
    </xdr:from>
    <xdr:ext cx="344838" cy="224998"/>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13658850" y="1333500"/>
          <a:ext cx="34483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0000FF"/>
              </a:solidFill>
              <a:latin typeface="Arial" panose="020B0604020202020204" pitchFamily="34" charset="0"/>
              <a:cs typeface="Arial" panose="020B0604020202020204" pitchFamily="34" charset="0"/>
            </a:rPr>
            <a:t>[D]</a:t>
          </a:r>
        </a:p>
      </xdr:txBody>
    </xdr:sp>
    <xdr:clientData/>
  </xdr:oneCellAnchor>
  <xdr:oneCellAnchor>
    <xdr:from>
      <xdr:col>19</xdr:col>
      <xdr:colOff>990600</xdr:colOff>
      <xdr:row>9</xdr:row>
      <xdr:rowOff>104775</xdr:rowOff>
    </xdr:from>
    <xdr:ext cx="344838" cy="224998"/>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13658850" y="1476375"/>
          <a:ext cx="34483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0000FF"/>
              </a:solidFill>
              <a:latin typeface="Arial" panose="020B0604020202020204" pitchFamily="34" charset="0"/>
              <a:cs typeface="Arial" panose="020B0604020202020204" pitchFamily="34" charset="0"/>
            </a:rPr>
            <a:t>[E]</a:t>
          </a:r>
        </a:p>
      </xdr:txBody>
    </xdr:sp>
    <xdr:clientData/>
  </xdr:oneCellAnchor>
  <xdr:oneCellAnchor>
    <xdr:from>
      <xdr:col>3</xdr:col>
      <xdr:colOff>66675</xdr:colOff>
      <xdr:row>10</xdr:row>
      <xdr:rowOff>104775</xdr:rowOff>
    </xdr:from>
    <xdr:ext cx="344838" cy="224998"/>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3486150" y="1628775"/>
          <a:ext cx="34483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0000FF"/>
              </a:solidFill>
              <a:latin typeface="Arial" panose="020B0604020202020204" pitchFamily="34" charset="0"/>
              <a:cs typeface="Arial" panose="020B0604020202020204" pitchFamily="34" charset="0"/>
            </a:rPr>
            <a:t>[E]</a:t>
          </a:r>
        </a:p>
      </xdr:txBody>
    </xdr:sp>
    <xdr:clientData/>
  </xdr:oneCellAnchor>
  <xdr:oneCellAnchor>
    <xdr:from>
      <xdr:col>1</xdr:col>
      <xdr:colOff>952500</xdr:colOff>
      <xdr:row>10</xdr:row>
      <xdr:rowOff>104775</xdr:rowOff>
    </xdr:from>
    <xdr:ext cx="344838" cy="224998"/>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2581275" y="1628775"/>
          <a:ext cx="34483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0000FF"/>
              </a:solidFill>
              <a:latin typeface="Arial" panose="020B0604020202020204" pitchFamily="34" charset="0"/>
              <a:cs typeface="Arial" panose="020B0604020202020204" pitchFamily="34" charset="0"/>
            </a:rPr>
            <a:t>[D]</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95250</xdr:colOff>
      <xdr:row>9</xdr:row>
      <xdr:rowOff>38100</xdr:rowOff>
    </xdr:from>
    <xdr:to>
      <xdr:col>2</xdr:col>
      <xdr:colOff>95250</xdr:colOff>
      <xdr:row>15</xdr:row>
      <xdr:rowOff>142875</xdr:rowOff>
    </xdr:to>
    <xdr:cxnSp macro="">
      <xdr:nvCxnSpPr>
        <xdr:cNvPr id="4" name="Straight Arrow Connector 3">
          <a:extLst>
            <a:ext uri="{FF2B5EF4-FFF2-40B4-BE49-F238E27FC236}">
              <a16:creationId xmlns:a16="http://schemas.microsoft.com/office/drawing/2014/main" id="{00000000-0008-0000-0300-000004000000}"/>
            </a:ext>
          </a:extLst>
        </xdr:cNvPr>
        <xdr:cNvCxnSpPr/>
      </xdr:nvCxnSpPr>
      <xdr:spPr>
        <a:xfrm>
          <a:off x="1933575" y="1409700"/>
          <a:ext cx="0" cy="1038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238125</xdr:colOff>
      <xdr:row>8</xdr:row>
      <xdr:rowOff>66675</xdr:rowOff>
    </xdr:from>
    <xdr:to>
      <xdr:col>6</xdr:col>
      <xdr:colOff>819150</xdr:colOff>
      <xdr:row>8</xdr:row>
      <xdr:rowOff>66675</xdr:rowOff>
    </xdr:to>
    <xdr:cxnSp macro="">
      <xdr:nvCxnSpPr>
        <xdr:cNvPr id="6" name="Straight Arrow Connector 5">
          <a:extLst>
            <a:ext uri="{FF2B5EF4-FFF2-40B4-BE49-F238E27FC236}">
              <a16:creationId xmlns:a16="http://schemas.microsoft.com/office/drawing/2014/main" id="{00000000-0008-0000-0300-000006000000}"/>
            </a:ext>
          </a:extLst>
        </xdr:cNvPr>
        <xdr:cNvCxnSpPr/>
      </xdr:nvCxnSpPr>
      <xdr:spPr>
        <a:xfrm>
          <a:off x="2076450" y="1285875"/>
          <a:ext cx="38957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76200</xdr:colOff>
      <xdr:row>9</xdr:row>
      <xdr:rowOff>28575</xdr:rowOff>
    </xdr:from>
    <xdr:to>
      <xdr:col>7</xdr:col>
      <xdr:colOff>76200</xdr:colOff>
      <xdr:row>16</xdr:row>
      <xdr:rowOff>19050</xdr:rowOff>
    </xdr:to>
    <xdr:cxnSp macro="">
      <xdr:nvCxnSpPr>
        <xdr:cNvPr id="8" name="Straight Arrow Connector 7">
          <a:extLst>
            <a:ext uri="{FF2B5EF4-FFF2-40B4-BE49-F238E27FC236}">
              <a16:creationId xmlns:a16="http://schemas.microsoft.com/office/drawing/2014/main" id="{00000000-0008-0000-0300-000008000000}"/>
            </a:ext>
          </a:extLst>
        </xdr:cNvPr>
        <xdr:cNvCxnSpPr/>
      </xdr:nvCxnSpPr>
      <xdr:spPr>
        <a:xfrm>
          <a:off x="6057900" y="1400175"/>
          <a:ext cx="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104775</xdr:colOff>
      <xdr:row>20</xdr:row>
      <xdr:rowOff>0</xdr:rowOff>
    </xdr:from>
    <xdr:to>
      <xdr:col>2</xdr:col>
      <xdr:colOff>104775</xdr:colOff>
      <xdr:row>23</xdr:row>
      <xdr:rowOff>133350</xdr:rowOff>
    </xdr:to>
    <xdr:cxnSp macro="">
      <xdr:nvCxnSpPr>
        <xdr:cNvPr id="14" name="Straight Arrow Connector 13">
          <a:extLst>
            <a:ext uri="{FF2B5EF4-FFF2-40B4-BE49-F238E27FC236}">
              <a16:creationId xmlns:a16="http://schemas.microsoft.com/office/drawing/2014/main" id="{00000000-0008-0000-0300-00000E000000}"/>
            </a:ext>
          </a:extLst>
        </xdr:cNvPr>
        <xdr:cNvCxnSpPr/>
      </xdr:nvCxnSpPr>
      <xdr:spPr>
        <a:xfrm>
          <a:off x="2038350" y="3067050"/>
          <a:ext cx="0"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419100</xdr:colOff>
      <xdr:row>19</xdr:row>
      <xdr:rowOff>76200</xdr:rowOff>
    </xdr:from>
    <xdr:to>
      <xdr:col>6</xdr:col>
      <xdr:colOff>809625</xdr:colOff>
      <xdr:row>19</xdr:row>
      <xdr:rowOff>76200</xdr:rowOff>
    </xdr:to>
    <xdr:cxnSp macro="">
      <xdr:nvCxnSpPr>
        <xdr:cNvPr id="16" name="Straight Arrow Connector 15">
          <a:extLst>
            <a:ext uri="{FF2B5EF4-FFF2-40B4-BE49-F238E27FC236}">
              <a16:creationId xmlns:a16="http://schemas.microsoft.com/office/drawing/2014/main" id="{00000000-0008-0000-0300-000010000000}"/>
            </a:ext>
          </a:extLst>
        </xdr:cNvPr>
        <xdr:cNvCxnSpPr/>
      </xdr:nvCxnSpPr>
      <xdr:spPr>
        <a:xfrm>
          <a:off x="2352675" y="2990850"/>
          <a:ext cx="3705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123825</xdr:colOff>
      <xdr:row>11</xdr:row>
      <xdr:rowOff>133350</xdr:rowOff>
    </xdr:from>
    <xdr:to>
      <xdr:col>5</xdr:col>
      <xdr:colOff>123825</xdr:colOff>
      <xdr:row>33</xdr:row>
      <xdr:rowOff>123825</xdr:rowOff>
    </xdr:to>
    <xdr:cxnSp macro="">
      <xdr:nvCxnSpPr>
        <xdr:cNvPr id="3" name="Straight Arrow Connector 2">
          <a:extLst>
            <a:ext uri="{FF2B5EF4-FFF2-40B4-BE49-F238E27FC236}">
              <a16:creationId xmlns:a16="http://schemas.microsoft.com/office/drawing/2014/main" id="{00000000-0008-0000-0500-000003000000}"/>
            </a:ext>
          </a:extLst>
        </xdr:cNvPr>
        <xdr:cNvCxnSpPr/>
      </xdr:nvCxnSpPr>
      <xdr:spPr>
        <a:xfrm>
          <a:off x="4133850" y="1704975"/>
          <a:ext cx="0" cy="3133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142875</xdr:colOff>
      <xdr:row>8</xdr:row>
      <xdr:rowOff>0</xdr:rowOff>
    </xdr:from>
    <xdr:to>
      <xdr:col>5</xdr:col>
      <xdr:colOff>142875</xdr:colOff>
      <xdr:row>10</xdr:row>
      <xdr:rowOff>0</xdr:rowOff>
    </xdr:to>
    <xdr:cxnSp macro="">
      <xdr:nvCxnSpPr>
        <xdr:cNvPr id="5" name="Straight Arrow Connector 4">
          <a:extLst>
            <a:ext uri="{FF2B5EF4-FFF2-40B4-BE49-F238E27FC236}">
              <a16:creationId xmlns:a16="http://schemas.microsoft.com/office/drawing/2014/main" id="{00000000-0008-0000-0500-000005000000}"/>
            </a:ext>
          </a:extLst>
        </xdr:cNvPr>
        <xdr:cNvCxnSpPr/>
      </xdr:nvCxnSpPr>
      <xdr:spPr>
        <a:xfrm>
          <a:off x="4152900" y="1285875"/>
          <a:ext cx="0"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38</xdr:row>
      <xdr:rowOff>19050</xdr:rowOff>
    </xdr:from>
    <xdr:to>
      <xdr:col>5</xdr:col>
      <xdr:colOff>114300</xdr:colOff>
      <xdr:row>40</xdr:row>
      <xdr:rowOff>133350</xdr:rowOff>
    </xdr:to>
    <xdr:cxnSp macro="">
      <xdr:nvCxnSpPr>
        <xdr:cNvPr id="6" name="Straight Arrow Connector 5">
          <a:extLst>
            <a:ext uri="{FF2B5EF4-FFF2-40B4-BE49-F238E27FC236}">
              <a16:creationId xmlns:a16="http://schemas.microsoft.com/office/drawing/2014/main" id="{00000000-0008-0000-0500-000006000000}"/>
            </a:ext>
          </a:extLst>
        </xdr:cNvPr>
        <xdr:cNvCxnSpPr/>
      </xdr:nvCxnSpPr>
      <xdr:spPr>
        <a:xfrm>
          <a:off x="4124325" y="5448300"/>
          <a:ext cx="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8</xdr:row>
      <xdr:rowOff>0</xdr:rowOff>
    </xdr:from>
    <xdr:to>
      <xdr:col>4</xdr:col>
      <xdr:colOff>66675</xdr:colOff>
      <xdr:row>10</xdr:row>
      <xdr:rowOff>0</xdr:rowOff>
    </xdr:to>
    <xdr:cxnSp macro="">
      <xdr:nvCxnSpPr>
        <xdr:cNvPr id="8" name="Straight Arrow Connector 7">
          <a:extLst>
            <a:ext uri="{FF2B5EF4-FFF2-40B4-BE49-F238E27FC236}">
              <a16:creationId xmlns:a16="http://schemas.microsoft.com/office/drawing/2014/main" id="{00000000-0008-0000-0500-000008000000}"/>
            </a:ext>
          </a:extLst>
        </xdr:cNvPr>
        <xdr:cNvCxnSpPr/>
      </xdr:nvCxnSpPr>
      <xdr:spPr>
        <a:xfrm>
          <a:off x="3343275" y="1285875"/>
          <a:ext cx="0"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76200</xdr:colOff>
      <xdr:row>12</xdr:row>
      <xdr:rowOff>0</xdr:rowOff>
    </xdr:from>
    <xdr:to>
      <xdr:col>4</xdr:col>
      <xdr:colOff>76200</xdr:colOff>
      <xdr:row>33</xdr:row>
      <xdr:rowOff>133350</xdr:rowOff>
    </xdr:to>
    <xdr:cxnSp macro="">
      <xdr:nvCxnSpPr>
        <xdr:cNvPr id="9" name="Straight Arrow Connector 8">
          <a:extLst>
            <a:ext uri="{FF2B5EF4-FFF2-40B4-BE49-F238E27FC236}">
              <a16:creationId xmlns:a16="http://schemas.microsoft.com/office/drawing/2014/main" id="{00000000-0008-0000-0500-000009000000}"/>
            </a:ext>
          </a:extLst>
        </xdr:cNvPr>
        <xdr:cNvCxnSpPr/>
      </xdr:nvCxnSpPr>
      <xdr:spPr>
        <a:xfrm>
          <a:off x="3352800" y="1857375"/>
          <a:ext cx="0" cy="3133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76200</xdr:colOff>
      <xdr:row>38</xdr:row>
      <xdr:rowOff>19050</xdr:rowOff>
    </xdr:from>
    <xdr:to>
      <xdr:col>4</xdr:col>
      <xdr:colOff>76200</xdr:colOff>
      <xdr:row>40</xdr:row>
      <xdr:rowOff>133350</xdr:rowOff>
    </xdr:to>
    <xdr:cxnSp macro="">
      <xdr:nvCxnSpPr>
        <xdr:cNvPr id="10" name="Straight Arrow Connector 9">
          <a:extLst>
            <a:ext uri="{FF2B5EF4-FFF2-40B4-BE49-F238E27FC236}">
              <a16:creationId xmlns:a16="http://schemas.microsoft.com/office/drawing/2014/main" id="{00000000-0008-0000-0500-00000A000000}"/>
            </a:ext>
          </a:extLst>
        </xdr:cNvPr>
        <xdr:cNvCxnSpPr/>
      </xdr:nvCxnSpPr>
      <xdr:spPr>
        <a:xfrm>
          <a:off x="3352800" y="5591175"/>
          <a:ext cx="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676275</xdr:colOff>
      <xdr:row>32</xdr:row>
      <xdr:rowOff>123825</xdr:rowOff>
    </xdr:from>
    <xdr:ext cx="332207" cy="224998"/>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4238625" y="5467350"/>
          <a:ext cx="332207"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900" b="1">
              <a:solidFill>
                <a:srgbClr val="FF0000"/>
              </a:solidFill>
              <a:latin typeface="Arial" panose="020B0604020202020204" pitchFamily="34" charset="0"/>
              <a:cs typeface="Arial" panose="020B0604020202020204" pitchFamily="34" charset="0"/>
            </a:rPr>
            <a:t>N4</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4</xdr:col>
      <xdr:colOff>85725</xdr:colOff>
      <xdr:row>9</xdr:row>
      <xdr:rowOff>9525</xdr:rowOff>
    </xdr:from>
    <xdr:to>
      <xdr:col>4</xdr:col>
      <xdr:colOff>85725</xdr:colOff>
      <xdr:row>15</xdr:row>
      <xdr:rowOff>95250</xdr:rowOff>
    </xdr:to>
    <xdr:cxnSp macro="">
      <xdr:nvCxnSpPr>
        <xdr:cNvPr id="3" name="Straight Arrow Connector 2">
          <a:extLst>
            <a:ext uri="{FF2B5EF4-FFF2-40B4-BE49-F238E27FC236}">
              <a16:creationId xmlns:a16="http://schemas.microsoft.com/office/drawing/2014/main" id="{00000000-0008-0000-0800-000003000000}"/>
            </a:ext>
          </a:extLst>
        </xdr:cNvPr>
        <xdr:cNvCxnSpPr/>
      </xdr:nvCxnSpPr>
      <xdr:spPr>
        <a:xfrm>
          <a:off x="2190750" y="1152525"/>
          <a:ext cx="0" cy="942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342900</xdr:colOff>
      <xdr:row>8</xdr:row>
      <xdr:rowOff>76200</xdr:rowOff>
    </xdr:from>
    <xdr:to>
      <xdr:col>9</xdr:col>
      <xdr:colOff>790575</xdr:colOff>
      <xdr:row>8</xdr:row>
      <xdr:rowOff>76200</xdr:rowOff>
    </xdr:to>
    <xdr:cxnSp macro="">
      <xdr:nvCxnSpPr>
        <xdr:cNvPr id="5" name="Straight Arrow Connector 4">
          <a:extLst>
            <a:ext uri="{FF2B5EF4-FFF2-40B4-BE49-F238E27FC236}">
              <a16:creationId xmlns:a16="http://schemas.microsoft.com/office/drawing/2014/main" id="{00000000-0008-0000-0800-000005000000}"/>
            </a:ext>
          </a:extLst>
        </xdr:cNvPr>
        <xdr:cNvCxnSpPr/>
      </xdr:nvCxnSpPr>
      <xdr:spPr>
        <a:xfrm>
          <a:off x="2447925" y="1076325"/>
          <a:ext cx="479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17</xdr:row>
      <xdr:rowOff>123825</xdr:rowOff>
    </xdr:from>
    <xdr:to>
      <xdr:col>4</xdr:col>
      <xdr:colOff>95250</xdr:colOff>
      <xdr:row>19</xdr:row>
      <xdr:rowOff>28575</xdr:rowOff>
    </xdr:to>
    <xdr:cxnSp macro="">
      <xdr:nvCxnSpPr>
        <xdr:cNvPr id="8" name="Straight Arrow Connector 7">
          <a:extLst>
            <a:ext uri="{FF2B5EF4-FFF2-40B4-BE49-F238E27FC236}">
              <a16:creationId xmlns:a16="http://schemas.microsoft.com/office/drawing/2014/main" id="{00000000-0008-0000-0800-000008000000}"/>
            </a:ext>
          </a:extLst>
        </xdr:cNvPr>
        <xdr:cNvCxnSpPr/>
      </xdr:nvCxnSpPr>
      <xdr:spPr>
        <a:xfrm>
          <a:off x="2200275" y="2409825"/>
          <a:ext cx="0"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17</xdr:row>
      <xdr:rowOff>85725</xdr:rowOff>
    </xdr:from>
    <xdr:to>
      <xdr:col>9</xdr:col>
      <xdr:colOff>800100</xdr:colOff>
      <xdr:row>17</xdr:row>
      <xdr:rowOff>85725</xdr:rowOff>
    </xdr:to>
    <xdr:cxnSp macro="">
      <xdr:nvCxnSpPr>
        <xdr:cNvPr id="9" name="Straight Arrow Connector 8">
          <a:extLst>
            <a:ext uri="{FF2B5EF4-FFF2-40B4-BE49-F238E27FC236}">
              <a16:creationId xmlns:a16="http://schemas.microsoft.com/office/drawing/2014/main" id="{00000000-0008-0000-0800-000009000000}"/>
            </a:ext>
          </a:extLst>
        </xdr:cNvPr>
        <xdr:cNvCxnSpPr/>
      </xdr:nvCxnSpPr>
      <xdr:spPr>
        <a:xfrm>
          <a:off x="2457450" y="2371725"/>
          <a:ext cx="479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85725</xdr:colOff>
      <xdr:row>22</xdr:row>
      <xdr:rowOff>9525</xdr:rowOff>
    </xdr:from>
    <xdr:to>
      <xdr:col>4</xdr:col>
      <xdr:colOff>85725</xdr:colOff>
      <xdr:row>29</xdr:row>
      <xdr:rowOff>0</xdr:rowOff>
    </xdr:to>
    <xdr:cxnSp macro="">
      <xdr:nvCxnSpPr>
        <xdr:cNvPr id="10" name="Straight Arrow Connector 9">
          <a:extLst>
            <a:ext uri="{FF2B5EF4-FFF2-40B4-BE49-F238E27FC236}">
              <a16:creationId xmlns:a16="http://schemas.microsoft.com/office/drawing/2014/main" id="{00000000-0008-0000-0800-00000A000000}"/>
            </a:ext>
          </a:extLst>
        </xdr:cNvPr>
        <xdr:cNvCxnSpPr/>
      </xdr:nvCxnSpPr>
      <xdr:spPr>
        <a:xfrm>
          <a:off x="2190750" y="3295650"/>
          <a:ext cx="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22</xdr:row>
      <xdr:rowOff>19050</xdr:rowOff>
    </xdr:from>
    <xdr:to>
      <xdr:col>6</xdr:col>
      <xdr:colOff>114300</xdr:colOff>
      <xdr:row>29</xdr:row>
      <xdr:rowOff>0</xdr:rowOff>
    </xdr:to>
    <xdr:cxnSp macro="">
      <xdr:nvCxnSpPr>
        <xdr:cNvPr id="13" name="Straight Arrow Connector 12">
          <a:extLst>
            <a:ext uri="{FF2B5EF4-FFF2-40B4-BE49-F238E27FC236}">
              <a16:creationId xmlns:a16="http://schemas.microsoft.com/office/drawing/2014/main" id="{00000000-0008-0000-0800-00000D000000}"/>
            </a:ext>
          </a:extLst>
        </xdr:cNvPr>
        <xdr:cNvCxnSpPr/>
      </xdr:nvCxnSpPr>
      <xdr:spPr>
        <a:xfrm>
          <a:off x="3914775" y="4305300"/>
          <a:ext cx="0" cy="1038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22</xdr:row>
      <xdr:rowOff>9525</xdr:rowOff>
    </xdr:from>
    <xdr:to>
      <xdr:col>8</xdr:col>
      <xdr:colOff>152400</xdr:colOff>
      <xdr:row>29</xdr:row>
      <xdr:rowOff>0</xdr:rowOff>
    </xdr:to>
    <xdr:cxnSp macro="">
      <xdr:nvCxnSpPr>
        <xdr:cNvPr id="17" name="Straight Arrow Connector 16">
          <a:extLst>
            <a:ext uri="{FF2B5EF4-FFF2-40B4-BE49-F238E27FC236}">
              <a16:creationId xmlns:a16="http://schemas.microsoft.com/office/drawing/2014/main" id="{00000000-0008-0000-0800-000011000000}"/>
            </a:ext>
          </a:extLst>
        </xdr:cNvPr>
        <xdr:cNvCxnSpPr/>
      </xdr:nvCxnSpPr>
      <xdr:spPr>
        <a:xfrm>
          <a:off x="5867400" y="3438525"/>
          <a:ext cx="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22</xdr:row>
      <xdr:rowOff>0</xdr:rowOff>
    </xdr:from>
    <xdr:to>
      <xdr:col>9</xdr:col>
      <xdr:colOff>123825</xdr:colOff>
      <xdr:row>28</xdr:row>
      <xdr:rowOff>133350</xdr:rowOff>
    </xdr:to>
    <xdr:cxnSp macro="">
      <xdr:nvCxnSpPr>
        <xdr:cNvPr id="18" name="Straight Arrow Connector 17">
          <a:extLst>
            <a:ext uri="{FF2B5EF4-FFF2-40B4-BE49-F238E27FC236}">
              <a16:creationId xmlns:a16="http://schemas.microsoft.com/office/drawing/2014/main" id="{00000000-0008-0000-0800-000012000000}"/>
            </a:ext>
          </a:extLst>
        </xdr:cNvPr>
        <xdr:cNvCxnSpPr/>
      </xdr:nvCxnSpPr>
      <xdr:spPr>
        <a:xfrm>
          <a:off x="6686550" y="3429000"/>
          <a:ext cx="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xdr:colOff>
      <xdr:row>35</xdr:row>
      <xdr:rowOff>0</xdr:rowOff>
    </xdr:from>
    <xdr:to>
      <xdr:col>7</xdr:col>
      <xdr:colOff>66675</xdr:colOff>
      <xdr:row>37</xdr:row>
      <xdr:rowOff>38100</xdr:rowOff>
    </xdr:to>
    <xdr:cxnSp macro="">
      <xdr:nvCxnSpPr>
        <xdr:cNvPr id="21" name="Straight Arrow Connector 20">
          <a:extLst>
            <a:ext uri="{FF2B5EF4-FFF2-40B4-BE49-F238E27FC236}">
              <a16:creationId xmlns:a16="http://schemas.microsoft.com/office/drawing/2014/main" id="{00000000-0008-0000-0800-000015000000}"/>
            </a:ext>
          </a:extLst>
        </xdr:cNvPr>
        <xdr:cNvCxnSpPr/>
      </xdr:nvCxnSpPr>
      <xdr:spPr>
        <a:xfrm>
          <a:off x="4933950" y="5010150"/>
          <a:ext cx="0" cy="333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pageSetUpPr fitToPage="1"/>
  </sheetPr>
  <dimension ref="A1:R94"/>
  <sheetViews>
    <sheetView showGridLines="0" topLeftCell="A34" workbookViewId="0">
      <selection activeCell="D27" sqref="D27"/>
    </sheetView>
  </sheetViews>
  <sheetFormatPr defaultColWidth="9.109375" defaultRowHeight="12" x14ac:dyDescent="0.25"/>
  <cols>
    <col min="1" max="1" width="8.109375" style="199" customWidth="1"/>
    <col min="2" max="2" width="3.6640625" style="199" customWidth="1"/>
    <col min="3" max="3" width="9.109375" style="199"/>
    <col min="4" max="4" width="35.5546875" style="199" customWidth="1"/>
    <col min="5" max="5" width="9.109375" style="199"/>
    <col min="6" max="6" width="12.109375" style="268" bestFit="1" customWidth="1"/>
    <col min="7" max="7" width="12.6640625" style="268" bestFit="1" customWidth="1"/>
    <col min="8" max="8" width="1.5546875" style="199" bestFit="1" customWidth="1"/>
    <col min="9" max="9" width="4.109375" style="199" customWidth="1"/>
    <col min="10" max="10" width="12.109375" style="268" bestFit="1" customWidth="1"/>
    <col min="11" max="11" width="4.109375" style="199" customWidth="1"/>
    <col min="12" max="12" width="12.109375" style="268" bestFit="1" customWidth="1"/>
    <col min="13" max="13" width="11.5546875" style="199" customWidth="1"/>
    <col min="14" max="14" width="9.109375" style="214"/>
    <col min="15" max="18" width="9.109375" style="213"/>
    <col min="19" max="16384" width="9.109375" style="214"/>
  </cols>
  <sheetData>
    <row r="1" spans="1:18" s="163" customFormat="1" x14ac:dyDescent="0.2">
      <c r="A1" s="1" t="s">
        <v>64</v>
      </c>
      <c r="B1" s="159"/>
      <c r="C1" s="159"/>
      <c r="D1" s="160"/>
      <c r="E1" s="160"/>
      <c r="F1" s="148"/>
      <c r="G1" s="148"/>
      <c r="H1" s="161"/>
      <c r="I1" s="161"/>
      <c r="J1" s="162"/>
      <c r="L1" s="162"/>
      <c r="O1" s="213"/>
      <c r="P1" s="213"/>
      <c r="Q1" s="213"/>
      <c r="R1" s="213"/>
    </row>
    <row r="2" spans="1:18" s="163" customFormat="1" x14ac:dyDescent="0.2">
      <c r="A2" s="1" t="s">
        <v>65</v>
      </c>
      <c r="B2" s="159"/>
      <c r="C2" s="159"/>
      <c r="D2" s="165"/>
      <c r="F2" s="166"/>
      <c r="G2" s="166"/>
      <c r="H2" s="161"/>
      <c r="I2" s="161"/>
      <c r="J2" s="162"/>
      <c r="L2" s="162"/>
      <c r="O2" s="213"/>
      <c r="P2" s="213"/>
      <c r="Q2" s="213"/>
      <c r="R2" s="213"/>
    </row>
    <row r="3" spans="1:18" s="163" customFormat="1" x14ac:dyDescent="0.2">
      <c r="A3" s="1" t="s">
        <v>68</v>
      </c>
      <c r="B3" s="159"/>
      <c r="C3" s="159"/>
      <c r="D3" s="161"/>
      <c r="E3" s="161"/>
      <c r="F3" s="170"/>
      <c r="G3" s="170"/>
      <c r="H3" s="161"/>
      <c r="I3" s="161"/>
      <c r="J3" s="162"/>
      <c r="L3" s="162"/>
      <c r="O3" s="213"/>
      <c r="P3" s="213"/>
      <c r="Q3" s="213"/>
      <c r="R3" s="213"/>
    </row>
    <row r="4" spans="1:18" s="163" customFormat="1" x14ac:dyDescent="0.2">
      <c r="A4" s="1" t="s">
        <v>69</v>
      </c>
      <c r="B4" s="159"/>
      <c r="C4" s="159"/>
      <c r="D4" s="161"/>
      <c r="E4" s="161"/>
      <c r="F4" s="170"/>
      <c r="G4" s="170"/>
      <c r="H4" s="161"/>
      <c r="I4" s="161"/>
      <c r="J4" s="162"/>
      <c r="L4" s="162"/>
      <c r="O4" s="213"/>
      <c r="P4" s="213"/>
      <c r="Q4" s="213"/>
      <c r="R4" s="213"/>
    </row>
    <row r="5" spans="1:18" s="163" customFormat="1" x14ac:dyDescent="0.2">
      <c r="A5" s="1"/>
      <c r="B5" s="159"/>
      <c r="C5" s="159"/>
      <c r="D5" s="161"/>
      <c r="E5" s="161"/>
      <c r="F5" s="170"/>
      <c r="G5" s="170"/>
      <c r="H5" s="161"/>
      <c r="I5" s="161"/>
      <c r="J5" s="162"/>
      <c r="L5" s="162"/>
      <c r="O5" s="213"/>
      <c r="P5" s="213"/>
      <c r="Q5" s="213"/>
      <c r="R5" s="213"/>
    </row>
    <row r="6" spans="1:18" ht="22.5" customHeight="1" x14ac:dyDescent="0.25">
      <c r="A6" s="322" t="s">
        <v>0</v>
      </c>
      <c r="B6" s="323"/>
      <c r="C6" s="323"/>
      <c r="D6" s="323"/>
      <c r="E6" s="323"/>
      <c r="F6" s="323"/>
      <c r="G6" s="323"/>
      <c r="H6" s="323"/>
      <c r="I6" s="323"/>
      <c r="J6" s="323"/>
      <c r="K6" s="323"/>
      <c r="L6" s="323"/>
      <c r="M6" s="323"/>
    </row>
    <row r="7" spans="1:18" ht="11.25" customHeight="1" x14ac:dyDescent="0.25">
      <c r="A7" s="215"/>
      <c r="B7" s="216"/>
      <c r="C7" s="216"/>
      <c r="D7" s="217"/>
      <c r="E7" s="218" t="s">
        <v>1</v>
      </c>
      <c r="F7" s="219" t="s">
        <v>2</v>
      </c>
      <c r="G7" s="219" t="s">
        <v>2</v>
      </c>
      <c r="H7" s="220"/>
      <c r="I7" s="319" t="s">
        <v>3</v>
      </c>
      <c r="J7" s="321"/>
      <c r="K7" s="319" t="s">
        <v>4</v>
      </c>
      <c r="L7" s="320"/>
      <c r="M7" s="221"/>
    </row>
    <row r="8" spans="1:18" ht="18" customHeight="1" x14ac:dyDescent="0.25">
      <c r="A8" s="222" t="s">
        <v>5</v>
      </c>
      <c r="B8" s="223"/>
      <c r="C8" s="223"/>
      <c r="D8" s="224"/>
      <c r="E8" s="225" t="s">
        <v>182</v>
      </c>
      <c r="F8" s="226"/>
      <c r="G8" s="226">
        <v>844871.59999999963</v>
      </c>
      <c r="H8" s="227" t="s">
        <v>6</v>
      </c>
      <c r="I8" s="228"/>
      <c r="J8" s="229"/>
      <c r="K8" s="228"/>
      <c r="L8" s="226"/>
      <c r="M8" s="230"/>
    </row>
    <row r="9" spans="1:18" ht="11.25" customHeight="1" x14ac:dyDescent="0.25">
      <c r="A9" s="215" t="s">
        <v>7</v>
      </c>
      <c r="B9" s="216" t="s">
        <v>8</v>
      </c>
      <c r="C9" s="228"/>
      <c r="D9" s="228"/>
      <c r="E9" s="225"/>
      <c r="F9" s="226"/>
      <c r="G9" s="226"/>
      <c r="H9" s="227"/>
      <c r="I9" s="228"/>
      <c r="J9" s="229"/>
      <c r="K9" s="228"/>
      <c r="L9" s="226"/>
      <c r="M9" s="230"/>
    </row>
    <row r="10" spans="1:18" x14ac:dyDescent="0.25">
      <c r="A10" s="215"/>
      <c r="B10" s="216"/>
      <c r="C10" s="228" t="s">
        <v>9</v>
      </c>
      <c r="D10" s="228"/>
      <c r="E10" s="225"/>
      <c r="F10" s="226"/>
      <c r="G10" s="226"/>
      <c r="H10" s="227"/>
      <c r="I10" s="228"/>
      <c r="J10" s="229"/>
      <c r="K10" s="231" t="s">
        <v>10</v>
      </c>
      <c r="L10" s="226"/>
      <c r="M10" s="230" t="s">
        <v>11</v>
      </c>
    </row>
    <row r="11" spans="1:18" x14ac:dyDescent="0.25">
      <c r="A11" s="215"/>
      <c r="B11" s="216"/>
      <c r="C11" s="228" t="s">
        <v>261</v>
      </c>
      <c r="D11" s="228"/>
      <c r="E11" s="225" t="s">
        <v>281</v>
      </c>
      <c r="F11" s="226">
        <f>'Sch16'!F12</f>
        <v>9178</v>
      </c>
      <c r="G11" s="226"/>
      <c r="H11" s="227"/>
      <c r="I11" s="228"/>
      <c r="J11" s="229">
        <f>-F11</f>
        <v>-9178</v>
      </c>
      <c r="K11" s="231" t="s">
        <v>10</v>
      </c>
      <c r="L11" s="226"/>
      <c r="M11" s="230" t="s">
        <v>11</v>
      </c>
    </row>
    <row r="12" spans="1:18" x14ac:dyDescent="0.25">
      <c r="A12" s="215"/>
      <c r="B12" s="216"/>
      <c r="C12" s="228" t="s">
        <v>262</v>
      </c>
      <c r="D12" s="228"/>
      <c r="E12" s="225" t="s">
        <v>308</v>
      </c>
      <c r="F12" s="226">
        <f>'Sch17'!E26</f>
        <v>13525.470000000001</v>
      </c>
      <c r="G12" s="226"/>
      <c r="H12" s="227"/>
      <c r="I12" s="228"/>
      <c r="J12" s="229">
        <f>-F12</f>
        <v>-13525.470000000001</v>
      </c>
      <c r="K12" s="231" t="s">
        <v>10</v>
      </c>
      <c r="L12" s="226"/>
      <c r="M12" s="230" t="s">
        <v>11</v>
      </c>
    </row>
    <row r="13" spans="1:18" x14ac:dyDescent="0.25">
      <c r="A13" s="215"/>
      <c r="B13" s="216"/>
      <c r="C13" s="228" t="s">
        <v>252</v>
      </c>
      <c r="D13" s="228"/>
      <c r="E13" s="225" t="s">
        <v>303</v>
      </c>
      <c r="F13" s="226">
        <f>'Sch12'!D10</f>
        <v>1884.73</v>
      </c>
      <c r="G13" s="226"/>
      <c r="H13" s="227"/>
      <c r="I13" s="231" t="s">
        <v>12</v>
      </c>
      <c r="J13" s="229">
        <f>-F13</f>
        <v>-1884.73</v>
      </c>
      <c r="K13" s="231" t="s">
        <v>10</v>
      </c>
      <c r="L13" s="226"/>
      <c r="M13" s="230" t="s">
        <v>11</v>
      </c>
    </row>
    <row r="14" spans="1:18" x14ac:dyDescent="0.25">
      <c r="A14" s="215"/>
      <c r="B14" s="216"/>
      <c r="C14" s="228" t="s">
        <v>13</v>
      </c>
      <c r="D14" s="228"/>
      <c r="E14" s="225"/>
      <c r="F14" s="226"/>
      <c r="G14" s="226"/>
      <c r="H14" s="227"/>
      <c r="I14" s="228"/>
      <c r="J14" s="229"/>
      <c r="K14" s="231" t="s">
        <v>10</v>
      </c>
      <c r="L14" s="226"/>
      <c r="M14" s="230" t="s">
        <v>11</v>
      </c>
    </row>
    <row r="15" spans="1:18" x14ac:dyDescent="0.25">
      <c r="A15" s="215"/>
      <c r="B15" s="216"/>
      <c r="C15" s="228" t="s">
        <v>14</v>
      </c>
      <c r="D15" s="228"/>
      <c r="E15" s="225"/>
      <c r="F15" s="226">
        <v>0</v>
      </c>
      <c r="G15" s="226"/>
      <c r="H15" s="227"/>
      <c r="I15" s="228"/>
      <c r="J15" s="229">
        <f>-F15</f>
        <v>0</v>
      </c>
      <c r="K15" s="231" t="s">
        <v>10</v>
      </c>
      <c r="L15" s="226"/>
      <c r="M15" s="230" t="s">
        <v>11</v>
      </c>
    </row>
    <row r="16" spans="1:18" x14ac:dyDescent="0.25">
      <c r="A16" s="215"/>
      <c r="B16" s="216"/>
      <c r="C16" s="228"/>
      <c r="D16" s="228"/>
      <c r="E16" s="225"/>
      <c r="F16" s="232"/>
      <c r="G16" s="226">
        <f>-SUM(F10:F16)</f>
        <v>-24588.2</v>
      </c>
      <c r="H16" s="227" t="s">
        <v>6</v>
      </c>
      <c r="I16" s="228"/>
      <c r="J16" s="229"/>
      <c r="K16" s="231"/>
      <c r="L16" s="226"/>
      <c r="M16" s="230"/>
    </row>
    <row r="17" spans="1:13" x14ac:dyDescent="0.25">
      <c r="A17" s="215"/>
      <c r="B17" s="216"/>
      <c r="C17" s="216"/>
      <c r="D17" s="217"/>
      <c r="E17" s="225"/>
      <c r="F17" s="226"/>
      <c r="G17" s="226"/>
      <c r="H17" s="227"/>
      <c r="I17" s="228"/>
      <c r="J17" s="229"/>
      <c r="K17" s="231"/>
      <c r="L17" s="226"/>
      <c r="M17" s="230"/>
    </row>
    <row r="18" spans="1:13" x14ac:dyDescent="0.25">
      <c r="A18" s="215" t="s">
        <v>15</v>
      </c>
      <c r="B18" s="216"/>
      <c r="C18" s="233"/>
      <c r="D18" s="217"/>
      <c r="E18" s="225"/>
      <c r="F18" s="226"/>
      <c r="G18" s="226"/>
      <c r="H18" s="227"/>
      <c r="I18" s="228"/>
      <c r="J18" s="229"/>
      <c r="K18" s="231"/>
      <c r="L18" s="226"/>
      <c r="M18" s="230"/>
    </row>
    <row r="19" spans="1:13" x14ac:dyDescent="0.25">
      <c r="A19" s="215"/>
      <c r="B19" s="228" t="s">
        <v>16</v>
      </c>
      <c r="C19" s="228"/>
      <c r="D19" s="228"/>
      <c r="E19" s="225" t="s">
        <v>294</v>
      </c>
      <c r="F19" s="226">
        <f>'Sch18'!G36</f>
        <v>105285</v>
      </c>
      <c r="G19" s="226"/>
      <c r="H19" s="227"/>
      <c r="I19" s="231" t="s">
        <v>12</v>
      </c>
      <c r="J19" s="229">
        <f>'Sch18'!G35</f>
        <v>9710.8225095057023</v>
      </c>
      <c r="K19" s="231" t="s">
        <v>10</v>
      </c>
      <c r="L19" s="226">
        <f>F19-J19</f>
        <v>95574.177490494301</v>
      </c>
      <c r="M19" s="230" t="s">
        <v>17</v>
      </c>
    </row>
    <row r="20" spans="1:13" ht="11.25" customHeight="1" x14ac:dyDescent="0.25">
      <c r="A20" s="215"/>
      <c r="B20" s="228" t="s">
        <v>253</v>
      </c>
      <c r="C20" s="228"/>
      <c r="D20" s="228"/>
      <c r="E20" s="234" t="s">
        <v>254</v>
      </c>
      <c r="F20" s="226">
        <v>9755.24</v>
      </c>
      <c r="G20" s="226"/>
      <c r="H20" s="227"/>
      <c r="I20" s="231" t="s">
        <v>12</v>
      </c>
      <c r="J20" s="229">
        <f>F20</f>
        <v>9755.24</v>
      </c>
      <c r="K20" s="231"/>
      <c r="L20" s="226"/>
      <c r="M20" s="230"/>
    </row>
    <row r="21" spans="1:13" ht="11.25" customHeight="1" x14ac:dyDescent="0.25">
      <c r="A21" s="215"/>
      <c r="B21" s="228" t="s">
        <v>263</v>
      </c>
      <c r="C21" s="228"/>
      <c r="D21" s="228"/>
      <c r="E21" s="234" t="s">
        <v>254</v>
      </c>
      <c r="F21" s="226">
        <v>12874.2</v>
      </c>
      <c r="G21" s="226"/>
      <c r="H21" s="227"/>
      <c r="I21" s="231" t="s">
        <v>12</v>
      </c>
      <c r="J21" s="229">
        <f>F21</f>
        <v>12874.2</v>
      </c>
      <c r="K21" s="231"/>
      <c r="L21" s="226"/>
      <c r="M21" s="230"/>
    </row>
    <row r="22" spans="1:13" ht="11.25" customHeight="1" x14ac:dyDescent="0.25">
      <c r="A22" s="215"/>
      <c r="B22" s="228" t="s">
        <v>264</v>
      </c>
      <c r="C22" s="228"/>
      <c r="D22" s="228"/>
      <c r="E22" s="225" t="s">
        <v>303</v>
      </c>
      <c r="F22" s="226">
        <f>'Sch12'!D44</f>
        <v>6805.66</v>
      </c>
      <c r="G22" s="226"/>
      <c r="H22" s="227"/>
      <c r="I22" s="228"/>
      <c r="J22" s="229"/>
      <c r="K22" s="231"/>
      <c r="L22" s="226">
        <f>F22</f>
        <v>6805.66</v>
      </c>
      <c r="M22" s="230"/>
    </row>
    <row r="23" spans="1:13" x14ac:dyDescent="0.25">
      <c r="A23" s="215"/>
      <c r="B23" s="228" t="s">
        <v>265</v>
      </c>
      <c r="C23" s="228"/>
      <c r="D23" s="228"/>
      <c r="E23" s="225" t="s">
        <v>303</v>
      </c>
      <c r="F23" s="226">
        <f>'Sch12'!D66</f>
        <v>1161.6199999999999</v>
      </c>
      <c r="G23" s="226"/>
      <c r="H23" s="227"/>
      <c r="I23" s="231" t="s">
        <v>12</v>
      </c>
      <c r="J23" s="229">
        <f>F23-L23</f>
        <v>199.61999999999989</v>
      </c>
      <c r="K23" s="231"/>
      <c r="L23" s="226">
        <v>962</v>
      </c>
      <c r="M23" s="230"/>
    </row>
    <row r="24" spans="1:13" x14ac:dyDescent="0.25">
      <c r="A24" s="215"/>
      <c r="B24" s="228" t="s">
        <v>266</v>
      </c>
      <c r="C24" s="228"/>
      <c r="D24" s="228"/>
      <c r="E24" s="234" t="s">
        <v>254</v>
      </c>
      <c r="F24" s="226">
        <v>8900.2099999999991</v>
      </c>
      <c r="G24" s="226"/>
      <c r="H24" s="227"/>
      <c r="I24" s="231" t="s">
        <v>12</v>
      </c>
      <c r="J24" s="229">
        <f>F24</f>
        <v>8900.2099999999991</v>
      </c>
      <c r="K24" s="231"/>
      <c r="L24" s="226"/>
      <c r="M24" s="230"/>
    </row>
    <row r="25" spans="1:13" ht="11.25" customHeight="1" x14ac:dyDescent="0.25">
      <c r="A25" s="215"/>
      <c r="B25" s="228" t="s">
        <v>267</v>
      </c>
      <c r="C25" s="228"/>
      <c r="D25" s="228"/>
      <c r="E25" s="225" t="s">
        <v>303</v>
      </c>
      <c r="F25" s="226">
        <f>'Sch12'!D30</f>
        <v>18717.109500000002</v>
      </c>
      <c r="G25" s="226"/>
      <c r="H25" s="227"/>
      <c r="I25" s="228"/>
      <c r="J25" s="229">
        <f>F25</f>
        <v>18717.109500000002</v>
      </c>
      <c r="K25" s="231" t="s">
        <v>10</v>
      </c>
      <c r="L25" s="226"/>
      <c r="M25" s="230" t="s">
        <v>17</v>
      </c>
    </row>
    <row r="26" spans="1:13" ht="11.25" customHeight="1" x14ac:dyDescent="0.25">
      <c r="A26" s="215"/>
      <c r="B26" s="228" t="s">
        <v>18</v>
      </c>
      <c r="C26" s="228"/>
      <c r="D26" s="228"/>
      <c r="E26" s="225"/>
      <c r="F26" s="226"/>
      <c r="G26" s="226"/>
      <c r="H26" s="227"/>
      <c r="I26" s="228"/>
      <c r="J26" s="229"/>
      <c r="K26" s="231" t="s">
        <v>10</v>
      </c>
      <c r="L26" s="226"/>
      <c r="M26" s="230" t="s">
        <v>17</v>
      </c>
    </row>
    <row r="27" spans="1:13" ht="11.25" customHeight="1" x14ac:dyDescent="0.25">
      <c r="A27" s="215"/>
      <c r="B27" s="228" t="s">
        <v>19</v>
      </c>
      <c r="C27" s="228"/>
      <c r="D27" s="228"/>
      <c r="E27" s="225"/>
      <c r="F27" s="226"/>
      <c r="G27" s="226"/>
      <c r="H27" s="227"/>
      <c r="I27" s="231" t="s">
        <v>12</v>
      </c>
      <c r="J27" s="229"/>
      <c r="K27" s="231" t="s">
        <v>10</v>
      </c>
      <c r="L27" s="226"/>
      <c r="M27" s="230" t="s">
        <v>17</v>
      </c>
    </row>
    <row r="28" spans="1:13" ht="11.25" customHeight="1" x14ac:dyDescent="0.25">
      <c r="A28" s="215"/>
      <c r="B28" s="228" t="s">
        <v>20</v>
      </c>
      <c r="C28" s="228"/>
      <c r="D28" s="228"/>
      <c r="E28" s="225"/>
      <c r="F28" s="226"/>
      <c r="G28" s="226"/>
      <c r="H28" s="227"/>
      <c r="I28" s="231" t="s">
        <v>12</v>
      </c>
      <c r="J28" s="229"/>
      <c r="K28" s="231" t="s">
        <v>10</v>
      </c>
      <c r="L28" s="226"/>
      <c r="M28" s="230" t="s">
        <v>17</v>
      </c>
    </row>
    <row r="29" spans="1:13" ht="11.25" customHeight="1" x14ac:dyDescent="0.25">
      <c r="A29" s="215"/>
      <c r="B29" s="228" t="s">
        <v>21</v>
      </c>
      <c r="C29" s="228"/>
      <c r="D29" s="228"/>
      <c r="E29" s="225"/>
      <c r="F29" s="226"/>
      <c r="G29" s="226"/>
      <c r="H29" s="227"/>
      <c r="I29" s="231" t="s">
        <v>12</v>
      </c>
      <c r="J29" s="229"/>
      <c r="K29" s="231" t="s">
        <v>10</v>
      </c>
      <c r="L29" s="226"/>
      <c r="M29" s="230" t="s">
        <v>17</v>
      </c>
    </row>
    <row r="30" spans="1:13" ht="11.25" customHeight="1" x14ac:dyDescent="0.25">
      <c r="A30" s="215"/>
      <c r="B30" s="228" t="s">
        <v>22</v>
      </c>
      <c r="C30" s="228"/>
      <c r="D30" s="228"/>
      <c r="E30" s="225"/>
      <c r="F30" s="226"/>
      <c r="G30" s="226"/>
      <c r="H30" s="227"/>
      <c r="I30" s="231" t="s">
        <v>12</v>
      </c>
      <c r="J30" s="229"/>
      <c r="K30" s="231"/>
      <c r="L30" s="226"/>
      <c r="M30" s="230"/>
    </row>
    <row r="31" spans="1:13" ht="11.25" customHeight="1" x14ac:dyDescent="0.25">
      <c r="A31" s="215"/>
      <c r="B31" s="228" t="s">
        <v>23</v>
      </c>
      <c r="C31" s="228"/>
      <c r="D31" s="228"/>
      <c r="E31" s="225"/>
      <c r="F31" s="226"/>
      <c r="G31" s="226"/>
      <c r="H31" s="227"/>
      <c r="I31" s="231" t="s">
        <v>12</v>
      </c>
      <c r="J31" s="229"/>
      <c r="K31" s="231"/>
      <c r="L31" s="226"/>
      <c r="M31" s="230"/>
    </row>
    <row r="32" spans="1:13" ht="11.25" customHeight="1" x14ac:dyDescent="0.25">
      <c r="A32" s="215"/>
      <c r="B32" s="228" t="s">
        <v>24</v>
      </c>
      <c r="C32" s="228"/>
      <c r="D32" s="228"/>
      <c r="E32" s="225"/>
      <c r="F32" s="226"/>
      <c r="G32" s="226"/>
      <c r="H32" s="227"/>
      <c r="I32" s="231" t="s">
        <v>12</v>
      </c>
      <c r="J32" s="229"/>
      <c r="K32" s="231"/>
      <c r="L32" s="226"/>
      <c r="M32" s="230"/>
    </row>
    <row r="33" spans="1:13" ht="11.25" customHeight="1" x14ac:dyDescent="0.25">
      <c r="A33" s="215"/>
      <c r="B33" s="228" t="s">
        <v>25</v>
      </c>
      <c r="C33" s="228"/>
      <c r="D33" s="228"/>
      <c r="E33" s="225"/>
      <c r="F33" s="226"/>
      <c r="G33" s="226"/>
      <c r="H33" s="227"/>
      <c r="I33" s="231" t="s">
        <v>12</v>
      </c>
      <c r="J33" s="229"/>
      <c r="K33" s="231"/>
      <c r="L33" s="226"/>
      <c r="M33" s="230"/>
    </row>
    <row r="34" spans="1:13" ht="11.25" customHeight="1" x14ac:dyDescent="0.25">
      <c r="A34" s="215"/>
      <c r="B34" s="228" t="s">
        <v>26</v>
      </c>
      <c r="C34" s="228"/>
      <c r="D34" s="228"/>
      <c r="E34" s="225"/>
      <c r="F34" s="226"/>
      <c r="G34" s="226"/>
      <c r="H34" s="227"/>
      <c r="I34" s="228"/>
      <c r="J34" s="229"/>
      <c r="K34" s="231" t="s">
        <v>10</v>
      </c>
      <c r="L34" s="226"/>
      <c r="M34" s="230" t="s">
        <v>17</v>
      </c>
    </row>
    <row r="35" spans="1:13" ht="11.25" customHeight="1" x14ac:dyDescent="0.25">
      <c r="A35" s="215"/>
      <c r="B35" s="228" t="s">
        <v>27</v>
      </c>
      <c r="C35" s="228"/>
      <c r="D35" s="228"/>
      <c r="E35" s="225"/>
      <c r="F35" s="226"/>
      <c r="G35" s="226"/>
      <c r="H35" s="227"/>
      <c r="I35" s="231" t="s">
        <v>12</v>
      </c>
      <c r="J35" s="229"/>
      <c r="K35" s="231"/>
      <c r="L35" s="226"/>
      <c r="M35" s="230"/>
    </row>
    <row r="36" spans="1:13" ht="11.25" customHeight="1" x14ac:dyDescent="0.25">
      <c r="A36" s="215"/>
      <c r="B36" s="228" t="s">
        <v>28</v>
      </c>
      <c r="C36" s="228"/>
      <c r="D36" s="228"/>
      <c r="E36" s="225"/>
      <c r="F36" s="226"/>
      <c r="G36" s="226"/>
      <c r="H36" s="227"/>
      <c r="I36" s="231" t="s">
        <v>12</v>
      </c>
      <c r="J36" s="229"/>
      <c r="K36" s="231" t="s">
        <v>10</v>
      </c>
      <c r="L36" s="226"/>
      <c r="M36" s="230" t="s">
        <v>17</v>
      </c>
    </row>
    <row r="37" spans="1:13" ht="11.25" customHeight="1" x14ac:dyDescent="0.25">
      <c r="A37" s="215"/>
      <c r="B37" s="228" t="s">
        <v>29</v>
      </c>
      <c r="C37" s="228"/>
      <c r="D37" s="228"/>
      <c r="E37" s="225"/>
      <c r="F37" s="226"/>
      <c r="G37" s="226"/>
      <c r="H37" s="227"/>
      <c r="I37" s="228"/>
      <c r="J37" s="229"/>
      <c r="K37" s="231" t="s">
        <v>10</v>
      </c>
      <c r="L37" s="226"/>
      <c r="M37" s="230" t="s">
        <v>17</v>
      </c>
    </row>
    <row r="38" spans="1:13" x14ac:dyDescent="0.25">
      <c r="A38" s="215"/>
      <c r="B38" s="216"/>
      <c r="C38" s="216"/>
      <c r="D38" s="217"/>
      <c r="E38" s="225"/>
      <c r="F38" s="232"/>
      <c r="G38" s="226">
        <f>SUM(F19:F38)</f>
        <v>163499.03949999998</v>
      </c>
      <c r="H38" s="227" t="s">
        <v>6</v>
      </c>
      <c r="I38" s="228"/>
      <c r="J38" s="229"/>
      <c r="K38" s="231"/>
      <c r="L38" s="226"/>
      <c r="M38" s="230"/>
    </row>
    <row r="39" spans="1:13" x14ac:dyDescent="0.25">
      <c r="A39" s="216"/>
      <c r="B39" s="216"/>
      <c r="C39" s="216"/>
      <c r="D39" s="217"/>
      <c r="E39" s="225"/>
      <c r="F39" s="226"/>
      <c r="G39" s="226"/>
      <c r="H39" s="227"/>
      <c r="I39" s="228"/>
      <c r="J39" s="229"/>
      <c r="K39" s="231"/>
      <c r="L39" s="226"/>
      <c r="M39" s="230"/>
    </row>
    <row r="40" spans="1:13" x14ac:dyDescent="0.25">
      <c r="A40" s="216"/>
      <c r="B40" s="216"/>
      <c r="C40" s="216"/>
      <c r="D40" s="217"/>
      <c r="E40" s="225"/>
      <c r="F40" s="226"/>
      <c r="G40" s="226"/>
      <c r="H40" s="227"/>
      <c r="I40" s="228"/>
      <c r="J40" s="229"/>
      <c r="K40" s="231"/>
      <c r="L40" s="226"/>
      <c r="M40" s="230"/>
    </row>
    <row r="41" spans="1:13" ht="11.25" customHeight="1" x14ac:dyDescent="0.25">
      <c r="A41" s="216" t="s">
        <v>30</v>
      </c>
      <c r="B41" s="216" t="s">
        <v>31</v>
      </c>
      <c r="C41" s="216"/>
      <c r="D41" s="217"/>
      <c r="E41" s="225"/>
      <c r="F41" s="226"/>
      <c r="G41" s="226"/>
      <c r="H41" s="227"/>
      <c r="I41" s="231" t="s">
        <v>12</v>
      </c>
      <c r="J41" s="229"/>
      <c r="K41" s="231"/>
      <c r="L41" s="226"/>
      <c r="M41" s="230"/>
    </row>
    <row r="42" spans="1:13" x14ac:dyDescent="0.25">
      <c r="A42" s="216"/>
      <c r="B42" s="216" t="s">
        <v>32</v>
      </c>
      <c r="C42" s="216"/>
      <c r="D42" s="217"/>
      <c r="E42" s="225"/>
      <c r="F42" s="226"/>
      <c r="G42" s="226"/>
      <c r="H42" s="227"/>
      <c r="I42" s="231" t="s">
        <v>12</v>
      </c>
      <c r="J42" s="229"/>
      <c r="K42" s="231"/>
      <c r="L42" s="226"/>
      <c r="M42" s="230"/>
    </row>
    <row r="43" spans="1:13" x14ac:dyDescent="0.25">
      <c r="A43" s="216"/>
      <c r="B43" s="216" t="s">
        <v>33</v>
      </c>
      <c r="C43" s="235"/>
      <c r="D43" s="217"/>
      <c r="E43" s="225"/>
      <c r="F43" s="226"/>
      <c r="G43" s="226"/>
      <c r="H43" s="227"/>
      <c r="I43" s="228"/>
      <c r="J43" s="229"/>
      <c r="K43" s="231" t="s">
        <v>10</v>
      </c>
      <c r="L43" s="226"/>
      <c r="M43" s="230" t="s">
        <v>11</v>
      </c>
    </row>
    <row r="44" spans="1:13" x14ac:dyDescent="0.25">
      <c r="A44" s="236"/>
      <c r="B44" s="237"/>
      <c r="C44" s="237"/>
      <c r="D44" s="217"/>
      <c r="E44" s="225"/>
      <c r="F44" s="232"/>
      <c r="G44" s="226">
        <f>-SUM(F41:F44)</f>
        <v>0</v>
      </c>
      <c r="H44" s="227" t="s">
        <v>6</v>
      </c>
      <c r="I44" s="228"/>
      <c r="J44" s="229"/>
      <c r="K44" s="231"/>
      <c r="L44" s="226"/>
      <c r="M44" s="230"/>
    </row>
    <row r="45" spans="1:13" x14ac:dyDescent="0.25">
      <c r="A45" s="236"/>
      <c r="B45" s="237"/>
      <c r="C45" s="237"/>
      <c r="D45" s="217"/>
      <c r="E45" s="225"/>
      <c r="F45" s="226"/>
      <c r="G45" s="226"/>
      <c r="H45" s="227"/>
      <c r="I45" s="228"/>
      <c r="J45" s="229"/>
      <c r="K45" s="231"/>
      <c r="L45" s="226"/>
      <c r="M45" s="230"/>
    </row>
    <row r="46" spans="1:13" x14ac:dyDescent="0.25">
      <c r="A46" s="215" t="s">
        <v>15</v>
      </c>
      <c r="B46" s="216" t="s">
        <v>34</v>
      </c>
      <c r="C46" s="235"/>
      <c r="D46" s="217"/>
      <c r="E46" s="225"/>
      <c r="F46" s="226"/>
      <c r="G46" s="226"/>
      <c r="H46" s="227"/>
      <c r="I46" s="231" t="s">
        <v>12</v>
      </c>
      <c r="J46" s="229"/>
      <c r="K46" s="231"/>
      <c r="L46" s="226"/>
      <c r="M46" s="230"/>
    </row>
    <row r="47" spans="1:13" x14ac:dyDescent="0.25">
      <c r="A47" s="215"/>
      <c r="B47" s="216"/>
      <c r="C47" s="216"/>
      <c r="D47" s="217"/>
      <c r="E47" s="225"/>
      <c r="F47" s="226"/>
      <c r="G47" s="226"/>
      <c r="H47" s="227"/>
      <c r="I47" s="231"/>
      <c r="J47" s="229"/>
      <c r="K47" s="231"/>
      <c r="L47" s="226"/>
      <c r="M47" s="230"/>
    </row>
    <row r="48" spans="1:13" x14ac:dyDescent="0.25">
      <c r="A48" s="215"/>
      <c r="B48" s="216"/>
      <c r="C48" s="216"/>
      <c r="D48" s="217"/>
      <c r="E48" s="225"/>
      <c r="F48" s="232"/>
      <c r="G48" s="226">
        <f>SUM(F46:F48)</f>
        <v>0</v>
      </c>
      <c r="H48" s="227" t="s">
        <v>6</v>
      </c>
      <c r="I48" s="231"/>
      <c r="J48" s="229"/>
      <c r="K48" s="231"/>
      <c r="L48" s="226"/>
      <c r="M48" s="230"/>
    </row>
    <row r="49" spans="1:13" x14ac:dyDescent="0.25">
      <c r="A49" s="215"/>
      <c r="B49" s="216"/>
      <c r="C49" s="216"/>
      <c r="D49" s="217"/>
      <c r="E49" s="225"/>
      <c r="F49" s="226"/>
      <c r="G49" s="232"/>
      <c r="H49" s="227"/>
      <c r="I49" s="228"/>
      <c r="J49" s="229"/>
      <c r="K49" s="231"/>
      <c r="L49" s="226"/>
      <c r="M49" s="230"/>
    </row>
    <row r="50" spans="1:13" x14ac:dyDescent="0.25">
      <c r="A50" s="215" t="s">
        <v>35</v>
      </c>
      <c r="B50" s="216"/>
      <c r="C50" s="216"/>
      <c r="D50" s="217"/>
      <c r="E50" s="225"/>
      <c r="F50" s="226"/>
      <c r="G50" s="226">
        <f>SUM(G8:G49)</f>
        <v>983782.43949999963</v>
      </c>
      <c r="H50" s="227" t="s">
        <v>6</v>
      </c>
      <c r="I50" s="228"/>
      <c r="J50" s="229"/>
      <c r="K50" s="231"/>
      <c r="L50" s="226"/>
      <c r="M50" s="230"/>
    </row>
    <row r="51" spans="1:13" ht="11.25" customHeight="1" x14ac:dyDescent="0.25">
      <c r="A51" s="215" t="s">
        <v>36</v>
      </c>
      <c r="B51" s="216"/>
      <c r="C51" s="216"/>
      <c r="D51" s="217"/>
      <c r="E51" s="225"/>
      <c r="F51" s="226"/>
      <c r="G51" s="226"/>
      <c r="H51" s="227"/>
      <c r="I51" s="228"/>
      <c r="J51" s="229"/>
      <c r="K51" s="231"/>
      <c r="L51" s="226"/>
      <c r="M51" s="230"/>
    </row>
    <row r="52" spans="1:13" ht="11.25" customHeight="1" x14ac:dyDescent="0.25">
      <c r="A52" s="238"/>
      <c r="B52" s="216" t="s">
        <v>37</v>
      </c>
      <c r="C52" s="216"/>
      <c r="D52" s="217"/>
      <c r="E52" s="225"/>
      <c r="F52" s="226"/>
      <c r="G52" s="226"/>
      <c r="H52" s="227"/>
      <c r="I52" s="228"/>
      <c r="J52" s="229"/>
      <c r="K52" s="231" t="s">
        <v>10</v>
      </c>
      <c r="L52" s="226"/>
      <c r="M52" s="230" t="s">
        <v>17</v>
      </c>
    </row>
    <row r="53" spans="1:13" ht="11.25" customHeight="1" x14ac:dyDescent="0.25">
      <c r="A53" s="238"/>
      <c r="B53" s="216" t="s">
        <v>38</v>
      </c>
      <c r="C53" s="216"/>
      <c r="D53" s="217"/>
      <c r="E53" s="225"/>
      <c r="F53" s="226"/>
      <c r="G53" s="226"/>
      <c r="H53" s="227"/>
      <c r="I53" s="228"/>
      <c r="J53" s="229"/>
      <c r="K53" s="231" t="s">
        <v>10</v>
      </c>
      <c r="L53" s="226"/>
      <c r="M53" s="230" t="s">
        <v>17</v>
      </c>
    </row>
    <row r="54" spans="1:13" ht="11.25" customHeight="1" x14ac:dyDescent="0.25">
      <c r="A54" s="238"/>
      <c r="B54" s="216" t="s">
        <v>39</v>
      </c>
      <c r="C54" s="216"/>
      <c r="D54" s="217"/>
      <c r="E54" s="225"/>
      <c r="F54" s="226"/>
      <c r="G54" s="226"/>
      <c r="H54" s="227"/>
      <c r="I54" s="228"/>
      <c r="J54" s="229"/>
      <c r="K54" s="231" t="s">
        <v>10</v>
      </c>
      <c r="L54" s="226"/>
      <c r="M54" s="230" t="s">
        <v>17</v>
      </c>
    </row>
    <row r="55" spans="1:13" x14ac:dyDescent="0.25">
      <c r="A55" s="215"/>
      <c r="B55" s="216"/>
      <c r="C55" s="216"/>
      <c r="D55" s="217"/>
      <c r="E55" s="225"/>
      <c r="F55" s="232"/>
      <c r="G55" s="226">
        <f>SUM(F52:F55)</f>
        <v>0</v>
      </c>
      <c r="H55" s="227" t="s">
        <v>6</v>
      </c>
      <c r="I55" s="228"/>
      <c r="J55" s="229"/>
      <c r="K55" s="231"/>
      <c r="L55" s="226"/>
      <c r="M55" s="230"/>
    </row>
    <row r="56" spans="1:13" x14ac:dyDescent="0.25">
      <c r="A56" s="215"/>
      <c r="B56" s="216"/>
      <c r="C56" s="216"/>
      <c r="D56" s="217"/>
      <c r="E56" s="225"/>
      <c r="F56" s="226"/>
      <c r="G56" s="232"/>
      <c r="H56" s="227"/>
      <c r="I56" s="228"/>
      <c r="J56" s="229"/>
      <c r="K56" s="231"/>
      <c r="L56" s="226"/>
      <c r="M56" s="230"/>
    </row>
    <row r="57" spans="1:13" ht="11.25" customHeight="1" x14ac:dyDescent="0.25">
      <c r="A57" s="215" t="s">
        <v>40</v>
      </c>
      <c r="B57" s="216"/>
      <c r="C57" s="216"/>
      <c r="D57" s="217"/>
      <c r="E57" s="225"/>
      <c r="F57" s="239"/>
      <c r="G57" s="226">
        <f>SUM(G50:G55)</f>
        <v>983782.43949999963</v>
      </c>
      <c r="H57" s="227" t="s">
        <v>6</v>
      </c>
      <c r="I57" s="228"/>
      <c r="J57" s="229"/>
      <c r="K57" s="231"/>
      <c r="L57" s="226"/>
      <c r="M57" s="230"/>
    </row>
    <row r="58" spans="1:13" ht="11.25" customHeight="1" x14ac:dyDescent="0.25">
      <c r="A58" s="215" t="s">
        <v>7</v>
      </c>
      <c r="B58" s="216" t="s">
        <v>66</v>
      </c>
      <c r="C58" s="217"/>
      <c r="D58" s="217"/>
      <c r="E58" s="240"/>
      <c r="F58" s="241"/>
      <c r="G58" s="226"/>
      <c r="H58" s="227"/>
      <c r="I58" s="228"/>
      <c r="J58" s="229"/>
      <c r="K58" s="231"/>
      <c r="L58" s="226"/>
      <c r="M58" s="230"/>
    </row>
    <row r="59" spans="1:13" x14ac:dyDescent="0.25">
      <c r="A59" s="215"/>
      <c r="B59" s="216"/>
      <c r="C59" s="228" t="s">
        <v>41</v>
      </c>
      <c r="D59" s="217"/>
      <c r="E59" s="242"/>
      <c r="F59" s="243"/>
      <c r="G59" s="226"/>
      <c r="H59" s="227"/>
      <c r="I59" s="228"/>
      <c r="J59" s="229"/>
      <c r="K59" s="231" t="s">
        <v>10</v>
      </c>
      <c r="L59" s="226"/>
      <c r="M59" s="230" t="s">
        <v>11</v>
      </c>
    </row>
    <row r="60" spans="1:13" x14ac:dyDescent="0.25">
      <c r="A60" s="215"/>
      <c r="B60" s="216"/>
      <c r="C60" s="228" t="s">
        <v>42</v>
      </c>
      <c r="D60" s="217"/>
      <c r="E60" s="242" t="s">
        <v>279</v>
      </c>
      <c r="F60" s="243">
        <f>'Sch15'!G43</f>
        <v>153789.52324527199</v>
      </c>
      <c r="G60" s="226"/>
      <c r="H60" s="227"/>
      <c r="I60" s="228"/>
      <c r="J60" s="229"/>
      <c r="K60" s="231" t="s">
        <v>10</v>
      </c>
      <c r="L60" s="226">
        <f>-F60</f>
        <v>-153789.52324527199</v>
      </c>
      <c r="M60" s="230" t="s">
        <v>11</v>
      </c>
    </row>
    <row r="61" spans="1:13" x14ac:dyDescent="0.25">
      <c r="A61" s="215"/>
      <c r="B61" s="216"/>
      <c r="C61" s="228" t="s">
        <v>43</v>
      </c>
      <c r="D61" s="217"/>
      <c r="E61" s="242"/>
      <c r="F61" s="243"/>
      <c r="G61" s="226"/>
      <c r="H61" s="227"/>
      <c r="I61" s="228"/>
      <c r="J61" s="229"/>
      <c r="K61" s="231" t="s">
        <v>10</v>
      </c>
      <c r="L61" s="226"/>
      <c r="M61" s="230" t="s">
        <v>11</v>
      </c>
    </row>
    <row r="62" spans="1:13" x14ac:dyDescent="0.25">
      <c r="A62" s="215"/>
      <c r="B62" s="216"/>
      <c r="C62" s="228" t="s">
        <v>44</v>
      </c>
      <c r="D62" s="217"/>
      <c r="E62" s="242"/>
      <c r="F62" s="243"/>
      <c r="G62" s="226"/>
      <c r="H62" s="227"/>
      <c r="I62" s="231" t="s">
        <v>12</v>
      </c>
      <c r="J62" s="229"/>
      <c r="K62" s="231"/>
      <c r="L62" s="226"/>
      <c r="M62" s="230"/>
    </row>
    <row r="63" spans="1:13" x14ac:dyDescent="0.25">
      <c r="A63" s="215"/>
      <c r="B63" s="216"/>
      <c r="C63" s="216" t="s">
        <v>268</v>
      </c>
      <c r="D63" s="217"/>
      <c r="E63" s="242" t="s">
        <v>308</v>
      </c>
      <c r="F63" s="244">
        <f>'Sch17'!F26</f>
        <v>93927.719999999987</v>
      </c>
      <c r="G63" s="226"/>
      <c r="H63" s="227"/>
      <c r="I63" s="228"/>
      <c r="J63" s="229">
        <f>-F63</f>
        <v>-93927.719999999987</v>
      </c>
      <c r="K63" s="228"/>
      <c r="L63" s="226" t="s">
        <v>344</v>
      </c>
      <c r="M63" s="230"/>
    </row>
    <row r="64" spans="1:13" x14ac:dyDescent="0.25">
      <c r="A64" s="215"/>
      <c r="B64" s="216"/>
      <c r="C64" s="216"/>
      <c r="D64" s="217"/>
      <c r="E64" s="240"/>
      <c r="F64" s="243">
        <f>SUM(F58:F63)</f>
        <v>247717.24324527197</v>
      </c>
      <c r="G64" s="226"/>
      <c r="H64" s="227"/>
      <c r="I64" s="228"/>
      <c r="J64" s="229"/>
      <c r="K64" s="231"/>
      <c r="L64" s="226">
        <f>SUM(L9:L63)</f>
        <v>-50447.685754777689</v>
      </c>
      <c r="M64" s="230"/>
    </row>
    <row r="65" spans="1:14" x14ac:dyDescent="0.25">
      <c r="A65" s="215"/>
      <c r="B65" s="216"/>
      <c r="C65" s="216"/>
      <c r="D65" s="217"/>
      <c r="E65" s="240"/>
      <c r="F65" s="243"/>
      <c r="G65" s="226"/>
      <c r="H65" s="227"/>
      <c r="I65" s="228"/>
      <c r="J65" s="229"/>
      <c r="K65" s="231"/>
      <c r="L65" s="277" t="s">
        <v>345</v>
      </c>
      <c r="M65" s="230"/>
    </row>
    <row r="66" spans="1:14" x14ac:dyDescent="0.25">
      <c r="A66" s="215"/>
      <c r="B66" s="216"/>
      <c r="C66" s="216"/>
      <c r="D66" s="217"/>
      <c r="E66" s="240"/>
      <c r="F66" s="243"/>
      <c r="G66" s="226"/>
      <c r="H66" s="227"/>
      <c r="I66" s="228"/>
      <c r="J66" s="229"/>
      <c r="K66" s="245" t="s">
        <v>67</v>
      </c>
      <c r="L66" s="246">
        <v>0.17</v>
      </c>
      <c r="M66" s="230" t="s">
        <v>46</v>
      </c>
    </row>
    <row r="67" spans="1:14" x14ac:dyDescent="0.25">
      <c r="A67" s="215"/>
      <c r="B67" s="216"/>
      <c r="C67" s="216"/>
      <c r="D67" s="217"/>
      <c r="E67" s="240"/>
      <c r="F67" s="243"/>
      <c r="G67" s="226"/>
      <c r="H67" s="227"/>
      <c r="I67" s="228"/>
      <c r="J67" s="229"/>
      <c r="K67" s="231" t="s">
        <v>47</v>
      </c>
      <c r="L67" s="226">
        <f>L64*L66</f>
        <v>-8576.1065783122085</v>
      </c>
      <c r="M67" s="230" t="s">
        <v>48</v>
      </c>
      <c r="N67" s="313" t="s">
        <v>285</v>
      </c>
    </row>
    <row r="68" spans="1:14" x14ac:dyDescent="0.25">
      <c r="A68" s="215"/>
      <c r="B68" s="216"/>
      <c r="C68" s="216"/>
      <c r="D68" s="217"/>
      <c r="E68" s="240"/>
      <c r="F68" s="243"/>
      <c r="G68" s="226"/>
      <c r="H68" s="227"/>
      <c r="I68" s="228"/>
      <c r="J68" s="229"/>
      <c r="K68" s="231"/>
      <c r="L68" s="226" t="s">
        <v>45</v>
      </c>
      <c r="M68" s="230"/>
    </row>
    <row r="69" spans="1:14" x14ac:dyDescent="0.25">
      <c r="A69" s="215" t="s">
        <v>7</v>
      </c>
      <c r="B69" s="216" t="s">
        <v>49</v>
      </c>
      <c r="C69" s="235"/>
      <c r="D69" s="217"/>
      <c r="E69" s="240"/>
      <c r="F69" s="243"/>
      <c r="G69" s="226"/>
      <c r="H69" s="247"/>
      <c r="I69" s="248"/>
      <c r="J69" s="249"/>
      <c r="K69" s="231" t="s">
        <v>10</v>
      </c>
      <c r="L69" s="226"/>
      <c r="M69" s="230" t="s">
        <v>11</v>
      </c>
    </row>
    <row r="70" spans="1:14" x14ac:dyDescent="0.25">
      <c r="A70" s="215"/>
      <c r="B70" s="216"/>
      <c r="C70" s="216"/>
      <c r="D70" s="217"/>
      <c r="E70" s="242"/>
      <c r="F70" s="244"/>
      <c r="G70" s="226"/>
      <c r="H70" s="247"/>
      <c r="I70" s="250"/>
      <c r="J70" s="229"/>
      <c r="K70" s="231"/>
      <c r="L70" s="251"/>
      <c r="M70" s="230"/>
    </row>
    <row r="71" spans="1:14" ht="11.25" customHeight="1" x14ac:dyDescent="0.25">
      <c r="A71" s="215" t="s">
        <v>50</v>
      </c>
      <c r="B71" s="216"/>
      <c r="C71" s="216"/>
      <c r="D71" s="217"/>
      <c r="E71" s="242"/>
      <c r="F71" s="243">
        <f>SUM(F69,F64)</f>
        <v>247717.24324527197</v>
      </c>
      <c r="G71" s="226">
        <f>-F71</f>
        <v>-247717.24324527197</v>
      </c>
      <c r="H71" s="247" t="s">
        <v>6</v>
      </c>
      <c r="I71" s="250"/>
      <c r="J71" s="229"/>
      <c r="K71" s="231" t="s">
        <v>10</v>
      </c>
      <c r="L71" s="226"/>
      <c r="M71" s="230" t="s">
        <v>17</v>
      </c>
    </row>
    <row r="72" spans="1:14" x14ac:dyDescent="0.25">
      <c r="A72" s="215"/>
      <c r="B72" s="216"/>
      <c r="C72" s="216"/>
      <c r="D72" s="217"/>
      <c r="E72" s="242"/>
      <c r="F72" s="252" t="s">
        <v>45</v>
      </c>
      <c r="G72" s="232"/>
      <c r="H72" s="247"/>
      <c r="I72" s="250"/>
      <c r="J72" s="229"/>
      <c r="K72" s="231"/>
      <c r="L72" s="226"/>
      <c r="M72" s="230"/>
    </row>
    <row r="73" spans="1:14" x14ac:dyDescent="0.25">
      <c r="A73" s="215" t="s">
        <v>51</v>
      </c>
      <c r="B73" s="216"/>
      <c r="C73" s="216"/>
      <c r="D73" s="217"/>
      <c r="E73" s="225"/>
      <c r="F73" s="226"/>
      <c r="G73" s="226">
        <f>SUM(G57:G71)</f>
        <v>736065.19625472766</v>
      </c>
      <c r="H73" s="247" t="s">
        <v>6</v>
      </c>
      <c r="I73" s="250"/>
      <c r="J73" s="229"/>
      <c r="K73" s="231"/>
      <c r="L73" s="226" t="s">
        <v>45</v>
      </c>
      <c r="M73" s="230"/>
    </row>
    <row r="74" spans="1:14" ht="11.25" customHeight="1" x14ac:dyDescent="0.25">
      <c r="A74" s="215" t="s">
        <v>7</v>
      </c>
      <c r="B74" s="216" t="s">
        <v>52</v>
      </c>
      <c r="C74" s="235"/>
      <c r="D74" s="217"/>
      <c r="E74" s="253"/>
      <c r="F74" s="226"/>
      <c r="G74" s="226"/>
      <c r="H74" s="247" t="s">
        <v>6</v>
      </c>
      <c r="I74" s="248"/>
      <c r="J74" s="229"/>
      <c r="K74" s="231" t="s">
        <v>10</v>
      </c>
      <c r="L74" s="226"/>
      <c r="M74" s="230" t="s">
        <v>11</v>
      </c>
    </row>
    <row r="75" spans="1:14" x14ac:dyDescent="0.25">
      <c r="A75" s="226"/>
      <c r="B75" s="226"/>
      <c r="C75" s="226"/>
      <c r="D75" s="226"/>
      <c r="E75" s="254"/>
      <c r="F75" s="226"/>
      <c r="G75" s="232"/>
      <c r="H75" s="247"/>
      <c r="I75" s="250"/>
      <c r="J75" s="229"/>
      <c r="K75" s="231"/>
      <c r="L75" s="251"/>
      <c r="M75" s="230"/>
    </row>
    <row r="76" spans="1:14" x14ac:dyDescent="0.25">
      <c r="A76" s="215" t="s">
        <v>53</v>
      </c>
      <c r="B76" s="216"/>
      <c r="C76" s="216"/>
      <c r="D76" s="217"/>
      <c r="E76" s="225"/>
      <c r="F76" s="226"/>
      <c r="G76" s="226">
        <f>SUM(G73:G75)</f>
        <v>736065.19625472766</v>
      </c>
      <c r="H76" s="247" t="s">
        <v>6</v>
      </c>
      <c r="I76" s="250"/>
      <c r="J76" s="229"/>
      <c r="K76" s="231" t="s">
        <v>10</v>
      </c>
      <c r="L76" s="226"/>
      <c r="M76" s="230" t="s">
        <v>17</v>
      </c>
    </row>
    <row r="77" spans="1:14" x14ac:dyDescent="0.25">
      <c r="A77" s="215"/>
      <c r="B77" s="216"/>
      <c r="C77" s="216"/>
      <c r="D77" s="217"/>
      <c r="E77" s="225"/>
      <c r="F77" s="226"/>
      <c r="G77" s="226" t="s">
        <v>45</v>
      </c>
      <c r="H77" s="247"/>
      <c r="I77" s="250"/>
      <c r="J77" s="255"/>
      <c r="K77" s="231"/>
      <c r="L77" s="256"/>
      <c r="M77" s="230"/>
    </row>
    <row r="78" spans="1:14" x14ac:dyDescent="0.25">
      <c r="A78" s="215"/>
      <c r="B78" s="216"/>
      <c r="C78" s="216"/>
      <c r="D78" s="217"/>
      <c r="E78" s="225"/>
      <c r="F78" s="226"/>
      <c r="G78" s="226"/>
      <c r="H78" s="247"/>
      <c r="I78" s="250"/>
      <c r="J78" s="229"/>
      <c r="K78" s="231"/>
      <c r="L78" s="226"/>
      <c r="M78" s="230"/>
    </row>
    <row r="79" spans="1:14" x14ac:dyDescent="0.25">
      <c r="A79" s="215"/>
      <c r="B79" s="216"/>
      <c r="C79" s="216"/>
      <c r="D79" s="217"/>
      <c r="E79" s="225"/>
      <c r="F79" s="226"/>
      <c r="G79" s="226"/>
      <c r="H79" s="247"/>
      <c r="I79" s="250"/>
      <c r="J79" s="229" t="s">
        <v>45</v>
      </c>
      <c r="K79" s="231"/>
      <c r="L79" s="226" t="s">
        <v>45</v>
      </c>
      <c r="M79" s="230"/>
    </row>
    <row r="80" spans="1:14" ht="11.25" customHeight="1" x14ac:dyDescent="0.25">
      <c r="A80" s="215" t="s">
        <v>54</v>
      </c>
      <c r="B80" s="216"/>
      <c r="C80" s="216"/>
      <c r="D80" s="217"/>
      <c r="E80" s="225"/>
      <c r="F80" s="257" t="s">
        <v>67</v>
      </c>
      <c r="G80" s="246">
        <v>0.17</v>
      </c>
      <c r="H80" s="247"/>
      <c r="I80" s="258" t="s">
        <v>67</v>
      </c>
      <c r="J80" s="259">
        <v>0.17</v>
      </c>
      <c r="K80" s="245" t="s">
        <v>67</v>
      </c>
      <c r="L80" s="246">
        <v>0.17</v>
      </c>
      <c r="M80" s="230" t="s">
        <v>46</v>
      </c>
    </row>
    <row r="81" spans="1:13" x14ac:dyDescent="0.25">
      <c r="A81" s="215"/>
      <c r="B81" s="216"/>
      <c r="C81" s="216"/>
      <c r="D81" s="217"/>
      <c r="E81" s="225"/>
      <c r="F81" s="226"/>
      <c r="G81" s="226"/>
      <c r="H81" s="247"/>
      <c r="I81" s="250"/>
      <c r="J81" s="229"/>
      <c r="K81" s="231" t="s">
        <v>55</v>
      </c>
      <c r="L81" s="226">
        <f>L78*L80</f>
        <v>0</v>
      </c>
      <c r="M81" s="230" t="s">
        <v>271</v>
      </c>
    </row>
    <row r="82" spans="1:13" x14ac:dyDescent="0.25">
      <c r="A82" s="215"/>
      <c r="B82" s="216"/>
      <c r="C82" s="216"/>
      <c r="D82" s="217"/>
      <c r="E82" s="225"/>
      <c r="F82" s="226"/>
      <c r="G82" s="226"/>
      <c r="H82" s="247"/>
      <c r="I82" s="250"/>
      <c r="J82" s="229"/>
      <c r="K82" s="231"/>
      <c r="L82" s="226" t="s">
        <v>45</v>
      </c>
      <c r="M82" s="230"/>
    </row>
    <row r="83" spans="1:13" ht="11.25" customHeight="1" x14ac:dyDescent="0.25">
      <c r="A83" s="215" t="s">
        <v>56</v>
      </c>
      <c r="B83" s="216"/>
      <c r="C83" s="216"/>
      <c r="D83" s="217"/>
      <c r="E83" s="225"/>
      <c r="F83" s="226"/>
      <c r="G83" s="226">
        <f>G76*G80</f>
        <v>125131.08336330371</v>
      </c>
      <c r="H83" s="247" t="s">
        <v>6</v>
      </c>
      <c r="I83" s="250"/>
      <c r="J83" s="229"/>
      <c r="K83" s="231" t="s">
        <v>57</v>
      </c>
      <c r="L83" s="226">
        <f>L67+L81</f>
        <v>-8576.1065783122085</v>
      </c>
      <c r="M83" s="230" t="s">
        <v>58</v>
      </c>
    </row>
    <row r="84" spans="1:13" x14ac:dyDescent="0.25">
      <c r="A84" s="215"/>
      <c r="B84" s="216"/>
      <c r="C84" s="216"/>
      <c r="D84" s="217"/>
      <c r="E84" s="225"/>
      <c r="F84" s="226"/>
      <c r="G84" s="226"/>
      <c r="H84" s="247"/>
      <c r="I84" s="250"/>
      <c r="J84" s="229" t="s">
        <v>45</v>
      </c>
      <c r="K84" s="231"/>
      <c r="L84" s="226" t="s">
        <v>45</v>
      </c>
      <c r="M84" s="230" t="s">
        <v>59</v>
      </c>
    </row>
    <row r="85" spans="1:13" ht="11.25" customHeight="1" x14ac:dyDescent="0.25">
      <c r="A85" s="215" t="s">
        <v>60</v>
      </c>
      <c r="B85" s="216"/>
      <c r="C85" s="216"/>
      <c r="D85" s="217"/>
      <c r="E85" s="225"/>
      <c r="F85" s="226"/>
      <c r="G85" s="226">
        <f>-0.17*152500</f>
        <v>-25925.000000000004</v>
      </c>
      <c r="H85" s="247"/>
      <c r="I85" s="250"/>
      <c r="J85" s="229"/>
      <c r="K85" s="228"/>
      <c r="L85" s="226" t="s">
        <v>61</v>
      </c>
      <c r="M85" s="230" t="s">
        <v>62</v>
      </c>
    </row>
    <row r="86" spans="1:13" x14ac:dyDescent="0.25">
      <c r="A86" s="215"/>
      <c r="B86" s="216"/>
      <c r="C86" s="216"/>
      <c r="D86" s="217"/>
      <c r="E86" s="225"/>
      <c r="F86" s="226"/>
      <c r="G86" s="256"/>
      <c r="H86" s="247"/>
      <c r="I86" s="250"/>
      <c r="J86" s="229"/>
      <c r="K86" s="228"/>
      <c r="L86" s="226"/>
      <c r="M86" s="230"/>
    </row>
    <row r="87" spans="1:13" ht="11.25" customHeight="1" x14ac:dyDescent="0.25">
      <c r="A87" s="215" t="s">
        <v>270</v>
      </c>
      <c r="B87" s="216"/>
      <c r="C87" s="216"/>
      <c r="D87" s="217"/>
      <c r="E87" s="225"/>
      <c r="F87" s="226"/>
      <c r="G87" s="226">
        <f>SUM(G83:G86)</f>
        <v>99206.083363303711</v>
      </c>
      <c r="H87" s="247"/>
      <c r="I87" s="250"/>
      <c r="J87" s="229"/>
      <c r="K87" s="228"/>
      <c r="L87" s="226"/>
      <c r="M87" s="230"/>
    </row>
    <row r="88" spans="1:13" x14ac:dyDescent="0.25">
      <c r="A88" s="260"/>
      <c r="B88" s="261"/>
      <c r="C88" s="261"/>
      <c r="D88" s="262"/>
      <c r="E88" s="263"/>
      <c r="F88" s="239"/>
      <c r="G88" s="239" t="s">
        <v>45</v>
      </c>
      <c r="H88" s="264"/>
      <c r="I88" s="265"/>
      <c r="J88" s="266"/>
      <c r="K88" s="267"/>
      <c r="L88" s="239"/>
      <c r="M88" s="233"/>
    </row>
    <row r="89" spans="1:13" x14ac:dyDescent="0.25">
      <c r="A89" s="199" t="s">
        <v>269</v>
      </c>
      <c r="G89" s="268">
        <f>MAX(-G87*0.3,-20000)</f>
        <v>-20000</v>
      </c>
      <c r="H89" s="22"/>
    </row>
    <row r="90" spans="1:13" x14ac:dyDescent="0.25">
      <c r="G90" s="269"/>
      <c r="H90" s="22"/>
    </row>
    <row r="91" spans="1:13" x14ac:dyDescent="0.25">
      <c r="A91" s="233" t="s">
        <v>63</v>
      </c>
      <c r="B91" s="235"/>
      <c r="C91" s="235"/>
      <c r="D91" s="235"/>
      <c r="E91" s="235"/>
      <c r="F91" s="270"/>
      <c r="G91" s="268">
        <f>G87+G89</f>
        <v>79206.083363303711</v>
      </c>
      <c r="H91" s="22"/>
    </row>
    <row r="92" spans="1:13" x14ac:dyDescent="0.25">
      <c r="A92" s="199" t="s">
        <v>311</v>
      </c>
      <c r="E92" s="271" t="s">
        <v>254</v>
      </c>
      <c r="G92" s="268">
        <v>83495</v>
      </c>
    </row>
    <row r="93" spans="1:13" ht="12.6" thickBot="1" x14ac:dyDescent="0.3">
      <c r="A93" s="199" t="s">
        <v>286</v>
      </c>
      <c r="G93" s="272">
        <f>G91-G92</f>
        <v>-4288.9166366962891</v>
      </c>
    </row>
    <row r="94" spans="1:13" ht="12.6" thickTop="1" x14ac:dyDescent="0.25"/>
  </sheetData>
  <mergeCells count="3">
    <mergeCell ref="K7:L7"/>
    <mergeCell ref="I7:J7"/>
    <mergeCell ref="A6:M6"/>
  </mergeCells>
  <pageMargins left="0.45" right="0.45" top="0.25" bottom="0.5" header="0.3" footer="0.3"/>
  <pageSetup paperSize="9" scale="7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39997558519241921"/>
    <pageSetUpPr fitToPage="1"/>
  </sheetPr>
  <dimension ref="A1:V72"/>
  <sheetViews>
    <sheetView showGridLines="0" tabSelected="1" topLeftCell="A4" workbookViewId="0">
      <selection activeCell="T25" sqref="T25"/>
    </sheetView>
  </sheetViews>
  <sheetFormatPr defaultColWidth="9.109375" defaultRowHeight="12" x14ac:dyDescent="0.25"/>
  <cols>
    <col min="1" max="1" width="24.44140625" style="199" customWidth="1"/>
    <col min="2" max="2" width="15.44140625" style="2" customWidth="1"/>
    <col min="3" max="3" width="11.44140625" style="2" customWidth="1"/>
    <col min="4" max="4" width="1.88671875" style="2" customWidth="1"/>
    <col min="5" max="5" width="11.44140625" style="2" customWidth="1"/>
    <col min="6" max="6" width="1.88671875" style="2" customWidth="1"/>
    <col min="7" max="7" width="11.44140625" style="2" customWidth="1"/>
    <col min="8" max="8" width="1.88671875" style="2" customWidth="1"/>
    <col min="9" max="9" width="11.44140625" style="2" customWidth="1"/>
    <col min="10" max="10" width="1.88671875" style="2" customWidth="1"/>
    <col min="11" max="11" width="11.44140625" style="2" customWidth="1"/>
    <col min="12" max="12" width="3.33203125" style="2" bestFit="1" customWidth="1"/>
    <col min="13" max="14" width="9.109375" style="78"/>
    <col min="15" max="15" width="3.6640625" style="78" customWidth="1"/>
    <col min="16" max="16" width="11.44140625" style="284" customWidth="1"/>
    <col min="17" max="17" width="16.33203125" style="298" customWidth="1"/>
    <col min="18" max="19" width="16.33203125" style="9" customWidth="1"/>
    <col min="20" max="20" width="16.33203125" style="299" customWidth="1"/>
    <col min="21" max="21" width="11.44140625" style="176" customWidth="1"/>
    <col min="22" max="22" width="3.6640625" style="176" customWidth="1"/>
    <col min="23" max="16384" width="9.109375" style="176"/>
  </cols>
  <sheetData>
    <row r="1" spans="1:22" s="164" customFormat="1" x14ac:dyDescent="0.2">
      <c r="A1" s="1" t="s">
        <v>64</v>
      </c>
      <c r="B1" s="1"/>
      <c r="C1" s="159"/>
      <c r="D1" s="159"/>
      <c r="E1" s="160"/>
      <c r="F1" s="160"/>
      <c r="G1" s="148"/>
      <c r="H1" s="148"/>
      <c r="I1" s="161"/>
      <c r="J1" s="161"/>
      <c r="K1" s="162"/>
      <c r="L1" s="163"/>
      <c r="M1" s="162"/>
      <c r="N1" s="162"/>
      <c r="O1" s="278"/>
      <c r="P1" s="282"/>
      <c r="Q1" s="290"/>
      <c r="R1" s="291"/>
      <c r="S1" s="291"/>
      <c r="T1" s="292"/>
      <c r="U1" s="279"/>
      <c r="V1" s="279"/>
    </row>
    <row r="2" spans="1:22" s="164" customFormat="1" x14ac:dyDescent="0.2">
      <c r="A2" s="1" t="s">
        <v>70</v>
      </c>
      <c r="B2" s="159"/>
      <c r="C2" s="159"/>
      <c r="D2" s="165"/>
      <c r="E2" s="163"/>
      <c r="F2" s="166"/>
      <c r="G2" s="163"/>
      <c r="H2" s="166"/>
      <c r="I2" s="161"/>
      <c r="J2" s="161"/>
      <c r="K2" s="162"/>
      <c r="L2" s="163"/>
      <c r="M2" s="162"/>
      <c r="N2" s="162"/>
      <c r="O2" s="278"/>
      <c r="P2" s="282"/>
      <c r="Q2" s="290"/>
      <c r="R2" s="291"/>
      <c r="S2" s="291"/>
      <c r="T2" s="292"/>
      <c r="U2" s="279"/>
      <c r="V2" s="279"/>
    </row>
    <row r="3" spans="1:22" s="164" customFormat="1" x14ac:dyDescent="0.25">
      <c r="A3" s="1" t="s">
        <v>71</v>
      </c>
      <c r="B3" s="167" t="s">
        <v>72</v>
      </c>
      <c r="C3" s="168" t="s">
        <v>73</v>
      </c>
      <c r="D3" s="1"/>
      <c r="E3" s="169" t="s">
        <v>74</v>
      </c>
      <c r="F3" s="1"/>
      <c r="G3" s="168" t="s">
        <v>73</v>
      </c>
      <c r="H3" s="170"/>
      <c r="I3" s="161"/>
      <c r="J3" s="161"/>
      <c r="K3" s="162"/>
      <c r="L3" s="163"/>
      <c r="M3" s="162"/>
      <c r="N3" s="162"/>
      <c r="O3" s="278"/>
      <c r="P3" s="283" t="s">
        <v>314</v>
      </c>
      <c r="Q3" s="290"/>
      <c r="R3" s="291"/>
      <c r="S3" s="291"/>
      <c r="T3" s="292"/>
      <c r="U3" s="279"/>
      <c r="V3" s="279"/>
    </row>
    <row r="4" spans="1:22" s="164" customFormat="1" x14ac:dyDescent="0.2">
      <c r="A4" s="163"/>
      <c r="B4" s="163"/>
      <c r="C4" s="159"/>
      <c r="D4" s="161"/>
      <c r="E4" s="161"/>
      <c r="F4" s="170"/>
      <c r="G4" s="163"/>
      <c r="H4" s="170"/>
      <c r="I4" s="161"/>
      <c r="J4" s="161"/>
      <c r="K4" s="162"/>
      <c r="L4" s="163"/>
      <c r="M4" s="162"/>
      <c r="N4" s="162"/>
      <c r="O4" s="278"/>
      <c r="P4" s="282"/>
      <c r="Q4" s="290"/>
      <c r="R4" s="291"/>
      <c r="S4" s="291"/>
      <c r="T4" s="292"/>
      <c r="U4" s="279"/>
      <c r="V4" s="279"/>
    </row>
    <row r="5" spans="1:22" s="164" customFormat="1" x14ac:dyDescent="0.25">
      <c r="A5" s="1" t="s">
        <v>75</v>
      </c>
      <c r="B5" s="171" t="s">
        <v>76</v>
      </c>
      <c r="C5" s="159"/>
      <c r="D5" s="159"/>
      <c r="E5" s="161"/>
      <c r="F5" s="161"/>
      <c r="G5" s="170"/>
      <c r="H5" s="170"/>
      <c r="I5" s="161"/>
      <c r="J5" s="161"/>
      <c r="K5" s="162"/>
      <c r="L5" s="163"/>
      <c r="M5" s="162"/>
      <c r="O5" s="278"/>
      <c r="P5" s="311" t="s">
        <v>372</v>
      </c>
      <c r="Q5" s="293"/>
      <c r="R5" s="291"/>
      <c r="S5" s="291"/>
      <c r="T5" s="292"/>
      <c r="U5" s="279"/>
      <c r="V5" s="279"/>
    </row>
    <row r="6" spans="1:22" x14ac:dyDescent="0.25">
      <c r="O6" s="280"/>
      <c r="P6" s="282"/>
      <c r="Q6" s="290"/>
      <c r="R6" s="291"/>
      <c r="S6" s="291"/>
      <c r="T6" s="294"/>
      <c r="U6" s="281"/>
      <c r="V6" s="281"/>
    </row>
    <row r="7" spans="1:22" x14ac:dyDescent="0.25">
      <c r="A7" s="172"/>
      <c r="B7" s="173"/>
      <c r="C7" s="174" t="s">
        <v>47</v>
      </c>
      <c r="D7" s="174"/>
      <c r="E7" s="174" t="s">
        <v>55</v>
      </c>
      <c r="F7" s="174"/>
      <c r="G7" s="174" t="s">
        <v>77</v>
      </c>
      <c r="H7" s="174"/>
      <c r="I7" s="174" t="s">
        <v>78</v>
      </c>
      <c r="J7" s="174"/>
      <c r="K7" s="174" t="s">
        <v>79</v>
      </c>
      <c r="L7" s="174"/>
      <c r="N7" s="175"/>
      <c r="O7" s="280"/>
      <c r="P7" s="285"/>
      <c r="Q7" s="285" t="s">
        <v>347</v>
      </c>
      <c r="R7" s="286"/>
      <c r="S7" s="286" t="s">
        <v>363</v>
      </c>
      <c r="T7" s="285" t="s">
        <v>349</v>
      </c>
      <c r="U7" s="287"/>
      <c r="V7" s="281"/>
    </row>
    <row r="8" spans="1:22" x14ac:dyDescent="0.25">
      <c r="A8" s="172"/>
      <c r="B8" s="173"/>
      <c r="C8" s="174" t="s">
        <v>80</v>
      </c>
      <c r="D8" s="174"/>
      <c r="E8" s="174"/>
      <c r="F8" s="174"/>
      <c r="G8" s="324" t="s">
        <v>81</v>
      </c>
      <c r="H8" s="324"/>
      <c r="I8" s="324"/>
      <c r="J8" s="174"/>
      <c r="K8" s="174" t="s">
        <v>82</v>
      </c>
      <c r="L8" s="174"/>
      <c r="N8" s="175"/>
      <c r="O8" s="280"/>
      <c r="P8" s="285"/>
      <c r="Q8" s="285" t="s">
        <v>348</v>
      </c>
      <c r="R8" s="285" t="s">
        <v>164</v>
      </c>
      <c r="S8" s="301" t="s">
        <v>362</v>
      </c>
      <c r="T8" s="285" t="s">
        <v>348</v>
      </c>
      <c r="U8" s="287"/>
      <c r="V8" s="281"/>
    </row>
    <row r="9" spans="1:22" x14ac:dyDescent="0.25">
      <c r="A9" s="172"/>
      <c r="B9" s="173"/>
      <c r="C9" s="174" t="s">
        <v>83</v>
      </c>
      <c r="D9" s="174"/>
      <c r="E9" s="174" t="s">
        <v>84</v>
      </c>
      <c r="F9" s="174"/>
      <c r="G9" s="174" t="s">
        <v>85</v>
      </c>
      <c r="H9" s="174"/>
      <c r="I9" s="174" t="s">
        <v>86</v>
      </c>
      <c r="J9" s="174"/>
      <c r="K9" s="174" t="s">
        <v>87</v>
      </c>
      <c r="L9" s="174"/>
      <c r="N9" s="175"/>
      <c r="O9" s="280"/>
      <c r="P9" s="285"/>
      <c r="Q9" s="285" t="s">
        <v>2</v>
      </c>
      <c r="R9" s="285" t="s">
        <v>2</v>
      </c>
      <c r="S9" s="285" t="s">
        <v>2</v>
      </c>
      <c r="T9" s="285" t="s">
        <v>2</v>
      </c>
      <c r="U9" s="287"/>
      <c r="V9" s="281"/>
    </row>
    <row r="10" spans="1:22" x14ac:dyDescent="0.25">
      <c r="A10" s="177" t="s">
        <v>88</v>
      </c>
      <c r="B10" s="178"/>
      <c r="C10" s="174" t="s">
        <v>2</v>
      </c>
      <c r="D10" s="174"/>
      <c r="E10" s="174" t="s">
        <v>2</v>
      </c>
      <c r="F10" s="174"/>
      <c r="G10" s="174" t="s">
        <v>2</v>
      </c>
      <c r="H10" s="174"/>
      <c r="I10" s="174" t="s">
        <v>2</v>
      </c>
      <c r="J10" s="174"/>
      <c r="K10" s="174" t="s">
        <v>2</v>
      </c>
      <c r="L10" s="174"/>
      <c r="N10" s="175"/>
      <c r="O10" s="280"/>
      <c r="P10" s="288" t="s">
        <v>323</v>
      </c>
      <c r="Q10" s="291">
        <f>'Sch18'!J37</f>
        <v>349110</v>
      </c>
      <c r="R10" s="291">
        <f>R22</f>
        <v>214716.68973581583</v>
      </c>
      <c r="S10" s="291">
        <f>R29</f>
        <v>103341.8374904943</v>
      </c>
      <c r="T10" s="291">
        <f>Q10+R10-S10</f>
        <v>460484.85224532156</v>
      </c>
      <c r="U10" s="281"/>
      <c r="V10" s="281"/>
    </row>
    <row r="11" spans="1:22" x14ac:dyDescent="0.25">
      <c r="A11" s="177" t="s">
        <v>89</v>
      </c>
      <c r="B11" s="178"/>
      <c r="C11" s="179" t="s">
        <v>294</v>
      </c>
      <c r="D11" s="173"/>
      <c r="E11" s="179" t="s">
        <v>279</v>
      </c>
      <c r="F11" s="173"/>
      <c r="G11" s="173"/>
      <c r="H11" s="173"/>
      <c r="I11" s="306" t="s">
        <v>299</v>
      </c>
      <c r="J11" s="173"/>
      <c r="K11" s="173"/>
      <c r="L11" s="173"/>
      <c r="O11" s="280"/>
      <c r="P11" s="288" t="s">
        <v>346</v>
      </c>
      <c r="Q11" s="291">
        <f>'Sch15'!E43</f>
        <v>104076</v>
      </c>
      <c r="R11" s="291">
        <f>'Sch15'!F43</f>
        <v>214716.68973581598</v>
      </c>
      <c r="S11" s="291">
        <f>'Sch15'!G43</f>
        <v>153789.52324527199</v>
      </c>
      <c r="T11" s="291">
        <f>Q11+R11-S11</f>
        <v>165003.16649054398</v>
      </c>
      <c r="U11" s="281"/>
      <c r="V11" s="281"/>
    </row>
    <row r="12" spans="1:22" ht="12.6" thickBot="1" x14ac:dyDescent="0.3">
      <c r="A12" s="172" t="s">
        <v>90</v>
      </c>
      <c r="B12" s="173"/>
      <c r="C12" s="180">
        <f>'Sch18'!I37</f>
        <v>460484.64342466684</v>
      </c>
      <c r="D12" s="181"/>
      <c r="E12" s="182">
        <f>'Sch15'!H43</f>
        <v>165003.16649054398</v>
      </c>
      <c r="F12" s="181"/>
      <c r="G12" s="183">
        <f>E12-C12</f>
        <v>-295481.47693412285</v>
      </c>
      <c r="H12" s="184"/>
      <c r="I12" s="183">
        <f>'Sch15'!E43-'Sch18'!J37</f>
        <v>-245034</v>
      </c>
      <c r="J12" s="184"/>
      <c r="K12" s="183">
        <f>G12-I12</f>
        <v>-50447.476934122853</v>
      </c>
      <c r="L12" s="185"/>
      <c r="O12" s="280"/>
      <c r="P12" s="282"/>
      <c r="Q12" s="295">
        <f>Q10-Q11</f>
        <v>245034</v>
      </c>
      <c r="R12" s="295">
        <f t="shared" ref="R12:T12" si="0">R10-R11</f>
        <v>0</v>
      </c>
      <c r="S12" s="295">
        <f t="shared" si="0"/>
        <v>-50447.685754777689</v>
      </c>
      <c r="T12" s="295">
        <f t="shared" si="0"/>
        <v>295481.68575477757</v>
      </c>
      <c r="U12" s="281"/>
      <c r="V12" s="281"/>
    </row>
    <row r="13" spans="1:22" ht="12.6" thickTop="1" x14ac:dyDescent="0.25">
      <c r="A13" s="172" t="s">
        <v>91</v>
      </c>
      <c r="B13" s="173"/>
      <c r="C13" s="180">
        <v>0</v>
      </c>
      <c r="D13" s="181"/>
      <c r="E13" s="180">
        <v>0</v>
      </c>
      <c r="F13" s="181"/>
      <c r="G13" s="183">
        <f t="shared" ref="G13:G15" si="1">E13-C13</f>
        <v>0</v>
      </c>
      <c r="H13" s="184"/>
      <c r="I13" s="183">
        <v>0</v>
      </c>
      <c r="J13" s="184"/>
      <c r="K13" s="183">
        <f t="shared" ref="K13:K15" si="2">G13-I13</f>
        <v>0</v>
      </c>
      <c r="L13" s="185"/>
      <c r="O13" s="280"/>
      <c r="P13" s="282"/>
      <c r="Q13" s="291"/>
      <c r="R13" s="291"/>
      <c r="S13" s="291"/>
      <c r="T13" s="296"/>
      <c r="U13" s="281"/>
      <c r="V13" s="281"/>
    </row>
    <row r="14" spans="1:22" x14ac:dyDescent="0.25">
      <c r="A14" s="172" t="s">
        <v>92</v>
      </c>
      <c r="B14" s="173"/>
      <c r="C14" s="180">
        <v>0</v>
      </c>
      <c r="D14" s="181"/>
      <c r="E14" s="180">
        <v>0</v>
      </c>
      <c r="F14" s="181"/>
      <c r="G14" s="183">
        <f t="shared" si="1"/>
        <v>0</v>
      </c>
      <c r="H14" s="184"/>
      <c r="I14" s="183">
        <v>0</v>
      </c>
      <c r="J14" s="184"/>
      <c r="K14" s="183">
        <f t="shared" si="2"/>
        <v>0</v>
      </c>
      <c r="L14" s="185"/>
      <c r="O14" s="280"/>
      <c r="P14" s="282"/>
      <c r="Q14" s="291"/>
      <c r="R14" s="291"/>
      <c r="S14" s="291"/>
      <c r="T14" s="296"/>
      <c r="U14" s="281"/>
      <c r="V14" s="281"/>
    </row>
    <row r="15" spans="1:22" x14ac:dyDescent="0.25">
      <c r="A15" s="172" t="s">
        <v>93</v>
      </c>
      <c r="B15" s="173"/>
      <c r="C15" s="180"/>
      <c r="D15" s="181"/>
      <c r="E15" s="180"/>
      <c r="F15" s="181"/>
      <c r="G15" s="183">
        <f t="shared" si="1"/>
        <v>0</v>
      </c>
      <c r="H15" s="184"/>
      <c r="I15" s="183"/>
      <c r="J15" s="184"/>
      <c r="K15" s="183">
        <f t="shared" si="2"/>
        <v>0</v>
      </c>
      <c r="L15" s="185"/>
      <c r="O15" s="280"/>
      <c r="P15" s="282"/>
      <c r="Q15" s="290"/>
      <c r="R15" s="291"/>
      <c r="S15" s="291"/>
      <c r="T15" s="294"/>
      <c r="U15" s="281"/>
      <c r="V15" s="281"/>
    </row>
    <row r="16" spans="1:22" x14ac:dyDescent="0.25">
      <c r="A16" s="172" t="s">
        <v>94</v>
      </c>
      <c r="B16" s="173"/>
      <c r="C16" s="181"/>
      <c r="D16" s="181"/>
      <c r="E16" s="181"/>
      <c r="F16" s="181"/>
      <c r="G16" s="181"/>
      <c r="H16" s="181"/>
      <c r="I16" s="181"/>
      <c r="J16" s="181"/>
      <c r="K16" s="181"/>
      <c r="L16" s="173"/>
      <c r="N16" s="175"/>
      <c r="O16" s="280"/>
      <c r="P16" s="282"/>
      <c r="Q16" s="290"/>
      <c r="R16" s="291"/>
      <c r="S16" s="291"/>
      <c r="T16" s="291"/>
      <c r="U16" s="281"/>
      <c r="V16" s="281"/>
    </row>
    <row r="17" spans="1:22" x14ac:dyDescent="0.25">
      <c r="A17" s="172" t="s">
        <v>95</v>
      </c>
      <c r="B17" s="173"/>
      <c r="C17" s="180"/>
      <c r="D17" s="181"/>
      <c r="E17" s="180"/>
      <c r="F17" s="181"/>
      <c r="G17" s="183">
        <f>E17-C17</f>
        <v>0</v>
      </c>
      <c r="H17" s="184"/>
      <c r="I17" s="183"/>
      <c r="J17" s="184"/>
      <c r="K17" s="183">
        <f>G17-I17</f>
        <v>0</v>
      </c>
      <c r="L17" s="173"/>
      <c r="N17" s="175"/>
      <c r="O17" s="280"/>
      <c r="P17" s="289" t="s">
        <v>164</v>
      </c>
      <c r="Q17" s="290"/>
      <c r="R17" s="291"/>
      <c r="S17" s="290"/>
      <c r="T17" s="291"/>
      <c r="U17" s="281"/>
      <c r="V17" s="281"/>
    </row>
    <row r="18" spans="1:22" x14ac:dyDescent="0.25">
      <c r="A18" s="172" t="s">
        <v>95</v>
      </c>
      <c r="B18" s="173"/>
      <c r="C18" s="180"/>
      <c r="D18" s="181"/>
      <c r="E18" s="180"/>
      <c r="F18" s="181"/>
      <c r="G18" s="183">
        <f t="shared" ref="G18:G21" si="3">E18-C18</f>
        <v>0</v>
      </c>
      <c r="H18" s="184"/>
      <c r="I18" s="183"/>
      <c r="J18" s="184"/>
      <c r="K18" s="183">
        <f t="shared" ref="K18:K21" si="4">G18-I18</f>
        <v>0</v>
      </c>
      <c r="L18" s="173"/>
      <c r="N18" s="175"/>
      <c r="O18" s="280"/>
      <c r="P18" s="282" t="s">
        <v>350</v>
      </c>
      <c r="Q18" s="290"/>
      <c r="R18" s="291">
        <f>'Sch14'!D54</f>
        <v>254521.37999999986</v>
      </c>
      <c r="S18" s="290"/>
      <c r="T18" s="291"/>
      <c r="U18" s="281"/>
      <c r="V18" s="281"/>
    </row>
    <row r="19" spans="1:22" x14ac:dyDescent="0.25">
      <c r="A19" s="172" t="s">
        <v>95</v>
      </c>
      <c r="B19" s="173"/>
      <c r="C19" s="180"/>
      <c r="D19" s="181"/>
      <c r="E19" s="180"/>
      <c r="F19" s="181"/>
      <c r="G19" s="183">
        <f t="shared" si="3"/>
        <v>0</v>
      </c>
      <c r="H19" s="184"/>
      <c r="I19" s="183"/>
      <c r="J19" s="184"/>
      <c r="K19" s="183">
        <f t="shared" si="4"/>
        <v>0</v>
      </c>
      <c r="L19" s="173"/>
      <c r="N19" s="175"/>
      <c r="O19" s="280"/>
      <c r="P19" s="282" t="s">
        <v>351</v>
      </c>
      <c r="Q19" s="290"/>
      <c r="R19" s="291">
        <f>-114187.8</f>
        <v>-114187.8</v>
      </c>
      <c r="S19" s="290"/>
      <c r="T19" s="291"/>
      <c r="U19" s="281"/>
      <c r="V19" s="281"/>
    </row>
    <row r="20" spans="1:22" x14ac:dyDescent="0.25">
      <c r="A20" s="172" t="s">
        <v>96</v>
      </c>
      <c r="B20" s="173"/>
      <c r="C20" s="180"/>
      <c r="D20" s="181"/>
      <c r="E20" s="180"/>
      <c r="F20" s="181"/>
      <c r="G20" s="183">
        <f t="shared" si="3"/>
        <v>0</v>
      </c>
      <c r="H20" s="184"/>
      <c r="I20" s="183"/>
      <c r="J20" s="184"/>
      <c r="K20" s="183">
        <f t="shared" si="4"/>
        <v>0</v>
      </c>
      <c r="L20" s="173"/>
      <c r="N20" s="175"/>
      <c r="O20" s="280"/>
      <c r="P20" s="282" t="s">
        <v>352</v>
      </c>
      <c r="Q20" s="290"/>
      <c r="R20" s="291">
        <f>-14000</f>
        <v>-14000</v>
      </c>
      <c r="S20" s="290"/>
      <c r="T20" s="294"/>
      <c r="U20" s="281"/>
      <c r="V20" s="281"/>
    </row>
    <row r="21" spans="1:22" x14ac:dyDescent="0.25">
      <c r="A21" s="172" t="s">
        <v>97</v>
      </c>
      <c r="B21" s="173"/>
      <c r="C21" s="180"/>
      <c r="D21" s="181"/>
      <c r="E21" s="180"/>
      <c r="F21" s="181"/>
      <c r="G21" s="183">
        <f t="shared" si="3"/>
        <v>0</v>
      </c>
      <c r="H21" s="184"/>
      <c r="I21" s="183"/>
      <c r="J21" s="184"/>
      <c r="K21" s="183">
        <f t="shared" si="4"/>
        <v>0</v>
      </c>
      <c r="L21" s="173"/>
      <c r="N21" s="175"/>
      <c r="O21" s="280"/>
      <c r="P21" s="282" t="s">
        <v>355</v>
      </c>
      <c r="Q21" s="290"/>
      <c r="R21" s="291">
        <f>'Sch15'!F34</f>
        <v>88383.10973581599</v>
      </c>
      <c r="S21" s="290"/>
      <c r="T21" s="297"/>
      <c r="U21" s="281"/>
      <c r="V21" s="281"/>
    </row>
    <row r="22" spans="1:22" ht="12.6" thickBot="1" x14ac:dyDescent="0.3">
      <c r="A22" s="172" t="s">
        <v>98</v>
      </c>
      <c r="B22" s="173"/>
      <c r="C22" s="181"/>
      <c r="D22" s="181"/>
      <c r="E22" s="181"/>
      <c r="F22" s="181"/>
      <c r="G22" s="181"/>
      <c r="H22" s="181"/>
      <c r="I22" s="181"/>
      <c r="J22" s="181"/>
      <c r="K22" s="181"/>
      <c r="L22" s="173"/>
      <c r="N22" s="175"/>
      <c r="O22" s="280"/>
      <c r="P22" s="282" t="s">
        <v>353</v>
      </c>
      <c r="Q22" s="290"/>
      <c r="R22" s="295">
        <f>SUM(R18:R21)</f>
        <v>214716.68973581583</v>
      </c>
      <c r="S22" s="300" t="s">
        <v>354</v>
      </c>
      <c r="T22" s="294"/>
      <c r="U22" s="281"/>
      <c r="V22" s="281"/>
    </row>
    <row r="23" spans="1:22" ht="12.6" thickTop="1" x14ac:dyDescent="0.25">
      <c r="A23" s="172" t="s">
        <v>99</v>
      </c>
      <c r="B23" s="173"/>
      <c r="C23" s="180"/>
      <c r="D23" s="181"/>
      <c r="E23" s="180"/>
      <c r="F23" s="181"/>
      <c r="G23" s="183">
        <f t="shared" ref="G23:G28" si="5">E23-C23</f>
        <v>0</v>
      </c>
      <c r="H23" s="184"/>
      <c r="I23" s="183"/>
      <c r="J23" s="184"/>
      <c r="K23" s="183">
        <f t="shared" ref="K23:K28" si="6">G23-I23</f>
        <v>0</v>
      </c>
      <c r="L23" s="173"/>
      <c r="O23" s="280"/>
      <c r="P23" s="282"/>
      <c r="Q23" s="290"/>
      <c r="R23" s="291"/>
      <c r="S23" s="290"/>
      <c r="T23" s="294"/>
      <c r="U23" s="281"/>
      <c r="V23" s="281"/>
    </row>
    <row r="24" spans="1:22" x14ac:dyDescent="0.25">
      <c r="A24" s="172" t="s">
        <v>100</v>
      </c>
      <c r="B24" s="173"/>
      <c r="C24" s="180"/>
      <c r="D24" s="181"/>
      <c r="E24" s="180"/>
      <c r="F24" s="181"/>
      <c r="G24" s="183">
        <f t="shared" si="5"/>
        <v>0</v>
      </c>
      <c r="H24" s="184"/>
      <c r="I24" s="183"/>
      <c r="J24" s="184"/>
      <c r="K24" s="183">
        <f t="shared" si="6"/>
        <v>0</v>
      </c>
      <c r="L24" s="173"/>
      <c r="O24" s="280"/>
      <c r="P24" s="282"/>
      <c r="Q24" s="290"/>
      <c r="R24" s="291"/>
      <c r="S24" s="290"/>
      <c r="T24" s="294"/>
      <c r="U24" s="281"/>
      <c r="V24" s="281"/>
    </row>
    <row r="25" spans="1:22" x14ac:dyDescent="0.25">
      <c r="A25" s="172" t="s">
        <v>101</v>
      </c>
      <c r="B25" s="173"/>
      <c r="C25" s="180"/>
      <c r="D25" s="181"/>
      <c r="E25" s="180"/>
      <c r="F25" s="181"/>
      <c r="G25" s="183">
        <f t="shared" si="5"/>
        <v>0</v>
      </c>
      <c r="H25" s="184"/>
      <c r="I25" s="183"/>
      <c r="J25" s="184"/>
      <c r="K25" s="183">
        <f t="shared" si="6"/>
        <v>0</v>
      </c>
      <c r="L25" s="173"/>
      <c r="O25" s="280"/>
      <c r="P25" s="289" t="s">
        <v>356</v>
      </c>
      <c r="Q25" s="290"/>
      <c r="R25" s="291"/>
      <c r="S25" s="290"/>
      <c r="T25" s="294"/>
      <c r="U25" s="281"/>
      <c r="V25" s="281"/>
    </row>
    <row r="26" spans="1:22" x14ac:dyDescent="0.25">
      <c r="A26" s="172" t="s">
        <v>95</v>
      </c>
      <c r="B26" s="173"/>
      <c r="C26" s="180"/>
      <c r="D26" s="181"/>
      <c r="E26" s="180"/>
      <c r="F26" s="181"/>
      <c r="G26" s="183">
        <f t="shared" si="5"/>
        <v>0</v>
      </c>
      <c r="H26" s="184"/>
      <c r="I26" s="183"/>
      <c r="J26" s="184"/>
      <c r="K26" s="183">
        <f t="shared" si="6"/>
        <v>0</v>
      </c>
      <c r="L26" s="173"/>
      <c r="O26" s="280"/>
      <c r="P26" s="282" t="s">
        <v>357</v>
      </c>
      <c r="Q26" s="290"/>
      <c r="R26" s="291">
        <f>'Sch18'!G37</f>
        <v>95574.177490494301</v>
      </c>
      <c r="S26" s="290"/>
      <c r="T26" s="294"/>
      <c r="U26" s="281"/>
      <c r="V26" s="281"/>
    </row>
    <row r="27" spans="1:22" x14ac:dyDescent="0.25">
      <c r="A27" s="172" t="s">
        <v>95</v>
      </c>
      <c r="B27" s="173"/>
      <c r="C27" s="180"/>
      <c r="D27" s="181"/>
      <c r="E27" s="180"/>
      <c r="F27" s="181"/>
      <c r="G27" s="183">
        <f t="shared" si="5"/>
        <v>0</v>
      </c>
      <c r="H27" s="184"/>
      <c r="I27" s="183"/>
      <c r="J27" s="184"/>
      <c r="K27" s="183">
        <f t="shared" si="6"/>
        <v>0</v>
      </c>
      <c r="L27" s="173"/>
      <c r="O27" s="280"/>
      <c r="P27" s="282" t="s">
        <v>360</v>
      </c>
      <c r="Q27" s="290"/>
      <c r="R27" s="291">
        <f>'N3'!L22</f>
        <v>6805.66</v>
      </c>
      <c r="S27" s="291"/>
      <c r="T27" s="294"/>
      <c r="U27" s="281"/>
      <c r="V27" s="281"/>
    </row>
    <row r="28" spans="1:22" x14ac:dyDescent="0.25">
      <c r="A28" s="172" t="s">
        <v>95</v>
      </c>
      <c r="B28" s="173"/>
      <c r="C28" s="180"/>
      <c r="D28" s="181"/>
      <c r="E28" s="180"/>
      <c r="F28" s="181"/>
      <c r="G28" s="183">
        <f t="shared" si="5"/>
        <v>0</v>
      </c>
      <c r="H28" s="184"/>
      <c r="I28" s="183"/>
      <c r="J28" s="184"/>
      <c r="K28" s="183">
        <f t="shared" si="6"/>
        <v>0</v>
      </c>
      <c r="L28" s="173"/>
      <c r="O28" s="280"/>
      <c r="P28" s="282" t="s">
        <v>361</v>
      </c>
      <c r="Q28" s="290"/>
      <c r="R28" s="291">
        <f>'N3'!L23</f>
        <v>962</v>
      </c>
      <c r="S28" s="291"/>
      <c r="T28" s="294"/>
      <c r="U28" s="281"/>
      <c r="V28" s="281"/>
    </row>
    <row r="29" spans="1:22" ht="12.6" thickBot="1" x14ac:dyDescent="0.3">
      <c r="A29" s="177" t="s">
        <v>102</v>
      </c>
      <c r="B29" s="178"/>
      <c r="C29" s="181"/>
      <c r="D29" s="181"/>
      <c r="E29" s="181"/>
      <c r="F29" s="181"/>
      <c r="G29" s="181"/>
      <c r="H29" s="181"/>
      <c r="I29" s="181"/>
      <c r="J29" s="181"/>
      <c r="K29" s="181"/>
      <c r="L29" s="173"/>
      <c r="O29" s="280"/>
      <c r="P29" s="282"/>
      <c r="Q29" s="290"/>
      <c r="R29" s="295">
        <f>SUM(R26:R28)</f>
        <v>103341.8374904943</v>
      </c>
      <c r="S29" s="300" t="s">
        <v>359</v>
      </c>
      <c r="T29" s="294"/>
      <c r="U29" s="281"/>
      <c r="V29" s="281"/>
    </row>
    <row r="30" spans="1:22" ht="12.6" thickTop="1" x14ac:dyDescent="0.25">
      <c r="A30" s="172" t="s">
        <v>103</v>
      </c>
      <c r="B30" s="173"/>
      <c r="C30" s="180"/>
      <c r="D30" s="181"/>
      <c r="E30" s="180"/>
      <c r="F30" s="181"/>
      <c r="G30" s="183">
        <f t="shared" ref="G30:G33" si="7">E30-C30</f>
        <v>0</v>
      </c>
      <c r="H30" s="184"/>
      <c r="I30" s="183"/>
      <c r="J30" s="184"/>
      <c r="K30" s="183">
        <f t="shared" ref="K30:K33" si="8">G30-I30</f>
        <v>0</v>
      </c>
      <c r="L30" s="173"/>
      <c r="O30" s="280"/>
      <c r="P30" s="282"/>
      <c r="Q30" s="290"/>
      <c r="R30" s="291"/>
      <c r="S30" s="291"/>
      <c r="T30" s="294"/>
      <c r="U30" s="281"/>
      <c r="V30" s="281"/>
    </row>
    <row r="31" spans="1:22" x14ac:dyDescent="0.25">
      <c r="A31" s="172" t="s">
        <v>95</v>
      </c>
      <c r="B31" s="173"/>
      <c r="C31" s="180"/>
      <c r="D31" s="181"/>
      <c r="E31" s="180"/>
      <c r="F31" s="181"/>
      <c r="G31" s="183">
        <f t="shared" si="7"/>
        <v>0</v>
      </c>
      <c r="H31" s="184"/>
      <c r="I31" s="183"/>
      <c r="J31" s="184"/>
      <c r="K31" s="183">
        <f t="shared" si="8"/>
        <v>0</v>
      </c>
      <c r="L31" s="173"/>
      <c r="O31" s="280"/>
      <c r="P31" s="282"/>
      <c r="Q31" s="290"/>
      <c r="R31" s="291"/>
      <c r="S31" s="291"/>
      <c r="T31" s="294"/>
      <c r="U31" s="281"/>
      <c r="V31" s="281"/>
    </row>
    <row r="32" spans="1:22" x14ac:dyDescent="0.25">
      <c r="A32" s="172" t="s">
        <v>95</v>
      </c>
      <c r="B32" s="173"/>
      <c r="C32" s="180"/>
      <c r="D32" s="181"/>
      <c r="E32" s="180"/>
      <c r="F32" s="181"/>
      <c r="G32" s="183">
        <f t="shared" si="7"/>
        <v>0</v>
      </c>
      <c r="H32" s="184"/>
      <c r="I32" s="183"/>
      <c r="J32" s="184"/>
      <c r="K32" s="183">
        <f t="shared" si="8"/>
        <v>0</v>
      </c>
      <c r="L32" s="173"/>
      <c r="O32" s="280"/>
      <c r="P32" s="282"/>
      <c r="Q32" s="290"/>
      <c r="R32" s="291"/>
      <c r="S32" s="291"/>
      <c r="T32" s="294"/>
      <c r="U32" s="281"/>
      <c r="V32" s="281"/>
    </row>
    <row r="33" spans="1:22" x14ac:dyDescent="0.25">
      <c r="A33" s="172" t="s">
        <v>104</v>
      </c>
      <c r="B33" s="173"/>
      <c r="C33" s="180"/>
      <c r="D33" s="181"/>
      <c r="E33" s="180"/>
      <c r="F33" s="181"/>
      <c r="G33" s="183">
        <f t="shared" si="7"/>
        <v>0</v>
      </c>
      <c r="H33" s="184"/>
      <c r="I33" s="183"/>
      <c r="J33" s="184"/>
      <c r="K33" s="183">
        <f t="shared" si="8"/>
        <v>0</v>
      </c>
      <c r="L33" s="173"/>
      <c r="O33" s="280"/>
      <c r="P33" s="282"/>
      <c r="Q33" s="290"/>
      <c r="R33" s="291"/>
      <c r="S33" s="291"/>
      <c r="T33" s="294"/>
      <c r="U33" s="281"/>
      <c r="V33" s="281"/>
    </row>
    <row r="34" spans="1:22" x14ac:dyDescent="0.25">
      <c r="A34" s="172" t="s">
        <v>105</v>
      </c>
      <c r="B34" s="173"/>
      <c r="C34" s="181"/>
      <c r="D34" s="181"/>
      <c r="E34" s="181"/>
      <c r="F34" s="181"/>
      <c r="G34" s="181"/>
      <c r="H34" s="181"/>
      <c r="I34" s="181"/>
      <c r="J34" s="181"/>
      <c r="K34" s="181"/>
      <c r="L34" s="173"/>
      <c r="O34" s="280"/>
      <c r="P34" s="282"/>
      <c r="Q34" s="290"/>
      <c r="R34" s="291"/>
      <c r="S34" s="291"/>
      <c r="T34" s="294"/>
      <c r="U34" s="281"/>
      <c r="V34" s="281"/>
    </row>
    <row r="35" spans="1:22" x14ac:dyDescent="0.25">
      <c r="A35" s="172" t="s">
        <v>95</v>
      </c>
      <c r="B35" s="173"/>
      <c r="C35" s="180"/>
      <c r="D35" s="181"/>
      <c r="E35" s="180"/>
      <c r="F35" s="181"/>
      <c r="G35" s="183">
        <f t="shared" ref="G35:G36" si="9">E35-C35</f>
        <v>0</v>
      </c>
      <c r="H35" s="184"/>
      <c r="I35" s="183"/>
      <c r="J35" s="184"/>
      <c r="K35" s="183">
        <f t="shared" ref="K35:K36" si="10">G35-I35</f>
        <v>0</v>
      </c>
      <c r="L35" s="173"/>
      <c r="O35" s="280"/>
      <c r="P35" s="282"/>
      <c r="Q35" s="290"/>
      <c r="R35" s="291"/>
      <c r="S35" s="291"/>
      <c r="T35" s="294"/>
      <c r="U35" s="281"/>
      <c r="V35" s="281"/>
    </row>
    <row r="36" spans="1:22" x14ac:dyDescent="0.25">
      <c r="A36" s="172" t="s">
        <v>95</v>
      </c>
      <c r="B36" s="173"/>
      <c r="C36" s="180"/>
      <c r="D36" s="181"/>
      <c r="E36" s="180"/>
      <c r="F36" s="181"/>
      <c r="G36" s="183">
        <f t="shared" si="9"/>
        <v>0</v>
      </c>
      <c r="H36" s="184"/>
      <c r="I36" s="183"/>
      <c r="J36" s="184"/>
      <c r="K36" s="183">
        <f t="shared" si="10"/>
        <v>0</v>
      </c>
      <c r="L36" s="173"/>
      <c r="O36" s="280"/>
      <c r="P36" s="282"/>
      <c r="Q36" s="290"/>
      <c r="R36" s="291"/>
      <c r="S36" s="291"/>
      <c r="T36" s="294"/>
      <c r="U36" s="281"/>
      <c r="V36" s="281"/>
    </row>
    <row r="37" spans="1:22" x14ac:dyDescent="0.25">
      <c r="A37" s="177" t="s">
        <v>106</v>
      </c>
      <c r="B37" s="178"/>
      <c r="C37" s="181"/>
      <c r="D37" s="181"/>
      <c r="E37" s="181"/>
      <c r="F37" s="181"/>
      <c r="G37" s="181"/>
      <c r="H37" s="181"/>
      <c r="I37" s="181"/>
      <c r="J37" s="181"/>
      <c r="K37" s="181"/>
      <c r="L37" s="173"/>
      <c r="O37" s="280"/>
      <c r="P37" s="282"/>
      <c r="Q37" s="290"/>
      <c r="R37" s="291"/>
      <c r="S37" s="291"/>
      <c r="T37" s="294"/>
      <c r="U37" s="281"/>
      <c r="V37" s="281"/>
    </row>
    <row r="38" spans="1:22" x14ac:dyDescent="0.25">
      <c r="A38" s="172" t="s">
        <v>107</v>
      </c>
      <c r="B38" s="173"/>
      <c r="C38" s="180"/>
      <c r="D38" s="181"/>
      <c r="E38" s="180"/>
      <c r="F38" s="181"/>
      <c r="G38" s="183">
        <f>E38-C38</f>
        <v>0</v>
      </c>
      <c r="H38" s="184"/>
      <c r="I38" s="183"/>
      <c r="J38" s="184"/>
      <c r="K38" s="183">
        <f>G38-I38</f>
        <v>0</v>
      </c>
      <c r="L38" s="173"/>
      <c r="O38" s="280"/>
      <c r="P38" s="282"/>
      <c r="Q38" s="290"/>
      <c r="R38" s="291"/>
      <c r="S38" s="291"/>
      <c r="T38" s="294"/>
      <c r="U38" s="281"/>
      <c r="V38" s="281"/>
    </row>
    <row r="39" spans="1:22" x14ac:dyDescent="0.25">
      <c r="A39" s="172" t="s">
        <v>312</v>
      </c>
      <c r="B39" s="173"/>
      <c r="C39" s="180">
        <f>0</f>
        <v>0</v>
      </c>
      <c r="D39" s="181"/>
      <c r="E39" s="182">
        <f>0</f>
        <v>0</v>
      </c>
      <c r="F39" s="181"/>
      <c r="G39" s="183">
        <f>C39-E39</f>
        <v>0</v>
      </c>
      <c r="H39" s="184"/>
      <c r="I39" s="183">
        <v>0</v>
      </c>
      <c r="J39" s="184"/>
      <c r="K39" s="183">
        <f>G39-I39</f>
        <v>0</v>
      </c>
      <c r="L39" s="173"/>
      <c r="O39" s="280"/>
      <c r="P39" s="282"/>
      <c r="Q39" s="290"/>
      <c r="R39" s="291"/>
      <c r="S39" s="291"/>
      <c r="T39" s="294"/>
      <c r="U39" s="281"/>
      <c r="V39" s="281"/>
    </row>
    <row r="40" spans="1:22" x14ac:dyDescent="0.25">
      <c r="A40" s="172" t="s">
        <v>95</v>
      </c>
      <c r="B40" s="173"/>
      <c r="C40" s="180">
        <v>0</v>
      </c>
      <c r="D40" s="181"/>
      <c r="E40" s="180">
        <v>0</v>
      </c>
      <c r="F40" s="181"/>
      <c r="G40" s="183">
        <f t="shared" ref="G40" si="11">E40-C40</f>
        <v>0</v>
      </c>
      <c r="H40" s="184"/>
      <c r="I40" s="183">
        <v>0</v>
      </c>
      <c r="J40" s="184"/>
      <c r="K40" s="183">
        <f>G40-I40</f>
        <v>0</v>
      </c>
      <c r="L40" s="173"/>
      <c r="O40" s="280"/>
      <c r="P40" s="282"/>
      <c r="Q40" s="290"/>
      <c r="R40" s="291"/>
      <c r="S40" s="291"/>
      <c r="T40" s="294"/>
      <c r="U40" s="281"/>
      <c r="V40" s="281"/>
    </row>
    <row r="41" spans="1:22" x14ac:dyDescent="0.25">
      <c r="A41" s="172" t="s">
        <v>95</v>
      </c>
      <c r="B41" s="173"/>
      <c r="C41" s="180"/>
      <c r="D41" s="181"/>
      <c r="E41" s="180"/>
      <c r="F41" s="181"/>
      <c r="G41" s="183">
        <f>E41-C41</f>
        <v>0</v>
      </c>
      <c r="H41" s="184"/>
      <c r="I41" s="183"/>
      <c r="J41" s="184"/>
      <c r="K41" s="183">
        <f>G41-I41</f>
        <v>0</v>
      </c>
      <c r="L41" s="173"/>
      <c r="O41" s="280"/>
      <c r="P41" s="282"/>
      <c r="Q41" s="290"/>
      <c r="R41" s="291"/>
      <c r="S41" s="291"/>
      <c r="T41" s="294"/>
      <c r="U41" s="281"/>
      <c r="V41" s="281"/>
    </row>
    <row r="42" spans="1:22" ht="12.6" thickBot="1" x14ac:dyDescent="0.3">
      <c r="A42" s="172"/>
      <c r="B42" s="173"/>
      <c r="C42" s="181"/>
      <c r="D42" s="181"/>
      <c r="E42" s="181"/>
      <c r="F42" s="181"/>
      <c r="G42" s="186"/>
      <c r="H42" s="181"/>
      <c r="I42" s="186"/>
      <c r="J42" s="181"/>
      <c r="K42" s="186"/>
      <c r="L42" s="173"/>
      <c r="O42" s="280"/>
      <c r="P42" s="282"/>
      <c r="Q42" s="290"/>
      <c r="R42" s="291"/>
      <c r="S42" s="291"/>
      <c r="T42" s="294"/>
      <c r="U42" s="281"/>
      <c r="V42" s="281"/>
    </row>
    <row r="43" spans="1:22" ht="13.2" thickTop="1" thickBot="1" x14ac:dyDescent="0.3">
      <c r="A43" s="172" t="s">
        <v>108</v>
      </c>
      <c r="B43" s="173"/>
      <c r="C43" s="181"/>
      <c r="D43" s="181"/>
      <c r="E43" s="181"/>
      <c r="F43" s="181"/>
      <c r="G43" s="187">
        <f>SUM(G12:G41)</f>
        <v>-295481.47693412285</v>
      </c>
      <c r="H43" s="181"/>
      <c r="I43" s="187">
        <f>SUM(I12:I41)</f>
        <v>-245034</v>
      </c>
      <c r="J43" s="181"/>
      <c r="K43" s="187">
        <f>SUM(K12:K41)</f>
        <v>-50447.476934122853</v>
      </c>
      <c r="L43" s="173"/>
      <c r="M43" s="188">
        <f>'N3'!L64-'N4'!K43</f>
        <v>-0.20882065483601764</v>
      </c>
      <c r="O43" s="280"/>
      <c r="P43" s="282"/>
      <c r="Q43" s="290"/>
      <c r="R43" s="291"/>
      <c r="S43" s="291"/>
      <c r="T43" s="294"/>
      <c r="U43" s="281"/>
      <c r="V43" s="281"/>
    </row>
    <row r="44" spans="1:22" ht="12.6" thickTop="1" x14ac:dyDescent="0.25">
      <c r="A44" s="172"/>
      <c r="B44" s="173"/>
      <c r="C44" s="181"/>
      <c r="D44" s="181"/>
      <c r="E44" s="184"/>
      <c r="F44" s="184"/>
      <c r="G44" s="181"/>
      <c r="H44" s="181"/>
      <c r="I44" s="181"/>
      <c r="J44" s="181"/>
      <c r="K44" s="181"/>
      <c r="L44" s="173"/>
      <c r="O44" s="280"/>
      <c r="P44" s="282"/>
      <c r="Q44" s="290"/>
      <c r="R44" s="291"/>
      <c r="S44" s="291"/>
      <c r="T44" s="294"/>
      <c r="U44" s="281"/>
      <c r="V44" s="281"/>
    </row>
    <row r="45" spans="1:22" ht="12.6" thickBot="1" x14ac:dyDescent="0.3">
      <c r="A45" s="325" t="s">
        <v>109</v>
      </c>
      <c r="B45" s="325"/>
      <c r="C45" s="189">
        <v>0.17</v>
      </c>
      <c r="D45" s="181"/>
      <c r="E45" s="190" t="s">
        <v>110</v>
      </c>
      <c r="F45" s="184"/>
      <c r="G45" s="187">
        <f>G43*$C45</f>
        <v>-50231.851078800886</v>
      </c>
      <c r="H45" s="191"/>
      <c r="I45" s="187">
        <f>I43*$C45</f>
        <v>-41655.780000000006</v>
      </c>
      <c r="J45" s="181"/>
      <c r="K45" s="187">
        <f>K43*$C45</f>
        <v>-8576.0710788008855</v>
      </c>
      <c r="L45" s="173" t="s">
        <v>111</v>
      </c>
      <c r="M45" s="312" t="s">
        <v>243</v>
      </c>
      <c r="O45" s="280"/>
      <c r="P45" s="282"/>
      <c r="Q45" s="290"/>
      <c r="R45" s="291"/>
      <c r="S45" s="291"/>
      <c r="T45" s="294"/>
      <c r="U45" s="281"/>
      <c r="V45" s="281"/>
    </row>
    <row r="46" spans="1:22" ht="13.2" thickTop="1" thickBot="1" x14ac:dyDescent="0.3">
      <c r="A46" s="172"/>
      <c r="B46" s="173"/>
      <c r="C46" s="181"/>
      <c r="D46" s="181"/>
      <c r="E46" s="181"/>
      <c r="F46" s="181"/>
      <c r="G46" s="192"/>
      <c r="H46" s="181"/>
      <c r="I46" s="192"/>
      <c r="J46" s="181"/>
      <c r="K46" s="192"/>
      <c r="L46" s="173"/>
      <c r="O46" s="280"/>
      <c r="P46" s="282"/>
      <c r="Q46" s="290"/>
      <c r="R46" s="291"/>
      <c r="S46" s="291"/>
      <c r="T46" s="294"/>
      <c r="U46" s="281"/>
      <c r="V46" s="281"/>
    </row>
    <row r="47" spans="1:22" x14ac:dyDescent="0.25">
      <c r="A47" s="172" t="s">
        <v>112</v>
      </c>
      <c r="B47" s="173"/>
      <c r="C47" s="181"/>
      <c r="D47" s="181"/>
      <c r="E47" s="181"/>
      <c r="F47" s="193"/>
      <c r="G47" s="194"/>
      <c r="H47" s="193"/>
      <c r="I47" s="194"/>
      <c r="J47" s="193"/>
      <c r="K47" s="194"/>
      <c r="L47" s="173"/>
      <c r="O47" s="280"/>
      <c r="P47" s="282"/>
      <c r="Q47" s="290"/>
      <c r="R47" s="291"/>
      <c r="S47" s="291"/>
      <c r="T47" s="294"/>
      <c r="U47" s="281"/>
      <c r="V47" s="281"/>
    </row>
    <row r="48" spans="1:22" x14ac:dyDescent="0.25">
      <c r="A48" s="172" t="s">
        <v>113</v>
      </c>
      <c r="B48" s="173"/>
      <c r="C48" s="181"/>
      <c r="D48" s="181"/>
      <c r="E48" s="181"/>
      <c r="F48" s="193"/>
      <c r="G48" s="194"/>
      <c r="H48" s="193"/>
      <c r="I48" s="194"/>
      <c r="J48" s="193"/>
      <c r="K48" s="194"/>
      <c r="L48" s="173"/>
      <c r="O48" s="280"/>
      <c r="P48" s="282"/>
      <c r="Q48" s="290"/>
      <c r="R48" s="291"/>
      <c r="S48" s="291"/>
      <c r="T48" s="294"/>
      <c r="U48" s="281"/>
      <c r="V48" s="281"/>
    </row>
    <row r="49" spans="1:22" ht="12.6" thickBot="1" x14ac:dyDescent="0.3">
      <c r="A49" s="172" t="s">
        <v>114</v>
      </c>
      <c r="B49" s="173"/>
      <c r="C49" s="181"/>
      <c r="D49" s="181"/>
      <c r="E49" s="181"/>
      <c r="F49" s="193"/>
      <c r="G49" s="195"/>
      <c r="H49" s="193"/>
      <c r="I49" s="195"/>
      <c r="J49" s="193"/>
      <c r="K49" s="195"/>
      <c r="L49" s="173"/>
      <c r="O49" s="280"/>
      <c r="P49" s="282"/>
      <c r="Q49" s="290"/>
      <c r="R49" s="291"/>
      <c r="S49" s="291"/>
      <c r="T49" s="294"/>
      <c r="U49" s="281"/>
      <c r="V49" s="281"/>
    </row>
    <row r="50" spans="1:22" x14ac:dyDescent="0.25">
      <c r="A50" s="172" t="s">
        <v>108</v>
      </c>
      <c r="B50" s="173"/>
      <c r="C50" s="181"/>
      <c r="D50" s="181"/>
      <c r="E50" s="181"/>
      <c r="F50" s="181"/>
      <c r="G50" s="180">
        <f>SUM(G47:G49)</f>
        <v>0</v>
      </c>
      <c r="H50" s="181"/>
      <c r="I50" s="180">
        <f>SUM(I47:I49)</f>
        <v>0</v>
      </c>
      <c r="J50" s="181"/>
      <c r="K50" s="180">
        <f>SUM(K47:K49)</f>
        <v>0</v>
      </c>
      <c r="L50" s="173"/>
      <c r="O50" s="280"/>
      <c r="P50" s="282"/>
      <c r="Q50" s="290"/>
      <c r="R50" s="291"/>
      <c r="S50" s="291"/>
      <c r="T50" s="294"/>
      <c r="U50" s="281"/>
      <c r="V50" s="281"/>
    </row>
    <row r="51" spans="1:22" ht="12.6" thickBot="1" x14ac:dyDescent="0.3">
      <c r="A51" s="172"/>
      <c r="B51" s="173"/>
      <c r="C51" s="181"/>
      <c r="D51" s="181"/>
      <c r="E51" s="184"/>
      <c r="F51" s="184"/>
      <c r="G51" s="186"/>
      <c r="H51" s="181"/>
      <c r="I51" s="186"/>
      <c r="J51" s="181"/>
      <c r="K51" s="186"/>
      <c r="L51" s="173"/>
      <c r="O51" s="280"/>
      <c r="P51" s="282"/>
      <c r="Q51" s="290"/>
      <c r="R51" s="291"/>
      <c r="S51" s="291"/>
      <c r="T51" s="294"/>
      <c r="U51" s="281"/>
      <c r="V51" s="281"/>
    </row>
    <row r="52" spans="1:22" ht="13.2" thickTop="1" thickBot="1" x14ac:dyDescent="0.3">
      <c r="A52" s="325" t="s">
        <v>115</v>
      </c>
      <c r="B52" s="325"/>
      <c r="C52" s="189">
        <v>0.17</v>
      </c>
      <c r="D52" s="181"/>
      <c r="E52" s="190" t="s">
        <v>116</v>
      </c>
      <c r="F52" s="184"/>
      <c r="G52" s="187">
        <f>G50*$C52</f>
        <v>0</v>
      </c>
      <c r="H52" s="181"/>
      <c r="I52" s="187">
        <f>I50*$C52</f>
        <v>0</v>
      </c>
      <c r="J52" s="181"/>
      <c r="K52" s="187">
        <f>K50*$C52</f>
        <v>0</v>
      </c>
      <c r="L52" s="173" t="s">
        <v>117</v>
      </c>
      <c r="O52" s="280"/>
      <c r="P52" s="282"/>
      <c r="Q52" s="290"/>
      <c r="R52" s="291"/>
      <c r="S52" s="291"/>
      <c r="T52" s="294"/>
      <c r="U52" s="281"/>
      <c r="V52" s="281"/>
    </row>
    <row r="53" spans="1:22" ht="13.2" thickTop="1" thickBot="1" x14ac:dyDescent="0.3">
      <c r="A53" s="172" t="s">
        <v>118</v>
      </c>
      <c r="B53" s="173"/>
      <c r="C53" s="181"/>
      <c r="D53" s="181"/>
      <c r="E53" s="184" t="s">
        <v>119</v>
      </c>
      <c r="F53" s="184"/>
      <c r="G53" s="187">
        <f>G45+G52</f>
        <v>-50231.851078800886</v>
      </c>
      <c r="H53" s="181"/>
      <c r="I53" s="187">
        <f>I45+I52</f>
        <v>-41655.780000000006</v>
      </c>
      <c r="J53" s="181"/>
      <c r="K53" s="187">
        <f>K45+K52</f>
        <v>-8576.0710788008855</v>
      </c>
      <c r="L53" s="173" t="s">
        <v>120</v>
      </c>
      <c r="M53" s="188">
        <f>K53-'N3'!L67</f>
        <v>3.5499511322996113E-2</v>
      </c>
      <c r="O53" s="280"/>
      <c r="P53" s="282"/>
      <c r="Q53" s="290"/>
      <c r="R53" s="291"/>
      <c r="S53" s="291"/>
      <c r="T53" s="294"/>
      <c r="U53" s="281"/>
      <c r="V53" s="281"/>
    </row>
    <row r="54" spans="1:22" ht="12.6" thickTop="1" x14ac:dyDescent="0.25">
      <c r="A54" s="172" t="s">
        <v>121</v>
      </c>
      <c r="B54" s="173"/>
      <c r="C54" s="181"/>
      <c r="D54" s="181"/>
      <c r="E54" s="305" t="s">
        <v>368</v>
      </c>
      <c r="F54" s="181"/>
      <c r="G54" s="181">
        <f>-60900</f>
        <v>-60900</v>
      </c>
      <c r="H54" s="181"/>
      <c r="I54" s="181">
        <v>-60900</v>
      </c>
      <c r="J54" s="181"/>
      <c r="K54" s="182">
        <f>G54-I54</f>
        <v>0</v>
      </c>
      <c r="L54" s="173"/>
      <c r="O54" s="280"/>
      <c r="P54" s="282"/>
      <c r="Q54" s="290"/>
      <c r="R54" s="291"/>
      <c r="S54" s="291"/>
      <c r="T54" s="294"/>
      <c r="U54" s="281"/>
      <c r="V54" s="281"/>
    </row>
    <row r="55" spans="1:22" x14ac:dyDescent="0.25">
      <c r="A55" s="172" t="s">
        <v>122</v>
      </c>
      <c r="B55" s="173"/>
      <c r="C55" s="181"/>
      <c r="D55" s="181"/>
      <c r="E55" s="305" t="s">
        <v>286</v>
      </c>
      <c r="F55" s="181"/>
      <c r="G55" s="181">
        <f>G53-G54</f>
        <v>10668.148921199114</v>
      </c>
      <c r="H55" s="181"/>
      <c r="I55" s="181">
        <f>I53-I54</f>
        <v>19244.219999999994</v>
      </c>
      <c r="J55" s="181"/>
      <c r="K55" s="180">
        <f>G55-I55</f>
        <v>-8576.0710788008801</v>
      </c>
      <c r="L55" s="173"/>
      <c r="O55" s="280"/>
      <c r="P55" s="282"/>
      <c r="Q55" s="290"/>
      <c r="R55" s="291"/>
      <c r="S55" s="291"/>
      <c r="T55" s="294"/>
      <c r="U55" s="281"/>
      <c r="V55" s="281"/>
    </row>
    <row r="56" spans="1:22" ht="36.6" thickBot="1" x14ac:dyDescent="0.3">
      <c r="A56" s="172"/>
      <c r="B56" s="173"/>
      <c r="C56" s="181"/>
      <c r="D56" s="181"/>
      <c r="E56" s="181"/>
      <c r="F56" s="181"/>
      <c r="G56" s="307" t="s">
        <v>370</v>
      </c>
      <c r="H56" s="308"/>
      <c r="I56" s="307" t="s">
        <v>371</v>
      </c>
      <c r="J56" s="309"/>
      <c r="K56" s="310" t="s">
        <v>369</v>
      </c>
      <c r="L56" s="173"/>
      <c r="O56" s="280"/>
      <c r="P56" s="282"/>
      <c r="Q56" s="290"/>
      <c r="R56" s="291"/>
      <c r="S56" s="291"/>
      <c r="T56" s="294"/>
      <c r="U56" s="281"/>
      <c r="V56" s="281"/>
    </row>
    <row r="57" spans="1:22" ht="13.2" thickTop="1" thickBot="1" x14ac:dyDescent="0.3">
      <c r="A57" s="172"/>
      <c r="B57" s="173"/>
      <c r="C57" s="181"/>
      <c r="D57" s="181"/>
      <c r="E57" s="181"/>
      <c r="F57" s="181"/>
      <c r="G57" s="181"/>
      <c r="H57" s="181"/>
      <c r="I57" s="181"/>
      <c r="J57" s="181"/>
      <c r="K57" s="187"/>
      <c r="L57" s="173"/>
      <c r="O57" s="280"/>
      <c r="P57" s="282"/>
      <c r="Q57" s="290"/>
      <c r="R57" s="291"/>
      <c r="S57" s="291"/>
      <c r="T57" s="294"/>
      <c r="U57" s="281"/>
      <c r="V57" s="281"/>
    </row>
    <row r="58" spans="1:22" ht="12.6" thickTop="1" x14ac:dyDescent="0.25">
      <c r="A58" s="172" t="s">
        <v>123</v>
      </c>
      <c r="B58" s="173"/>
      <c r="C58" s="181"/>
      <c r="D58" s="181"/>
      <c r="E58" s="181"/>
      <c r="F58" s="181"/>
      <c r="G58" s="181"/>
      <c r="H58" s="181"/>
      <c r="I58" s="181"/>
      <c r="J58" s="181"/>
      <c r="K58" s="183"/>
      <c r="L58" s="196"/>
      <c r="O58" s="280"/>
      <c r="P58" s="282"/>
      <c r="Q58" s="290"/>
      <c r="R58" s="291"/>
      <c r="S58" s="291"/>
      <c r="T58" s="294"/>
      <c r="U58" s="281"/>
      <c r="V58" s="281"/>
    </row>
    <row r="59" spans="1:22" x14ac:dyDescent="0.25">
      <c r="A59" s="172" t="s">
        <v>124</v>
      </c>
      <c r="B59" s="173"/>
      <c r="C59" s="181"/>
      <c r="D59" s="181"/>
      <c r="E59" s="181"/>
      <c r="F59" s="181"/>
      <c r="G59" s="181"/>
      <c r="H59" s="181"/>
      <c r="I59" s="181"/>
      <c r="J59" s="181"/>
      <c r="K59" s="183"/>
      <c r="L59" s="185"/>
      <c r="O59" s="280"/>
      <c r="P59" s="282"/>
      <c r="Q59" s="290"/>
      <c r="R59" s="291"/>
      <c r="S59" s="291"/>
      <c r="T59" s="294"/>
      <c r="U59" s="281"/>
      <c r="V59" s="281"/>
    </row>
    <row r="60" spans="1:22" ht="12.6" thickBot="1" x14ac:dyDescent="0.3">
      <c r="A60" s="172"/>
      <c r="B60" s="173"/>
      <c r="C60" s="181"/>
      <c r="D60" s="181"/>
      <c r="E60" s="181"/>
      <c r="F60" s="181"/>
      <c r="G60" s="181"/>
      <c r="H60" s="181"/>
      <c r="I60" s="181"/>
      <c r="J60" s="181"/>
      <c r="K60" s="197"/>
      <c r="L60" s="185"/>
      <c r="O60" s="280"/>
      <c r="P60" s="282"/>
      <c r="Q60" s="290"/>
      <c r="R60" s="291"/>
      <c r="S60" s="291"/>
      <c r="T60" s="294"/>
      <c r="U60" s="281"/>
      <c r="V60" s="281"/>
    </row>
    <row r="61" spans="1:22" ht="13.2" thickTop="1" thickBot="1" x14ac:dyDescent="0.3">
      <c r="A61" s="172" t="s">
        <v>125</v>
      </c>
      <c r="B61" s="173"/>
      <c r="C61" s="181"/>
      <c r="D61" s="181"/>
      <c r="E61" s="181"/>
      <c r="F61" s="181"/>
      <c r="G61" s="181"/>
      <c r="H61" s="181"/>
      <c r="I61" s="181"/>
      <c r="J61" s="181"/>
      <c r="K61" s="198"/>
      <c r="L61" s="185" t="s">
        <v>126</v>
      </c>
      <c r="O61" s="280"/>
      <c r="P61" s="282"/>
      <c r="Q61" s="290"/>
      <c r="R61" s="291"/>
      <c r="S61" s="291"/>
      <c r="T61" s="294"/>
      <c r="U61" s="281"/>
      <c r="V61" s="281"/>
    </row>
    <row r="62" spans="1:22" ht="12.6" thickTop="1" x14ac:dyDescent="0.25">
      <c r="K62" s="200" t="str">
        <f>IF(K53&lt;&gt;K61,"check!")</f>
        <v>check!</v>
      </c>
      <c r="O62" s="280"/>
      <c r="P62" s="282"/>
      <c r="Q62" s="290"/>
      <c r="R62" s="291"/>
      <c r="S62" s="291"/>
      <c r="T62" s="294"/>
      <c r="U62" s="281"/>
      <c r="V62" s="281"/>
    </row>
    <row r="63" spans="1:22" x14ac:dyDescent="0.25">
      <c r="A63" s="201" t="s">
        <v>127</v>
      </c>
      <c r="O63" s="280"/>
      <c r="P63" s="282"/>
      <c r="Q63" s="290"/>
      <c r="R63" s="291"/>
      <c r="S63" s="291"/>
      <c r="T63" s="294"/>
      <c r="U63" s="281"/>
      <c r="V63" s="281"/>
    </row>
    <row r="64" spans="1:22" x14ac:dyDescent="0.25">
      <c r="A64" s="201" t="s">
        <v>128</v>
      </c>
      <c r="O64" s="280"/>
      <c r="P64" s="282"/>
      <c r="Q64" s="290"/>
      <c r="R64" s="291"/>
      <c r="S64" s="291"/>
      <c r="T64" s="294"/>
      <c r="U64" s="281"/>
      <c r="V64" s="281"/>
    </row>
    <row r="65" spans="1:22" x14ac:dyDescent="0.25">
      <c r="A65" s="201" t="s">
        <v>129</v>
      </c>
      <c r="O65" s="280"/>
      <c r="P65" s="282"/>
      <c r="Q65" s="290"/>
      <c r="R65" s="291"/>
      <c r="S65" s="291"/>
      <c r="T65" s="294"/>
      <c r="U65" s="281"/>
      <c r="V65" s="281"/>
    </row>
    <row r="66" spans="1:22" ht="12.6" thickBot="1" x14ac:dyDescent="0.3">
      <c r="O66" s="280"/>
      <c r="P66" s="282"/>
      <c r="Q66" s="290"/>
      <c r="R66" s="291"/>
      <c r="S66" s="291"/>
      <c r="T66" s="294"/>
      <c r="U66" s="281"/>
      <c r="V66" s="281"/>
    </row>
    <row r="67" spans="1:22" x14ac:dyDescent="0.25">
      <c r="A67" s="202"/>
      <c r="B67" s="112"/>
      <c r="C67" s="112"/>
      <c r="D67" s="112"/>
      <c r="E67" s="112"/>
      <c r="F67" s="112"/>
      <c r="G67" s="112"/>
      <c r="H67" s="112"/>
      <c r="I67" s="112"/>
      <c r="J67" s="112"/>
      <c r="K67" s="203"/>
      <c r="O67" s="280"/>
      <c r="P67" s="282"/>
      <c r="Q67" s="290"/>
      <c r="R67" s="291"/>
      <c r="S67" s="291"/>
      <c r="T67" s="294"/>
      <c r="U67" s="281"/>
      <c r="V67" s="281"/>
    </row>
    <row r="68" spans="1:22" x14ac:dyDescent="0.25">
      <c r="A68" s="204" t="s">
        <v>299</v>
      </c>
      <c r="B68" s="205"/>
      <c r="C68" s="205"/>
      <c r="D68" s="205"/>
      <c r="E68" s="205"/>
      <c r="F68" s="122"/>
      <c r="G68" s="122"/>
      <c r="H68" s="122"/>
      <c r="I68" s="122"/>
      <c r="J68" s="122"/>
      <c r="K68" s="206"/>
      <c r="O68" s="280"/>
      <c r="P68" s="282"/>
      <c r="Q68" s="290"/>
      <c r="R68" s="291"/>
      <c r="S68" s="291"/>
      <c r="T68" s="294"/>
      <c r="U68" s="281"/>
      <c r="V68" s="281"/>
    </row>
    <row r="69" spans="1:22" x14ac:dyDescent="0.25">
      <c r="A69" s="207" t="s">
        <v>300</v>
      </c>
      <c r="B69" s="205"/>
      <c r="C69" s="205"/>
      <c r="D69" s="208" t="s">
        <v>294</v>
      </c>
      <c r="E69" s="205">
        <f>'Sch18'!J37</f>
        <v>349110</v>
      </c>
      <c r="F69" s="122"/>
      <c r="G69" s="122"/>
      <c r="H69" s="122"/>
      <c r="I69" s="122"/>
      <c r="J69" s="122"/>
      <c r="K69" s="206"/>
      <c r="O69" s="280"/>
      <c r="P69" s="282"/>
      <c r="Q69" s="290"/>
      <c r="R69" s="291"/>
      <c r="S69" s="291"/>
      <c r="T69" s="294"/>
      <c r="U69" s="281"/>
      <c r="V69" s="281"/>
    </row>
    <row r="70" spans="1:22" x14ac:dyDescent="0.25">
      <c r="A70" s="207" t="s">
        <v>301</v>
      </c>
      <c r="B70" s="205"/>
      <c r="C70" s="205"/>
      <c r="D70" s="208" t="s">
        <v>279</v>
      </c>
      <c r="E70" s="205">
        <f>'Sch15'!E43</f>
        <v>104076</v>
      </c>
      <c r="F70" s="122"/>
      <c r="G70" s="122" t="s">
        <v>302</v>
      </c>
      <c r="H70" s="122"/>
      <c r="I70" s="122"/>
      <c r="J70" s="122"/>
      <c r="K70" s="206"/>
      <c r="O70" s="280"/>
      <c r="P70" s="282"/>
      <c r="Q70" s="290"/>
      <c r="R70" s="291"/>
      <c r="S70" s="291"/>
      <c r="T70" s="294"/>
      <c r="U70" s="281"/>
      <c r="V70" s="281"/>
    </row>
    <row r="71" spans="1:22" ht="12.6" thickBot="1" x14ac:dyDescent="0.3">
      <c r="A71" s="207"/>
      <c r="B71" s="205"/>
      <c r="C71" s="205"/>
      <c r="D71" s="205"/>
      <c r="E71" s="209">
        <f>E70-E69</f>
        <v>-245034</v>
      </c>
      <c r="F71" s="122"/>
      <c r="G71" s="122"/>
      <c r="H71" s="122"/>
      <c r="I71" s="122"/>
      <c r="J71" s="122"/>
      <c r="K71" s="206"/>
      <c r="O71" s="280"/>
      <c r="P71" s="282"/>
      <c r="Q71" s="290"/>
      <c r="R71" s="291"/>
      <c r="S71" s="291"/>
      <c r="T71" s="294"/>
      <c r="U71" s="281"/>
      <c r="V71" s="281"/>
    </row>
    <row r="72" spans="1:22" ht="13.2" thickTop="1" thickBot="1" x14ac:dyDescent="0.3">
      <c r="A72" s="210"/>
      <c r="B72" s="211"/>
      <c r="C72" s="211"/>
      <c r="D72" s="211"/>
      <c r="E72" s="211"/>
      <c r="F72" s="130"/>
      <c r="G72" s="130"/>
      <c r="H72" s="130"/>
      <c r="I72" s="130"/>
      <c r="J72" s="130"/>
      <c r="K72" s="212"/>
      <c r="O72" s="280"/>
      <c r="P72" s="282"/>
      <c r="Q72" s="290"/>
      <c r="R72" s="291"/>
      <c r="S72" s="291"/>
      <c r="T72" s="294"/>
      <c r="U72" s="281"/>
      <c r="V72" s="281"/>
    </row>
  </sheetData>
  <mergeCells count="3">
    <mergeCell ref="G8:I8"/>
    <mergeCell ref="A45:B45"/>
    <mergeCell ref="A52:B52"/>
  </mergeCells>
  <pageMargins left="0.45" right="0.45" top="0.25" bottom="0.25" header="0.3" footer="0.3"/>
  <pageSetup paperSize="9" scale="9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G80"/>
  <sheetViews>
    <sheetView zoomScaleNormal="100" workbookViewId="0">
      <selection activeCell="F47" sqref="F47"/>
    </sheetView>
  </sheetViews>
  <sheetFormatPr defaultColWidth="9.109375" defaultRowHeight="11.4" x14ac:dyDescent="0.2"/>
  <cols>
    <col min="1" max="1" width="3.6640625" style="22" customWidth="1"/>
    <col min="2" max="2" width="49.44140625" style="2" customWidth="1"/>
    <col min="3" max="3" width="6.44140625" style="2" bestFit="1" customWidth="1"/>
    <col min="4" max="4" width="10.109375" style="2" bestFit="1" customWidth="1"/>
    <col min="5" max="5" width="9.109375" style="20"/>
    <col min="6" max="16384" width="9.109375" style="2"/>
  </cols>
  <sheetData>
    <row r="1" spans="1:5" ht="12" x14ac:dyDescent="0.2">
      <c r="A1" s="19" t="s">
        <v>64</v>
      </c>
    </row>
    <row r="2" spans="1:5" ht="12" x14ac:dyDescent="0.2">
      <c r="A2" s="19" t="s">
        <v>65</v>
      </c>
    </row>
    <row r="3" spans="1:5" ht="12" x14ac:dyDescent="0.25">
      <c r="A3" s="21" t="s">
        <v>183</v>
      </c>
    </row>
    <row r="5" spans="1:5" ht="12" x14ac:dyDescent="0.25">
      <c r="C5" s="14"/>
    </row>
    <row r="6" spans="1:5" ht="12" x14ac:dyDescent="0.25">
      <c r="A6" s="23">
        <v>1</v>
      </c>
      <c r="B6" s="14" t="s">
        <v>232</v>
      </c>
      <c r="C6" s="14"/>
    </row>
    <row r="7" spans="1:5" ht="12" x14ac:dyDescent="0.25">
      <c r="C7" s="14"/>
      <c r="D7" s="4" t="s">
        <v>2</v>
      </c>
    </row>
    <row r="8" spans="1:5" ht="12" x14ac:dyDescent="0.25">
      <c r="B8" s="2" t="s">
        <v>231</v>
      </c>
      <c r="C8" s="24"/>
    </row>
    <row r="9" spans="1:5" ht="12" x14ac:dyDescent="0.25">
      <c r="C9" s="14"/>
      <c r="D9" s="25"/>
    </row>
    <row r="10" spans="1:5" ht="12.6" thickBot="1" x14ac:dyDescent="0.3">
      <c r="B10" s="2" t="s">
        <v>233</v>
      </c>
      <c r="C10" s="26"/>
      <c r="D10" s="27">
        <v>1884.73</v>
      </c>
      <c r="E10" s="28" t="s">
        <v>243</v>
      </c>
    </row>
    <row r="11" spans="1:5" ht="12.6" thickTop="1" x14ac:dyDescent="0.25">
      <c r="C11" s="14"/>
    </row>
    <row r="12" spans="1:5" ht="12" x14ac:dyDescent="0.25">
      <c r="C12" s="14"/>
    </row>
    <row r="13" spans="1:5" ht="12" x14ac:dyDescent="0.25">
      <c r="A13" s="23">
        <v>2</v>
      </c>
      <c r="B13" s="14" t="s">
        <v>184</v>
      </c>
      <c r="C13" s="14"/>
    </row>
    <row r="14" spans="1:5" ht="12" x14ac:dyDescent="0.25">
      <c r="C14" s="14"/>
      <c r="D14" s="4" t="s">
        <v>2</v>
      </c>
    </row>
    <row r="15" spans="1:5" ht="12" x14ac:dyDescent="0.25">
      <c r="B15" s="2" t="s">
        <v>185</v>
      </c>
      <c r="C15" s="14"/>
    </row>
    <row r="16" spans="1:5" ht="12" x14ac:dyDescent="0.25">
      <c r="C16" s="14"/>
    </row>
    <row r="17" spans="2:6" ht="12" x14ac:dyDescent="0.25">
      <c r="B17" s="2" t="s">
        <v>186</v>
      </c>
      <c r="C17" s="14"/>
      <c r="D17" s="29">
        <v>20906</v>
      </c>
      <c r="E17" s="20" t="s">
        <v>196</v>
      </c>
    </row>
    <row r="18" spans="2:6" ht="12" x14ac:dyDescent="0.25">
      <c r="B18" s="2" t="s">
        <v>187</v>
      </c>
      <c r="C18" s="30" t="s">
        <v>254</v>
      </c>
      <c r="D18" s="29">
        <f>20612.97+571</f>
        <v>21183.97</v>
      </c>
      <c r="E18" s="20" t="s">
        <v>197</v>
      </c>
    </row>
    <row r="19" spans="2:6" ht="12.6" thickBot="1" x14ac:dyDescent="0.3">
      <c r="C19" s="31" t="s">
        <v>47</v>
      </c>
      <c r="D19" s="32">
        <f>SUM(D17:D18)</f>
        <v>42089.97</v>
      </c>
    </row>
    <row r="20" spans="2:6" ht="12.6" thickTop="1" x14ac:dyDescent="0.25">
      <c r="C20" s="31"/>
    </row>
    <row r="21" spans="2:6" ht="12" x14ac:dyDescent="0.25">
      <c r="B21" s="6" t="s">
        <v>190</v>
      </c>
      <c r="C21" s="31"/>
    </row>
    <row r="22" spans="2:6" ht="12" x14ac:dyDescent="0.25">
      <c r="B22" s="2" t="s">
        <v>193</v>
      </c>
      <c r="C22" s="31"/>
      <c r="D22" s="29">
        <v>56670.69</v>
      </c>
    </row>
    <row r="23" spans="2:6" ht="12" x14ac:dyDescent="0.25">
      <c r="B23" s="2" t="s">
        <v>194</v>
      </c>
      <c r="C23" s="31"/>
      <c r="D23" s="29">
        <v>544502.42999999993</v>
      </c>
      <c r="F23" s="25"/>
    </row>
    <row r="24" spans="2:6" ht="12" x14ac:dyDescent="0.25">
      <c r="B24" s="2" t="s">
        <v>191</v>
      </c>
      <c r="C24" s="31"/>
      <c r="D24" s="29">
        <v>249021.51</v>
      </c>
    </row>
    <row r="25" spans="2:6" ht="12" x14ac:dyDescent="0.25">
      <c r="B25" s="2" t="s">
        <v>192</v>
      </c>
      <c r="C25" s="31"/>
      <c r="D25" s="29">
        <v>1487091.42</v>
      </c>
    </row>
    <row r="26" spans="2:6" ht="12.6" thickBot="1" x14ac:dyDescent="0.3">
      <c r="C26" s="31"/>
      <c r="D26" s="33">
        <f>SUM(D22:D25)</f>
        <v>2337286.0499999998</v>
      </c>
    </row>
    <row r="27" spans="2:6" ht="12.6" thickTop="1" x14ac:dyDescent="0.25">
      <c r="C27" s="31"/>
      <c r="D27" s="34"/>
    </row>
    <row r="28" spans="2:6" ht="12.6" thickBot="1" x14ac:dyDescent="0.3">
      <c r="B28" s="2" t="s">
        <v>195</v>
      </c>
      <c r="C28" s="31" t="s">
        <v>55</v>
      </c>
      <c r="D28" s="35">
        <f>0.01*D26</f>
        <v>23372.860499999999</v>
      </c>
    </row>
    <row r="29" spans="2:6" ht="12.6" thickTop="1" x14ac:dyDescent="0.25">
      <c r="C29" s="31"/>
    </row>
    <row r="30" spans="2:6" ht="12.6" thickBot="1" x14ac:dyDescent="0.3">
      <c r="B30" s="2" t="s">
        <v>198</v>
      </c>
      <c r="C30" s="31" t="s">
        <v>199</v>
      </c>
      <c r="D30" s="35">
        <f>D19-D28</f>
        <v>18717.109500000002</v>
      </c>
      <c r="E30" s="28" t="s">
        <v>243</v>
      </c>
    </row>
    <row r="31" spans="2:6" ht="12.6" thickTop="1" x14ac:dyDescent="0.25">
      <c r="C31" s="14"/>
    </row>
    <row r="32" spans="2:6" ht="12" x14ac:dyDescent="0.25">
      <c r="C32" s="14"/>
    </row>
    <row r="33" spans="1:5" ht="12" x14ac:dyDescent="0.25">
      <c r="A33" s="23">
        <v>3</v>
      </c>
      <c r="B33" s="14" t="s">
        <v>234</v>
      </c>
      <c r="C33" s="14"/>
    </row>
    <row r="34" spans="1:5" ht="12" x14ac:dyDescent="0.25">
      <c r="C34" s="24"/>
      <c r="D34" s="4" t="s">
        <v>2</v>
      </c>
    </row>
    <row r="35" spans="1:5" ht="12" x14ac:dyDescent="0.25">
      <c r="B35" s="6" t="s">
        <v>151</v>
      </c>
      <c r="C35" s="14"/>
    </row>
    <row r="36" spans="1:5" ht="12" x14ac:dyDescent="0.25">
      <c r="B36" s="2" t="s">
        <v>244</v>
      </c>
      <c r="C36" s="14"/>
      <c r="D36" s="29">
        <v>771.96</v>
      </c>
    </row>
    <row r="37" spans="1:5" ht="12" x14ac:dyDescent="0.25">
      <c r="B37" s="2" t="s">
        <v>245</v>
      </c>
      <c r="C37" s="14"/>
      <c r="D37" s="29">
        <v>1349</v>
      </c>
    </row>
    <row r="38" spans="1:5" ht="12" x14ac:dyDescent="0.25">
      <c r="B38" s="2" t="s">
        <v>246</v>
      </c>
      <c r="C38" s="14"/>
      <c r="D38" s="29">
        <v>125.5</v>
      </c>
    </row>
    <row r="39" spans="1:5" ht="12" x14ac:dyDescent="0.25">
      <c r="C39" s="14"/>
      <c r="D39" s="36">
        <f>SUBTOTAL(9,D36:D38)</f>
        <v>2246.46</v>
      </c>
      <c r="E39" s="37" t="s">
        <v>178</v>
      </c>
    </row>
    <row r="40" spans="1:5" ht="12" x14ac:dyDescent="0.25">
      <c r="B40" s="6" t="s">
        <v>152</v>
      </c>
      <c r="C40" s="14"/>
      <c r="D40" s="29"/>
    </row>
    <row r="41" spans="1:5" ht="12" x14ac:dyDescent="0.25">
      <c r="B41" s="2" t="s">
        <v>247</v>
      </c>
      <c r="C41" s="14"/>
      <c r="D41" s="29">
        <v>3963.2</v>
      </c>
    </row>
    <row r="42" spans="1:5" ht="12" x14ac:dyDescent="0.25">
      <c r="B42" s="2" t="s">
        <v>248</v>
      </c>
      <c r="C42" s="14"/>
      <c r="D42" s="29">
        <v>596</v>
      </c>
    </row>
    <row r="43" spans="1:5" ht="12" x14ac:dyDescent="0.25">
      <c r="C43" s="14"/>
      <c r="D43" s="36">
        <f>SUBTOTAL(9,D41:D42)</f>
        <v>4559.2</v>
      </c>
      <c r="E43" s="37" t="s">
        <v>178</v>
      </c>
    </row>
    <row r="44" spans="1:5" ht="12.6" thickBot="1" x14ac:dyDescent="0.3">
      <c r="C44" s="14"/>
      <c r="D44" s="33">
        <f>SUBTOTAL(9,D36:D43)</f>
        <v>6805.66</v>
      </c>
      <c r="E44" s="37" t="s">
        <v>358</v>
      </c>
    </row>
    <row r="45" spans="1:5" ht="12.6" thickTop="1" x14ac:dyDescent="0.25">
      <c r="C45" s="14"/>
    </row>
    <row r="46" spans="1:5" ht="12" x14ac:dyDescent="0.25">
      <c r="B46" s="2" t="s">
        <v>235</v>
      </c>
      <c r="C46" s="14"/>
    </row>
    <row r="47" spans="1:5" ht="12" x14ac:dyDescent="0.25">
      <c r="C47" s="14"/>
    </row>
    <row r="48" spans="1:5" ht="12" x14ac:dyDescent="0.25">
      <c r="C48" s="14"/>
    </row>
    <row r="49" spans="1:5" ht="12" x14ac:dyDescent="0.25">
      <c r="A49" s="23">
        <v>4</v>
      </c>
      <c r="B49" s="14" t="s">
        <v>236</v>
      </c>
      <c r="C49" s="14"/>
    </row>
    <row r="50" spans="1:5" ht="12" x14ac:dyDescent="0.25">
      <c r="C50" s="14"/>
      <c r="D50" s="4" t="s">
        <v>2</v>
      </c>
    </row>
    <row r="51" spans="1:5" ht="12" x14ac:dyDescent="0.25">
      <c r="C51" s="14"/>
      <c r="D51" s="4"/>
    </row>
    <row r="52" spans="1:5" ht="12" x14ac:dyDescent="0.25">
      <c r="B52" s="2" t="s">
        <v>237</v>
      </c>
      <c r="C52" s="14"/>
      <c r="D52" s="29">
        <v>10475</v>
      </c>
    </row>
    <row r="53" spans="1:5" ht="12.6" thickBot="1" x14ac:dyDescent="0.3">
      <c r="B53" s="2" t="s">
        <v>238</v>
      </c>
      <c r="C53" s="14"/>
      <c r="D53" s="32">
        <f>D52</f>
        <v>10475</v>
      </c>
      <c r="E53" s="37" t="s">
        <v>308</v>
      </c>
    </row>
    <row r="54" spans="1:5" ht="12.6" thickTop="1" x14ac:dyDescent="0.25">
      <c r="C54" s="14"/>
      <c r="D54" s="25"/>
    </row>
    <row r="55" spans="1:5" ht="12" x14ac:dyDescent="0.25">
      <c r="C55" s="14"/>
      <c r="D55" s="25"/>
    </row>
    <row r="56" spans="1:5" ht="12" x14ac:dyDescent="0.25">
      <c r="A56" s="23">
        <v>5</v>
      </c>
      <c r="B56" s="14" t="s">
        <v>239</v>
      </c>
      <c r="C56" s="14"/>
    </row>
    <row r="57" spans="1:5" ht="12" x14ac:dyDescent="0.25">
      <c r="C57" s="14"/>
      <c r="D57" s="4" t="s">
        <v>2</v>
      </c>
    </row>
    <row r="58" spans="1:5" ht="12" x14ac:dyDescent="0.25">
      <c r="B58" s="2" t="s">
        <v>240</v>
      </c>
      <c r="C58" s="14"/>
    </row>
    <row r="59" spans="1:5" ht="12" x14ac:dyDescent="0.25">
      <c r="C59" s="14"/>
    </row>
    <row r="60" spans="1:5" ht="12" x14ac:dyDescent="0.25">
      <c r="B60" s="6" t="s">
        <v>151</v>
      </c>
      <c r="C60" s="14"/>
    </row>
    <row r="61" spans="1:5" ht="12" x14ac:dyDescent="0.25">
      <c r="B61" s="2" t="s">
        <v>249</v>
      </c>
      <c r="C61" s="14"/>
      <c r="D61" s="38">
        <v>78.44</v>
      </c>
    </row>
    <row r="62" spans="1:5" ht="12" x14ac:dyDescent="0.25">
      <c r="B62" s="2" t="s">
        <v>250</v>
      </c>
      <c r="C62" s="14"/>
      <c r="D62" s="38">
        <v>883.18</v>
      </c>
    </row>
    <row r="63" spans="1:5" ht="12" x14ac:dyDescent="0.25">
      <c r="C63" s="14"/>
      <c r="D63" s="39">
        <f>SUBTOTAL(9,D61:D62)</f>
        <v>961.61999999999989</v>
      </c>
      <c r="E63" s="28" t="s">
        <v>358</v>
      </c>
    </row>
    <row r="64" spans="1:5" ht="12" x14ac:dyDescent="0.25">
      <c r="C64" s="14"/>
      <c r="D64" s="40"/>
    </row>
    <row r="65" spans="1:7" ht="12" x14ac:dyDescent="0.25">
      <c r="B65" s="2" t="s">
        <v>251</v>
      </c>
      <c r="C65" s="14"/>
      <c r="D65" s="38">
        <v>200</v>
      </c>
    </row>
    <row r="66" spans="1:7" ht="12.6" thickBot="1" x14ac:dyDescent="0.3">
      <c r="B66" s="2" t="s">
        <v>310</v>
      </c>
      <c r="C66" s="14"/>
      <c r="D66" s="41">
        <f>SUM(D63:D65)</f>
        <v>1161.6199999999999</v>
      </c>
      <c r="E66" s="37" t="s">
        <v>243</v>
      </c>
    </row>
    <row r="67" spans="1:7" ht="12.6" thickTop="1" x14ac:dyDescent="0.25">
      <c r="C67" s="14"/>
      <c r="D67" s="38"/>
    </row>
    <row r="68" spans="1:7" ht="12" x14ac:dyDescent="0.25">
      <c r="C68" s="14"/>
    </row>
    <row r="69" spans="1:7" ht="12" x14ac:dyDescent="0.25">
      <c r="A69" s="23">
        <v>6</v>
      </c>
      <c r="B69" s="14" t="s">
        <v>241</v>
      </c>
      <c r="C69" s="14"/>
    </row>
    <row r="70" spans="1:7" ht="12" x14ac:dyDescent="0.25">
      <c r="C70" s="14"/>
      <c r="D70" s="4" t="s">
        <v>2</v>
      </c>
    </row>
    <row r="71" spans="1:7" ht="12" x14ac:dyDescent="0.25">
      <c r="B71" s="326" t="s">
        <v>242</v>
      </c>
      <c r="C71" s="14"/>
    </row>
    <row r="72" spans="1:7" ht="12" x14ac:dyDescent="0.25">
      <c r="B72" s="326"/>
      <c r="C72" s="14"/>
    </row>
    <row r="73" spans="1:7" ht="12" x14ac:dyDescent="0.25">
      <c r="B73" s="2" t="s">
        <v>255</v>
      </c>
      <c r="C73" s="14"/>
      <c r="D73" s="42">
        <v>2000</v>
      </c>
    </row>
    <row r="74" spans="1:7" ht="12" x14ac:dyDescent="0.25">
      <c r="B74" s="2" t="s">
        <v>256</v>
      </c>
      <c r="C74" s="14"/>
      <c r="D74" s="42">
        <v>2928</v>
      </c>
    </row>
    <row r="75" spans="1:7" ht="12" x14ac:dyDescent="0.25">
      <c r="B75" s="2" t="s">
        <v>257</v>
      </c>
      <c r="C75" s="14"/>
      <c r="D75" s="42">
        <v>2075</v>
      </c>
    </row>
    <row r="76" spans="1:7" ht="12" x14ac:dyDescent="0.25">
      <c r="B76" s="2" t="s">
        <v>258</v>
      </c>
      <c r="C76" s="14"/>
      <c r="D76" s="42">
        <v>46.01</v>
      </c>
      <c r="G76" s="43"/>
    </row>
    <row r="77" spans="1:7" ht="12" x14ac:dyDescent="0.25">
      <c r="B77" s="2" t="s">
        <v>259</v>
      </c>
      <c r="C77" s="14"/>
      <c r="D77" s="42">
        <v>1184.48</v>
      </c>
    </row>
    <row r="78" spans="1:7" ht="12" x14ac:dyDescent="0.25">
      <c r="B78" s="2" t="s">
        <v>260</v>
      </c>
      <c r="C78" s="14"/>
      <c r="D78" s="44">
        <v>-14200</v>
      </c>
    </row>
    <row r="79" spans="1:7" ht="12.6" thickBot="1" x14ac:dyDescent="0.3">
      <c r="B79" s="2" t="s">
        <v>309</v>
      </c>
      <c r="D79" s="45">
        <f>SUM(D73:D78)</f>
        <v>-5966.51</v>
      </c>
      <c r="E79" s="37" t="s">
        <v>308</v>
      </c>
    </row>
    <row r="80" spans="1:7" ht="12.6" thickTop="1" x14ac:dyDescent="0.25">
      <c r="C80" s="14"/>
    </row>
  </sheetData>
  <mergeCells count="1">
    <mergeCell ref="B71:B7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tint="-0.249977111117893"/>
  </sheetPr>
  <dimension ref="A1:P29"/>
  <sheetViews>
    <sheetView topLeftCell="A4" zoomScaleNormal="100" workbookViewId="0">
      <selection activeCell="G36" sqref="G36"/>
    </sheetView>
  </sheetViews>
  <sheetFormatPr defaultColWidth="9.109375" defaultRowHeight="11.4" x14ac:dyDescent="0.2"/>
  <cols>
    <col min="1" max="1" width="3.6640625" style="2" customWidth="1"/>
    <col min="2" max="2" width="25.33203125" style="2" customWidth="1"/>
    <col min="3" max="8" width="12.44140625" style="3" customWidth="1"/>
    <col min="9" max="9" width="12.44140625" style="4" customWidth="1"/>
    <col min="10" max="10" width="9.109375" style="2"/>
    <col min="11" max="11" width="3.6640625" style="2" customWidth="1"/>
    <col min="12" max="16384" width="9.109375" style="2"/>
  </cols>
  <sheetData>
    <row r="1" spans="1:16" ht="12" x14ac:dyDescent="0.2">
      <c r="A1" s="1" t="s">
        <v>64</v>
      </c>
      <c r="K1" s="87"/>
      <c r="L1" s="314"/>
      <c r="M1" s="314"/>
      <c r="N1" s="314"/>
      <c r="O1" s="314"/>
      <c r="P1" s="314"/>
    </row>
    <row r="2" spans="1:16" ht="12" x14ac:dyDescent="0.2">
      <c r="A2" s="1" t="s">
        <v>65</v>
      </c>
      <c r="K2" s="87"/>
      <c r="L2" s="314"/>
      <c r="M2" s="314"/>
      <c r="N2" s="314"/>
      <c r="O2" s="314"/>
      <c r="P2" s="314"/>
    </row>
    <row r="3" spans="1:16" ht="12" x14ac:dyDescent="0.25">
      <c r="A3" s="5" t="s">
        <v>181</v>
      </c>
      <c r="K3" s="87"/>
      <c r="L3" s="314"/>
      <c r="M3" s="314"/>
      <c r="N3" s="314"/>
      <c r="O3" s="314"/>
      <c r="P3" s="314"/>
    </row>
    <row r="4" spans="1:16" ht="12" x14ac:dyDescent="0.25">
      <c r="K4" s="87"/>
      <c r="L4" s="315" t="s">
        <v>314</v>
      </c>
      <c r="M4" s="314"/>
      <c r="N4" s="314"/>
      <c r="O4" s="314"/>
      <c r="P4" s="314"/>
    </row>
    <row r="5" spans="1:16" x14ac:dyDescent="0.2">
      <c r="K5" s="87"/>
      <c r="L5" s="314"/>
      <c r="M5" s="314"/>
      <c r="N5" s="314"/>
      <c r="O5" s="314"/>
      <c r="P5" s="314"/>
    </row>
    <row r="6" spans="1:16" x14ac:dyDescent="0.2">
      <c r="B6" s="6" t="s">
        <v>130</v>
      </c>
      <c r="C6" s="7" t="s">
        <v>131</v>
      </c>
      <c r="D6" s="7" t="s">
        <v>132</v>
      </c>
      <c r="E6" s="7" t="s">
        <v>133</v>
      </c>
      <c r="F6" s="7" t="s">
        <v>134</v>
      </c>
      <c r="G6" s="7" t="s">
        <v>135</v>
      </c>
      <c r="H6" s="7" t="s">
        <v>188</v>
      </c>
      <c r="I6" s="7" t="s">
        <v>136</v>
      </c>
      <c r="K6" s="87"/>
      <c r="L6" s="314"/>
      <c r="M6" s="314"/>
      <c r="N6" s="314"/>
      <c r="O6" s="314"/>
      <c r="P6" s="314"/>
    </row>
    <row r="7" spans="1:16" x14ac:dyDescent="0.2">
      <c r="C7" s="4"/>
      <c r="D7" s="4"/>
      <c r="E7" s="4"/>
      <c r="F7" s="4"/>
      <c r="G7" s="4"/>
      <c r="H7" s="4"/>
      <c r="K7" s="87"/>
      <c r="L7" s="314"/>
      <c r="M7" s="314"/>
      <c r="N7" s="314"/>
      <c r="O7" s="314"/>
      <c r="P7" s="314"/>
    </row>
    <row r="8" spans="1:16" x14ac:dyDescent="0.2">
      <c r="B8" s="2" t="s">
        <v>137</v>
      </c>
      <c r="C8" s="8">
        <v>2012</v>
      </c>
      <c r="D8" s="8">
        <v>2012</v>
      </c>
      <c r="E8" s="8">
        <v>2013</v>
      </c>
      <c r="F8" s="8">
        <v>2013</v>
      </c>
      <c r="G8" s="8">
        <v>2015</v>
      </c>
      <c r="H8" s="8">
        <v>2016</v>
      </c>
      <c r="K8" s="87"/>
      <c r="L8" s="314"/>
      <c r="M8" s="314"/>
      <c r="N8" s="314"/>
      <c r="O8" s="314"/>
      <c r="P8" s="314"/>
    </row>
    <row r="9" spans="1:16" ht="12" x14ac:dyDescent="0.25">
      <c r="C9" s="316" t="s">
        <v>306</v>
      </c>
      <c r="D9" s="9"/>
      <c r="E9" s="9"/>
      <c r="F9" s="9"/>
      <c r="G9" s="9"/>
      <c r="H9" s="276" t="s">
        <v>375</v>
      </c>
      <c r="I9" s="10"/>
      <c r="K9" s="87"/>
      <c r="L9" s="314"/>
      <c r="M9" s="314"/>
      <c r="N9" s="314"/>
      <c r="O9" s="314"/>
      <c r="P9" s="314"/>
    </row>
    <row r="10" spans="1:16" x14ac:dyDescent="0.2">
      <c r="B10" s="2" t="s">
        <v>138</v>
      </c>
      <c r="C10" s="11">
        <v>90635</v>
      </c>
      <c r="D10" s="11">
        <v>90635</v>
      </c>
      <c r="E10" s="11">
        <v>113169</v>
      </c>
      <c r="F10" s="11">
        <v>96275</v>
      </c>
      <c r="G10" s="11">
        <v>132535</v>
      </c>
      <c r="H10" s="11">
        <v>114538</v>
      </c>
      <c r="I10" s="10">
        <f>SUM(C10:H10)</f>
        <v>637787</v>
      </c>
      <c r="K10" s="87"/>
      <c r="L10" s="314" t="s">
        <v>373</v>
      </c>
      <c r="M10" s="314"/>
      <c r="N10" s="314"/>
      <c r="O10" s="314"/>
      <c r="P10" s="314"/>
    </row>
    <row r="11" spans="1:16" x14ac:dyDescent="0.2">
      <c r="B11" s="2" t="s">
        <v>139</v>
      </c>
      <c r="C11" s="9">
        <v>5980</v>
      </c>
      <c r="D11" s="9">
        <v>5980</v>
      </c>
      <c r="E11" s="9">
        <v>8073</v>
      </c>
      <c r="F11" s="9">
        <v>8073</v>
      </c>
      <c r="G11" s="9">
        <v>3508</v>
      </c>
      <c r="H11" s="9">
        <v>6681.14</v>
      </c>
      <c r="I11" s="10">
        <f>SUM(C11:H11)</f>
        <v>38295.14</v>
      </c>
      <c r="K11" s="87"/>
      <c r="L11" s="314" t="s">
        <v>374</v>
      </c>
      <c r="M11" s="314"/>
      <c r="N11" s="314"/>
      <c r="O11" s="314"/>
      <c r="P11" s="314"/>
    </row>
    <row r="12" spans="1:16" ht="12" thickBot="1" x14ac:dyDescent="0.25">
      <c r="C12" s="12">
        <f>SUM(C10:C11)</f>
        <v>96615</v>
      </c>
      <c r="D12" s="12">
        <f t="shared" ref="D12:I12" si="0">SUM(D10:D11)</f>
        <v>96615</v>
      </c>
      <c r="E12" s="12">
        <f t="shared" si="0"/>
        <v>121242</v>
      </c>
      <c r="F12" s="12">
        <f t="shared" si="0"/>
        <v>104348</v>
      </c>
      <c r="G12" s="12">
        <f t="shared" si="0"/>
        <v>136043</v>
      </c>
      <c r="H12" s="12">
        <f t="shared" si="0"/>
        <v>121219.14</v>
      </c>
      <c r="I12" s="12">
        <f t="shared" si="0"/>
        <v>676082.14</v>
      </c>
      <c r="K12" s="87"/>
      <c r="L12" s="314"/>
      <c r="M12" s="314"/>
      <c r="N12" s="314"/>
      <c r="O12" s="314"/>
      <c r="P12" s="314"/>
    </row>
    <row r="13" spans="1:16" ht="12" thickTop="1" x14ac:dyDescent="0.2">
      <c r="C13" s="13"/>
      <c r="D13" s="13"/>
      <c r="E13" s="13"/>
      <c r="F13" s="13"/>
      <c r="G13" s="13"/>
      <c r="H13" s="13"/>
      <c r="I13" s="10"/>
      <c r="K13" s="87"/>
      <c r="L13" s="314"/>
      <c r="M13" s="314"/>
      <c r="N13" s="314"/>
      <c r="O13" s="314"/>
      <c r="P13" s="314"/>
    </row>
    <row r="14" spans="1:16" x14ac:dyDescent="0.2">
      <c r="B14" s="2" t="s">
        <v>140</v>
      </c>
      <c r="C14" s="9">
        <v>767</v>
      </c>
      <c r="D14" s="9">
        <v>767</v>
      </c>
      <c r="E14" s="9">
        <v>1035</v>
      </c>
      <c r="F14" s="9">
        <v>1035</v>
      </c>
      <c r="G14" s="9">
        <v>4206</v>
      </c>
      <c r="H14" s="9">
        <v>1035</v>
      </c>
      <c r="I14" s="10"/>
      <c r="K14" s="87"/>
      <c r="L14" s="314"/>
      <c r="M14" s="314"/>
      <c r="N14" s="314"/>
      <c r="O14" s="314"/>
      <c r="P14" s="314"/>
    </row>
    <row r="15" spans="1:16" x14ac:dyDescent="0.2">
      <c r="C15" s="9"/>
      <c r="D15" s="9"/>
      <c r="E15" s="9"/>
      <c r="F15" s="9"/>
      <c r="G15" s="9"/>
      <c r="H15" s="9"/>
      <c r="I15" s="10"/>
      <c r="K15" s="87"/>
      <c r="L15" s="314"/>
      <c r="M15" s="314"/>
      <c r="N15" s="314"/>
      <c r="O15" s="314"/>
      <c r="P15" s="314"/>
    </row>
    <row r="16" spans="1:16" x14ac:dyDescent="0.2">
      <c r="B16" s="2" t="s">
        <v>141</v>
      </c>
      <c r="C16" s="317">
        <v>11692</v>
      </c>
      <c r="D16" s="317">
        <v>11692</v>
      </c>
      <c r="E16" s="317">
        <v>26259</v>
      </c>
      <c r="F16" s="317">
        <v>26258</v>
      </c>
      <c r="G16" s="317">
        <v>55353</v>
      </c>
      <c r="H16" s="317">
        <v>0</v>
      </c>
      <c r="I16" s="318">
        <f>SUM(C16:H16)</f>
        <v>131254</v>
      </c>
      <c r="K16" s="87"/>
      <c r="L16" s="314"/>
      <c r="M16" s="314"/>
      <c r="N16" s="314"/>
      <c r="O16" s="314"/>
      <c r="P16" s="314"/>
    </row>
    <row r="17" spans="2:16" x14ac:dyDescent="0.2">
      <c r="C17" s="9"/>
      <c r="D17" s="9"/>
      <c r="E17" s="9"/>
      <c r="F17" s="9"/>
      <c r="G17" s="9"/>
      <c r="H17" s="9"/>
      <c r="I17" s="10"/>
      <c r="K17" s="87"/>
      <c r="L17" s="314"/>
      <c r="M17" s="314"/>
      <c r="N17" s="314"/>
      <c r="O17" s="314"/>
      <c r="P17" s="314"/>
    </row>
    <row r="18" spans="2:16" ht="12" x14ac:dyDescent="0.25">
      <c r="C18" s="9"/>
      <c r="D18" s="9"/>
      <c r="E18" s="9"/>
      <c r="F18" s="9"/>
      <c r="G18" s="9"/>
      <c r="H18" s="276"/>
      <c r="I18" s="10"/>
      <c r="K18" s="87"/>
      <c r="L18" s="314"/>
      <c r="M18" s="314"/>
      <c r="N18" s="314"/>
      <c r="O18" s="314"/>
      <c r="P18" s="314"/>
    </row>
    <row r="19" spans="2:16" x14ac:dyDescent="0.2">
      <c r="B19" s="2" t="s">
        <v>142</v>
      </c>
      <c r="C19" s="9">
        <v>0</v>
      </c>
      <c r="D19" s="9">
        <v>0</v>
      </c>
      <c r="E19" s="9">
        <v>0</v>
      </c>
      <c r="F19" s="9">
        <v>0</v>
      </c>
      <c r="G19" s="9">
        <v>0</v>
      </c>
      <c r="H19" s="9">
        <f>H10</f>
        <v>114538</v>
      </c>
      <c r="I19" s="10"/>
      <c r="K19" s="87"/>
      <c r="L19" s="314"/>
      <c r="M19" s="314"/>
      <c r="N19" s="314"/>
      <c r="O19" s="314"/>
      <c r="P19" s="314"/>
    </row>
    <row r="20" spans="2:16" ht="12" x14ac:dyDescent="0.25">
      <c r="C20" s="276" t="s">
        <v>379</v>
      </c>
      <c r="D20" s="9"/>
      <c r="E20" s="9"/>
      <c r="F20" s="9"/>
      <c r="G20" s="9"/>
      <c r="H20" s="9"/>
      <c r="I20" s="10"/>
      <c r="K20" s="87"/>
      <c r="L20" s="314"/>
      <c r="M20" s="314"/>
      <c r="N20" s="314"/>
      <c r="O20" s="314"/>
      <c r="P20" s="314"/>
    </row>
    <row r="21" spans="2:16" x14ac:dyDescent="0.2">
      <c r="B21" s="2" t="s">
        <v>143</v>
      </c>
      <c r="C21" s="9"/>
      <c r="D21" s="9"/>
      <c r="E21" s="9"/>
      <c r="F21" s="9"/>
      <c r="G21" s="9"/>
      <c r="H21" s="9"/>
      <c r="I21" s="10"/>
      <c r="K21" s="87"/>
      <c r="L21" s="314"/>
      <c r="M21" s="314"/>
      <c r="N21" s="314"/>
      <c r="O21" s="314"/>
      <c r="P21" s="314"/>
    </row>
    <row r="22" spans="2:16" ht="12" x14ac:dyDescent="0.25">
      <c r="B22" s="2" t="s">
        <v>144</v>
      </c>
      <c r="C22" s="9">
        <v>-8684</v>
      </c>
      <c r="D22" s="9">
        <f>-8684</f>
        <v>-8684</v>
      </c>
      <c r="E22" s="9">
        <v>-10873</v>
      </c>
      <c r="F22" s="9">
        <v>-10873</v>
      </c>
      <c r="G22" s="9">
        <v>-49269.10973581599</v>
      </c>
      <c r="H22" s="11">
        <v>0</v>
      </c>
      <c r="I22" s="10">
        <f>SUM(C22:H22)</f>
        <v>-88383.10973581599</v>
      </c>
      <c r="J22" s="18" t="s">
        <v>279</v>
      </c>
      <c r="K22" s="87"/>
      <c r="L22" s="314"/>
      <c r="M22" s="314"/>
      <c r="N22" s="314"/>
      <c r="O22" s="314"/>
      <c r="P22" s="314"/>
    </row>
    <row r="23" spans="2:16" ht="12" x14ac:dyDescent="0.25">
      <c r="B23" s="2" t="s">
        <v>145</v>
      </c>
      <c r="C23" s="9">
        <f>-520</f>
        <v>-520</v>
      </c>
      <c r="D23" s="9">
        <v>-520</v>
      </c>
      <c r="E23" s="9">
        <v>-1547</v>
      </c>
      <c r="F23" s="9">
        <f>-1547</f>
        <v>-1547</v>
      </c>
      <c r="G23" s="9">
        <v>-1203.4902641840167</v>
      </c>
      <c r="H23" s="9">
        <v>0</v>
      </c>
      <c r="I23" s="10">
        <f>SUM(C23:H23)</f>
        <v>-5337.4902641840163</v>
      </c>
      <c r="J23" s="37" t="s">
        <v>381</v>
      </c>
      <c r="K23" s="87"/>
      <c r="L23" s="314"/>
      <c r="M23" s="314"/>
      <c r="N23" s="314"/>
      <c r="O23" s="314"/>
      <c r="P23" s="314"/>
    </row>
    <row r="24" spans="2:16" ht="12" thickBot="1" x14ac:dyDescent="0.25">
      <c r="B24" s="2" t="s">
        <v>146</v>
      </c>
      <c r="C24" s="12">
        <f>SUM(C16:C23)</f>
        <v>2488</v>
      </c>
      <c r="D24" s="12">
        <f t="shared" ref="D24:I24" si="1">SUM(D16:D23)</f>
        <v>2488</v>
      </c>
      <c r="E24" s="12">
        <f t="shared" si="1"/>
        <v>13839</v>
      </c>
      <c r="F24" s="12">
        <f t="shared" si="1"/>
        <v>13838</v>
      </c>
      <c r="G24" s="12">
        <f>SUM(G16:G23)</f>
        <v>4880.3999999999942</v>
      </c>
      <c r="H24" s="12">
        <f t="shared" si="1"/>
        <v>114538</v>
      </c>
      <c r="I24" s="12">
        <f t="shared" si="1"/>
        <v>37533.399999999994</v>
      </c>
      <c r="K24" s="87"/>
      <c r="L24" s="314"/>
      <c r="M24" s="314"/>
      <c r="N24" s="314"/>
      <c r="O24" s="314"/>
      <c r="P24" s="314"/>
    </row>
    <row r="25" spans="2:16" ht="12" thickTop="1" x14ac:dyDescent="0.2">
      <c r="C25" s="9"/>
      <c r="D25" s="9"/>
      <c r="E25" s="9"/>
      <c r="F25" s="9"/>
      <c r="G25" s="9"/>
      <c r="H25" s="9"/>
      <c r="I25" s="10"/>
      <c r="K25" s="87"/>
      <c r="L25" s="314"/>
      <c r="M25" s="314"/>
      <c r="N25" s="314"/>
      <c r="O25" s="314"/>
      <c r="P25" s="314"/>
    </row>
    <row r="26" spans="2:16" x14ac:dyDescent="0.2">
      <c r="B26" s="6" t="s">
        <v>147</v>
      </c>
      <c r="C26" s="9"/>
      <c r="D26" s="9"/>
      <c r="E26" s="9"/>
      <c r="F26" s="9"/>
      <c r="G26" s="9"/>
      <c r="H26" s="9"/>
      <c r="I26" s="10"/>
      <c r="K26" s="87"/>
      <c r="L26" s="314"/>
      <c r="M26" s="314"/>
      <c r="N26" s="314"/>
      <c r="O26" s="314"/>
      <c r="P26" s="314"/>
    </row>
    <row r="27" spans="2:16" ht="12" thickBot="1" x14ac:dyDescent="0.25">
      <c r="B27" s="15" t="s">
        <v>148</v>
      </c>
      <c r="C27" s="16">
        <f t="shared" ref="C27:H27" si="2">-C22</f>
        <v>8684</v>
      </c>
      <c r="D27" s="16">
        <f t="shared" si="2"/>
        <v>8684</v>
      </c>
      <c r="E27" s="16">
        <f t="shared" si="2"/>
        <v>10873</v>
      </c>
      <c r="F27" s="16">
        <f t="shared" si="2"/>
        <v>10873</v>
      </c>
      <c r="G27" s="16">
        <f t="shared" si="2"/>
        <v>49269.10973581599</v>
      </c>
      <c r="H27" s="16">
        <f t="shared" si="2"/>
        <v>0</v>
      </c>
      <c r="I27" s="17">
        <f>SUM(C27:H27)</f>
        <v>88383.10973581599</v>
      </c>
      <c r="K27" s="87"/>
      <c r="L27" s="314"/>
      <c r="M27" s="314"/>
      <c r="N27" s="314"/>
      <c r="O27" s="314"/>
      <c r="P27" s="314"/>
    </row>
    <row r="28" spans="2:16" x14ac:dyDescent="0.2">
      <c r="C28" s="9"/>
      <c r="D28" s="9"/>
      <c r="E28" s="9"/>
      <c r="F28" s="9"/>
      <c r="G28" s="9"/>
      <c r="H28" s="9"/>
      <c r="I28" s="10"/>
      <c r="K28" s="87"/>
      <c r="L28" s="314"/>
      <c r="M28" s="314"/>
      <c r="N28" s="314"/>
      <c r="O28" s="314"/>
      <c r="P28" s="314"/>
    </row>
    <row r="29" spans="2:16" x14ac:dyDescent="0.2">
      <c r="C29" s="9"/>
      <c r="D29" s="9"/>
      <c r="E29" s="9"/>
      <c r="F29" s="9"/>
      <c r="G29" s="9"/>
      <c r="H29" s="9"/>
      <c r="I29" s="10"/>
      <c r="K29" s="87"/>
      <c r="L29" s="314"/>
      <c r="M29" s="314"/>
      <c r="N29" s="314"/>
      <c r="O29" s="314"/>
      <c r="P29" s="314"/>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tint="-0.249977111117893"/>
  </sheetPr>
  <dimension ref="A1:V55"/>
  <sheetViews>
    <sheetView workbookViewId="0">
      <selection activeCell="N51" sqref="N51"/>
    </sheetView>
  </sheetViews>
  <sheetFormatPr defaultColWidth="9.109375" defaultRowHeight="11.4" x14ac:dyDescent="0.2"/>
  <cols>
    <col min="1" max="1" width="3.6640625" style="2" customWidth="1"/>
    <col min="2" max="2" width="53.6640625" style="2" customWidth="1"/>
    <col min="3" max="3" width="6.6640625" style="2" customWidth="1"/>
    <col min="4" max="8" width="10.6640625" style="3" customWidth="1"/>
    <col min="9" max="9" width="10.6640625" style="4" customWidth="1"/>
    <col min="10" max="10" width="10.6640625" style="2" customWidth="1"/>
    <col min="11" max="12" width="9.109375" style="2"/>
    <col min="13" max="13" width="3.6640625" style="2" customWidth="1"/>
    <col min="14" max="16384" width="9.109375" style="2"/>
  </cols>
  <sheetData>
    <row r="1" spans="1:22" ht="12" x14ac:dyDescent="0.2">
      <c r="A1" s="1" t="s">
        <v>64</v>
      </c>
      <c r="M1" s="87"/>
      <c r="N1" s="314"/>
      <c r="O1" s="314"/>
      <c r="P1" s="314"/>
      <c r="Q1" s="314"/>
      <c r="R1" s="314"/>
      <c r="S1" s="314"/>
      <c r="T1" s="314"/>
      <c r="U1" s="314"/>
      <c r="V1" s="314"/>
    </row>
    <row r="2" spans="1:22" ht="12" x14ac:dyDescent="0.2">
      <c r="A2" s="1" t="s">
        <v>65</v>
      </c>
      <c r="M2" s="87"/>
      <c r="N2" s="314"/>
      <c r="O2" s="314"/>
      <c r="P2" s="314"/>
      <c r="Q2" s="314"/>
      <c r="R2" s="314"/>
      <c r="S2" s="314"/>
      <c r="T2" s="314"/>
      <c r="U2" s="314"/>
      <c r="V2" s="314"/>
    </row>
    <row r="3" spans="1:22" ht="12" x14ac:dyDescent="0.25">
      <c r="A3" s="5" t="s">
        <v>149</v>
      </c>
      <c r="M3" s="87"/>
      <c r="N3" s="315" t="s">
        <v>314</v>
      </c>
      <c r="O3" s="314"/>
      <c r="P3" s="314"/>
      <c r="Q3" s="314"/>
      <c r="R3" s="314"/>
      <c r="S3" s="314"/>
      <c r="T3" s="314"/>
      <c r="U3" s="314"/>
      <c r="V3" s="314"/>
    </row>
    <row r="4" spans="1:22" x14ac:dyDescent="0.2">
      <c r="M4" s="87"/>
      <c r="N4" s="314"/>
      <c r="O4" s="314"/>
      <c r="P4" s="314"/>
      <c r="Q4" s="314"/>
      <c r="R4" s="314"/>
      <c r="S4" s="314"/>
      <c r="T4" s="314"/>
      <c r="U4" s="314"/>
      <c r="V4" s="314"/>
    </row>
    <row r="5" spans="1:22" ht="12" x14ac:dyDescent="0.25">
      <c r="E5" s="24"/>
      <c r="F5" s="24"/>
      <c r="G5" s="24"/>
      <c r="H5" s="24"/>
      <c r="I5" s="24"/>
      <c r="J5" s="24"/>
      <c r="M5" s="87"/>
      <c r="N5" s="314"/>
      <c r="O5" s="314"/>
      <c r="P5" s="314"/>
      <c r="Q5" s="314"/>
      <c r="R5" s="314"/>
      <c r="S5" s="314"/>
      <c r="T5" s="314"/>
      <c r="U5" s="314"/>
      <c r="V5" s="314"/>
    </row>
    <row r="6" spans="1:22" x14ac:dyDescent="0.2">
      <c r="B6" s="6" t="s">
        <v>130</v>
      </c>
      <c r="C6" s="6" t="s">
        <v>305</v>
      </c>
      <c r="D6" s="7" t="s">
        <v>136</v>
      </c>
      <c r="E6" s="7" t="s">
        <v>150</v>
      </c>
      <c r="F6" s="7" t="s">
        <v>151</v>
      </c>
      <c r="G6" s="7" t="s">
        <v>152</v>
      </c>
      <c r="H6" s="46" t="s">
        <v>153</v>
      </c>
      <c r="I6" s="46" t="s">
        <v>154</v>
      </c>
      <c r="J6" s="46" t="s">
        <v>155</v>
      </c>
      <c r="M6" s="87"/>
      <c r="N6" s="314" t="s">
        <v>380</v>
      </c>
      <c r="O6" s="314"/>
      <c r="P6" s="314"/>
      <c r="Q6" s="314"/>
      <c r="R6" s="314"/>
      <c r="S6" s="314"/>
      <c r="T6" s="314"/>
      <c r="U6" s="314"/>
      <c r="V6" s="314"/>
    </row>
    <row r="7" spans="1:22" x14ac:dyDescent="0.2">
      <c r="D7" s="4" t="s">
        <v>2</v>
      </c>
      <c r="E7" s="4" t="s">
        <v>2</v>
      </c>
      <c r="F7" s="4" t="s">
        <v>2</v>
      </c>
      <c r="G7" s="4" t="s">
        <v>2</v>
      </c>
      <c r="H7" s="47" t="s">
        <v>2</v>
      </c>
      <c r="I7" s="47" t="s">
        <v>2</v>
      </c>
      <c r="J7" s="47" t="s">
        <v>2</v>
      </c>
      <c r="M7" s="87"/>
      <c r="N7" s="314"/>
      <c r="O7" s="314"/>
      <c r="P7" s="314"/>
      <c r="Q7" s="314"/>
      <c r="R7" s="314"/>
      <c r="S7" s="314"/>
      <c r="T7" s="314"/>
      <c r="U7" s="314"/>
      <c r="V7" s="314"/>
    </row>
    <row r="8" spans="1:22" x14ac:dyDescent="0.2">
      <c r="D8" s="9"/>
      <c r="E8" s="9"/>
      <c r="F8" s="9"/>
      <c r="G8" s="9"/>
      <c r="H8" s="48"/>
      <c r="I8" s="49"/>
      <c r="J8" s="50"/>
      <c r="M8" s="87"/>
      <c r="N8" s="314"/>
      <c r="O8" s="314"/>
      <c r="P8" s="314"/>
      <c r="Q8" s="314"/>
      <c r="R8" s="314"/>
      <c r="S8" s="314"/>
      <c r="T8" s="314"/>
      <c r="U8" s="314"/>
      <c r="V8" s="314"/>
    </row>
    <row r="9" spans="1:22" x14ac:dyDescent="0.2">
      <c r="B9" s="51" t="s">
        <v>156</v>
      </c>
      <c r="C9" s="52"/>
      <c r="D9" s="53"/>
      <c r="E9" s="53"/>
      <c r="F9" s="53"/>
      <c r="G9" s="53"/>
      <c r="H9" s="54"/>
      <c r="I9" s="55"/>
      <c r="J9" s="56"/>
      <c r="M9" s="87"/>
      <c r="N9" s="314"/>
      <c r="O9" s="314"/>
      <c r="P9" s="314"/>
      <c r="Q9" s="314"/>
      <c r="R9" s="314"/>
      <c r="S9" s="314"/>
      <c r="T9" s="314"/>
      <c r="U9" s="314"/>
      <c r="V9" s="314"/>
    </row>
    <row r="10" spans="1:22" ht="12" x14ac:dyDescent="0.25">
      <c r="B10" s="2" t="s">
        <v>200</v>
      </c>
      <c r="C10" s="28" t="s">
        <v>317</v>
      </c>
      <c r="D10" s="53">
        <v>5500</v>
      </c>
      <c r="E10" s="53">
        <f>D10</f>
        <v>5500</v>
      </c>
      <c r="F10" s="53"/>
      <c r="G10" s="53"/>
      <c r="H10" s="54"/>
      <c r="I10" s="55"/>
      <c r="J10" s="56"/>
      <c r="M10" s="87"/>
      <c r="N10" s="314"/>
      <c r="O10" s="314"/>
      <c r="P10" s="314"/>
      <c r="Q10" s="314"/>
      <c r="R10" s="314"/>
      <c r="S10" s="314"/>
      <c r="T10" s="314"/>
      <c r="U10" s="314"/>
      <c r="V10" s="314"/>
    </row>
    <row r="11" spans="1:22" x14ac:dyDescent="0.2">
      <c r="C11" s="20"/>
      <c r="D11" s="53"/>
      <c r="E11" s="53"/>
      <c r="F11" s="53"/>
      <c r="G11" s="53"/>
      <c r="H11" s="54"/>
      <c r="I11" s="55"/>
      <c r="J11" s="56"/>
      <c r="M11" s="87"/>
      <c r="N11" s="314"/>
      <c r="O11" s="314"/>
      <c r="P11" s="314"/>
      <c r="Q11" s="314"/>
      <c r="R11" s="314"/>
      <c r="S11" s="314"/>
      <c r="T11" s="314"/>
      <c r="U11" s="314"/>
      <c r="V11" s="314"/>
    </row>
    <row r="12" spans="1:22" x14ac:dyDescent="0.2">
      <c r="B12" s="51" t="s">
        <v>157</v>
      </c>
      <c r="C12" s="52"/>
      <c r="D12" s="53"/>
      <c r="E12" s="53"/>
      <c r="F12" s="53"/>
      <c r="G12" s="53"/>
      <c r="H12" s="54"/>
      <c r="I12" s="55"/>
      <c r="J12" s="56"/>
      <c r="M12" s="87"/>
      <c r="N12" s="314"/>
      <c r="O12" s="314"/>
      <c r="P12" s="314"/>
      <c r="Q12" s="314"/>
      <c r="R12" s="314"/>
      <c r="S12" s="314"/>
      <c r="T12" s="314"/>
      <c r="U12" s="314"/>
      <c r="V12" s="314"/>
    </row>
    <row r="13" spans="1:22" ht="12" x14ac:dyDescent="0.25">
      <c r="B13" s="2" t="s">
        <v>201</v>
      </c>
      <c r="C13" s="28" t="s">
        <v>317</v>
      </c>
      <c r="D13" s="57">
        <v>114187.8</v>
      </c>
      <c r="E13" s="57"/>
      <c r="F13" s="57"/>
      <c r="G13" s="57"/>
      <c r="H13" s="58"/>
      <c r="I13" s="59"/>
      <c r="J13" s="60">
        <f>D13</f>
        <v>114187.8</v>
      </c>
      <c r="K13" s="37" t="s">
        <v>285</v>
      </c>
      <c r="M13" s="87"/>
      <c r="N13" s="314" t="s">
        <v>377</v>
      </c>
      <c r="O13" s="314"/>
      <c r="P13" s="314"/>
      <c r="Q13" s="314"/>
      <c r="R13" s="314"/>
      <c r="S13" s="314"/>
      <c r="T13" s="314"/>
      <c r="U13" s="314"/>
      <c r="V13" s="314"/>
    </row>
    <row r="14" spans="1:22" x14ac:dyDescent="0.2">
      <c r="C14" s="20"/>
      <c r="D14" s="57"/>
      <c r="E14" s="57"/>
      <c r="F14" s="57"/>
      <c r="G14" s="57"/>
      <c r="H14" s="58"/>
      <c r="I14" s="59"/>
      <c r="J14" s="60"/>
      <c r="M14" s="87"/>
      <c r="N14" s="314" t="s">
        <v>378</v>
      </c>
      <c r="O14" s="314"/>
      <c r="P14" s="314"/>
      <c r="Q14" s="314"/>
      <c r="R14" s="314"/>
      <c r="S14" s="314"/>
      <c r="T14" s="314"/>
      <c r="U14" s="314"/>
      <c r="V14" s="314"/>
    </row>
    <row r="15" spans="1:22" x14ac:dyDescent="0.2">
      <c r="B15" s="51" t="s">
        <v>158</v>
      </c>
      <c r="C15" s="52"/>
      <c r="D15" s="57"/>
      <c r="E15" s="57"/>
      <c r="F15" s="57"/>
      <c r="G15" s="57"/>
      <c r="H15" s="58"/>
      <c r="I15" s="59"/>
      <c r="J15" s="60"/>
      <c r="M15" s="87"/>
      <c r="N15" s="314"/>
      <c r="O15" s="314"/>
      <c r="P15" s="314"/>
      <c r="Q15" s="314"/>
      <c r="R15" s="314"/>
      <c r="S15" s="314"/>
      <c r="T15" s="314"/>
      <c r="U15" s="314"/>
      <c r="V15" s="314"/>
    </row>
    <row r="16" spans="1:22" ht="12" x14ac:dyDescent="0.25">
      <c r="B16" s="2" t="s">
        <v>202</v>
      </c>
      <c r="C16" s="28" t="s">
        <v>317</v>
      </c>
      <c r="D16" s="57">
        <v>84965.14</v>
      </c>
      <c r="E16" s="57">
        <f>D16</f>
        <v>84965.14</v>
      </c>
      <c r="F16" s="57"/>
      <c r="G16" s="57"/>
      <c r="H16" s="58"/>
      <c r="I16" s="59"/>
      <c r="J16" s="60"/>
      <c r="M16" s="87"/>
      <c r="N16" s="314"/>
      <c r="O16" s="314"/>
      <c r="P16" s="314"/>
      <c r="Q16" s="314"/>
      <c r="R16" s="314"/>
      <c r="S16" s="314"/>
      <c r="T16" s="314"/>
      <c r="U16" s="314"/>
      <c r="V16" s="314"/>
    </row>
    <row r="17" spans="2:22" ht="12" x14ac:dyDescent="0.25">
      <c r="B17" s="2" t="s">
        <v>203</v>
      </c>
      <c r="C17" s="28" t="s">
        <v>317</v>
      </c>
      <c r="D17" s="57">
        <v>14000</v>
      </c>
      <c r="E17" s="61"/>
      <c r="F17" s="57"/>
      <c r="G17" s="57"/>
      <c r="H17" s="58"/>
      <c r="I17" s="59"/>
      <c r="J17" s="60"/>
      <c r="K17" s="37" t="s">
        <v>285</v>
      </c>
      <c r="M17" s="87"/>
      <c r="N17" s="314" t="s">
        <v>376</v>
      </c>
      <c r="O17" s="314"/>
      <c r="P17" s="314"/>
      <c r="Q17" s="314"/>
      <c r="R17" s="314"/>
      <c r="S17" s="314"/>
      <c r="T17" s="314"/>
      <c r="U17" s="314"/>
      <c r="V17" s="314"/>
    </row>
    <row r="18" spans="2:22" x14ac:dyDescent="0.2">
      <c r="C18" s="20"/>
      <c r="D18" s="57"/>
      <c r="E18" s="57"/>
      <c r="F18" s="57"/>
      <c r="G18" s="57"/>
      <c r="H18" s="58"/>
      <c r="I18" s="59"/>
      <c r="J18" s="60"/>
      <c r="M18" s="87"/>
      <c r="N18" s="314"/>
      <c r="O18" s="314"/>
      <c r="P18" s="314"/>
      <c r="Q18" s="314"/>
      <c r="R18" s="314"/>
      <c r="S18" s="314"/>
      <c r="T18" s="314"/>
      <c r="U18" s="314"/>
      <c r="V18" s="314"/>
    </row>
    <row r="19" spans="2:22" x14ac:dyDescent="0.2">
      <c r="B19" s="51" t="s">
        <v>159</v>
      </c>
      <c r="C19" s="52"/>
      <c r="D19" s="53"/>
      <c r="E19" s="53"/>
      <c r="F19" s="53"/>
      <c r="G19" s="53"/>
      <c r="H19" s="54"/>
      <c r="I19" s="55"/>
      <c r="J19" s="56"/>
      <c r="M19" s="87"/>
      <c r="N19" s="314"/>
      <c r="O19" s="314"/>
      <c r="P19" s="314"/>
      <c r="Q19" s="314"/>
      <c r="R19" s="314"/>
      <c r="S19" s="314"/>
      <c r="T19" s="314"/>
      <c r="U19" s="314"/>
      <c r="V19" s="314"/>
    </row>
    <row r="20" spans="2:22" ht="12" x14ac:dyDescent="0.25">
      <c r="B20" s="2" t="s">
        <v>204</v>
      </c>
      <c r="C20" s="28" t="s">
        <v>317</v>
      </c>
      <c r="D20" s="53">
        <v>1394.05</v>
      </c>
      <c r="E20" s="53"/>
      <c r="F20" s="53">
        <f>D20</f>
        <v>1394.05</v>
      </c>
      <c r="G20" s="53"/>
      <c r="H20" s="54"/>
      <c r="I20" s="55"/>
      <c r="J20" s="56"/>
      <c r="M20" s="87"/>
      <c r="N20" s="314"/>
      <c r="O20" s="314"/>
      <c r="P20" s="314"/>
      <c r="Q20" s="314"/>
      <c r="R20" s="314"/>
      <c r="S20" s="314"/>
      <c r="T20" s="314"/>
      <c r="U20" s="314"/>
      <c r="V20" s="314"/>
    </row>
    <row r="21" spans="2:22" ht="12" x14ac:dyDescent="0.25">
      <c r="B21" s="2" t="s">
        <v>205</v>
      </c>
      <c r="C21" s="28" t="s">
        <v>317</v>
      </c>
      <c r="D21" s="53">
        <v>1394.05</v>
      </c>
      <c r="E21" s="53"/>
      <c r="F21" s="53">
        <f t="shared" ref="F21:F46" si="0">D21</f>
        <v>1394.05</v>
      </c>
      <c r="G21" s="53"/>
      <c r="H21" s="54"/>
      <c r="I21" s="55"/>
      <c r="J21" s="56"/>
      <c r="M21" s="87"/>
      <c r="N21" s="314"/>
      <c r="O21" s="314"/>
      <c r="P21" s="314"/>
      <c r="Q21" s="314"/>
      <c r="R21" s="314"/>
      <c r="S21" s="314"/>
      <c r="T21" s="314"/>
      <c r="U21" s="314"/>
      <c r="V21" s="314"/>
    </row>
    <row r="22" spans="2:22" ht="12" x14ac:dyDescent="0.25">
      <c r="B22" s="2" t="s">
        <v>206</v>
      </c>
      <c r="C22" s="28" t="s">
        <v>317</v>
      </c>
      <c r="D22" s="53">
        <v>1394.05</v>
      </c>
      <c r="E22" s="53"/>
      <c r="F22" s="53">
        <f t="shared" si="0"/>
        <v>1394.05</v>
      </c>
      <c r="G22" s="53"/>
      <c r="H22" s="54"/>
      <c r="I22" s="55"/>
      <c r="J22" s="56"/>
      <c r="M22" s="87"/>
      <c r="N22" s="314"/>
      <c r="O22" s="314"/>
      <c r="P22" s="314"/>
      <c r="Q22" s="314"/>
      <c r="R22" s="314"/>
      <c r="S22" s="314"/>
      <c r="T22" s="314"/>
      <c r="U22" s="314"/>
      <c r="V22" s="314"/>
    </row>
    <row r="23" spans="2:22" ht="12" x14ac:dyDescent="0.25">
      <c r="B23" s="2" t="s">
        <v>207</v>
      </c>
      <c r="C23" s="28" t="s">
        <v>317</v>
      </c>
      <c r="D23" s="53">
        <v>1394.05</v>
      </c>
      <c r="E23" s="53"/>
      <c r="F23" s="53">
        <f t="shared" si="0"/>
        <v>1394.05</v>
      </c>
      <c r="G23" s="53"/>
      <c r="H23" s="54"/>
      <c r="I23" s="55"/>
      <c r="J23" s="56"/>
      <c r="M23" s="87"/>
      <c r="N23" s="314"/>
      <c r="O23" s="314"/>
      <c r="P23" s="314"/>
      <c r="Q23" s="314"/>
      <c r="R23" s="314"/>
      <c r="S23" s="314"/>
      <c r="T23" s="314"/>
      <c r="U23" s="314"/>
      <c r="V23" s="314"/>
    </row>
    <row r="24" spans="2:22" ht="12" x14ac:dyDescent="0.25">
      <c r="B24" s="2" t="s">
        <v>208</v>
      </c>
      <c r="C24" s="28" t="s">
        <v>317</v>
      </c>
      <c r="D24" s="53">
        <v>1394.05</v>
      </c>
      <c r="E24" s="53"/>
      <c r="F24" s="53">
        <f t="shared" si="0"/>
        <v>1394.05</v>
      </c>
      <c r="G24" s="53"/>
      <c r="H24" s="54"/>
      <c r="I24" s="55"/>
      <c r="J24" s="56"/>
      <c r="M24" s="87"/>
      <c r="N24" s="314"/>
      <c r="O24" s="314"/>
      <c r="P24" s="314"/>
      <c r="Q24" s="314"/>
      <c r="R24" s="314"/>
      <c r="S24" s="314"/>
      <c r="T24" s="314"/>
      <c r="U24" s="314"/>
      <c r="V24" s="314"/>
    </row>
    <row r="25" spans="2:22" ht="12" x14ac:dyDescent="0.25">
      <c r="B25" s="2" t="s">
        <v>209</v>
      </c>
      <c r="C25" s="28" t="s">
        <v>317</v>
      </c>
      <c r="D25" s="53">
        <v>1394.05</v>
      </c>
      <c r="E25" s="53"/>
      <c r="F25" s="53">
        <f t="shared" si="0"/>
        <v>1394.05</v>
      </c>
      <c r="G25" s="53"/>
      <c r="H25" s="54"/>
      <c r="I25" s="55"/>
      <c r="J25" s="56"/>
      <c r="M25" s="87"/>
      <c r="N25" s="314"/>
      <c r="O25" s="314"/>
      <c r="P25" s="314"/>
      <c r="Q25" s="314"/>
      <c r="R25" s="314"/>
      <c r="S25" s="314"/>
      <c r="T25" s="314"/>
      <c r="U25" s="314"/>
      <c r="V25" s="314"/>
    </row>
    <row r="26" spans="2:22" ht="12" x14ac:dyDescent="0.25">
      <c r="B26" s="2" t="s">
        <v>210</v>
      </c>
      <c r="C26" s="28" t="s">
        <v>317</v>
      </c>
      <c r="D26" s="53">
        <v>1394.05</v>
      </c>
      <c r="E26" s="53"/>
      <c r="F26" s="53">
        <f t="shared" si="0"/>
        <v>1394.05</v>
      </c>
      <c r="G26" s="53"/>
      <c r="H26" s="54"/>
      <c r="I26" s="55"/>
      <c r="J26" s="56"/>
      <c r="M26" s="87"/>
      <c r="N26" s="314"/>
      <c r="O26" s="314"/>
      <c r="P26" s="314"/>
      <c r="Q26" s="314"/>
      <c r="R26" s="314"/>
      <c r="S26" s="314"/>
      <c r="T26" s="314"/>
      <c r="U26" s="314"/>
      <c r="V26" s="314"/>
    </row>
    <row r="27" spans="2:22" ht="12" x14ac:dyDescent="0.25">
      <c r="B27" s="2" t="s">
        <v>211</v>
      </c>
      <c r="C27" s="28" t="s">
        <v>317</v>
      </c>
      <c r="D27" s="53">
        <v>1394.05</v>
      </c>
      <c r="E27" s="53"/>
      <c r="F27" s="53">
        <f t="shared" si="0"/>
        <v>1394.05</v>
      </c>
      <c r="G27" s="53"/>
      <c r="H27" s="54"/>
      <c r="I27" s="55"/>
      <c r="J27" s="56"/>
      <c r="M27" s="87"/>
      <c r="N27" s="314"/>
      <c r="O27" s="314"/>
      <c r="P27" s="314"/>
      <c r="Q27" s="314"/>
      <c r="R27" s="314"/>
      <c r="S27" s="314"/>
      <c r="T27" s="314"/>
      <c r="U27" s="314"/>
      <c r="V27" s="314"/>
    </row>
    <row r="28" spans="2:22" ht="12" x14ac:dyDescent="0.25">
      <c r="B28" s="2" t="s">
        <v>212</v>
      </c>
      <c r="C28" s="28" t="s">
        <v>317</v>
      </c>
      <c r="D28" s="53">
        <v>1394.05</v>
      </c>
      <c r="E28" s="53"/>
      <c r="F28" s="53">
        <f t="shared" si="0"/>
        <v>1394.05</v>
      </c>
      <c r="G28" s="53"/>
      <c r="H28" s="54"/>
      <c r="I28" s="55"/>
      <c r="J28" s="56"/>
      <c r="M28" s="87"/>
      <c r="N28" s="314"/>
      <c r="O28" s="314"/>
      <c r="P28" s="314"/>
      <c r="Q28" s="314"/>
      <c r="R28" s="314"/>
      <c r="S28" s="314"/>
      <c r="T28" s="314"/>
      <c r="U28" s="314"/>
      <c r="V28" s="314"/>
    </row>
    <row r="29" spans="2:22" ht="12" x14ac:dyDescent="0.25">
      <c r="B29" s="2" t="s">
        <v>213</v>
      </c>
      <c r="C29" s="28" t="s">
        <v>317</v>
      </c>
      <c r="D29" s="53">
        <v>224.97</v>
      </c>
      <c r="E29" s="53"/>
      <c r="F29" s="53">
        <f t="shared" si="0"/>
        <v>224.97</v>
      </c>
      <c r="G29" s="53"/>
      <c r="H29" s="54"/>
      <c r="I29" s="55"/>
      <c r="J29" s="56"/>
      <c r="M29" s="87"/>
      <c r="N29" s="314"/>
      <c r="O29" s="314"/>
      <c r="P29" s="314"/>
      <c r="Q29" s="314"/>
      <c r="R29" s="314"/>
      <c r="S29" s="314"/>
      <c r="T29" s="314"/>
      <c r="U29" s="314"/>
      <c r="V29" s="314"/>
    </row>
    <row r="30" spans="2:22" ht="12" x14ac:dyDescent="0.25">
      <c r="B30" s="2" t="s">
        <v>214</v>
      </c>
      <c r="C30" s="28" t="s">
        <v>317</v>
      </c>
      <c r="D30" s="53">
        <v>224.97</v>
      </c>
      <c r="E30" s="53"/>
      <c r="F30" s="53">
        <f t="shared" si="0"/>
        <v>224.97</v>
      </c>
      <c r="G30" s="53"/>
      <c r="H30" s="54"/>
      <c r="I30" s="55"/>
      <c r="J30" s="56"/>
      <c r="M30" s="87"/>
      <c r="N30" s="314"/>
      <c r="O30" s="314"/>
      <c r="P30" s="314"/>
      <c r="Q30" s="314"/>
      <c r="R30" s="314"/>
      <c r="S30" s="314"/>
      <c r="T30" s="314"/>
      <c r="U30" s="314"/>
      <c r="V30" s="314"/>
    </row>
    <row r="31" spans="2:22" ht="12" x14ac:dyDescent="0.25">
      <c r="B31" s="2" t="s">
        <v>215</v>
      </c>
      <c r="C31" s="28" t="s">
        <v>317</v>
      </c>
      <c r="D31" s="53">
        <v>224.97</v>
      </c>
      <c r="E31" s="53"/>
      <c r="F31" s="53">
        <f t="shared" si="0"/>
        <v>224.97</v>
      </c>
      <c r="G31" s="53"/>
      <c r="H31" s="54"/>
      <c r="I31" s="55"/>
      <c r="J31" s="56"/>
      <c r="M31" s="87"/>
      <c r="N31" s="314"/>
      <c r="O31" s="314"/>
      <c r="P31" s="314"/>
      <c r="Q31" s="314"/>
      <c r="R31" s="314"/>
      <c r="S31" s="314"/>
      <c r="T31" s="314"/>
      <c r="U31" s="314"/>
      <c r="V31" s="314"/>
    </row>
    <row r="32" spans="2:22" ht="12" x14ac:dyDescent="0.25">
      <c r="B32" s="2" t="s">
        <v>216</v>
      </c>
      <c r="C32" s="28" t="s">
        <v>317</v>
      </c>
      <c r="D32" s="53">
        <v>224.97</v>
      </c>
      <c r="E32" s="53"/>
      <c r="F32" s="53">
        <f t="shared" si="0"/>
        <v>224.97</v>
      </c>
      <c r="G32" s="53"/>
      <c r="H32" s="54"/>
      <c r="I32" s="55"/>
      <c r="J32" s="56"/>
      <c r="M32" s="87"/>
      <c r="N32" s="314"/>
      <c r="O32" s="314"/>
      <c r="P32" s="314"/>
      <c r="Q32" s="314"/>
      <c r="R32" s="314"/>
      <c r="S32" s="314"/>
      <c r="T32" s="314"/>
      <c r="U32" s="314"/>
      <c r="V32" s="314"/>
    </row>
    <row r="33" spans="2:22" ht="12" x14ac:dyDescent="0.25">
      <c r="B33" s="2" t="s">
        <v>217</v>
      </c>
      <c r="C33" s="28" t="s">
        <v>317</v>
      </c>
      <c r="D33" s="53">
        <v>185.68</v>
      </c>
      <c r="E33" s="53"/>
      <c r="F33" s="53">
        <f t="shared" si="0"/>
        <v>185.68</v>
      </c>
      <c r="G33" s="53"/>
      <c r="H33" s="54"/>
      <c r="I33" s="55"/>
      <c r="J33" s="56"/>
      <c r="M33" s="87"/>
      <c r="N33" s="314"/>
      <c r="O33" s="314"/>
      <c r="P33" s="314"/>
      <c r="Q33" s="314"/>
      <c r="R33" s="314"/>
      <c r="S33" s="314"/>
      <c r="T33" s="314"/>
      <c r="U33" s="314"/>
      <c r="V33" s="314"/>
    </row>
    <row r="34" spans="2:22" ht="12" x14ac:dyDescent="0.25">
      <c r="B34" s="2" t="s">
        <v>218</v>
      </c>
      <c r="C34" s="28" t="s">
        <v>317</v>
      </c>
      <c r="D34" s="53">
        <v>185.68</v>
      </c>
      <c r="E34" s="53"/>
      <c r="F34" s="53">
        <f t="shared" si="0"/>
        <v>185.68</v>
      </c>
      <c r="G34" s="53"/>
      <c r="H34" s="54"/>
      <c r="I34" s="55"/>
      <c r="J34" s="56"/>
      <c r="M34" s="87"/>
      <c r="N34" s="314"/>
      <c r="O34" s="314"/>
      <c r="P34" s="314"/>
      <c r="Q34" s="314"/>
      <c r="R34" s="314"/>
      <c r="S34" s="314"/>
      <c r="T34" s="314"/>
      <c r="U34" s="314"/>
      <c r="V34" s="314"/>
    </row>
    <row r="35" spans="2:22" ht="12" x14ac:dyDescent="0.25">
      <c r="B35" s="2" t="s">
        <v>219</v>
      </c>
      <c r="C35" s="28" t="s">
        <v>317</v>
      </c>
      <c r="D35" s="53">
        <v>185.68</v>
      </c>
      <c r="E35" s="53"/>
      <c r="F35" s="53">
        <f t="shared" si="0"/>
        <v>185.68</v>
      </c>
      <c r="G35" s="53"/>
      <c r="H35" s="54"/>
      <c r="I35" s="55"/>
      <c r="J35" s="56"/>
      <c r="M35" s="87"/>
      <c r="N35" s="314"/>
      <c r="O35" s="314"/>
      <c r="P35" s="314"/>
      <c r="Q35" s="314"/>
      <c r="R35" s="314"/>
      <c r="S35" s="314"/>
      <c r="T35" s="314"/>
      <c r="U35" s="314"/>
      <c r="V35" s="314"/>
    </row>
    <row r="36" spans="2:22" ht="12" x14ac:dyDescent="0.25">
      <c r="B36" s="2" t="s">
        <v>220</v>
      </c>
      <c r="C36" s="28" t="s">
        <v>317</v>
      </c>
      <c r="D36" s="53">
        <v>185.68</v>
      </c>
      <c r="E36" s="53"/>
      <c r="F36" s="53">
        <f t="shared" si="0"/>
        <v>185.68</v>
      </c>
      <c r="G36" s="53"/>
      <c r="H36" s="54"/>
      <c r="I36" s="55"/>
      <c r="J36" s="56"/>
      <c r="M36" s="87"/>
      <c r="N36" s="314"/>
      <c r="O36" s="314"/>
      <c r="P36" s="314"/>
      <c r="Q36" s="314"/>
      <c r="R36" s="314"/>
      <c r="S36" s="314"/>
      <c r="T36" s="314"/>
      <c r="U36" s="314"/>
      <c r="V36" s="314"/>
    </row>
    <row r="37" spans="2:22" ht="12" x14ac:dyDescent="0.25">
      <c r="B37" s="2" t="s">
        <v>221</v>
      </c>
      <c r="C37" s="28" t="s">
        <v>317</v>
      </c>
      <c r="D37" s="53">
        <v>185.68</v>
      </c>
      <c r="E37" s="53"/>
      <c r="F37" s="53">
        <f t="shared" si="0"/>
        <v>185.68</v>
      </c>
      <c r="G37" s="53"/>
      <c r="H37" s="54"/>
      <c r="I37" s="55"/>
      <c r="J37" s="56"/>
      <c r="M37" s="87"/>
      <c r="N37" s="314"/>
      <c r="O37" s="314"/>
      <c r="P37" s="314"/>
      <c r="Q37" s="314"/>
      <c r="R37" s="314"/>
      <c r="S37" s="314"/>
      <c r="T37" s="314"/>
      <c r="U37" s="314"/>
      <c r="V37" s="314"/>
    </row>
    <row r="38" spans="2:22" ht="12" x14ac:dyDescent="0.25">
      <c r="B38" s="2" t="s">
        <v>222</v>
      </c>
      <c r="C38" s="28" t="s">
        <v>317</v>
      </c>
      <c r="D38" s="53">
        <v>185.68</v>
      </c>
      <c r="E38" s="53"/>
      <c r="F38" s="53">
        <f t="shared" si="0"/>
        <v>185.68</v>
      </c>
      <c r="G38" s="53"/>
      <c r="H38" s="54"/>
      <c r="I38" s="55"/>
      <c r="J38" s="56"/>
      <c r="M38" s="87"/>
      <c r="N38" s="314"/>
      <c r="O38" s="314"/>
      <c r="P38" s="314"/>
      <c r="Q38" s="314"/>
      <c r="R38" s="314"/>
      <c r="S38" s="314"/>
      <c r="T38" s="314"/>
      <c r="U38" s="314"/>
      <c r="V38" s="314"/>
    </row>
    <row r="39" spans="2:22" ht="12" x14ac:dyDescent="0.25">
      <c r="B39" s="2" t="s">
        <v>223</v>
      </c>
      <c r="C39" s="28" t="s">
        <v>317</v>
      </c>
      <c r="D39" s="53">
        <v>185.68</v>
      </c>
      <c r="E39" s="53"/>
      <c r="F39" s="53">
        <f t="shared" si="0"/>
        <v>185.68</v>
      </c>
      <c r="G39" s="53"/>
      <c r="H39" s="54"/>
      <c r="I39" s="55"/>
      <c r="J39" s="56"/>
      <c r="M39" s="87"/>
      <c r="N39" s="314"/>
      <c r="O39" s="314"/>
      <c r="P39" s="314"/>
      <c r="Q39" s="314"/>
      <c r="R39" s="314"/>
      <c r="S39" s="314"/>
      <c r="T39" s="314"/>
      <c r="U39" s="314"/>
      <c r="V39" s="314"/>
    </row>
    <row r="40" spans="2:22" ht="12" x14ac:dyDescent="0.25">
      <c r="B40" s="2" t="s">
        <v>224</v>
      </c>
      <c r="C40" s="28" t="s">
        <v>317</v>
      </c>
      <c r="D40" s="53">
        <v>185.68</v>
      </c>
      <c r="E40" s="53"/>
      <c r="F40" s="53">
        <f t="shared" si="0"/>
        <v>185.68</v>
      </c>
      <c r="G40" s="53"/>
      <c r="H40" s="54"/>
      <c r="I40" s="55"/>
      <c r="J40" s="56"/>
      <c r="M40" s="87"/>
      <c r="N40" s="314"/>
      <c r="O40" s="314"/>
      <c r="P40" s="314"/>
      <c r="Q40" s="314"/>
      <c r="R40" s="314"/>
      <c r="S40" s="314"/>
      <c r="T40" s="314"/>
      <c r="U40" s="314"/>
      <c r="V40" s="314"/>
    </row>
    <row r="41" spans="2:22" ht="12" x14ac:dyDescent="0.25">
      <c r="B41" s="2" t="s">
        <v>225</v>
      </c>
      <c r="C41" s="28" t="s">
        <v>317</v>
      </c>
      <c r="D41" s="53">
        <v>323.22000000000003</v>
      </c>
      <c r="E41" s="53"/>
      <c r="F41" s="53">
        <f t="shared" si="0"/>
        <v>323.22000000000003</v>
      </c>
      <c r="G41" s="53"/>
      <c r="H41" s="54"/>
      <c r="I41" s="55"/>
      <c r="J41" s="56"/>
      <c r="M41" s="87"/>
      <c r="N41" s="314"/>
      <c r="O41" s="314"/>
      <c r="P41" s="314"/>
      <c r="Q41" s="314"/>
      <c r="R41" s="314"/>
      <c r="S41" s="314"/>
      <c r="T41" s="314"/>
      <c r="U41" s="314"/>
      <c r="V41" s="314"/>
    </row>
    <row r="42" spans="2:22" ht="12" x14ac:dyDescent="0.25">
      <c r="B42" s="2" t="s">
        <v>226</v>
      </c>
      <c r="C42" s="28" t="s">
        <v>317</v>
      </c>
      <c r="D42" s="53">
        <v>2393.17</v>
      </c>
      <c r="E42" s="53"/>
      <c r="F42" s="53">
        <f t="shared" si="0"/>
        <v>2393.17</v>
      </c>
      <c r="G42" s="53"/>
      <c r="H42" s="54"/>
      <c r="I42" s="55"/>
      <c r="J42" s="56"/>
      <c r="M42" s="87"/>
      <c r="N42" s="314"/>
      <c r="O42" s="314"/>
      <c r="P42" s="314"/>
      <c r="Q42" s="314"/>
      <c r="R42" s="314"/>
      <c r="S42" s="314"/>
      <c r="T42" s="314"/>
      <c r="U42" s="314"/>
      <c r="V42" s="314"/>
    </row>
    <row r="43" spans="2:22" ht="12" x14ac:dyDescent="0.25">
      <c r="B43" s="2" t="s">
        <v>227</v>
      </c>
      <c r="C43" s="28" t="s">
        <v>317</v>
      </c>
      <c r="D43" s="53">
        <v>2358</v>
      </c>
      <c r="E43" s="53"/>
      <c r="F43" s="53">
        <f t="shared" si="0"/>
        <v>2358</v>
      </c>
      <c r="G43" s="53"/>
      <c r="H43" s="54"/>
      <c r="I43" s="55"/>
      <c r="J43" s="56"/>
      <c r="M43" s="87"/>
      <c r="N43" s="314"/>
      <c r="O43" s="314"/>
      <c r="P43" s="314"/>
      <c r="Q43" s="314"/>
      <c r="R43" s="314"/>
      <c r="S43" s="314"/>
      <c r="T43" s="314"/>
      <c r="U43" s="314"/>
      <c r="V43" s="314"/>
    </row>
    <row r="44" spans="2:22" ht="12" x14ac:dyDescent="0.25">
      <c r="B44" s="2" t="s">
        <v>228</v>
      </c>
      <c r="C44" s="28" t="s">
        <v>317</v>
      </c>
      <c r="D44" s="53">
        <v>2637</v>
      </c>
      <c r="E44" s="53"/>
      <c r="F44" s="53">
        <f t="shared" si="0"/>
        <v>2637</v>
      </c>
      <c r="G44" s="53"/>
      <c r="H44" s="54"/>
      <c r="I44" s="55"/>
      <c r="J44" s="56"/>
      <c r="M44" s="87"/>
      <c r="N44" s="314"/>
      <c r="O44" s="314"/>
      <c r="P44" s="314"/>
      <c r="Q44" s="314"/>
      <c r="R44" s="314"/>
      <c r="S44" s="314"/>
      <c r="T44" s="314"/>
      <c r="U44" s="314"/>
      <c r="V44" s="314"/>
    </row>
    <row r="45" spans="2:22" ht="12" x14ac:dyDescent="0.25">
      <c r="B45" s="2" t="s">
        <v>229</v>
      </c>
      <c r="C45" s="28" t="s">
        <v>317</v>
      </c>
      <c r="D45" s="53">
        <v>3458</v>
      </c>
      <c r="E45" s="53"/>
      <c r="F45" s="53">
        <f t="shared" si="0"/>
        <v>3458</v>
      </c>
      <c r="G45" s="53"/>
      <c r="H45" s="54"/>
      <c r="I45" s="55"/>
      <c r="J45" s="56"/>
      <c r="M45" s="87"/>
      <c r="N45" s="314"/>
      <c r="O45" s="314"/>
      <c r="P45" s="314"/>
      <c r="Q45" s="314"/>
      <c r="R45" s="314"/>
      <c r="S45" s="314"/>
      <c r="T45" s="314"/>
      <c r="U45" s="314"/>
      <c r="V45" s="314"/>
    </row>
    <row r="46" spans="2:22" ht="12" x14ac:dyDescent="0.25">
      <c r="B46" s="2" t="s">
        <v>230</v>
      </c>
      <c r="C46" s="28" t="s">
        <v>317</v>
      </c>
      <c r="D46" s="53">
        <v>2000</v>
      </c>
      <c r="E46" s="53"/>
      <c r="F46" s="53">
        <f t="shared" si="0"/>
        <v>2000</v>
      </c>
      <c r="G46" s="53"/>
      <c r="H46" s="54"/>
      <c r="I46" s="55"/>
      <c r="J46" s="56"/>
      <c r="M46" s="87"/>
      <c r="N46" s="314"/>
      <c r="O46" s="314"/>
      <c r="P46" s="314"/>
      <c r="Q46" s="314"/>
      <c r="R46" s="314"/>
      <c r="S46" s="314"/>
      <c r="T46" s="314"/>
      <c r="U46" s="314"/>
      <c r="V46" s="314"/>
    </row>
    <row r="47" spans="2:22" x14ac:dyDescent="0.2">
      <c r="D47" s="53"/>
      <c r="E47" s="53"/>
      <c r="F47" s="53"/>
      <c r="G47" s="53"/>
      <c r="H47" s="54"/>
      <c r="I47" s="55"/>
      <c r="J47" s="56"/>
      <c r="M47" s="87"/>
      <c r="N47" s="314"/>
      <c r="O47" s="314"/>
      <c r="P47" s="314"/>
      <c r="Q47" s="314"/>
      <c r="R47" s="314"/>
      <c r="S47" s="314"/>
      <c r="T47" s="314"/>
      <c r="U47" s="314"/>
      <c r="V47" s="314"/>
    </row>
    <row r="48" spans="2:22" x14ac:dyDescent="0.2">
      <c r="B48" s="2" t="s">
        <v>160</v>
      </c>
      <c r="D48" s="62">
        <f t="shared" ref="D48:J48" si="1">SUM(D9:D46)</f>
        <v>246754.09999999986</v>
      </c>
      <c r="E48" s="62">
        <f t="shared" si="1"/>
        <v>90465.14</v>
      </c>
      <c r="F48" s="62">
        <f t="shared" si="1"/>
        <v>28101.159999999996</v>
      </c>
      <c r="G48" s="62">
        <f t="shared" si="1"/>
        <v>0</v>
      </c>
      <c r="H48" s="63">
        <f t="shared" si="1"/>
        <v>0</v>
      </c>
      <c r="I48" s="64">
        <f t="shared" si="1"/>
        <v>0</v>
      </c>
      <c r="J48" s="65">
        <f t="shared" si="1"/>
        <v>114187.8</v>
      </c>
      <c r="M48" s="87"/>
      <c r="N48" s="314"/>
      <c r="O48" s="314"/>
      <c r="P48" s="314"/>
      <c r="Q48" s="314"/>
      <c r="R48" s="314"/>
      <c r="S48" s="314"/>
      <c r="T48" s="314"/>
      <c r="U48" s="314"/>
      <c r="V48" s="314"/>
    </row>
    <row r="49" spans="2:22" x14ac:dyDescent="0.2">
      <c r="D49" s="66"/>
      <c r="E49" s="66"/>
      <c r="F49" s="66"/>
      <c r="G49" s="66"/>
      <c r="H49" s="54"/>
      <c r="I49" s="55"/>
      <c r="J49" s="56"/>
      <c r="M49" s="87"/>
      <c r="N49" s="314"/>
      <c r="O49" s="314"/>
      <c r="P49" s="314"/>
      <c r="Q49" s="314"/>
      <c r="R49" s="314"/>
      <c r="S49" s="314"/>
      <c r="T49" s="314"/>
      <c r="U49" s="314"/>
      <c r="V49" s="314"/>
    </row>
    <row r="50" spans="2:22" x14ac:dyDescent="0.2">
      <c r="B50" s="6" t="s">
        <v>293</v>
      </c>
      <c r="C50" s="6"/>
      <c r="D50" s="66"/>
      <c r="E50" s="66"/>
      <c r="F50" s="66"/>
      <c r="G50" s="66"/>
      <c r="H50" s="54"/>
      <c r="I50" s="55"/>
      <c r="J50" s="56"/>
      <c r="M50" s="87"/>
      <c r="N50" s="314"/>
      <c r="O50" s="314"/>
      <c r="P50" s="314"/>
      <c r="Q50" s="314"/>
      <c r="R50" s="314"/>
      <c r="S50" s="314"/>
      <c r="T50" s="314"/>
      <c r="U50" s="314"/>
      <c r="V50" s="314"/>
    </row>
    <row r="51" spans="2:22" ht="12" x14ac:dyDescent="0.25">
      <c r="B51" s="2" t="s">
        <v>264</v>
      </c>
      <c r="C51" s="37" t="s">
        <v>303</v>
      </c>
      <c r="D51" s="67">
        <f>'Sch12'!D44</f>
        <v>6805.66</v>
      </c>
      <c r="E51" s="67"/>
      <c r="F51" s="67">
        <f>'Sch12'!D39</f>
        <v>2246.46</v>
      </c>
      <c r="G51" s="67">
        <f>'Sch12'!D43</f>
        <v>4559.2</v>
      </c>
      <c r="H51" s="54"/>
      <c r="I51" s="47"/>
      <c r="J51" s="50"/>
      <c r="M51" s="87"/>
      <c r="N51" s="314"/>
      <c r="O51" s="314"/>
      <c r="P51" s="314"/>
      <c r="Q51" s="314"/>
      <c r="R51" s="314"/>
      <c r="S51" s="314"/>
      <c r="T51" s="314"/>
      <c r="U51" s="314"/>
      <c r="V51" s="314"/>
    </row>
    <row r="52" spans="2:22" ht="12" x14ac:dyDescent="0.25">
      <c r="B52" s="2" t="s">
        <v>304</v>
      </c>
      <c r="C52" s="37" t="s">
        <v>303</v>
      </c>
      <c r="D52" s="67">
        <f>'Sch12'!D63</f>
        <v>961.61999999999989</v>
      </c>
      <c r="E52" s="67"/>
      <c r="F52" s="67">
        <f>D52</f>
        <v>961.61999999999989</v>
      </c>
      <c r="G52" s="67"/>
      <c r="H52" s="54"/>
      <c r="I52" s="47"/>
      <c r="J52" s="50"/>
      <c r="M52" s="87"/>
      <c r="N52" s="314"/>
      <c r="O52" s="314"/>
      <c r="P52" s="314"/>
      <c r="Q52" s="314"/>
      <c r="R52" s="314"/>
      <c r="S52" s="314"/>
      <c r="T52" s="314"/>
      <c r="U52" s="314"/>
      <c r="V52" s="314"/>
    </row>
    <row r="53" spans="2:22" x14ac:dyDescent="0.2">
      <c r="D53" s="68"/>
      <c r="E53" s="68"/>
      <c r="F53" s="68"/>
      <c r="G53" s="68"/>
      <c r="H53" s="69"/>
      <c r="I53" s="47"/>
      <c r="J53" s="50"/>
      <c r="M53" s="87"/>
      <c r="N53" s="314"/>
      <c r="O53" s="314"/>
      <c r="P53" s="314"/>
      <c r="Q53" s="314"/>
      <c r="R53" s="314"/>
      <c r="S53" s="314"/>
      <c r="T53" s="314"/>
      <c r="U53" s="314"/>
      <c r="V53" s="314"/>
    </row>
    <row r="54" spans="2:22" ht="12" thickBot="1" x14ac:dyDescent="0.25">
      <c r="B54" s="2" t="s">
        <v>161</v>
      </c>
      <c r="D54" s="70">
        <f t="shared" ref="D54:G54" si="2">SUM(D48:D53)</f>
        <v>254521.37999999986</v>
      </c>
      <c r="E54" s="70">
        <f t="shared" si="2"/>
        <v>90465.14</v>
      </c>
      <c r="F54" s="70">
        <f t="shared" si="2"/>
        <v>31309.239999999994</v>
      </c>
      <c r="G54" s="70">
        <f t="shared" si="2"/>
        <v>4559.2</v>
      </c>
      <c r="H54" s="71">
        <f>SUM(H48:H53)</f>
        <v>0</v>
      </c>
      <c r="I54" s="71">
        <f>SUM(I48:I53)</f>
        <v>0</v>
      </c>
      <c r="J54" s="71">
        <f>SUM(J48:J53)</f>
        <v>114187.8</v>
      </c>
      <c r="M54" s="87"/>
      <c r="N54" s="314"/>
      <c r="O54" s="314"/>
      <c r="P54" s="314"/>
      <c r="Q54" s="314"/>
      <c r="R54" s="314"/>
      <c r="S54" s="314"/>
      <c r="T54" s="314"/>
      <c r="U54" s="314"/>
      <c r="V54" s="314"/>
    </row>
    <row r="55" spans="2:22" ht="12.6" thickTop="1" x14ac:dyDescent="0.25">
      <c r="D55" s="72" t="s">
        <v>285</v>
      </c>
      <c r="E55" s="72" t="s">
        <v>279</v>
      </c>
      <c r="F55" s="72" t="s">
        <v>279</v>
      </c>
      <c r="G55" s="72" t="s">
        <v>279</v>
      </c>
      <c r="H55" s="72" t="s">
        <v>281</v>
      </c>
      <c r="I55" s="72" t="s">
        <v>243</v>
      </c>
      <c r="J55" s="72" t="s">
        <v>283</v>
      </c>
      <c r="M55" s="87"/>
      <c r="N55" s="314"/>
      <c r="O55" s="314"/>
      <c r="P55" s="314"/>
      <c r="Q55" s="314"/>
      <c r="R55" s="314"/>
      <c r="S55" s="314"/>
      <c r="T55" s="314"/>
      <c r="U55" s="314"/>
      <c r="V55" s="314"/>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tint="-0.249977111117893"/>
  </sheetPr>
  <dimension ref="A1:M48"/>
  <sheetViews>
    <sheetView workbookViewId="0">
      <selection activeCell="G37" sqref="G37"/>
    </sheetView>
  </sheetViews>
  <sheetFormatPr defaultColWidth="9.109375" defaultRowHeight="11.4" x14ac:dyDescent="0.2"/>
  <cols>
    <col min="1" max="1" width="3.6640625" style="2" customWidth="1"/>
    <col min="2" max="2" width="25.33203125" style="2" customWidth="1"/>
    <col min="3" max="3" width="6.6640625" style="2" customWidth="1"/>
    <col min="4" max="4" width="6.6640625" style="3" customWidth="1"/>
    <col min="5" max="8" width="11" style="3" customWidth="1"/>
    <col min="9" max="9" width="8.33203125" style="8" customWidth="1"/>
    <col min="10" max="16384" width="9.109375" style="2"/>
  </cols>
  <sheetData>
    <row r="1" spans="1:11" ht="12" x14ac:dyDescent="0.2">
      <c r="A1" s="1" t="s">
        <v>64</v>
      </c>
    </row>
    <row r="2" spans="1:11" ht="12" x14ac:dyDescent="0.2">
      <c r="A2" s="1" t="s">
        <v>65</v>
      </c>
    </row>
    <row r="3" spans="1:11" ht="12" x14ac:dyDescent="0.2">
      <c r="A3" s="134" t="s">
        <v>174</v>
      </c>
    </row>
    <row r="4" spans="1:11" ht="12" x14ac:dyDescent="0.2">
      <c r="A4" s="1"/>
    </row>
    <row r="5" spans="1:11" ht="24.75" customHeight="1" x14ac:dyDescent="0.25">
      <c r="C5" s="24" t="s">
        <v>318</v>
      </c>
      <c r="E5" s="24" t="s">
        <v>319</v>
      </c>
      <c r="F5" s="24" t="s">
        <v>320</v>
      </c>
      <c r="G5" s="135" t="s">
        <v>325</v>
      </c>
      <c r="H5" s="24" t="s">
        <v>321</v>
      </c>
    </row>
    <row r="6" spans="1:11" ht="34.200000000000003" x14ac:dyDescent="0.2">
      <c r="B6" s="6" t="s">
        <v>130</v>
      </c>
      <c r="C6" s="75" t="s">
        <v>167</v>
      </c>
      <c r="D6" s="7" t="s">
        <v>162</v>
      </c>
      <c r="E6" s="7" t="s">
        <v>163</v>
      </c>
      <c r="F6" s="7" t="s">
        <v>164</v>
      </c>
      <c r="G6" s="7" t="s">
        <v>165</v>
      </c>
      <c r="H6" s="7" t="s">
        <v>166</v>
      </c>
      <c r="I6" s="93" t="s">
        <v>343</v>
      </c>
    </row>
    <row r="7" spans="1:11" x14ac:dyDescent="0.2">
      <c r="C7" s="4"/>
      <c r="D7" s="4"/>
      <c r="E7" s="4" t="s">
        <v>2</v>
      </c>
      <c r="F7" s="4" t="s">
        <v>2</v>
      </c>
      <c r="G7" s="4" t="s">
        <v>2</v>
      </c>
      <c r="H7" s="4" t="s">
        <v>2</v>
      </c>
    </row>
    <row r="8" spans="1:11" ht="12" x14ac:dyDescent="0.25">
      <c r="C8" s="4"/>
      <c r="D8" s="4"/>
      <c r="E8" s="136" t="s">
        <v>306</v>
      </c>
      <c r="F8" s="18" t="s">
        <v>178</v>
      </c>
      <c r="G8" s="4"/>
      <c r="H8" s="4"/>
    </row>
    <row r="9" spans="1:11" x14ac:dyDescent="0.2">
      <c r="B9" s="2" t="s">
        <v>150</v>
      </c>
      <c r="C9" s="137">
        <v>2</v>
      </c>
      <c r="D9" s="47">
        <v>2015</v>
      </c>
      <c r="E9" s="11">
        <v>16963</v>
      </c>
      <c r="F9" s="11">
        <f>0</f>
        <v>0</v>
      </c>
      <c r="G9" s="11">
        <f>(E9+F9)/C9</f>
        <v>8481.5</v>
      </c>
      <c r="H9" s="11">
        <f t="shared" ref="H9:H10" si="0">(E9+F9)-G9</f>
        <v>8481.5</v>
      </c>
      <c r="I9" s="138">
        <f>C9-1</f>
        <v>1</v>
      </c>
    </row>
    <row r="10" spans="1:11" x14ac:dyDescent="0.2">
      <c r="C10" s="137">
        <v>3</v>
      </c>
      <c r="D10" s="47">
        <v>2016</v>
      </c>
      <c r="E10" s="11">
        <f>0</f>
        <v>0</v>
      </c>
      <c r="F10" s="11">
        <f>'Sch14'!E54</f>
        <v>90465.14</v>
      </c>
      <c r="G10" s="11">
        <f>(E10+F10)/C10</f>
        <v>30155.046666666665</v>
      </c>
      <c r="H10" s="11">
        <f t="shared" si="0"/>
        <v>60310.093333333338</v>
      </c>
      <c r="I10" s="138">
        <f>C10-1</f>
        <v>2</v>
      </c>
    </row>
    <row r="11" spans="1:11" x14ac:dyDescent="0.2">
      <c r="C11" s="137"/>
      <c r="D11" s="47"/>
      <c r="E11" s="11"/>
      <c r="F11" s="11"/>
      <c r="G11" s="11"/>
      <c r="H11" s="11"/>
      <c r="I11" s="138"/>
    </row>
    <row r="12" spans="1:11" ht="12" x14ac:dyDescent="0.25">
      <c r="B12" s="139" t="s">
        <v>168</v>
      </c>
      <c r="C12" s="47"/>
      <c r="D12" s="47"/>
      <c r="E12" s="140" t="s">
        <v>306</v>
      </c>
      <c r="F12" s="141" t="s">
        <v>283</v>
      </c>
      <c r="G12" s="142"/>
      <c r="H12" s="143"/>
      <c r="I12" s="138"/>
    </row>
    <row r="13" spans="1:11" x14ac:dyDescent="0.2">
      <c r="B13" s="144" t="s">
        <v>169</v>
      </c>
      <c r="C13" s="73">
        <v>1</v>
      </c>
      <c r="D13" s="73">
        <v>2014</v>
      </c>
      <c r="E13" s="145">
        <v>2588</v>
      </c>
      <c r="F13" s="13"/>
      <c r="G13" s="13">
        <f>(E13+F13)/C13</f>
        <v>2588</v>
      </c>
      <c r="H13" s="146">
        <f>(E13+F13)-G13</f>
        <v>0</v>
      </c>
      <c r="I13" s="147">
        <f>C13-1</f>
        <v>0</v>
      </c>
      <c r="K13" s="101"/>
    </row>
    <row r="14" spans="1:11" x14ac:dyDescent="0.2">
      <c r="B14" s="144"/>
      <c r="C14" s="73">
        <v>2</v>
      </c>
      <c r="D14" s="73">
        <v>2015</v>
      </c>
      <c r="E14" s="145">
        <v>5473</v>
      </c>
      <c r="F14" s="148"/>
      <c r="G14" s="13">
        <f>(E14+F14)/C14</f>
        <v>2736.5</v>
      </c>
      <c r="H14" s="146">
        <f t="shared" ref="H14:H32" si="1">(E14+F14)-G14</f>
        <v>2736.5</v>
      </c>
      <c r="I14" s="147">
        <f>C14-1</f>
        <v>1</v>
      </c>
      <c r="K14" s="101"/>
    </row>
    <row r="15" spans="1:11" x14ac:dyDescent="0.2">
      <c r="B15" s="144"/>
      <c r="C15" s="73">
        <v>3</v>
      </c>
      <c r="D15" s="73">
        <v>2016</v>
      </c>
      <c r="E15" s="149"/>
      <c r="F15" s="148">
        <f>'Sch13'!C27</f>
        <v>8684</v>
      </c>
      <c r="G15" s="13">
        <f>(E15+F15)/C15</f>
        <v>2894.6666666666665</v>
      </c>
      <c r="H15" s="146">
        <f t="shared" si="1"/>
        <v>5789.3333333333339</v>
      </c>
      <c r="I15" s="147">
        <f>C15-1</f>
        <v>2</v>
      </c>
      <c r="K15" s="101"/>
    </row>
    <row r="16" spans="1:11" x14ac:dyDescent="0.2">
      <c r="B16" s="144"/>
      <c r="C16" s="73"/>
      <c r="D16" s="73"/>
      <c r="E16" s="149"/>
      <c r="F16" s="148"/>
      <c r="G16" s="13"/>
      <c r="H16" s="146"/>
      <c r="I16" s="147"/>
    </row>
    <row r="17" spans="2:9" x14ac:dyDescent="0.2">
      <c r="B17" s="144" t="s">
        <v>170</v>
      </c>
      <c r="C17" s="73">
        <v>1</v>
      </c>
      <c r="D17" s="73">
        <v>2014</v>
      </c>
      <c r="E17" s="145">
        <v>2588</v>
      </c>
      <c r="F17" s="148"/>
      <c r="G17" s="13">
        <f>(E17+F17)/C17</f>
        <v>2588</v>
      </c>
      <c r="H17" s="146">
        <f t="shared" si="1"/>
        <v>0</v>
      </c>
      <c r="I17" s="147">
        <f>C17-1</f>
        <v>0</v>
      </c>
    </row>
    <row r="18" spans="2:9" x14ac:dyDescent="0.2">
      <c r="B18" s="144"/>
      <c r="C18" s="73">
        <v>2</v>
      </c>
      <c r="D18" s="73">
        <v>2015</v>
      </c>
      <c r="E18" s="145">
        <v>5473</v>
      </c>
      <c r="F18" s="148"/>
      <c r="G18" s="13">
        <f>(E18+F18)/C18</f>
        <v>2736.5</v>
      </c>
      <c r="H18" s="146">
        <f t="shared" si="1"/>
        <v>2736.5</v>
      </c>
      <c r="I18" s="147">
        <f>C18-1</f>
        <v>1</v>
      </c>
    </row>
    <row r="19" spans="2:9" x14ac:dyDescent="0.2">
      <c r="B19" s="144"/>
      <c r="C19" s="73">
        <v>3</v>
      </c>
      <c r="D19" s="73">
        <v>2016</v>
      </c>
      <c r="E19" s="149"/>
      <c r="F19" s="148">
        <f>'Sch13'!D27</f>
        <v>8684</v>
      </c>
      <c r="G19" s="13">
        <f>(E19+F19)/C19</f>
        <v>2894.6666666666665</v>
      </c>
      <c r="H19" s="146">
        <f t="shared" si="1"/>
        <v>5789.3333333333339</v>
      </c>
      <c r="I19" s="147">
        <f>C19-1</f>
        <v>2</v>
      </c>
    </row>
    <row r="20" spans="2:9" x14ac:dyDescent="0.2">
      <c r="B20" s="144"/>
      <c r="C20" s="73"/>
      <c r="D20" s="73"/>
      <c r="E20" s="149"/>
      <c r="F20" s="148"/>
      <c r="G20" s="13"/>
      <c r="H20" s="146"/>
      <c r="I20" s="147"/>
    </row>
    <row r="21" spans="2:9" x14ac:dyDescent="0.2">
      <c r="B21" s="144" t="s">
        <v>171</v>
      </c>
      <c r="C21" s="73">
        <v>1</v>
      </c>
      <c r="D21" s="73">
        <v>2014</v>
      </c>
      <c r="E21" s="145">
        <v>3679</v>
      </c>
      <c r="F21" s="148"/>
      <c r="G21" s="13">
        <f>(E21+F21)/C21</f>
        <v>3679</v>
      </c>
      <c r="H21" s="146">
        <f t="shared" si="1"/>
        <v>0</v>
      </c>
      <c r="I21" s="147">
        <f>C21-1</f>
        <v>0</v>
      </c>
    </row>
    <row r="22" spans="2:9" x14ac:dyDescent="0.2">
      <c r="B22" s="144"/>
      <c r="C22" s="73">
        <v>2</v>
      </c>
      <c r="D22" s="73">
        <v>2015</v>
      </c>
      <c r="E22" s="145">
        <v>6853</v>
      </c>
      <c r="F22" s="148"/>
      <c r="G22" s="13">
        <f>(E22+F22)/C22</f>
        <v>3426.5</v>
      </c>
      <c r="H22" s="146">
        <f t="shared" si="1"/>
        <v>3426.5</v>
      </c>
      <c r="I22" s="147">
        <f>C22-1</f>
        <v>1</v>
      </c>
    </row>
    <row r="23" spans="2:9" x14ac:dyDescent="0.2">
      <c r="B23" s="144"/>
      <c r="C23" s="73">
        <v>3</v>
      </c>
      <c r="D23" s="73">
        <v>2016</v>
      </c>
      <c r="E23" s="149"/>
      <c r="F23" s="148">
        <f>'Sch13'!E27</f>
        <v>10873</v>
      </c>
      <c r="G23" s="13">
        <f>(E23+F23)/C23</f>
        <v>3624.3333333333335</v>
      </c>
      <c r="H23" s="146">
        <f t="shared" si="1"/>
        <v>7248.6666666666661</v>
      </c>
      <c r="I23" s="147">
        <f>C23-1</f>
        <v>2</v>
      </c>
    </row>
    <row r="24" spans="2:9" x14ac:dyDescent="0.2">
      <c r="B24" s="144"/>
      <c r="C24" s="73"/>
      <c r="D24" s="73"/>
      <c r="E24" s="149"/>
      <c r="F24" s="148"/>
      <c r="G24" s="13"/>
      <c r="H24" s="146"/>
      <c r="I24" s="147"/>
    </row>
    <row r="25" spans="2:9" x14ac:dyDescent="0.2">
      <c r="B25" s="144" t="s">
        <v>172</v>
      </c>
      <c r="C25" s="73">
        <v>1</v>
      </c>
      <c r="D25" s="73">
        <v>2014</v>
      </c>
      <c r="E25" s="145">
        <v>3679</v>
      </c>
      <c r="F25" s="148"/>
      <c r="G25" s="13">
        <f>(E25+F25)/C25</f>
        <v>3679</v>
      </c>
      <c r="H25" s="146">
        <f t="shared" si="1"/>
        <v>0</v>
      </c>
      <c r="I25" s="147">
        <f>C25-1</f>
        <v>0</v>
      </c>
    </row>
    <row r="26" spans="2:9" x14ac:dyDescent="0.2">
      <c r="B26" s="144"/>
      <c r="C26" s="73">
        <v>2</v>
      </c>
      <c r="D26" s="73">
        <v>2015</v>
      </c>
      <c r="E26" s="145">
        <v>6853</v>
      </c>
      <c r="F26" s="148"/>
      <c r="G26" s="13">
        <f>(E26+F26)/C26</f>
        <v>3426.5</v>
      </c>
      <c r="H26" s="146">
        <f>(E26+F26)-G26</f>
        <v>3426.5</v>
      </c>
      <c r="I26" s="147">
        <f>C26-1</f>
        <v>1</v>
      </c>
    </row>
    <row r="27" spans="2:9" x14ac:dyDescent="0.2">
      <c r="B27" s="144"/>
      <c r="C27" s="73">
        <v>3</v>
      </c>
      <c r="D27" s="73">
        <v>2016</v>
      </c>
      <c r="E27" s="149"/>
      <c r="F27" s="148">
        <f>'Sch13'!F27</f>
        <v>10873</v>
      </c>
      <c r="G27" s="13">
        <f>(E27+F27)/C27</f>
        <v>3624.3333333333335</v>
      </c>
      <c r="H27" s="146">
        <f t="shared" si="1"/>
        <v>7248.6666666666661</v>
      </c>
      <c r="I27" s="147">
        <f>C27-1</f>
        <v>2</v>
      </c>
    </row>
    <row r="28" spans="2:9" x14ac:dyDescent="0.2">
      <c r="B28" s="144"/>
      <c r="C28" s="73"/>
      <c r="D28" s="73"/>
      <c r="E28" s="149"/>
      <c r="F28" s="148"/>
      <c r="G28" s="13"/>
      <c r="H28" s="146"/>
      <c r="I28" s="147"/>
    </row>
    <row r="29" spans="2:9" x14ac:dyDescent="0.2">
      <c r="B29" s="144" t="s">
        <v>173</v>
      </c>
      <c r="C29" s="73">
        <v>2</v>
      </c>
      <c r="D29" s="73">
        <v>2015</v>
      </c>
      <c r="E29" s="145">
        <v>49927</v>
      </c>
      <c r="F29" s="148"/>
      <c r="G29" s="13">
        <f>(E29+F29)/C29</f>
        <v>24963.5</v>
      </c>
      <c r="H29" s="146">
        <f t="shared" si="1"/>
        <v>24963.5</v>
      </c>
      <c r="I29" s="147">
        <f>C29-1</f>
        <v>1</v>
      </c>
    </row>
    <row r="30" spans="2:9" x14ac:dyDescent="0.2">
      <c r="B30" s="144"/>
      <c r="C30" s="73">
        <v>3</v>
      </c>
      <c r="D30" s="73">
        <v>2016</v>
      </c>
      <c r="E30" s="145"/>
      <c r="F30" s="148">
        <f>'Sch13'!G27</f>
        <v>49269.10973581599</v>
      </c>
      <c r="G30" s="13">
        <f>(E30+F30)/C30</f>
        <v>16423.03657860533</v>
      </c>
      <c r="H30" s="146">
        <f t="shared" si="1"/>
        <v>32846.07315721066</v>
      </c>
      <c r="I30" s="147">
        <f>C30-1</f>
        <v>2</v>
      </c>
    </row>
    <row r="31" spans="2:9" x14ac:dyDescent="0.2">
      <c r="B31" s="144"/>
      <c r="C31" s="73"/>
      <c r="D31" s="73"/>
      <c r="E31" s="145"/>
      <c r="F31" s="148"/>
      <c r="G31" s="13"/>
      <c r="H31" s="146"/>
      <c r="I31" s="147"/>
    </row>
    <row r="32" spans="2:9" x14ac:dyDescent="0.2">
      <c r="B32" s="144" t="s">
        <v>188</v>
      </c>
      <c r="C32" s="73">
        <v>3</v>
      </c>
      <c r="D32" s="73">
        <v>2016</v>
      </c>
      <c r="E32" s="149"/>
      <c r="F32" s="13">
        <f>'Sch13'!H22</f>
        <v>0</v>
      </c>
      <c r="G32" s="13">
        <f>(E32+F32)/C32</f>
        <v>0</v>
      </c>
      <c r="H32" s="146">
        <f t="shared" si="1"/>
        <v>0</v>
      </c>
      <c r="I32" s="147">
        <f>C32-1</f>
        <v>2</v>
      </c>
    </row>
    <row r="33" spans="1:13" x14ac:dyDescent="0.2">
      <c r="C33" s="73"/>
      <c r="D33" s="73"/>
      <c r="E33" s="150"/>
      <c r="F33" s="151"/>
      <c r="G33" s="151"/>
      <c r="H33" s="152"/>
      <c r="I33" s="153"/>
    </row>
    <row r="34" spans="1:13" x14ac:dyDescent="0.2">
      <c r="C34" s="73"/>
      <c r="D34" s="73"/>
      <c r="E34" s="154">
        <f>SUM(E12:E33)</f>
        <v>87113</v>
      </c>
      <c r="F34" s="154">
        <f>SUM(F12:F33)</f>
        <v>88383.10973581599</v>
      </c>
      <c r="G34" s="154">
        <f>SUM(G12:G33)</f>
        <v>79284.53657860533</v>
      </c>
      <c r="H34" s="154">
        <f>SUM(H12:H33)</f>
        <v>96211.57315721066</v>
      </c>
      <c r="I34" s="153"/>
    </row>
    <row r="35" spans="1:13" x14ac:dyDescent="0.2">
      <c r="C35" s="73"/>
      <c r="D35" s="73"/>
      <c r="E35" s="154"/>
      <c r="F35" s="154"/>
      <c r="G35" s="154"/>
      <c r="H35" s="154"/>
      <c r="I35" s="153"/>
    </row>
    <row r="36" spans="1:13" x14ac:dyDescent="0.2">
      <c r="C36" s="73"/>
      <c r="D36" s="73"/>
      <c r="E36" s="155">
        <f>E34+E9+E10</f>
        <v>104076</v>
      </c>
      <c r="F36" s="155">
        <f t="shared" ref="F36:H36" si="2">F34+F9+F10</f>
        <v>178848.24973581597</v>
      </c>
      <c r="G36" s="155">
        <f>G34+G9+G10</f>
        <v>117921.08324527199</v>
      </c>
      <c r="H36" s="155">
        <f t="shared" si="2"/>
        <v>165003.16649054398</v>
      </c>
      <c r="I36" s="153"/>
    </row>
    <row r="37" spans="1:13" x14ac:dyDescent="0.2">
      <c r="C37" s="73"/>
      <c r="D37" s="73"/>
      <c r="E37" s="154"/>
      <c r="F37" s="154"/>
      <c r="G37" s="154"/>
      <c r="H37" s="154"/>
      <c r="I37" s="153"/>
    </row>
    <row r="38" spans="1:13" ht="12" x14ac:dyDescent="0.25">
      <c r="C38" s="73"/>
      <c r="D38" s="73"/>
      <c r="E38" s="136" t="s">
        <v>306</v>
      </c>
      <c r="F38" s="18" t="s">
        <v>178</v>
      </c>
      <c r="G38" s="154"/>
      <c r="H38" s="154"/>
      <c r="I38" s="153"/>
    </row>
    <row r="39" spans="1:13" x14ac:dyDescent="0.2">
      <c r="B39" s="2" t="s">
        <v>151</v>
      </c>
      <c r="C39" s="47">
        <v>1</v>
      </c>
      <c r="D39" s="47">
        <v>2016</v>
      </c>
      <c r="E39" s="11">
        <f>0</f>
        <v>0</v>
      </c>
      <c r="F39" s="11">
        <f>'Sch14'!F54</f>
        <v>31309.239999999994</v>
      </c>
      <c r="G39" s="11">
        <f>(E39+F39)/C39</f>
        <v>31309.239999999994</v>
      </c>
      <c r="H39" s="11">
        <f t="shared" ref="H39:H41" si="3">(E39+F39)-G39</f>
        <v>0</v>
      </c>
      <c r="I39" s="138">
        <f t="shared" ref="I39:I41" si="4">C39-1</f>
        <v>0</v>
      </c>
    </row>
    <row r="40" spans="1:13" x14ac:dyDescent="0.2">
      <c r="B40" s="156"/>
      <c r="C40" s="47"/>
      <c r="D40" s="47"/>
      <c r="E40" s="11"/>
      <c r="F40" s="11"/>
      <c r="G40" s="11"/>
      <c r="H40" s="11"/>
      <c r="I40" s="138"/>
    </row>
    <row r="41" spans="1:13" x14ac:dyDescent="0.2">
      <c r="B41" s="2" t="s">
        <v>152</v>
      </c>
      <c r="C41" s="47">
        <v>1</v>
      </c>
      <c r="D41" s="47">
        <v>2016</v>
      </c>
      <c r="E41" s="11">
        <f>0</f>
        <v>0</v>
      </c>
      <c r="F41" s="11">
        <f>'Sch14'!G54</f>
        <v>4559.2</v>
      </c>
      <c r="G41" s="11">
        <f>(E41+F41)/C41</f>
        <v>4559.2</v>
      </c>
      <c r="H41" s="11">
        <f t="shared" si="3"/>
        <v>0</v>
      </c>
      <c r="I41" s="138">
        <f t="shared" si="4"/>
        <v>0</v>
      </c>
    </row>
    <row r="42" spans="1:13" x14ac:dyDescent="0.2">
      <c r="B42" s="156"/>
      <c r="C42" s="47"/>
      <c r="D42" s="47"/>
      <c r="E42" s="11"/>
      <c r="F42" s="11"/>
      <c r="G42" s="11"/>
      <c r="H42" s="11"/>
      <c r="I42" s="138"/>
    </row>
    <row r="43" spans="1:13" ht="12.6" thickBot="1" x14ac:dyDescent="0.3">
      <c r="B43" s="14" t="s">
        <v>136</v>
      </c>
      <c r="C43" s="73"/>
      <c r="D43" s="73"/>
      <c r="E43" s="157">
        <f>SUM(E36,E39,E41)</f>
        <v>104076</v>
      </c>
      <c r="F43" s="158">
        <f>SUM(F36,F39,F41)</f>
        <v>214716.68973581598</v>
      </c>
      <c r="G43" s="157">
        <f>SUM(G36,G39,G41)</f>
        <v>153789.52324527199</v>
      </c>
      <c r="H43" s="157">
        <f>SUM(H36,H39,H41)</f>
        <v>165003.16649054398</v>
      </c>
      <c r="I43" s="153"/>
    </row>
    <row r="44" spans="1:13" ht="12.6" thickTop="1" x14ac:dyDescent="0.25">
      <c r="C44" s="73"/>
      <c r="D44" s="73"/>
      <c r="E44" s="72" t="s">
        <v>285</v>
      </c>
      <c r="F44" s="72" t="s">
        <v>285</v>
      </c>
      <c r="G44" s="72" t="s">
        <v>243</v>
      </c>
      <c r="H44" s="72" t="s">
        <v>285</v>
      </c>
      <c r="I44" s="153"/>
      <c r="K44" s="101"/>
      <c r="L44" s="101"/>
      <c r="M44" s="101"/>
    </row>
    <row r="45" spans="1:13" x14ac:dyDescent="0.2">
      <c r="C45" s="73"/>
      <c r="F45" s="53"/>
      <c r="I45" s="153"/>
    </row>
    <row r="46" spans="1:13" x14ac:dyDescent="0.2">
      <c r="F46" s="53"/>
      <c r="I46" s="153"/>
    </row>
    <row r="47" spans="1:13" ht="12" x14ac:dyDescent="0.25">
      <c r="A47" s="85" t="s">
        <v>307</v>
      </c>
      <c r="H47" s="109"/>
    </row>
    <row r="48" spans="1:13" ht="12" x14ac:dyDescent="0.25">
      <c r="A48" s="86" t="s">
        <v>331</v>
      </c>
      <c r="H48" s="109"/>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79998168889431442"/>
  </sheetPr>
  <dimension ref="A1:N15"/>
  <sheetViews>
    <sheetView workbookViewId="0">
      <selection activeCell="J20" sqref="J20"/>
    </sheetView>
  </sheetViews>
  <sheetFormatPr defaultColWidth="9.109375" defaultRowHeight="11.4" x14ac:dyDescent="0.2"/>
  <cols>
    <col min="1" max="1" width="3.6640625" style="2" customWidth="1"/>
    <col min="2" max="2" width="6.44140625" style="2" customWidth="1"/>
    <col min="3" max="3" width="10.6640625" style="2" customWidth="1"/>
    <col min="4" max="5" width="10.6640625" style="3" customWidth="1"/>
    <col min="6" max="6" width="11" style="3" customWidth="1"/>
    <col min="7" max="9" width="11" style="4" customWidth="1"/>
    <col min="10" max="10" width="1.6640625" style="73" customWidth="1"/>
    <col min="11" max="12" width="9.109375" style="2"/>
    <col min="13" max="13" width="1.6640625" style="2" customWidth="1"/>
    <col min="14" max="14" width="9.109375" style="74"/>
    <col min="15" max="16384" width="9.109375" style="2"/>
  </cols>
  <sheetData>
    <row r="1" spans="1:14" ht="12" x14ac:dyDescent="0.2">
      <c r="A1" s="1" t="s">
        <v>64</v>
      </c>
    </row>
    <row r="2" spans="1:14" ht="12" x14ac:dyDescent="0.2">
      <c r="A2" s="1" t="s">
        <v>65</v>
      </c>
    </row>
    <row r="3" spans="1:14" ht="12" x14ac:dyDescent="0.25">
      <c r="A3" s="5" t="s">
        <v>280</v>
      </c>
    </row>
    <row r="4" spans="1:14" x14ac:dyDescent="0.2">
      <c r="C4" s="6"/>
    </row>
    <row r="6" spans="1:14" ht="22.8" x14ac:dyDescent="0.2">
      <c r="B6" s="7" t="s">
        <v>162</v>
      </c>
      <c r="C6" s="75" t="s">
        <v>326</v>
      </c>
      <c r="D6" s="76" t="s">
        <v>327</v>
      </c>
      <c r="E6" s="75" t="s">
        <v>179</v>
      </c>
      <c r="F6" s="75" t="s">
        <v>328</v>
      </c>
      <c r="G6" s="75" t="s">
        <v>180</v>
      </c>
      <c r="H6" s="75"/>
      <c r="I6" s="75"/>
      <c r="J6" s="77"/>
    </row>
    <row r="7" spans="1:14" x14ac:dyDescent="0.2">
      <c r="C7" s="4" t="s">
        <v>2</v>
      </c>
      <c r="D7" s="4"/>
      <c r="E7" s="4" t="s">
        <v>2</v>
      </c>
      <c r="F7" s="4" t="s">
        <v>2</v>
      </c>
      <c r="G7" s="4" t="s">
        <v>2</v>
      </c>
    </row>
    <row r="9" spans="1:14" s="3" customFormat="1" x14ac:dyDescent="0.2">
      <c r="A9" s="2"/>
      <c r="B9" s="4">
        <v>2015</v>
      </c>
      <c r="C9" s="78">
        <v>27533</v>
      </c>
      <c r="D9" s="10">
        <v>2</v>
      </c>
      <c r="E9" s="9">
        <v>18355</v>
      </c>
      <c r="F9" s="9">
        <f>9178</f>
        <v>9178</v>
      </c>
      <c r="G9" s="9">
        <f>E9-F9</f>
        <v>9177</v>
      </c>
      <c r="H9" s="9"/>
      <c r="I9" s="9"/>
      <c r="J9" s="13"/>
      <c r="K9" s="2"/>
      <c r="L9" s="2"/>
      <c r="N9" s="79"/>
    </row>
    <row r="10" spans="1:14" s="3" customFormat="1" x14ac:dyDescent="0.2">
      <c r="A10" s="2"/>
      <c r="B10" s="4">
        <v>2016</v>
      </c>
      <c r="C10" s="78">
        <v>0</v>
      </c>
      <c r="D10" s="9"/>
      <c r="E10" s="9">
        <v>0</v>
      </c>
      <c r="F10" s="9">
        <v>0</v>
      </c>
      <c r="G10" s="9">
        <v>0</v>
      </c>
      <c r="H10" s="9"/>
      <c r="I10" s="9"/>
      <c r="J10" s="13"/>
      <c r="K10" s="2"/>
      <c r="L10" s="2"/>
      <c r="N10" s="79"/>
    </row>
    <row r="11" spans="1:14" s="3" customFormat="1" x14ac:dyDescent="0.2">
      <c r="A11" s="2"/>
      <c r="B11" s="4"/>
      <c r="C11" s="78"/>
      <c r="D11" s="9"/>
      <c r="E11" s="9"/>
      <c r="F11" s="9"/>
      <c r="G11" s="9"/>
      <c r="H11" s="9"/>
      <c r="I11" s="9"/>
      <c r="J11" s="13"/>
      <c r="K11" s="2"/>
      <c r="L11" s="2"/>
      <c r="N11" s="79"/>
    </row>
    <row r="12" spans="1:14" s="3" customFormat="1" ht="12" thickBot="1" x14ac:dyDescent="0.25">
      <c r="A12" s="2"/>
      <c r="B12" s="4"/>
      <c r="C12" s="45">
        <f>SUM(C9:C11)</f>
        <v>27533</v>
      </c>
      <c r="D12" s="9"/>
      <c r="E12" s="45">
        <f>SUM(E9:E11)</f>
        <v>18355</v>
      </c>
      <c r="F12" s="45">
        <f>SUM(F9:F11)</f>
        <v>9178</v>
      </c>
      <c r="G12" s="45">
        <f>SUM(G9:G11)</f>
        <v>9177</v>
      </c>
      <c r="H12" s="80"/>
      <c r="I12" s="80"/>
      <c r="J12" s="80"/>
      <c r="K12" s="2"/>
      <c r="L12" s="2"/>
      <c r="N12" s="79"/>
    </row>
    <row r="13" spans="1:14" s="3" customFormat="1" ht="12.6" thickTop="1" x14ac:dyDescent="0.25">
      <c r="A13" s="2"/>
      <c r="B13" s="4"/>
      <c r="C13" s="81" t="s">
        <v>178</v>
      </c>
      <c r="D13" s="9"/>
      <c r="F13" s="72" t="s">
        <v>243</v>
      </c>
      <c r="G13" s="4"/>
      <c r="H13" s="4"/>
      <c r="I13" s="4"/>
      <c r="J13" s="73"/>
      <c r="K13" s="2"/>
      <c r="L13" s="2"/>
      <c r="N13" s="79"/>
    </row>
    <row r="14" spans="1:14" s="3" customFormat="1" x14ac:dyDescent="0.2">
      <c r="A14" s="2"/>
      <c r="B14" s="4"/>
      <c r="C14" s="2"/>
      <c r="G14" s="4"/>
      <c r="H14" s="4"/>
      <c r="I14" s="4"/>
      <c r="J14" s="73"/>
      <c r="K14" s="2"/>
      <c r="L14" s="2"/>
      <c r="N14" s="79"/>
    </row>
    <row r="15" spans="1:14" s="3" customFormat="1" x14ac:dyDescent="0.2">
      <c r="A15" s="2"/>
      <c r="B15" s="4"/>
      <c r="C15" s="2"/>
      <c r="G15" s="4"/>
      <c r="H15" s="4"/>
      <c r="I15" s="4"/>
      <c r="J15" s="73"/>
      <c r="K15" s="2"/>
      <c r="L15" s="2"/>
      <c r="N15" s="79"/>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79998168889431442"/>
  </sheetPr>
  <dimension ref="A1:H31"/>
  <sheetViews>
    <sheetView zoomScaleNormal="100" workbookViewId="0">
      <selection activeCell="J20" sqref="J20"/>
    </sheetView>
  </sheetViews>
  <sheetFormatPr defaultColWidth="9.109375" defaultRowHeight="11.4" x14ac:dyDescent="0.2"/>
  <cols>
    <col min="1" max="1" width="3.6640625" style="2" customWidth="1"/>
    <col min="2" max="3" width="9.5546875" style="2" customWidth="1"/>
    <col min="4" max="4" width="13.6640625" style="2" customWidth="1"/>
    <col min="5" max="6" width="13.6640625" style="3" customWidth="1"/>
    <col min="7" max="7" width="11" style="3" customWidth="1"/>
    <col min="8" max="8" width="11" style="4" customWidth="1"/>
    <col min="9" max="16384" width="9.109375" style="2"/>
  </cols>
  <sheetData>
    <row r="1" spans="1:6" ht="12" x14ac:dyDescent="0.2">
      <c r="A1" s="1" t="s">
        <v>64</v>
      </c>
    </row>
    <row r="2" spans="1:6" ht="12" x14ac:dyDescent="0.2">
      <c r="A2" s="1" t="s">
        <v>65</v>
      </c>
    </row>
    <row r="3" spans="1:6" ht="12" x14ac:dyDescent="0.25">
      <c r="A3" s="5" t="s">
        <v>175</v>
      </c>
    </row>
    <row r="4" spans="1:6" x14ac:dyDescent="0.2">
      <c r="D4" s="6"/>
    </row>
    <row r="6" spans="1:6" ht="34.200000000000003" x14ac:dyDescent="0.2">
      <c r="B6" s="7" t="s">
        <v>162</v>
      </c>
      <c r="C6" s="7" t="s">
        <v>305</v>
      </c>
      <c r="D6" s="75" t="s">
        <v>326</v>
      </c>
      <c r="E6" s="75" t="s">
        <v>329</v>
      </c>
      <c r="F6" s="75" t="s">
        <v>330</v>
      </c>
    </row>
    <row r="7" spans="1:6" x14ac:dyDescent="0.2">
      <c r="D7" s="4" t="s">
        <v>2</v>
      </c>
      <c r="E7" s="4" t="s">
        <v>2</v>
      </c>
      <c r="F7" s="4" t="s">
        <v>2</v>
      </c>
    </row>
    <row r="9" spans="1:6" x14ac:dyDescent="0.2">
      <c r="B9" s="2" t="s">
        <v>176</v>
      </c>
    </row>
    <row r="10" spans="1:6" x14ac:dyDescent="0.2">
      <c r="D10" s="78"/>
      <c r="E10" s="9"/>
      <c r="F10" s="9"/>
    </row>
    <row r="11" spans="1:6" ht="12" x14ac:dyDescent="0.25">
      <c r="B11" s="4">
        <v>2014</v>
      </c>
      <c r="C11" s="82" t="s">
        <v>306</v>
      </c>
      <c r="D11" s="78">
        <v>34931</v>
      </c>
      <c r="E11" s="9"/>
      <c r="F11" s="9"/>
    </row>
    <row r="12" spans="1:6" ht="12" x14ac:dyDescent="0.25">
      <c r="B12" s="4">
        <v>2015</v>
      </c>
      <c r="C12" s="82" t="s">
        <v>306</v>
      </c>
      <c r="D12" s="78">
        <v>6453</v>
      </c>
      <c r="E12" s="9"/>
      <c r="F12" s="9"/>
    </row>
    <row r="13" spans="1:6" ht="12" x14ac:dyDescent="0.25">
      <c r="B13" s="4">
        <v>2016</v>
      </c>
      <c r="C13" s="273" t="s">
        <v>303</v>
      </c>
      <c r="D13" s="42">
        <f>'Sch12'!D79</f>
        <v>-5966.51</v>
      </c>
      <c r="E13" s="11">
        <f>D13*3</f>
        <v>-17899.53</v>
      </c>
      <c r="F13" s="11"/>
    </row>
    <row r="14" spans="1:6" ht="12" thickBot="1" x14ac:dyDescent="0.25">
      <c r="B14" s="4"/>
      <c r="C14" s="4"/>
      <c r="D14" s="45">
        <f>SUM(D9:D13)</f>
        <v>35417.49</v>
      </c>
      <c r="E14" s="45">
        <f>SUM(E9:E13)</f>
        <v>-17899.53</v>
      </c>
      <c r="F14" s="45">
        <f>SUM(F9:F13)</f>
        <v>0</v>
      </c>
    </row>
    <row r="15" spans="1:6" ht="12" thickTop="1" x14ac:dyDescent="0.2">
      <c r="B15" s="4"/>
      <c r="C15" s="4"/>
      <c r="D15" s="78"/>
      <c r="E15" s="9"/>
      <c r="F15" s="9"/>
    </row>
    <row r="16" spans="1:6" x14ac:dyDescent="0.2">
      <c r="B16" s="2" t="s">
        <v>177</v>
      </c>
      <c r="C16" s="4"/>
      <c r="D16" s="78"/>
      <c r="E16" s="9"/>
      <c r="F16" s="9"/>
    </row>
    <row r="17" spans="1:6" x14ac:dyDescent="0.2">
      <c r="B17" s="4"/>
      <c r="C17" s="4"/>
      <c r="D17" s="78"/>
      <c r="E17" s="9"/>
      <c r="F17" s="9"/>
    </row>
    <row r="18" spans="1:6" ht="12" x14ac:dyDescent="0.25">
      <c r="B18" s="4">
        <v>2013</v>
      </c>
      <c r="C18" s="82" t="s">
        <v>306</v>
      </c>
      <c r="D18" s="78">
        <v>43632</v>
      </c>
      <c r="E18" s="9"/>
      <c r="F18" s="9"/>
    </row>
    <row r="19" spans="1:6" ht="12" x14ac:dyDescent="0.25">
      <c r="B19" s="4">
        <v>2014</v>
      </c>
      <c r="C19" s="82" t="s">
        <v>306</v>
      </c>
      <c r="D19" s="78">
        <v>16903</v>
      </c>
      <c r="E19" s="9"/>
      <c r="F19" s="9"/>
    </row>
    <row r="20" spans="1:6" ht="12" x14ac:dyDescent="0.25">
      <c r="B20" s="4">
        <v>2015</v>
      </c>
      <c r="C20" s="82" t="s">
        <v>306</v>
      </c>
      <c r="D20" s="78">
        <v>12275</v>
      </c>
      <c r="E20" s="9"/>
      <c r="F20" s="9"/>
    </row>
    <row r="21" spans="1:6" ht="12" x14ac:dyDescent="0.25">
      <c r="B21" s="4">
        <v>2015</v>
      </c>
      <c r="C21" s="82" t="s">
        <v>306</v>
      </c>
      <c r="D21" s="42">
        <v>3993</v>
      </c>
      <c r="E21" s="11"/>
      <c r="F21" s="11"/>
    </row>
    <row r="22" spans="1:6" ht="12" x14ac:dyDescent="0.25">
      <c r="B22" s="4">
        <v>2016</v>
      </c>
      <c r="C22" s="273" t="s">
        <v>303</v>
      </c>
      <c r="D22" s="42">
        <f>'Sch12'!D52</f>
        <v>10475</v>
      </c>
      <c r="E22" s="11">
        <f>D22*3</f>
        <v>31425</v>
      </c>
      <c r="F22" s="11"/>
    </row>
    <row r="23" spans="1:6" ht="12" x14ac:dyDescent="0.25">
      <c r="B23" s="4">
        <v>2016</v>
      </c>
      <c r="C23" s="274" t="s">
        <v>178</v>
      </c>
      <c r="D23" s="78">
        <f>'Sch14'!F54</f>
        <v>31309.239999999994</v>
      </c>
      <c r="E23" s="9"/>
      <c r="F23" s="9">
        <f>D23*3</f>
        <v>93927.719999999987</v>
      </c>
    </row>
    <row r="24" spans="1:6" ht="12" thickBot="1" x14ac:dyDescent="0.25">
      <c r="B24" s="4"/>
      <c r="C24" s="4"/>
      <c r="D24" s="45">
        <f>SUM(D18:D23)</f>
        <v>118587.23999999999</v>
      </c>
      <c r="E24" s="45">
        <f>SUM(E18:E23)</f>
        <v>31425</v>
      </c>
      <c r="F24" s="45">
        <f>SUM(F18:F23)</f>
        <v>93927.719999999987</v>
      </c>
    </row>
    <row r="25" spans="1:6" ht="12" thickTop="1" x14ac:dyDescent="0.2">
      <c r="B25" s="4"/>
      <c r="C25" s="4"/>
      <c r="D25" s="78"/>
      <c r="E25" s="9"/>
      <c r="F25" s="9"/>
    </row>
    <row r="26" spans="1:6" ht="12" thickBot="1" x14ac:dyDescent="0.25">
      <c r="B26" s="4"/>
      <c r="C26" s="4"/>
      <c r="D26" s="78"/>
      <c r="E26" s="84">
        <f>E24+E14</f>
        <v>13525.470000000001</v>
      </c>
      <c r="F26" s="84">
        <f>F24+F14</f>
        <v>93927.719999999987</v>
      </c>
    </row>
    <row r="27" spans="1:6" ht="12.6" thickTop="1" x14ac:dyDescent="0.25">
      <c r="B27" s="4"/>
      <c r="C27" s="4"/>
      <c r="E27" s="72" t="s">
        <v>243</v>
      </c>
      <c r="F27" s="72" t="s">
        <v>243</v>
      </c>
    </row>
    <row r="28" spans="1:6" x14ac:dyDescent="0.2">
      <c r="B28" s="4"/>
      <c r="C28" s="4"/>
    </row>
    <row r="29" spans="1:6" x14ac:dyDescent="0.2">
      <c r="B29" s="4"/>
      <c r="C29" s="4"/>
    </row>
    <row r="30" spans="1:6" ht="12" x14ac:dyDescent="0.25">
      <c r="A30" s="85" t="s">
        <v>307</v>
      </c>
    </row>
    <row r="31" spans="1:6" ht="12" x14ac:dyDescent="0.25">
      <c r="A31" s="86" t="s">
        <v>331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79998168889431442"/>
  </sheetPr>
  <dimension ref="A1:T45"/>
  <sheetViews>
    <sheetView zoomScaleNormal="100" workbookViewId="0">
      <selection activeCell="I23" sqref="I23:I28"/>
    </sheetView>
  </sheetViews>
  <sheetFormatPr defaultColWidth="9.109375" defaultRowHeight="11.4" x14ac:dyDescent="0.2"/>
  <cols>
    <col min="1" max="1" width="3.6640625" style="2" customWidth="1"/>
    <col min="2" max="2" width="6.44140625" style="2" customWidth="1"/>
    <col min="3" max="3" width="10.6640625" style="2" customWidth="1"/>
    <col min="4" max="4" width="10.6640625" style="3" customWidth="1"/>
    <col min="5" max="6" width="12.6640625" style="3" customWidth="1"/>
    <col min="7" max="7" width="10.109375" style="3" customWidth="1"/>
    <col min="8" max="8" width="12.6640625" style="3" customWidth="1"/>
    <col min="9" max="10" width="12.6640625" style="4" customWidth="1"/>
    <col min="11" max="11" width="1.6640625" style="73" customWidth="1"/>
    <col min="12" max="12" width="12.6640625" style="8" customWidth="1"/>
    <col min="13" max="13" width="9.109375" style="2"/>
    <col min="14" max="14" width="3.6640625" style="2" customWidth="1"/>
    <col min="15" max="19" width="9.109375" style="2"/>
    <col min="20" max="20" width="3.6640625" style="2" customWidth="1"/>
    <col min="21" max="16384" width="9.109375" style="2"/>
  </cols>
  <sheetData>
    <row r="1" spans="1:20" ht="12" x14ac:dyDescent="0.2">
      <c r="A1" s="1" t="s">
        <v>64</v>
      </c>
      <c r="N1" s="87"/>
      <c r="O1" s="88"/>
      <c r="P1" s="88"/>
      <c r="Q1" s="88"/>
      <c r="R1" s="88"/>
      <c r="S1" s="88"/>
      <c r="T1" s="88"/>
    </row>
    <row r="2" spans="1:20" ht="12" x14ac:dyDescent="0.2">
      <c r="A2" s="1" t="s">
        <v>65</v>
      </c>
      <c r="N2" s="87"/>
      <c r="O2" s="88"/>
      <c r="P2" s="88"/>
      <c r="Q2" s="88"/>
      <c r="R2" s="88"/>
      <c r="S2" s="88"/>
      <c r="T2" s="88"/>
    </row>
    <row r="3" spans="1:20" ht="12" x14ac:dyDescent="0.25">
      <c r="A3" s="5" t="s">
        <v>315</v>
      </c>
      <c r="N3" s="87"/>
      <c r="O3" s="89" t="s">
        <v>314</v>
      </c>
      <c r="P3" s="88"/>
      <c r="Q3" s="88"/>
      <c r="R3" s="88"/>
      <c r="S3" s="88"/>
      <c r="T3" s="88"/>
    </row>
    <row r="4" spans="1:20" x14ac:dyDescent="0.2">
      <c r="C4" s="6"/>
      <c r="N4" s="87"/>
      <c r="O4" s="88"/>
      <c r="P4" s="88"/>
      <c r="Q4" s="88"/>
      <c r="R4" s="88"/>
      <c r="S4" s="88"/>
      <c r="T4" s="88"/>
    </row>
    <row r="5" spans="1:20" x14ac:dyDescent="0.2">
      <c r="I5" s="100"/>
      <c r="N5" s="87"/>
      <c r="O5" s="90"/>
      <c r="P5" s="88"/>
      <c r="Q5" s="88"/>
      <c r="R5" s="88"/>
      <c r="S5" s="88"/>
      <c r="T5" s="88"/>
    </row>
    <row r="6" spans="1:20" x14ac:dyDescent="0.2">
      <c r="H6" s="109"/>
      <c r="N6" s="87"/>
      <c r="O6" s="90"/>
      <c r="P6" s="88"/>
      <c r="Q6" s="88"/>
      <c r="R6" s="88"/>
      <c r="S6" s="88"/>
      <c r="T6" s="88"/>
    </row>
    <row r="7" spans="1:20" ht="24" customHeight="1" x14ac:dyDescent="0.25">
      <c r="A7" s="304" t="s">
        <v>367</v>
      </c>
      <c r="B7" s="304"/>
      <c r="C7" s="304"/>
      <c r="D7" s="304"/>
      <c r="E7" s="275" t="s">
        <v>318</v>
      </c>
      <c r="F7" s="303" t="s">
        <v>383</v>
      </c>
      <c r="G7" s="275" t="s">
        <v>320</v>
      </c>
      <c r="H7" s="303" t="s">
        <v>382</v>
      </c>
      <c r="I7" s="275" t="s">
        <v>321</v>
      </c>
      <c r="J7" s="275" t="s">
        <v>364</v>
      </c>
      <c r="N7" s="87"/>
      <c r="O7" s="90"/>
      <c r="P7" s="88"/>
      <c r="Q7" s="88"/>
      <c r="R7" s="88"/>
      <c r="S7" s="88"/>
      <c r="T7" s="88"/>
    </row>
    <row r="8" spans="1:20" s="91" customFormat="1" ht="32.25" customHeight="1" x14ac:dyDescent="0.2">
      <c r="E8" s="92" t="s">
        <v>278</v>
      </c>
      <c r="F8" s="93" t="s">
        <v>332</v>
      </c>
      <c r="G8" s="94" t="s">
        <v>313</v>
      </c>
      <c r="H8" s="93" t="s">
        <v>333</v>
      </c>
      <c r="I8" s="93" t="s">
        <v>334</v>
      </c>
      <c r="J8" s="93" t="s">
        <v>335</v>
      </c>
      <c r="K8" s="95"/>
      <c r="L8" s="96" t="s">
        <v>295</v>
      </c>
      <c r="N8" s="97"/>
      <c r="O8" s="327" t="s">
        <v>316</v>
      </c>
      <c r="P8" s="327"/>
      <c r="Q8" s="327"/>
      <c r="R8" s="327"/>
      <c r="S8" s="327"/>
      <c r="T8" s="98"/>
    </row>
    <row r="9" spans="1:20" ht="12" x14ac:dyDescent="0.25">
      <c r="A9" s="15" t="s">
        <v>110</v>
      </c>
      <c r="B9" s="51" t="s">
        <v>158</v>
      </c>
      <c r="E9" s="18" t="s">
        <v>317</v>
      </c>
      <c r="F9" s="7"/>
      <c r="G9" s="7"/>
      <c r="H9" s="7"/>
      <c r="I9" s="7"/>
      <c r="J9" s="7"/>
      <c r="K9" s="99"/>
      <c r="L9" s="10"/>
      <c r="N9" s="87"/>
      <c r="O9" s="327"/>
      <c r="P9" s="327"/>
      <c r="Q9" s="327"/>
      <c r="R9" s="327"/>
      <c r="S9" s="327"/>
      <c r="T9" s="88"/>
    </row>
    <row r="10" spans="1:20" x14ac:dyDescent="0.2">
      <c r="B10" s="2" t="s">
        <v>272</v>
      </c>
      <c r="E10" s="10">
        <v>17038</v>
      </c>
      <c r="F10" s="10">
        <v>4260</v>
      </c>
      <c r="G10" s="268">
        <v>5679.2107192011881</v>
      </c>
      <c r="H10" s="10">
        <f>F10+G10</f>
        <v>9939.2107192011881</v>
      </c>
      <c r="I10" s="100">
        <f t="shared" ref="I10:I15" si="0">E10-H10</f>
        <v>7098.7892807988119</v>
      </c>
      <c r="J10" s="100">
        <f t="shared" ref="J10:J15" si="1">E10-F10</f>
        <v>12778</v>
      </c>
      <c r="K10" s="80"/>
      <c r="L10" s="10" t="s">
        <v>153</v>
      </c>
      <c r="M10" s="101"/>
      <c r="N10" s="102"/>
      <c r="O10" s="327"/>
      <c r="P10" s="327"/>
      <c r="Q10" s="327"/>
      <c r="R10" s="327"/>
      <c r="S10" s="327"/>
      <c r="T10" s="88"/>
    </row>
    <row r="11" spans="1:20" x14ac:dyDescent="0.2">
      <c r="B11" s="2" t="s">
        <v>273</v>
      </c>
      <c r="E11" s="10">
        <v>2470</v>
      </c>
      <c r="F11" s="10">
        <v>617</v>
      </c>
      <c r="G11" s="268">
        <v>823.31555795439215</v>
      </c>
      <c r="H11" s="10">
        <v>1440.8033373813701</v>
      </c>
      <c r="I11" s="100">
        <f t="shared" si="0"/>
        <v>1029.1966626186299</v>
      </c>
      <c r="J11" s="100">
        <f t="shared" si="1"/>
        <v>1853</v>
      </c>
      <c r="K11" s="80"/>
      <c r="L11" s="10" t="s">
        <v>153</v>
      </c>
      <c r="M11" s="101"/>
      <c r="N11" s="102"/>
      <c r="O11" s="327"/>
      <c r="P11" s="327"/>
      <c r="Q11" s="327"/>
      <c r="R11" s="327"/>
      <c r="S11" s="327"/>
      <c r="T11" s="88"/>
    </row>
    <row r="12" spans="1:20" x14ac:dyDescent="0.2">
      <c r="B12" s="2" t="s">
        <v>274</v>
      </c>
      <c r="E12" s="10">
        <v>2725</v>
      </c>
      <c r="F12" s="10">
        <v>681</v>
      </c>
      <c r="G12" s="268">
        <v>908.31372284442045</v>
      </c>
      <c r="H12" s="10">
        <v>1589.5502406332928</v>
      </c>
      <c r="I12" s="100">
        <f t="shared" si="0"/>
        <v>1135.4497593667072</v>
      </c>
      <c r="J12" s="100">
        <f t="shared" si="1"/>
        <v>2044</v>
      </c>
      <c r="K12" s="80"/>
      <c r="L12" s="10" t="s">
        <v>153</v>
      </c>
      <c r="M12" s="101"/>
      <c r="N12" s="102"/>
      <c r="O12" s="88"/>
      <c r="P12" s="88"/>
      <c r="Q12" s="88"/>
      <c r="R12" s="88"/>
      <c r="S12" s="88"/>
      <c r="T12" s="88"/>
    </row>
    <row r="13" spans="1:20" x14ac:dyDescent="0.2">
      <c r="B13" s="2" t="s">
        <v>275</v>
      </c>
      <c r="E13" s="10">
        <v>3300</v>
      </c>
      <c r="F13" s="10">
        <v>825</v>
      </c>
      <c r="G13" s="268">
        <v>1099.9916349809887</v>
      </c>
      <c r="H13" s="10">
        <v>1924.9853612167303</v>
      </c>
      <c r="I13" s="100">
        <f t="shared" si="0"/>
        <v>1375.0146387832697</v>
      </c>
      <c r="J13" s="100">
        <f t="shared" si="1"/>
        <v>2475</v>
      </c>
      <c r="K13" s="80"/>
      <c r="L13" s="10" t="s">
        <v>153</v>
      </c>
      <c r="M13" s="101"/>
      <c r="N13" s="102"/>
      <c r="O13" s="88"/>
      <c r="P13" s="88"/>
      <c r="Q13" s="88"/>
      <c r="R13" s="88"/>
      <c r="S13" s="88"/>
      <c r="T13" s="88"/>
    </row>
    <row r="14" spans="1:20" x14ac:dyDescent="0.2">
      <c r="B14" s="2" t="s">
        <v>276</v>
      </c>
      <c r="E14" s="10">
        <v>2000</v>
      </c>
      <c r="F14" s="10">
        <v>500</v>
      </c>
      <c r="G14" s="268">
        <v>666.66159695817487</v>
      </c>
      <c r="H14" s="10">
        <v>1166.6577946768061</v>
      </c>
      <c r="I14" s="100">
        <f t="shared" si="0"/>
        <v>833.34220532319387</v>
      </c>
      <c r="J14" s="100">
        <f t="shared" si="1"/>
        <v>1500</v>
      </c>
      <c r="K14" s="80"/>
      <c r="L14" s="10" t="s">
        <v>153</v>
      </c>
      <c r="M14" s="101"/>
      <c r="N14" s="102"/>
      <c r="O14" s="88"/>
      <c r="P14" s="88"/>
      <c r="Q14" s="88"/>
      <c r="R14" s="88"/>
      <c r="S14" s="88"/>
      <c r="T14" s="88"/>
    </row>
    <row r="15" spans="1:20" x14ac:dyDescent="0.2">
      <c r="B15" s="2" t="s">
        <v>277</v>
      </c>
      <c r="E15" s="10">
        <v>1600</v>
      </c>
      <c r="F15" s="10">
        <v>400</v>
      </c>
      <c r="G15" s="269">
        <v>533.32927756653999</v>
      </c>
      <c r="H15" s="10">
        <v>933.32623574144498</v>
      </c>
      <c r="I15" s="100">
        <f t="shared" si="0"/>
        <v>666.67376425855502</v>
      </c>
      <c r="J15" s="100">
        <f t="shared" si="1"/>
        <v>1200</v>
      </c>
      <c r="K15" s="80"/>
      <c r="L15" s="10" t="s">
        <v>154</v>
      </c>
      <c r="M15" s="101"/>
      <c r="N15" s="102"/>
      <c r="O15" s="88"/>
      <c r="P15" s="88"/>
      <c r="Q15" s="88"/>
      <c r="R15" s="88"/>
      <c r="S15" s="88"/>
      <c r="T15" s="88"/>
    </row>
    <row r="16" spans="1:20" x14ac:dyDescent="0.2">
      <c r="E16" s="103">
        <f>SUM(E10:E15)</f>
        <v>29133</v>
      </c>
      <c r="F16" s="103">
        <f t="shared" ref="F16:J16" si="2">SUM(F10:F15)</f>
        <v>7283</v>
      </c>
      <c r="G16" s="302">
        <f>SUM(G10:G15)</f>
        <v>9710.8225095057023</v>
      </c>
      <c r="H16" s="103">
        <f t="shared" si="2"/>
        <v>16994.533688850832</v>
      </c>
      <c r="I16" s="103">
        <f t="shared" si="2"/>
        <v>12138.466311149168</v>
      </c>
      <c r="J16" s="103">
        <f t="shared" si="2"/>
        <v>21850</v>
      </c>
      <c r="K16" s="80"/>
      <c r="L16" s="10"/>
      <c r="N16" s="87"/>
      <c r="O16" s="88"/>
      <c r="P16" s="88"/>
      <c r="Q16" s="88"/>
      <c r="R16" s="88"/>
      <c r="S16" s="88"/>
      <c r="T16" s="88"/>
    </row>
    <row r="17" spans="1:20" x14ac:dyDescent="0.2">
      <c r="E17" s="9"/>
      <c r="F17" s="9"/>
      <c r="G17" s="9"/>
      <c r="K17" s="80"/>
      <c r="L17" s="104"/>
      <c r="N17" s="87"/>
      <c r="O17" s="88"/>
      <c r="P17" s="88"/>
      <c r="Q17" s="88"/>
      <c r="R17" s="88"/>
      <c r="S17" s="88"/>
      <c r="T17" s="88"/>
    </row>
    <row r="18" spans="1:20" ht="12" x14ac:dyDescent="0.25">
      <c r="A18" s="15" t="s">
        <v>116</v>
      </c>
      <c r="B18" s="51" t="s">
        <v>282</v>
      </c>
      <c r="E18" s="18" t="s">
        <v>317</v>
      </c>
      <c r="F18" s="9"/>
      <c r="G18" s="9"/>
      <c r="L18" s="104"/>
      <c r="N18" s="87"/>
      <c r="O18" s="88"/>
      <c r="P18" s="88"/>
      <c r="Q18" s="88"/>
      <c r="R18" s="88"/>
      <c r="S18" s="88"/>
      <c r="T18" s="88"/>
    </row>
    <row r="19" spans="1:20" x14ac:dyDescent="0.2">
      <c r="B19" s="2" t="s">
        <v>203</v>
      </c>
      <c r="E19" s="105">
        <v>14000</v>
      </c>
      <c r="F19" s="105"/>
      <c r="G19" s="106">
        <v>0</v>
      </c>
      <c r="H19" s="105">
        <v>0</v>
      </c>
      <c r="I19" s="106">
        <f>E19-H19</f>
        <v>14000</v>
      </c>
      <c r="J19" s="106">
        <v>0</v>
      </c>
      <c r="K19" s="107"/>
      <c r="L19" s="10" t="s">
        <v>284</v>
      </c>
      <c r="N19" s="87"/>
      <c r="O19" s="88"/>
      <c r="P19" s="88"/>
      <c r="Q19" s="88"/>
      <c r="R19" s="88"/>
      <c r="S19" s="88"/>
      <c r="T19" s="88"/>
    </row>
    <row r="20" spans="1:20" x14ac:dyDescent="0.2">
      <c r="G20" s="4"/>
      <c r="L20" s="10"/>
      <c r="N20" s="87"/>
      <c r="O20" s="88"/>
      <c r="P20" s="88"/>
      <c r="Q20" s="88"/>
      <c r="R20" s="88"/>
      <c r="S20" s="88"/>
      <c r="T20" s="88"/>
    </row>
    <row r="21" spans="1:20" ht="53.25" customHeight="1" x14ac:dyDescent="0.2">
      <c r="E21" s="7" t="s">
        <v>278</v>
      </c>
      <c r="F21" s="75" t="s">
        <v>336</v>
      </c>
      <c r="G21" s="75" t="s">
        <v>337</v>
      </c>
      <c r="H21" s="75" t="s">
        <v>338</v>
      </c>
      <c r="I21" s="75" t="s">
        <v>339</v>
      </c>
      <c r="J21" s="75" t="s">
        <v>340</v>
      </c>
      <c r="L21" s="10"/>
      <c r="N21" s="87"/>
      <c r="O21" s="88"/>
      <c r="P21" s="88"/>
      <c r="Q21" s="88"/>
      <c r="R21" s="88"/>
      <c r="S21" s="88"/>
      <c r="T21" s="88"/>
    </row>
    <row r="22" spans="1:20" ht="12" x14ac:dyDescent="0.25">
      <c r="A22" s="15" t="s">
        <v>366</v>
      </c>
      <c r="B22" s="51" t="s">
        <v>157</v>
      </c>
      <c r="E22" s="18" t="s">
        <v>317</v>
      </c>
      <c r="F22" s="108"/>
      <c r="G22" s="83" t="s">
        <v>283</v>
      </c>
      <c r="H22" s="108"/>
      <c r="I22" s="83" t="s">
        <v>283</v>
      </c>
      <c r="J22" s="83" t="s">
        <v>283</v>
      </c>
      <c r="L22" s="10"/>
      <c r="N22" s="87"/>
      <c r="O22" s="88"/>
      <c r="P22" s="88"/>
      <c r="Q22" s="88"/>
      <c r="R22" s="88"/>
      <c r="S22" s="88"/>
      <c r="T22" s="88"/>
    </row>
    <row r="23" spans="1:20" ht="11.25" customHeight="1" x14ac:dyDescent="0.2">
      <c r="B23" s="2" t="s">
        <v>288</v>
      </c>
      <c r="E23" s="10">
        <v>90635</v>
      </c>
      <c r="F23" s="10">
        <f>E23-J23</f>
        <v>78943</v>
      </c>
      <c r="G23" s="10">
        <v>8684</v>
      </c>
      <c r="H23" s="109">
        <f t="shared" ref="H23:H28" si="3">E23-I23</f>
        <v>87627</v>
      </c>
      <c r="I23" s="10">
        <f>'Sch13'!C24-'Sch13'!C23</f>
        <v>3008</v>
      </c>
      <c r="J23" s="100">
        <f>'Sch13'!C16</f>
        <v>11692</v>
      </c>
      <c r="K23" s="10"/>
      <c r="L23" s="10" t="s">
        <v>155</v>
      </c>
      <c r="M23" s="110"/>
      <c r="N23" s="102"/>
      <c r="O23" s="328" t="s">
        <v>365</v>
      </c>
      <c r="P23" s="328"/>
      <c r="Q23" s="328"/>
      <c r="R23" s="328"/>
      <c r="S23" s="328"/>
      <c r="T23" s="88"/>
    </row>
    <row r="24" spans="1:20" x14ac:dyDescent="0.2">
      <c r="B24" s="2" t="s">
        <v>289</v>
      </c>
      <c r="E24" s="10">
        <v>90635</v>
      </c>
      <c r="F24" s="10">
        <f>E24-J24</f>
        <v>78943</v>
      </c>
      <c r="G24" s="10">
        <v>8684</v>
      </c>
      <c r="H24" s="109">
        <f t="shared" si="3"/>
        <v>87627</v>
      </c>
      <c r="I24" s="10">
        <f>'Sch13'!D24-'Sch13'!D23</f>
        <v>3008</v>
      </c>
      <c r="J24" s="100">
        <f>'Sch13'!D16</f>
        <v>11692</v>
      </c>
      <c r="K24" s="10"/>
      <c r="L24" s="10" t="s">
        <v>155</v>
      </c>
      <c r="M24" s="110"/>
      <c r="N24" s="102"/>
      <c r="O24" s="328"/>
      <c r="P24" s="328"/>
      <c r="Q24" s="328"/>
      <c r="R24" s="328"/>
      <c r="S24" s="328"/>
      <c r="T24" s="88"/>
    </row>
    <row r="25" spans="1:20" x14ac:dyDescent="0.2">
      <c r="B25" s="2" t="s">
        <v>290</v>
      </c>
      <c r="E25" s="10">
        <v>113169</v>
      </c>
      <c r="F25" s="10">
        <f>E25-J25</f>
        <v>86910</v>
      </c>
      <c r="G25" s="10">
        <v>10873</v>
      </c>
      <c r="H25" s="109">
        <f t="shared" si="3"/>
        <v>97783</v>
      </c>
      <c r="I25" s="10">
        <f>'Sch13'!E24-'Sch13'!E23</f>
        <v>15386</v>
      </c>
      <c r="J25" s="100">
        <f>'Sch13'!E16</f>
        <v>26259</v>
      </c>
      <c r="K25" s="10"/>
      <c r="L25" s="10" t="s">
        <v>155</v>
      </c>
      <c r="M25" s="110"/>
      <c r="N25" s="102"/>
      <c r="O25" s="328"/>
      <c r="P25" s="328"/>
      <c r="Q25" s="328"/>
      <c r="R25" s="328"/>
      <c r="S25" s="328"/>
      <c r="T25" s="88"/>
    </row>
    <row r="26" spans="1:20" x14ac:dyDescent="0.2">
      <c r="B26" s="2" t="s">
        <v>291</v>
      </c>
      <c r="E26" s="10">
        <v>96275</v>
      </c>
      <c r="F26" s="10">
        <f>E26-J26</f>
        <v>70017</v>
      </c>
      <c r="G26" s="10">
        <v>10873</v>
      </c>
      <c r="H26" s="109">
        <f t="shared" si="3"/>
        <v>80890</v>
      </c>
      <c r="I26" s="10">
        <f>'Sch13'!F24-'Sch13'!F23</f>
        <v>15385</v>
      </c>
      <c r="J26" s="100">
        <f>'Sch13'!F16</f>
        <v>26258</v>
      </c>
      <c r="K26" s="10"/>
      <c r="L26" s="10" t="s">
        <v>155</v>
      </c>
      <c r="M26" s="110"/>
      <c r="N26" s="102"/>
      <c r="O26" s="328"/>
      <c r="P26" s="328"/>
      <c r="Q26" s="328"/>
      <c r="R26" s="328"/>
      <c r="S26" s="328"/>
      <c r="T26" s="88"/>
    </row>
    <row r="27" spans="1:20" x14ac:dyDescent="0.2">
      <c r="B27" s="2" t="s">
        <v>292</v>
      </c>
      <c r="E27" s="10">
        <v>132535</v>
      </c>
      <c r="F27" s="10">
        <f>E27-J27</f>
        <v>77182</v>
      </c>
      <c r="G27" s="10">
        <v>49269.10973581599</v>
      </c>
      <c r="H27" s="109">
        <f t="shared" si="3"/>
        <v>126451.10973581599</v>
      </c>
      <c r="I27" s="10">
        <f>'Sch13'!G24-'Sch13'!G23</f>
        <v>6083.8902641840104</v>
      </c>
      <c r="J27" s="100">
        <f>'Sch13'!G16</f>
        <v>55353</v>
      </c>
      <c r="K27" s="10"/>
      <c r="L27" s="10" t="s">
        <v>155</v>
      </c>
      <c r="M27" s="110"/>
      <c r="N27" s="102"/>
      <c r="O27" s="328"/>
      <c r="P27" s="328"/>
      <c r="Q27" s="328"/>
      <c r="R27" s="328"/>
      <c r="S27" s="328"/>
      <c r="T27" s="88"/>
    </row>
    <row r="28" spans="1:20" x14ac:dyDescent="0.2">
      <c r="B28" s="2" t="s">
        <v>287</v>
      </c>
      <c r="E28" s="10">
        <v>114538</v>
      </c>
      <c r="F28" s="10">
        <v>0</v>
      </c>
      <c r="G28" s="10">
        <v>0</v>
      </c>
      <c r="H28" s="109">
        <f t="shared" si="3"/>
        <v>0</v>
      </c>
      <c r="I28" s="10">
        <f>'Sch13'!H24</f>
        <v>114538</v>
      </c>
      <c r="J28" s="100">
        <v>0</v>
      </c>
      <c r="K28" s="10"/>
      <c r="L28" s="10" t="s">
        <v>155</v>
      </c>
      <c r="M28" s="110"/>
      <c r="N28" s="102"/>
      <c r="O28" s="328"/>
      <c r="P28" s="328"/>
      <c r="Q28" s="328"/>
      <c r="R28" s="328"/>
      <c r="S28" s="328"/>
      <c r="T28" s="88"/>
    </row>
    <row r="29" spans="1:20" x14ac:dyDescent="0.2">
      <c r="E29" s="103">
        <f>SUM(E23:E28)</f>
        <v>637787</v>
      </c>
      <c r="F29" s="103">
        <f>SUM(F23:F28)</f>
        <v>391995</v>
      </c>
      <c r="G29" s="103">
        <f>SUM(G23:G28)</f>
        <v>88383.10973581599</v>
      </c>
      <c r="H29" s="103">
        <f t="shared" ref="H29:J29" si="4">SUM(H23:H28)</f>
        <v>480378.10973581602</v>
      </c>
      <c r="I29" s="103">
        <f t="shared" si="4"/>
        <v>157408.89026418401</v>
      </c>
      <c r="J29" s="103">
        <f t="shared" si="4"/>
        <v>131254</v>
      </c>
      <c r="K29" s="10"/>
      <c r="L29" s="10"/>
      <c r="M29" s="110"/>
      <c r="N29" s="102"/>
      <c r="O29" s="328"/>
      <c r="P29" s="328"/>
      <c r="Q29" s="328"/>
      <c r="R29" s="328"/>
      <c r="S29" s="328"/>
      <c r="T29" s="88"/>
    </row>
    <row r="30" spans="1:20" x14ac:dyDescent="0.2">
      <c r="E30" s="10"/>
      <c r="F30" s="10"/>
      <c r="H30" s="10"/>
      <c r="I30" s="10"/>
      <c r="K30" s="10"/>
      <c r="L30" s="10"/>
      <c r="N30" s="87"/>
      <c r="O30" s="328"/>
      <c r="P30" s="328"/>
      <c r="Q30" s="328"/>
      <c r="R30" s="328"/>
      <c r="S30" s="328"/>
      <c r="T30" s="88"/>
    </row>
    <row r="31" spans="1:20" ht="12" thickBot="1" x14ac:dyDescent="0.25">
      <c r="N31" s="87"/>
      <c r="O31" s="328"/>
      <c r="P31" s="328"/>
      <c r="Q31" s="328"/>
      <c r="R31" s="328"/>
      <c r="S31" s="328"/>
      <c r="T31" s="88"/>
    </row>
    <row r="32" spans="1:20" x14ac:dyDescent="0.2">
      <c r="B32" s="111"/>
      <c r="C32" s="112"/>
      <c r="D32" s="113"/>
      <c r="E32" s="113"/>
      <c r="F32" s="113"/>
      <c r="G32" s="113"/>
      <c r="H32" s="113"/>
      <c r="I32" s="114"/>
      <c r="J32" s="114"/>
      <c r="K32" s="115"/>
      <c r="N32" s="87"/>
      <c r="O32" s="328"/>
      <c r="P32" s="328"/>
      <c r="Q32" s="328"/>
      <c r="R32" s="328"/>
      <c r="S32" s="328"/>
      <c r="T32" s="88"/>
    </row>
    <row r="33" spans="1:20" ht="22.8" x14ac:dyDescent="0.2">
      <c r="B33" s="116"/>
      <c r="C33" s="117" t="s">
        <v>324</v>
      </c>
      <c r="D33" s="118"/>
      <c r="E33" s="118"/>
      <c r="F33" s="118"/>
      <c r="G33" s="119" t="s">
        <v>322</v>
      </c>
      <c r="H33" s="118"/>
      <c r="I33" s="120" t="s">
        <v>334</v>
      </c>
      <c r="J33" s="120" t="s">
        <v>335</v>
      </c>
      <c r="K33" s="121"/>
      <c r="N33" s="87"/>
      <c r="O33" s="328"/>
      <c r="P33" s="328"/>
      <c r="Q33" s="328"/>
      <c r="R33" s="328"/>
      <c r="S33" s="328"/>
      <c r="T33" s="88"/>
    </row>
    <row r="34" spans="1:20" x14ac:dyDescent="0.2">
      <c r="B34" s="116"/>
      <c r="C34" s="122"/>
      <c r="D34" s="118"/>
      <c r="E34" s="118"/>
      <c r="F34" s="118"/>
      <c r="G34" s="119"/>
      <c r="H34" s="118"/>
      <c r="I34" s="123"/>
      <c r="J34" s="123"/>
      <c r="K34" s="121"/>
      <c r="N34" s="87"/>
      <c r="O34" s="328"/>
      <c r="P34" s="328"/>
      <c r="Q34" s="328"/>
      <c r="R34" s="328"/>
      <c r="S34" s="328"/>
      <c r="T34" s="88"/>
    </row>
    <row r="35" spans="1:20" ht="12.6" thickBot="1" x14ac:dyDescent="0.3">
      <c r="B35" s="116"/>
      <c r="C35" s="122" t="s">
        <v>296</v>
      </c>
      <c r="D35" s="118"/>
      <c r="E35" s="124"/>
      <c r="F35" s="124"/>
      <c r="G35" s="125">
        <f>G19+G16</f>
        <v>9710.8225095057023</v>
      </c>
      <c r="H35" s="126" t="s">
        <v>243</v>
      </c>
      <c r="I35" s="125">
        <f>I19+I16+I29</f>
        <v>183547.35657533316</v>
      </c>
      <c r="J35" s="125">
        <f>J19+J16+J29</f>
        <v>153104</v>
      </c>
      <c r="K35" s="121"/>
      <c r="N35" s="87"/>
      <c r="O35" s="328"/>
      <c r="P35" s="328"/>
      <c r="Q35" s="328"/>
      <c r="R35" s="328"/>
      <c r="S35" s="328"/>
      <c r="T35" s="88"/>
    </row>
    <row r="36" spans="1:20" ht="12" x14ac:dyDescent="0.25">
      <c r="B36" s="116"/>
      <c r="C36" s="122" t="s">
        <v>297</v>
      </c>
      <c r="D36" s="118"/>
      <c r="E36" s="118"/>
      <c r="F36" s="127" t="s">
        <v>189</v>
      </c>
      <c r="G36" s="124">
        <f>105285</f>
        <v>105285</v>
      </c>
      <c r="H36" s="127" t="s">
        <v>189</v>
      </c>
      <c r="I36" s="124">
        <v>644032</v>
      </c>
      <c r="J36" s="124">
        <v>502214</v>
      </c>
      <c r="K36" s="121"/>
      <c r="N36" s="87"/>
      <c r="O36" s="328"/>
      <c r="P36" s="328"/>
      <c r="Q36" s="328"/>
      <c r="R36" s="328"/>
      <c r="S36" s="328"/>
      <c r="T36" s="88"/>
    </row>
    <row r="37" spans="1:20" ht="12" thickBot="1" x14ac:dyDescent="0.25">
      <c r="B37" s="116"/>
      <c r="C37" s="122" t="s">
        <v>298</v>
      </c>
      <c r="D37" s="118"/>
      <c r="E37" s="118"/>
      <c r="F37" s="118"/>
      <c r="G37" s="128">
        <f>G36-G35</f>
        <v>95574.177490494301</v>
      </c>
      <c r="H37" s="118"/>
      <c r="I37" s="128">
        <f>I36-I35</f>
        <v>460484.64342466684</v>
      </c>
      <c r="J37" s="128">
        <f>J36-J35</f>
        <v>349110</v>
      </c>
      <c r="K37" s="121"/>
      <c r="N37" s="87"/>
      <c r="O37" s="328"/>
      <c r="P37" s="328"/>
      <c r="Q37" s="328"/>
      <c r="R37" s="328"/>
      <c r="S37" s="328"/>
      <c r="T37" s="88"/>
    </row>
    <row r="38" spans="1:20" ht="12.6" thickTop="1" x14ac:dyDescent="0.25">
      <c r="B38" s="116"/>
      <c r="C38" s="122"/>
      <c r="D38" s="118"/>
      <c r="E38" s="118"/>
      <c r="F38" s="118"/>
      <c r="G38" s="123"/>
      <c r="H38" s="118"/>
      <c r="I38" s="127" t="s">
        <v>285</v>
      </c>
      <c r="J38" s="127" t="s">
        <v>285</v>
      </c>
      <c r="K38" s="121"/>
      <c r="N38" s="87"/>
      <c r="O38" s="328"/>
      <c r="P38" s="328"/>
      <c r="Q38" s="328"/>
      <c r="R38" s="328"/>
      <c r="S38" s="328"/>
      <c r="T38" s="88"/>
    </row>
    <row r="39" spans="1:20" ht="12" thickBot="1" x14ac:dyDescent="0.25">
      <c r="B39" s="129"/>
      <c r="C39" s="130"/>
      <c r="D39" s="131"/>
      <c r="E39" s="131"/>
      <c r="F39" s="131"/>
      <c r="G39" s="131"/>
      <c r="H39" s="131"/>
      <c r="I39" s="131"/>
      <c r="J39" s="132"/>
      <c r="K39" s="133"/>
      <c r="N39" s="87"/>
      <c r="O39" s="328"/>
      <c r="P39" s="328"/>
      <c r="Q39" s="328"/>
      <c r="R39" s="328"/>
      <c r="S39" s="328"/>
      <c r="T39" s="88"/>
    </row>
    <row r="40" spans="1:20" x14ac:dyDescent="0.2">
      <c r="N40" s="87"/>
      <c r="O40" s="88"/>
      <c r="P40" s="88"/>
      <c r="Q40" s="88"/>
      <c r="R40" s="88"/>
      <c r="S40" s="88"/>
      <c r="T40" s="88"/>
    </row>
    <row r="41" spans="1:20" x14ac:dyDescent="0.2">
      <c r="N41" s="87"/>
      <c r="O41" s="88"/>
      <c r="P41" s="88"/>
      <c r="Q41" s="88"/>
      <c r="R41" s="88"/>
      <c r="S41" s="88"/>
      <c r="T41" s="88"/>
    </row>
    <row r="42" spans="1:20" ht="12" x14ac:dyDescent="0.25">
      <c r="A42" s="14" t="s">
        <v>307</v>
      </c>
      <c r="N42" s="87"/>
      <c r="O42" s="88"/>
      <c r="P42" s="88"/>
      <c r="Q42" s="88"/>
      <c r="R42" s="88"/>
      <c r="S42" s="88"/>
      <c r="T42" s="88"/>
    </row>
    <row r="43" spans="1:20" ht="12" x14ac:dyDescent="0.25">
      <c r="A43" s="2" t="s">
        <v>341</v>
      </c>
      <c r="N43" s="87"/>
      <c r="O43" s="88"/>
      <c r="P43" s="88"/>
      <c r="Q43" s="88"/>
      <c r="R43" s="88"/>
      <c r="S43" s="88"/>
      <c r="T43" s="88"/>
    </row>
    <row r="44" spans="1:20" ht="12" x14ac:dyDescent="0.25">
      <c r="A44" s="2" t="s">
        <v>342</v>
      </c>
      <c r="N44" s="87"/>
      <c r="O44" s="88"/>
      <c r="P44" s="88"/>
      <c r="Q44" s="88"/>
      <c r="R44" s="88"/>
      <c r="S44" s="88"/>
      <c r="T44" s="88"/>
    </row>
    <row r="45" spans="1:20" ht="12" x14ac:dyDescent="0.25">
      <c r="A45" s="86" t="s">
        <v>331</v>
      </c>
      <c r="N45" s="87"/>
      <c r="O45" s="88"/>
      <c r="P45" s="88"/>
      <c r="Q45" s="88"/>
      <c r="R45" s="88"/>
      <c r="S45" s="88"/>
      <c r="T45" s="88"/>
    </row>
  </sheetData>
  <mergeCells count="2">
    <mergeCell ref="O8:S11"/>
    <mergeCell ref="O23:S3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N3</vt:lpstr>
      <vt:lpstr>N4</vt:lpstr>
      <vt:lpstr>Sch12</vt:lpstr>
      <vt:lpstr>Sch13</vt:lpstr>
      <vt:lpstr>Sch14</vt:lpstr>
      <vt:lpstr>Sch15</vt:lpstr>
      <vt:lpstr>Sch16</vt:lpstr>
      <vt:lpstr>Sch17</vt:lpstr>
      <vt:lpstr>Sch18</vt:lpstr>
    </vt:vector>
  </TitlesOfParts>
  <Company>Foo Kon Tan Grant Thornton LLP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 Hui Tze</dc:creator>
  <cp:lastModifiedBy>RY</cp:lastModifiedBy>
  <cp:lastPrinted>2015-05-20T02:31:16Z</cp:lastPrinted>
  <dcterms:created xsi:type="dcterms:W3CDTF">2015-05-20T01:58:46Z</dcterms:created>
  <dcterms:modified xsi:type="dcterms:W3CDTF">2022-03-11T01:25:38Z</dcterms:modified>
</cp:coreProperties>
</file>