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SVILUPPO\ZSI\GestioneLaboratorio\BSC\ZSI-IMPORTLISTINI\"/>
    </mc:Choice>
  </mc:AlternateContent>
  <bookViews>
    <workbookView xWindow="4650" yWindow="0" windowWidth="20880" windowHeight="8505"/>
  </bookViews>
  <sheets>
    <sheet name="Listino Generale" sheetId="1" r:id="rId1"/>
    <sheet name="Galactic" sheetId="11" r:id="rId2"/>
    <sheet name="Listino x Metodo" sheetId="10" r:id="rId3"/>
  </sheets>
  <definedNames>
    <definedName name="_xlnm.Print_Area" localSheetId="1">Galactic!$B$1:$M$21</definedName>
    <definedName name="_xlnm.Print_Area" localSheetId="2">'Listino x Metodo'!$A$1:$C$282</definedName>
    <definedName name="_xlnm.Print_Titles" localSheetId="0">'Listino Generale'!$3:$5</definedName>
    <definedName name="_xlnm.Print_Titles" localSheetId="2">'Listino x Metodo'!$1:$5</definedName>
  </definedNames>
  <calcPr calcId="162913"/>
</workbook>
</file>

<file path=xl/calcChain.xml><?xml version="1.0" encoding="utf-8"?>
<calcChain xmlns="http://schemas.openxmlformats.org/spreadsheetml/2006/main">
  <c r="Q118" i="1" l="1"/>
  <c r="R118" i="1"/>
  <c r="S118" i="1"/>
  <c r="Q119" i="1"/>
  <c r="R119" i="1"/>
  <c r="S119" i="1"/>
  <c r="Q120" i="1"/>
  <c r="R120" i="1"/>
  <c r="S120" i="1"/>
  <c r="Q121" i="1"/>
  <c r="R121" i="1"/>
  <c r="W121" i="1"/>
  <c r="Y121" i="1" s="1"/>
  <c r="V121" i="1"/>
  <c r="S121" i="1" s="1"/>
  <c r="U121" i="1"/>
  <c r="W68" i="1"/>
  <c r="Y68" i="1"/>
  <c r="T68" i="1"/>
  <c r="V68" i="1" s="1"/>
  <c r="S68" i="1" s="1"/>
  <c r="W69" i="1"/>
  <c r="X69" i="1"/>
  <c r="T69" i="1"/>
  <c r="V69" i="1" s="1"/>
  <c r="S69" i="1" s="1"/>
  <c r="W67" i="1"/>
  <c r="X67" i="1" s="1"/>
  <c r="T67" i="1"/>
  <c r="V67" i="1" s="1"/>
  <c r="S67" i="1" s="1"/>
  <c r="U67" i="1"/>
  <c r="R67" i="1"/>
  <c r="Q67" i="1"/>
  <c r="V66" i="1"/>
  <c r="S66" i="1" s="1"/>
  <c r="U66" i="1"/>
  <c r="W70" i="1"/>
  <c r="X70" i="1"/>
  <c r="T70" i="1"/>
  <c r="U70" i="1" s="1"/>
  <c r="R70" i="1" s="1"/>
  <c r="Q210" i="1"/>
  <c r="R210" i="1" s="1"/>
  <c r="T210" i="1"/>
  <c r="U210" i="1" s="1"/>
  <c r="N53" i="1"/>
  <c r="O53" i="1"/>
  <c r="P53" i="1" s="1"/>
  <c r="T53" i="1" s="1"/>
  <c r="V53" i="1" s="1"/>
  <c r="S53" i="1" s="1"/>
  <c r="L53" i="1"/>
  <c r="I53" i="1" s="1"/>
  <c r="M53" i="1"/>
  <c r="J53" i="1" s="1"/>
  <c r="H53" i="1"/>
  <c r="R272" i="1"/>
  <c r="S272" i="1"/>
  <c r="Q172" i="1"/>
  <c r="S116" i="1"/>
  <c r="R116" i="1"/>
  <c r="Q66" i="1"/>
  <c r="S65" i="1"/>
  <c r="R65" i="1"/>
  <c r="S64" i="1"/>
  <c r="R64" i="1"/>
  <c r="Q57" i="1"/>
  <c r="Q50" i="1"/>
  <c r="Q47" i="1"/>
  <c r="Q42" i="1"/>
  <c r="Q41" i="1"/>
  <c r="Q40" i="1"/>
  <c r="Q38" i="1"/>
  <c r="Q32" i="1"/>
  <c r="Q29" i="1"/>
  <c r="H25" i="1"/>
  <c r="H27" i="1"/>
  <c r="H28" i="1"/>
  <c r="H30" i="1"/>
  <c r="H31" i="1"/>
  <c r="H33" i="1"/>
  <c r="H34" i="1"/>
  <c r="H35" i="1"/>
  <c r="H36" i="1"/>
  <c r="H37" i="1"/>
  <c r="H39" i="1"/>
  <c r="H43" i="1"/>
  <c r="H44" i="1"/>
  <c r="H45" i="1"/>
  <c r="H46" i="1"/>
  <c r="H48" i="1"/>
  <c r="H49" i="1"/>
  <c r="H51" i="1"/>
  <c r="H52" i="1"/>
  <c r="H54" i="1"/>
  <c r="H55" i="1"/>
  <c r="H56" i="1"/>
  <c r="H58" i="1"/>
  <c r="H60" i="1"/>
  <c r="H61" i="1"/>
  <c r="H62" i="1"/>
  <c r="H71" i="1"/>
  <c r="H72" i="1"/>
  <c r="H74" i="1"/>
  <c r="H75" i="1"/>
  <c r="H76" i="1"/>
  <c r="H77" i="1"/>
  <c r="H78" i="1"/>
  <c r="H79" i="1"/>
  <c r="H80" i="1"/>
  <c r="H81" i="1"/>
  <c r="H83" i="1"/>
  <c r="H84" i="1"/>
  <c r="H85" i="1"/>
  <c r="H86" i="1"/>
  <c r="H87" i="1"/>
  <c r="H88" i="1"/>
  <c r="H89" i="1"/>
  <c r="H90" i="1"/>
  <c r="H91" i="1"/>
  <c r="H93" i="1"/>
  <c r="H108" i="1"/>
  <c r="H113" i="1"/>
  <c r="H136" i="1"/>
  <c r="H24" i="1"/>
  <c r="Y38" i="1"/>
  <c r="X38" i="1"/>
  <c r="V38" i="1"/>
  <c r="S38" i="1"/>
  <c r="U38" i="1"/>
  <c r="R38" i="1" s="1"/>
  <c r="W32" i="1"/>
  <c r="Y32" i="1"/>
  <c r="V32" i="1"/>
  <c r="S32" i="1" s="1"/>
  <c r="U32" i="1"/>
  <c r="R32" i="1"/>
  <c r="V29" i="1"/>
  <c r="S29" i="1" s="1"/>
  <c r="U29" i="1"/>
  <c r="R29" i="1" s="1"/>
  <c r="H7" i="1"/>
  <c r="Y47" i="1"/>
  <c r="X47" i="1"/>
  <c r="V47" i="1"/>
  <c r="S47" i="1" s="1"/>
  <c r="U47" i="1"/>
  <c r="R47" i="1"/>
  <c r="Y41" i="1"/>
  <c r="X41" i="1"/>
  <c r="Y40" i="1"/>
  <c r="X40" i="1"/>
  <c r="V41" i="1"/>
  <c r="S41" i="1" s="1"/>
  <c r="U41" i="1"/>
  <c r="R41" i="1"/>
  <c r="V40" i="1"/>
  <c r="S40" i="1" s="1"/>
  <c r="U40" i="1"/>
  <c r="R40" i="1" s="1"/>
  <c r="Y272" i="1"/>
  <c r="X272" i="1"/>
  <c r="Y254" i="1"/>
  <c r="X254" i="1"/>
  <c r="Y221" i="1"/>
  <c r="X221" i="1"/>
  <c r="V272" i="1"/>
  <c r="U272" i="1"/>
  <c r="V254" i="1"/>
  <c r="U254" i="1"/>
  <c r="V221" i="1"/>
  <c r="U221" i="1"/>
  <c r="V172" i="1"/>
  <c r="S172" i="1" s="1"/>
  <c r="U172" i="1"/>
  <c r="R172" i="1"/>
  <c r="W151" i="1"/>
  <c r="X151" i="1" s="1"/>
  <c r="T151" i="1"/>
  <c r="U151" i="1"/>
  <c r="R151" i="1" s="1"/>
  <c r="L136" i="1"/>
  <c r="M136" i="1" s="1"/>
  <c r="J136" i="1" s="1"/>
  <c r="T124" i="1"/>
  <c r="Q124" i="1" s="1"/>
  <c r="T110" i="1"/>
  <c r="T109" i="1"/>
  <c r="L113" i="1"/>
  <c r="M113" i="1"/>
  <c r="J113" i="1" s="1"/>
  <c r="L108" i="1"/>
  <c r="M108" i="1"/>
  <c r="J108" i="1"/>
  <c r="V57" i="1"/>
  <c r="S57" i="1" s="1"/>
  <c r="V50" i="1"/>
  <c r="S50" i="1"/>
  <c r="V42" i="1"/>
  <c r="S42" i="1" s="1"/>
  <c r="U57" i="1"/>
  <c r="R57" i="1" s="1"/>
  <c r="U50" i="1"/>
  <c r="R50" i="1" s="1"/>
  <c r="U42" i="1"/>
  <c r="R42" i="1"/>
  <c r="L93" i="1"/>
  <c r="I93" i="1" s="1"/>
  <c r="L91" i="1"/>
  <c r="I91" i="1"/>
  <c r="L90" i="1"/>
  <c r="I90" i="1" s="1"/>
  <c r="L89" i="1"/>
  <c r="I89" i="1"/>
  <c r="L88" i="1"/>
  <c r="L87" i="1"/>
  <c r="M87" i="1" s="1"/>
  <c r="J87" i="1" s="1"/>
  <c r="L86" i="1"/>
  <c r="M86" i="1" s="1"/>
  <c r="J86" i="1" s="1"/>
  <c r="L85" i="1"/>
  <c r="M85" i="1" s="1"/>
  <c r="J85" i="1" s="1"/>
  <c r="L84" i="1"/>
  <c r="M84" i="1"/>
  <c r="J84" i="1" s="1"/>
  <c r="L83" i="1"/>
  <c r="I83" i="1"/>
  <c r="L81" i="1"/>
  <c r="I81" i="1" s="1"/>
  <c r="L80" i="1"/>
  <c r="I80" i="1"/>
  <c r="L79" i="1"/>
  <c r="I79" i="1" s="1"/>
  <c r="L78" i="1"/>
  <c r="I78" i="1"/>
  <c r="L77" i="1"/>
  <c r="M77" i="1" s="1"/>
  <c r="J77" i="1" s="1"/>
  <c r="L76" i="1"/>
  <c r="M76" i="1" s="1"/>
  <c r="J76" i="1" s="1"/>
  <c r="L75" i="1"/>
  <c r="M75" i="1"/>
  <c r="J75" i="1"/>
  <c r="L74" i="1"/>
  <c r="I74" i="1" s="1"/>
  <c r="L72" i="1"/>
  <c r="I72" i="1"/>
  <c r="L71" i="1"/>
  <c r="I71" i="1" s="1"/>
  <c r="L62" i="1"/>
  <c r="M62" i="1"/>
  <c r="J62" i="1" s="1"/>
  <c r="L61" i="1"/>
  <c r="I61" i="1"/>
  <c r="L60" i="1"/>
  <c r="I60" i="1" s="1"/>
  <c r="L58" i="1"/>
  <c r="I58" i="1" s="1"/>
  <c r="L56" i="1"/>
  <c r="M56" i="1" s="1"/>
  <c r="J56" i="1" s="1"/>
  <c r="L55" i="1"/>
  <c r="M55" i="1" s="1"/>
  <c r="J55" i="1" s="1"/>
  <c r="L54" i="1"/>
  <c r="M54" i="1"/>
  <c r="J54" i="1"/>
  <c r="L52" i="1"/>
  <c r="I52" i="1" s="1"/>
  <c r="L51" i="1"/>
  <c r="M51" i="1" s="1"/>
  <c r="J51" i="1" s="1"/>
  <c r="I51" i="1"/>
  <c r="L49" i="1"/>
  <c r="L48" i="1"/>
  <c r="M48" i="1" s="1"/>
  <c r="J48" i="1" s="1"/>
  <c r="I48" i="1"/>
  <c r="L46" i="1"/>
  <c r="L45" i="1"/>
  <c r="M45" i="1" s="1"/>
  <c r="J45" i="1" s="1"/>
  <c r="I45" i="1"/>
  <c r="L44" i="1"/>
  <c r="M44" i="1" s="1"/>
  <c r="J44" i="1" s="1"/>
  <c r="L43" i="1"/>
  <c r="M43" i="1"/>
  <c r="J43" i="1"/>
  <c r="L39" i="1"/>
  <c r="I39" i="1" s="1"/>
  <c r="L37" i="1"/>
  <c r="I37" i="1"/>
  <c r="L36" i="1"/>
  <c r="I36" i="1" s="1"/>
  <c r="L35" i="1"/>
  <c r="I35" i="1"/>
  <c r="L34" i="1"/>
  <c r="I34" i="1" s="1"/>
  <c r="L33" i="1"/>
  <c r="M33" i="1" s="1"/>
  <c r="J33" i="1" s="1"/>
  <c r="L31" i="1"/>
  <c r="M31" i="1"/>
  <c r="J31" i="1"/>
  <c r="L30" i="1"/>
  <c r="M30" i="1" s="1"/>
  <c r="J30" i="1" s="1"/>
  <c r="L28" i="1"/>
  <c r="M28" i="1" s="1"/>
  <c r="J28" i="1" s="1"/>
  <c r="L27" i="1"/>
  <c r="M27" i="1"/>
  <c r="J27" i="1" s="1"/>
  <c r="L24" i="1"/>
  <c r="M24" i="1"/>
  <c r="J24" i="1"/>
  <c r="L20" i="1"/>
  <c r="I20" i="1" s="1"/>
  <c r="L21" i="1"/>
  <c r="I21" i="1"/>
  <c r="L22" i="1"/>
  <c r="I22" i="1" s="1"/>
  <c r="L25" i="1"/>
  <c r="I25" i="1" s="1"/>
  <c r="L17" i="1"/>
  <c r="M17" i="1" s="1"/>
  <c r="J17" i="1" s="1"/>
  <c r="L18" i="1"/>
  <c r="L19" i="1"/>
  <c r="I19" i="1" s="1"/>
  <c r="L16" i="1"/>
  <c r="I16" i="1"/>
  <c r="L7" i="1"/>
  <c r="I7" i="1"/>
  <c r="L9" i="1"/>
  <c r="L10" i="1"/>
  <c r="M10" i="1" s="1"/>
  <c r="J10" i="1" s="1"/>
  <c r="L12" i="1"/>
  <c r="M12" i="1"/>
  <c r="J12" i="1" s="1"/>
  <c r="L13" i="1"/>
  <c r="I13" i="1"/>
  <c r="L14" i="1"/>
  <c r="I14" i="1" s="1"/>
  <c r="L6" i="1"/>
  <c r="W116" i="1"/>
  <c r="T116" i="1"/>
  <c r="Q116" i="1"/>
  <c r="W145" i="1"/>
  <c r="Y145" i="1"/>
  <c r="T145" i="1"/>
  <c r="Q145" i="1"/>
  <c r="W166" i="1"/>
  <c r="X166" i="1"/>
  <c r="Y166" i="1" s="1"/>
  <c r="T166" i="1"/>
  <c r="Q166" i="1"/>
  <c r="W156" i="1"/>
  <c r="X156" i="1" s="1"/>
  <c r="Y156" i="1" s="1"/>
  <c r="T156" i="1"/>
  <c r="Q156" i="1"/>
  <c r="W64" i="1"/>
  <c r="T64" i="1"/>
  <c r="Q64" i="1"/>
  <c r="W66" i="1"/>
  <c r="Y66" i="1" s="1"/>
  <c r="W65" i="1"/>
  <c r="T65" i="1"/>
  <c r="Q65" i="1"/>
  <c r="W147" i="1"/>
  <c r="T147" i="1"/>
  <c r="W148" i="1"/>
  <c r="T148" i="1"/>
  <c r="Q148" i="1" s="1"/>
  <c r="W144" i="1"/>
  <c r="X144" i="1" s="1"/>
  <c r="T144" i="1"/>
  <c r="Q144" i="1" s="1"/>
  <c r="W142" i="1"/>
  <c r="T142" i="1"/>
  <c r="V142" i="1"/>
  <c r="S142" i="1" s="1"/>
  <c r="W143" i="1"/>
  <c r="T143" i="1"/>
  <c r="Q143" i="1"/>
  <c r="W146" i="1"/>
  <c r="Y146" i="1" s="1"/>
  <c r="T146" i="1"/>
  <c r="U146" i="1"/>
  <c r="R146" i="1"/>
  <c r="T150" i="1"/>
  <c r="J20" i="11"/>
  <c r="I20" i="11"/>
  <c r="H20" i="11"/>
  <c r="J8" i="11"/>
  <c r="I8" i="11"/>
  <c r="H8" i="11"/>
  <c r="J5" i="11"/>
  <c r="I5" i="11"/>
  <c r="H5" i="11"/>
  <c r="J13" i="11"/>
  <c r="I13" i="11"/>
  <c r="H13" i="11"/>
  <c r="J12" i="11"/>
  <c r="I12" i="11"/>
  <c r="H12" i="11"/>
  <c r="J11" i="11"/>
  <c r="I11" i="11"/>
  <c r="H11" i="11"/>
  <c r="J9" i="11"/>
  <c r="I9" i="11"/>
  <c r="H9" i="11"/>
  <c r="M8" i="11"/>
  <c r="L8" i="11"/>
  <c r="K8" i="11"/>
  <c r="M13" i="11"/>
  <c r="L13" i="11"/>
  <c r="K13" i="11"/>
  <c r="M16" i="11"/>
  <c r="L16" i="11"/>
  <c r="K16" i="11"/>
  <c r="M17" i="11"/>
  <c r="L17" i="11"/>
  <c r="K17" i="11"/>
  <c r="M21" i="11"/>
  <c r="L21" i="11"/>
  <c r="K21" i="11"/>
  <c r="M19" i="11"/>
  <c r="L19" i="11"/>
  <c r="K19" i="11"/>
  <c r="M18" i="11"/>
  <c r="L18" i="11"/>
  <c r="K18" i="11"/>
  <c r="T132" i="1"/>
  <c r="Q132" i="1" s="1"/>
  <c r="T130" i="1"/>
  <c r="K132" i="1"/>
  <c r="K130" i="1"/>
  <c r="N130" i="1"/>
  <c r="O130" i="1" s="1"/>
  <c r="N7" i="1"/>
  <c r="O7" i="1" s="1"/>
  <c r="P7" i="1" s="1"/>
  <c r="T7" i="1" s="1"/>
  <c r="W42" i="1"/>
  <c r="X42" i="1" s="1"/>
  <c r="K112" i="1"/>
  <c r="H112" i="1"/>
  <c r="B120" i="10"/>
  <c r="B119" i="10"/>
  <c r="B23" i="10"/>
  <c r="B13" i="10"/>
  <c r="C271" i="10"/>
  <c r="C272" i="10"/>
  <c r="C273" i="10"/>
  <c r="C274" i="10"/>
  <c r="C275" i="10"/>
  <c r="C276" i="10"/>
  <c r="C278" i="10"/>
  <c r="C279" i="10"/>
  <c r="C280" i="10"/>
  <c r="C281" i="10"/>
  <c r="C282" i="10"/>
  <c r="C277" i="10"/>
  <c r="B272" i="10"/>
  <c r="B273" i="10"/>
  <c r="B274" i="10"/>
  <c r="B275" i="10"/>
  <c r="B276" i="10"/>
  <c r="B277" i="10"/>
  <c r="B278" i="10"/>
  <c r="B279" i="10"/>
  <c r="B280" i="10"/>
  <c r="B281" i="10"/>
  <c r="B282" i="10"/>
  <c r="B271" i="10"/>
  <c r="H14" i="1"/>
  <c r="N14" i="1"/>
  <c r="O14" i="1" s="1"/>
  <c r="P14" i="1" s="1"/>
  <c r="T14" i="1" s="1"/>
  <c r="M5" i="11"/>
  <c r="K6" i="11"/>
  <c r="L7" i="11"/>
  <c r="M14" i="11"/>
  <c r="K15" i="11"/>
  <c r="B15" i="10"/>
  <c r="B267" i="10"/>
  <c r="B266" i="10"/>
  <c r="B265" i="10"/>
  <c r="B264" i="10"/>
  <c r="B263" i="10"/>
  <c r="B262" i="10"/>
  <c r="B261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5" i="10"/>
  <c r="B246" i="10"/>
  <c r="B247" i="10"/>
  <c r="B248" i="10"/>
  <c r="B249" i="10"/>
  <c r="B250" i="10"/>
  <c r="B251" i="10"/>
  <c r="B252" i="10"/>
  <c r="B254" i="10"/>
  <c r="B255" i="10"/>
  <c r="B256" i="10"/>
  <c r="B257" i="10"/>
  <c r="B258" i="10"/>
  <c r="B151" i="10"/>
  <c r="B153" i="10"/>
  <c r="B147" i="10"/>
  <c r="B148" i="10"/>
  <c r="B149" i="10"/>
  <c r="B136" i="10"/>
  <c r="B137" i="10"/>
  <c r="B138" i="10"/>
  <c r="B139" i="10"/>
  <c r="B140" i="10"/>
  <c r="B141" i="10"/>
  <c r="B142" i="10"/>
  <c r="B143" i="10"/>
  <c r="B144" i="10"/>
  <c r="B145" i="10"/>
  <c r="B135" i="10"/>
  <c r="B133" i="10"/>
  <c r="B132" i="10"/>
  <c r="B129" i="10"/>
  <c r="B124" i="10"/>
  <c r="B125" i="10"/>
  <c r="B126" i="10"/>
  <c r="B127" i="10"/>
  <c r="B128" i="10"/>
  <c r="B123" i="10"/>
  <c r="B94" i="10"/>
  <c r="B92" i="10"/>
  <c r="B91" i="10"/>
  <c r="B90" i="10"/>
  <c r="B88" i="10"/>
  <c r="B86" i="10"/>
  <c r="B85" i="10"/>
  <c r="B84" i="10"/>
  <c r="B83" i="10"/>
  <c r="B82" i="10"/>
  <c r="B81" i="10"/>
  <c r="B80" i="10"/>
  <c r="B79" i="10"/>
  <c r="B68" i="10"/>
  <c r="B70" i="10"/>
  <c r="B71" i="10"/>
  <c r="B72" i="10"/>
  <c r="B73" i="10"/>
  <c r="B74" i="10"/>
  <c r="B75" i="10"/>
  <c r="B76" i="10"/>
  <c r="B77" i="10"/>
  <c r="B78" i="10"/>
  <c r="B67" i="10"/>
  <c r="B62" i="10"/>
  <c r="B61" i="10"/>
  <c r="B63" i="10"/>
  <c r="B64" i="10"/>
  <c r="B65" i="10"/>
  <c r="B58" i="10"/>
  <c r="B59" i="10"/>
  <c r="B53" i="10"/>
  <c r="B54" i="10"/>
  <c r="B55" i="10"/>
  <c r="B56" i="10"/>
  <c r="B52" i="10"/>
  <c r="B48" i="10"/>
  <c r="B49" i="10"/>
  <c r="B50" i="10"/>
  <c r="B51" i="10"/>
  <c r="B47" i="10"/>
  <c r="B45" i="10"/>
  <c r="B44" i="10"/>
  <c r="B43" i="10"/>
  <c r="B39" i="10"/>
  <c r="B40" i="10"/>
  <c r="B41" i="10"/>
  <c r="B36" i="10"/>
  <c r="B37" i="10"/>
  <c r="B38" i="10"/>
  <c r="B35" i="10"/>
  <c r="B34" i="10"/>
  <c r="B25" i="10"/>
  <c r="B26" i="10"/>
  <c r="B27" i="10"/>
  <c r="B29" i="10"/>
  <c r="B30" i="10"/>
  <c r="B33" i="10"/>
  <c r="B24" i="10"/>
  <c r="B20" i="10"/>
  <c r="B21" i="10"/>
  <c r="B22" i="10"/>
  <c r="B19" i="10"/>
  <c r="B17" i="10"/>
  <c r="B16" i="10"/>
  <c r="B7" i="10"/>
  <c r="B8" i="10"/>
  <c r="B9" i="10"/>
  <c r="B11" i="10"/>
  <c r="B12" i="10"/>
  <c r="B14" i="10"/>
  <c r="B6" i="10"/>
  <c r="C130" i="10"/>
  <c r="C98" i="10"/>
  <c r="C54" i="10"/>
  <c r="C14" i="10"/>
  <c r="T140" i="1"/>
  <c r="U140" i="1" s="1"/>
  <c r="R140" i="1" s="1"/>
  <c r="B131" i="10"/>
  <c r="H13" i="1"/>
  <c r="N13" i="1"/>
  <c r="O13" i="1" s="1"/>
  <c r="P13" i="1"/>
  <c r="T13" i="1" s="1"/>
  <c r="T98" i="1"/>
  <c r="Q98" i="1" s="1"/>
  <c r="T107" i="1"/>
  <c r="Q107" i="1" s="1"/>
  <c r="T104" i="1"/>
  <c r="T105" i="1"/>
  <c r="Q105" i="1" s="1"/>
  <c r="T106" i="1"/>
  <c r="T137" i="1"/>
  <c r="Q137" i="1" s="1"/>
  <c r="T96" i="1"/>
  <c r="Q96" i="1" s="1"/>
  <c r="K173" i="1"/>
  <c r="B97" i="10"/>
  <c r="N83" i="1"/>
  <c r="O83" i="1" s="1"/>
  <c r="P83" i="1"/>
  <c r="T83" i="1" s="1"/>
  <c r="N56" i="1"/>
  <c r="O56" i="1" s="1"/>
  <c r="P56" i="1" s="1"/>
  <c r="T56" i="1" s="1"/>
  <c r="W56" i="1" s="1"/>
  <c r="Y56" i="1" s="1"/>
  <c r="T168" i="1"/>
  <c r="T171" i="1"/>
  <c r="Q171" i="1" s="1"/>
  <c r="T160" i="1"/>
  <c r="T100" i="1"/>
  <c r="T101" i="1"/>
  <c r="U101" i="1" s="1"/>
  <c r="R101" i="1" s="1"/>
  <c r="T102" i="1"/>
  <c r="T103" i="1"/>
  <c r="Q103" i="1" s="1"/>
  <c r="T176" i="1"/>
  <c r="T177" i="1"/>
  <c r="T178" i="1"/>
  <c r="W178" i="1" s="1"/>
  <c r="Y178" i="1" s="1"/>
  <c r="T179" i="1"/>
  <c r="T180" i="1"/>
  <c r="W180" i="1" s="1"/>
  <c r="T181" i="1"/>
  <c r="T182" i="1"/>
  <c r="T183" i="1"/>
  <c r="U183" i="1" s="1"/>
  <c r="T184" i="1"/>
  <c r="W184" i="1"/>
  <c r="X184" i="1" s="1"/>
  <c r="T185" i="1"/>
  <c r="T186" i="1"/>
  <c r="W186" i="1" s="1"/>
  <c r="T187" i="1"/>
  <c r="T188" i="1"/>
  <c r="U188" i="1" s="1"/>
  <c r="T190" i="1"/>
  <c r="W190" i="1" s="1"/>
  <c r="T191" i="1"/>
  <c r="V191" i="1" s="1"/>
  <c r="T192" i="1"/>
  <c r="W192" i="1"/>
  <c r="Y192" i="1" s="1"/>
  <c r="T194" i="1"/>
  <c r="V194" i="1" s="1"/>
  <c r="T193" i="1"/>
  <c r="T195" i="1"/>
  <c r="T196" i="1"/>
  <c r="T197" i="1"/>
  <c r="W197" i="1" s="1"/>
  <c r="T198" i="1"/>
  <c r="T199" i="1"/>
  <c r="V199" i="1" s="1"/>
  <c r="T200" i="1"/>
  <c r="W200" i="1" s="1"/>
  <c r="Y200" i="1" s="1"/>
  <c r="T201" i="1"/>
  <c r="V201" i="1"/>
  <c r="T202" i="1"/>
  <c r="T203" i="1"/>
  <c r="T222" i="1"/>
  <c r="W222" i="1" s="1"/>
  <c r="T212" i="1"/>
  <c r="W212" i="1" s="1"/>
  <c r="T213" i="1"/>
  <c r="T214" i="1"/>
  <c r="U214" i="1" s="1"/>
  <c r="T217" i="1"/>
  <c r="T204" i="1"/>
  <c r="W204" i="1" s="1"/>
  <c r="T205" i="1"/>
  <c r="T206" i="1"/>
  <c r="T207" i="1"/>
  <c r="T208" i="1"/>
  <c r="T209" i="1"/>
  <c r="W209" i="1" s="1"/>
  <c r="T211" i="1"/>
  <c r="U211" i="1" s="1"/>
  <c r="W211" i="1"/>
  <c r="X211" i="1" s="1"/>
  <c r="T215" i="1"/>
  <c r="T216" i="1"/>
  <c r="T219" i="1"/>
  <c r="T220" i="1"/>
  <c r="T225" i="1"/>
  <c r="U225" i="1" s="1"/>
  <c r="T226" i="1"/>
  <c r="W226" i="1" s="1"/>
  <c r="T227" i="1"/>
  <c r="T228" i="1"/>
  <c r="T223" i="1"/>
  <c r="W223" i="1" s="1"/>
  <c r="T224" i="1"/>
  <c r="T230" i="1"/>
  <c r="T231" i="1"/>
  <c r="T232" i="1"/>
  <c r="T233" i="1"/>
  <c r="T234" i="1"/>
  <c r="T229" i="1"/>
  <c r="W229" i="1" s="1"/>
  <c r="X229" i="1" s="1"/>
  <c r="T235" i="1"/>
  <c r="T236" i="1"/>
  <c r="T237" i="1"/>
  <c r="W237" i="1" s="1"/>
  <c r="Y237" i="1" s="1"/>
  <c r="T238" i="1"/>
  <c r="T239" i="1"/>
  <c r="T240" i="1"/>
  <c r="W240" i="1" s="1"/>
  <c r="T241" i="1"/>
  <c r="T242" i="1"/>
  <c r="W242" i="1" s="1"/>
  <c r="Y242" i="1" s="1"/>
  <c r="T243" i="1"/>
  <c r="U243" i="1" s="1"/>
  <c r="T244" i="1"/>
  <c r="W244" i="1"/>
  <c r="Y244" i="1" s="1"/>
  <c r="T245" i="1"/>
  <c r="W245" i="1" s="1"/>
  <c r="T246" i="1"/>
  <c r="T247" i="1"/>
  <c r="U247" i="1" s="1"/>
  <c r="T248" i="1"/>
  <c r="T249" i="1"/>
  <c r="T250" i="1"/>
  <c r="T252" i="1"/>
  <c r="T251" i="1"/>
  <c r="W251" i="1" s="1"/>
  <c r="T253" i="1"/>
  <c r="U253" i="1" s="1"/>
  <c r="T255" i="1"/>
  <c r="T256" i="1"/>
  <c r="T257" i="1"/>
  <c r="U257" i="1" s="1"/>
  <c r="T258" i="1"/>
  <c r="T259" i="1"/>
  <c r="T260" i="1"/>
  <c r="U260" i="1" s="1"/>
  <c r="T261" i="1"/>
  <c r="T262" i="1"/>
  <c r="V262" i="1" s="1"/>
  <c r="T263" i="1"/>
  <c r="V263" i="1" s="1"/>
  <c r="T264" i="1"/>
  <c r="T267" i="1"/>
  <c r="T268" i="1"/>
  <c r="T273" i="1"/>
  <c r="T271" i="1"/>
  <c r="T274" i="1"/>
  <c r="U274" i="1"/>
  <c r="T275" i="1"/>
  <c r="T276" i="1"/>
  <c r="W276" i="1"/>
  <c r="X276" i="1" s="1"/>
  <c r="T277" i="1"/>
  <c r="T175" i="1"/>
  <c r="W175" i="1" s="1"/>
  <c r="T155" i="1"/>
  <c r="Q155" i="1"/>
  <c r="T154" i="1"/>
  <c r="U154" i="1" s="1"/>
  <c r="R154" i="1" s="1"/>
  <c r="T170" i="1"/>
  <c r="Q170" i="1" s="1"/>
  <c r="T169" i="1"/>
  <c r="T149" i="1"/>
  <c r="T135" i="1"/>
  <c r="Q176" i="1"/>
  <c r="R176" i="1" s="1"/>
  <c r="Q177" i="1"/>
  <c r="S177" i="1" s="1"/>
  <c r="Q178" i="1"/>
  <c r="S178" i="1" s="1"/>
  <c r="Q179" i="1"/>
  <c r="R179" i="1" s="1"/>
  <c r="Q180" i="1"/>
  <c r="R180" i="1" s="1"/>
  <c r="Q181" i="1"/>
  <c r="R181" i="1" s="1"/>
  <c r="Q182" i="1"/>
  <c r="Q183" i="1"/>
  <c r="R183" i="1" s="1"/>
  <c r="Q184" i="1"/>
  <c r="S184" i="1" s="1"/>
  <c r="Q185" i="1"/>
  <c r="R185" i="1" s="1"/>
  <c r="Q186" i="1"/>
  <c r="R186" i="1" s="1"/>
  <c r="Q187" i="1"/>
  <c r="R187" i="1" s="1"/>
  <c r="Q188" i="1"/>
  <c r="R188" i="1" s="1"/>
  <c r="Q190" i="1"/>
  <c r="R190" i="1"/>
  <c r="Q191" i="1"/>
  <c r="R191" i="1" s="1"/>
  <c r="Q192" i="1"/>
  <c r="R192" i="1" s="1"/>
  <c r="Q194" i="1"/>
  <c r="R194" i="1" s="1"/>
  <c r="Q193" i="1"/>
  <c r="R193" i="1" s="1"/>
  <c r="Q195" i="1"/>
  <c r="R195" i="1" s="1"/>
  <c r="Q196" i="1"/>
  <c r="R196" i="1" s="1"/>
  <c r="Q197" i="1"/>
  <c r="R197" i="1" s="1"/>
  <c r="Q198" i="1"/>
  <c r="R198" i="1" s="1"/>
  <c r="Q199" i="1"/>
  <c r="Q200" i="1"/>
  <c r="S200" i="1" s="1"/>
  <c r="Q201" i="1"/>
  <c r="R201" i="1" s="1"/>
  <c r="Q202" i="1"/>
  <c r="R202" i="1" s="1"/>
  <c r="Q203" i="1"/>
  <c r="R203" i="1" s="1"/>
  <c r="Q222" i="1"/>
  <c r="S222" i="1" s="1"/>
  <c r="Q212" i="1"/>
  <c r="S212" i="1" s="1"/>
  <c r="Q213" i="1"/>
  <c r="S213" i="1"/>
  <c r="Q214" i="1"/>
  <c r="S214" i="1" s="1"/>
  <c r="Q217" i="1"/>
  <c r="Q204" i="1"/>
  <c r="S204" i="1" s="1"/>
  <c r="Q205" i="1"/>
  <c r="S205" i="1" s="1"/>
  <c r="Q206" i="1"/>
  <c r="S206" i="1" s="1"/>
  <c r="Q207" i="1"/>
  <c r="S207" i="1" s="1"/>
  <c r="Q208" i="1"/>
  <c r="S208" i="1" s="1"/>
  <c r="Q209" i="1"/>
  <c r="S209" i="1" s="1"/>
  <c r="Q211" i="1"/>
  <c r="S211" i="1" s="1"/>
  <c r="Q215" i="1"/>
  <c r="S215" i="1" s="1"/>
  <c r="Q216" i="1"/>
  <c r="S216" i="1" s="1"/>
  <c r="Q219" i="1"/>
  <c r="S219" i="1" s="1"/>
  <c r="Q220" i="1"/>
  <c r="S220" i="1" s="1"/>
  <c r="Q225" i="1"/>
  <c r="Q226" i="1"/>
  <c r="S226" i="1" s="1"/>
  <c r="Q227" i="1"/>
  <c r="S227" i="1"/>
  <c r="Q228" i="1"/>
  <c r="S228" i="1" s="1"/>
  <c r="Q223" i="1"/>
  <c r="Q224" i="1"/>
  <c r="S224" i="1" s="1"/>
  <c r="Q230" i="1"/>
  <c r="S230" i="1" s="1"/>
  <c r="Q231" i="1"/>
  <c r="S231" i="1" s="1"/>
  <c r="Q232" i="1"/>
  <c r="Q233" i="1"/>
  <c r="S233" i="1" s="1"/>
  <c r="Q234" i="1"/>
  <c r="S234" i="1"/>
  <c r="Q229" i="1"/>
  <c r="S229" i="1" s="1"/>
  <c r="Q235" i="1"/>
  <c r="S235" i="1" s="1"/>
  <c r="Q236" i="1"/>
  <c r="S236" i="1" s="1"/>
  <c r="Q237" i="1"/>
  <c r="S237" i="1" s="1"/>
  <c r="Q238" i="1"/>
  <c r="S238" i="1" s="1"/>
  <c r="Q239" i="1"/>
  <c r="S239" i="1" s="1"/>
  <c r="Q240" i="1"/>
  <c r="S240" i="1" s="1"/>
  <c r="Q241" i="1"/>
  <c r="S241" i="1" s="1"/>
  <c r="Q242" i="1"/>
  <c r="Q243" i="1"/>
  <c r="S243" i="1" s="1"/>
  <c r="Q244" i="1"/>
  <c r="S244" i="1" s="1"/>
  <c r="Q245" i="1"/>
  <c r="R245" i="1" s="1"/>
  <c r="Q246" i="1"/>
  <c r="S246" i="1" s="1"/>
  <c r="Q247" i="1"/>
  <c r="S247" i="1"/>
  <c r="Q248" i="1"/>
  <c r="S248" i="1" s="1"/>
  <c r="Q249" i="1"/>
  <c r="S249" i="1"/>
  <c r="Q250" i="1"/>
  <c r="Q252" i="1"/>
  <c r="Q251" i="1"/>
  <c r="S251" i="1" s="1"/>
  <c r="Q253" i="1"/>
  <c r="S253" i="1"/>
  <c r="Q255" i="1"/>
  <c r="S255" i="1" s="1"/>
  <c r="Q256" i="1"/>
  <c r="S256" i="1" s="1"/>
  <c r="Q257" i="1"/>
  <c r="S257" i="1" s="1"/>
  <c r="Q258" i="1"/>
  <c r="S258" i="1" s="1"/>
  <c r="Q259" i="1"/>
  <c r="S259" i="1" s="1"/>
  <c r="Q260" i="1"/>
  <c r="S260" i="1" s="1"/>
  <c r="Q261" i="1"/>
  <c r="Q262" i="1"/>
  <c r="Q263" i="1"/>
  <c r="S263" i="1" s="1"/>
  <c r="Q264" i="1"/>
  <c r="S264" i="1"/>
  <c r="Q267" i="1"/>
  <c r="S267" i="1" s="1"/>
  <c r="Q268" i="1"/>
  <c r="S268" i="1"/>
  <c r="Q273" i="1"/>
  <c r="S273" i="1" s="1"/>
  <c r="Q271" i="1"/>
  <c r="S271" i="1" s="1"/>
  <c r="Q274" i="1"/>
  <c r="S274" i="1" s="1"/>
  <c r="Q275" i="1"/>
  <c r="S275" i="1"/>
  <c r="Q276" i="1"/>
  <c r="S276" i="1" s="1"/>
  <c r="Q277" i="1"/>
  <c r="S277" i="1" s="1"/>
  <c r="Q175" i="1"/>
  <c r="S175" i="1" s="1"/>
  <c r="W172" i="1"/>
  <c r="W50" i="1"/>
  <c r="X50" i="1" s="1"/>
  <c r="W29" i="1"/>
  <c r="N93" i="1"/>
  <c r="O93" i="1" s="1"/>
  <c r="P93" i="1" s="1"/>
  <c r="T93" i="1" s="1"/>
  <c r="W93" i="1" s="1"/>
  <c r="N30" i="1"/>
  <c r="O30" i="1" s="1"/>
  <c r="P30" i="1"/>
  <c r="T30" i="1"/>
  <c r="N89" i="1"/>
  <c r="O89" i="1" s="1"/>
  <c r="P89" i="1" s="1"/>
  <c r="T89" i="1" s="1"/>
  <c r="W89" i="1" s="1"/>
  <c r="X89" i="1" s="1"/>
  <c r="N91" i="1"/>
  <c r="O91" i="1" s="1"/>
  <c r="P91" i="1"/>
  <c r="T91" i="1" s="1"/>
  <c r="N90" i="1"/>
  <c r="O90" i="1" s="1"/>
  <c r="P90" i="1" s="1"/>
  <c r="T90" i="1" s="1"/>
  <c r="N75" i="1"/>
  <c r="O75" i="1" s="1"/>
  <c r="P75" i="1"/>
  <c r="T75" i="1" s="1"/>
  <c r="W75" i="1" s="1"/>
  <c r="Y75" i="1" s="1"/>
  <c r="N76" i="1"/>
  <c r="O76" i="1" s="1"/>
  <c r="P76" i="1" s="1"/>
  <c r="T76" i="1" s="1"/>
  <c r="N77" i="1"/>
  <c r="O77" i="1" s="1"/>
  <c r="P77" i="1" s="1"/>
  <c r="T77" i="1" s="1"/>
  <c r="W77" i="1" s="1"/>
  <c r="X77" i="1" s="1"/>
  <c r="N78" i="1"/>
  <c r="O78" i="1" s="1"/>
  <c r="P78" i="1" s="1"/>
  <c r="T78" i="1" s="1"/>
  <c r="Q78" i="1" s="1"/>
  <c r="N79" i="1"/>
  <c r="O79" i="1"/>
  <c r="P79" i="1"/>
  <c r="T79" i="1" s="1"/>
  <c r="W79" i="1" s="1"/>
  <c r="Y79" i="1" s="1"/>
  <c r="N80" i="1"/>
  <c r="O80" i="1" s="1"/>
  <c r="P80" i="1" s="1"/>
  <c r="T80" i="1" s="1"/>
  <c r="N81" i="1"/>
  <c r="O81" i="1" s="1"/>
  <c r="P81" i="1" s="1"/>
  <c r="T81" i="1" s="1"/>
  <c r="W81" i="1" s="1"/>
  <c r="N84" i="1"/>
  <c r="O84" i="1"/>
  <c r="P84" i="1" s="1"/>
  <c r="T84" i="1" s="1"/>
  <c r="N85" i="1"/>
  <c r="O85" i="1"/>
  <c r="P85" i="1"/>
  <c r="T85" i="1" s="1"/>
  <c r="N86" i="1"/>
  <c r="O86" i="1" s="1"/>
  <c r="P86" i="1" s="1"/>
  <c r="T86" i="1" s="1"/>
  <c r="N87" i="1"/>
  <c r="O87" i="1" s="1"/>
  <c r="P87" i="1" s="1"/>
  <c r="T87" i="1" s="1"/>
  <c r="U87" i="1" s="1"/>
  <c r="R87" i="1" s="1"/>
  <c r="N88" i="1"/>
  <c r="O88" i="1"/>
  <c r="P88" i="1" s="1"/>
  <c r="T88" i="1" s="1"/>
  <c r="V88" i="1" s="1"/>
  <c r="S88" i="1" s="1"/>
  <c r="N74" i="1"/>
  <c r="O74" i="1"/>
  <c r="P74" i="1"/>
  <c r="T74" i="1" s="1"/>
  <c r="N71" i="1"/>
  <c r="O71" i="1" s="1"/>
  <c r="P71" i="1" s="1"/>
  <c r="T71" i="1" s="1"/>
  <c r="V71" i="1" s="1"/>
  <c r="N72" i="1"/>
  <c r="O72" i="1" s="1"/>
  <c r="P72" i="1" s="1"/>
  <c r="T72" i="1" s="1"/>
  <c r="N60" i="1"/>
  <c r="O60" i="1"/>
  <c r="P60" i="1" s="1"/>
  <c r="T60" i="1" s="1"/>
  <c r="N61" i="1"/>
  <c r="O61" i="1"/>
  <c r="P61" i="1"/>
  <c r="T61" i="1" s="1"/>
  <c r="V61" i="1" s="1"/>
  <c r="S61" i="1" s="1"/>
  <c r="N62" i="1"/>
  <c r="O62" i="1" s="1"/>
  <c r="P62" i="1" s="1"/>
  <c r="T62" i="1" s="1"/>
  <c r="W62" i="1" s="1"/>
  <c r="Y62" i="1" s="1"/>
  <c r="N58" i="1"/>
  <c r="O58" i="1" s="1"/>
  <c r="P58" i="1" s="1"/>
  <c r="T58" i="1" s="1"/>
  <c r="V58" i="1" s="1"/>
  <c r="N55" i="1"/>
  <c r="O55" i="1"/>
  <c r="P55" i="1" s="1"/>
  <c r="T55" i="1" s="1"/>
  <c r="Q55" i="1" s="1"/>
  <c r="N36" i="1"/>
  <c r="O36" i="1"/>
  <c r="P36" i="1"/>
  <c r="T36" i="1" s="1"/>
  <c r="Q36" i="1" s="1"/>
  <c r="N44" i="1"/>
  <c r="O44" i="1" s="1"/>
  <c r="P44" i="1" s="1"/>
  <c r="T44" i="1" s="1"/>
  <c r="W44" i="1" s="1"/>
  <c r="N43" i="1"/>
  <c r="O43" i="1" s="1"/>
  <c r="P43" i="1" s="1"/>
  <c r="T43" i="1" s="1"/>
  <c r="N45" i="1"/>
  <c r="O45" i="1"/>
  <c r="P45" i="1" s="1"/>
  <c r="T45" i="1" s="1"/>
  <c r="N46" i="1"/>
  <c r="O46" i="1"/>
  <c r="P46" i="1"/>
  <c r="T46" i="1" s="1"/>
  <c r="V46" i="1" s="1"/>
  <c r="S46" i="1" s="1"/>
  <c r="N48" i="1"/>
  <c r="O48" i="1" s="1"/>
  <c r="P48" i="1" s="1"/>
  <c r="T48" i="1" s="1"/>
  <c r="U48" i="1" s="1"/>
  <c r="R48" i="1" s="1"/>
  <c r="N49" i="1"/>
  <c r="O49" i="1" s="1"/>
  <c r="P49" i="1" s="1"/>
  <c r="T49" i="1" s="1"/>
  <c r="U49" i="1" s="1"/>
  <c r="R49" i="1" s="1"/>
  <c r="N51" i="1"/>
  <c r="O51" i="1"/>
  <c r="P51" i="1" s="1"/>
  <c r="T51" i="1" s="1"/>
  <c r="N52" i="1"/>
  <c r="O52" i="1"/>
  <c r="P52" i="1"/>
  <c r="T52" i="1" s="1"/>
  <c r="V52" i="1" s="1"/>
  <c r="S52" i="1" s="1"/>
  <c r="N54" i="1"/>
  <c r="O54" i="1" s="1"/>
  <c r="P54" i="1" s="1"/>
  <c r="T54" i="1" s="1"/>
  <c r="U54" i="1" s="1"/>
  <c r="R54" i="1" s="1"/>
  <c r="N39" i="1"/>
  <c r="O39" i="1" s="1"/>
  <c r="P39" i="1" s="1"/>
  <c r="T39" i="1" s="1"/>
  <c r="N35" i="1"/>
  <c r="O35" i="1"/>
  <c r="P35" i="1" s="1"/>
  <c r="T35" i="1" s="1"/>
  <c r="N34" i="1"/>
  <c r="O34" i="1"/>
  <c r="P34" i="1"/>
  <c r="T34" i="1" s="1"/>
  <c r="U34" i="1" s="1"/>
  <c r="R34" i="1" s="1"/>
  <c r="N37" i="1"/>
  <c r="O37" i="1" s="1"/>
  <c r="P37" i="1" s="1"/>
  <c r="T37" i="1" s="1"/>
  <c r="W37" i="1" s="1"/>
  <c r="N33" i="1"/>
  <c r="O33" i="1" s="1"/>
  <c r="P33" i="1" s="1"/>
  <c r="T33" i="1" s="1"/>
  <c r="N16" i="1"/>
  <c r="O16" i="1"/>
  <c r="P16" i="1" s="1"/>
  <c r="T16" i="1" s="1"/>
  <c r="U16" i="1" s="1"/>
  <c r="R16" i="1" s="1"/>
  <c r="N17" i="1"/>
  <c r="O17" i="1"/>
  <c r="P17" i="1"/>
  <c r="T17" i="1" s="1"/>
  <c r="Q17" i="1" s="1"/>
  <c r="N18" i="1"/>
  <c r="O18" i="1" s="1"/>
  <c r="P18" i="1" s="1"/>
  <c r="T18" i="1" s="1"/>
  <c r="V18" i="1" s="1"/>
  <c r="S18" i="1" s="1"/>
  <c r="N19" i="1"/>
  <c r="O19" i="1" s="1"/>
  <c r="P19" i="1" s="1"/>
  <c r="T19" i="1" s="1"/>
  <c r="N25" i="1"/>
  <c r="O25" i="1"/>
  <c r="P25" i="1" s="1"/>
  <c r="T25" i="1" s="1"/>
  <c r="N20" i="1"/>
  <c r="O20" i="1"/>
  <c r="P20" i="1"/>
  <c r="T20" i="1" s="1"/>
  <c r="V20" i="1" s="1"/>
  <c r="S20" i="1" s="1"/>
  <c r="N22" i="1"/>
  <c r="O22" i="1" s="1"/>
  <c r="P22" i="1" s="1"/>
  <c r="T22" i="1" s="1"/>
  <c r="U22" i="1" s="1"/>
  <c r="R22" i="1" s="1"/>
  <c r="N21" i="1"/>
  <c r="O21" i="1" s="1"/>
  <c r="P21" i="1" s="1"/>
  <c r="T21" i="1" s="1"/>
  <c r="U21" i="1" s="1"/>
  <c r="R21" i="1" s="1"/>
  <c r="N27" i="1"/>
  <c r="O27" i="1"/>
  <c r="P27" i="1" s="1"/>
  <c r="T27" i="1" s="1"/>
  <c r="N28" i="1"/>
  <c r="O28" i="1"/>
  <c r="P28" i="1"/>
  <c r="T28" i="1" s="1"/>
  <c r="W28" i="1" s="1"/>
  <c r="N24" i="1"/>
  <c r="O24" i="1" s="1"/>
  <c r="P24" i="1" s="1"/>
  <c r="T24" i="1" s="1"/>
  <c r="W24" i="1" s="1"/>
  <c r="N31" i="1"/>
  <c r="O31" i="1" s="1"/>
  <c r="P31" i="1" s="1"/>
  <c r="T31" i="1" s="1"/>
  <c r="N108" i="1"/>
  <c r="O108" i="1"/>
  <c r="P108" i="1" s="1"/>
  <c r="T108" i="1" s="1"/>
  <c r="N12" i="1"/>
  <c r="O12" i="1"/>
  <c r="P12" i="1"/>
  <c r="T12" i="1" s="1"/>
  <c r="U12" i="1" s="1"/>
  <c r="R12" i="1" s="1"/>
  <c r="N9" i="1"/>
  <c r="O9" i="1" s="1"/>
  <c r="P9" i="1" s="1"/>
  <c r="T9" i="1" s="1"/>
  <c r="W9" i="1" s="1"/>
  <c r="N10" i="1"/>
  <c r="O10" i="1" s="1"/>
  <c r="P10" i="1" s="1"/>
  <c r="T10" i="1" s="1"/>
  <c r="H16" i="1"/>
  <c r="H17" i="1"/>
  <c r="H18" i="1"/>
  <c r="H19" i="1"/>
  <c r="H20" i="1"/>
  <c r="H22" i="1"/>
  <c r="H21" i="1"/>
  <c r="H12" i="1"/>
  <c r="H9" i="1"/>
  <c r="H10" i="1"/>
  <c r="H6" i="1"/>
  <c r="N6" i="1"/>
  <c r="O6" i="1" s="1"/>
  <c r="P6" i="1" s="1"/>
  <c r="T6" i="1" s="1"/>
  <c r="W126" i="1"/>
  <c r="Y126" i="1" s="1"/>
  <c r="W127" i="1"/>
  <c r="W128" i="1"/>
  <c r="W136" i="1"/>
  <c r="Y136" i="1" s="1"/>
  <c r="W135" i="1"/>
  <c r="Y135" i="1" s="1"/>
  <c r="W125" i="1"/>
  <c r="T133" i="1"/>
  <c r="Q133" i="1" s="1"/>
  <c r="T131" i="1"/>
  <c r="U131" i="1" s="1"/>
  <c r="R131" i="1" s="1"/>
  <c r="T134" i="1"/>
  <c r="T126" i="1"/>
  <c r="Q126" i="1" s="1"/>
  <c r="T127" i="1"/>
  <c r="T128" i="1"/>
  <c r="Q128" i="1" s="1"/>
  <c r="T136" i="1"/>
  <c r="Q136" i="1" s="1"/>
  <c r="T125" i="1"/>
  <c r="Q125" i="1"/>
  <c r="T117" i="1"/>
  <c r="Q117" i="1" s="1"/>
  <c r="T157" i="1"/>
  <c r="Q157" i="1"/>
  <c r="T159" i="1"/>
  <c r="V159" i="1" s="1"/>
  <c r="S159" i="1" s="1"/>
  <c r="T161" i="1"/>
  <c r="Q161" i="1" s="1"/>
  <c r="T167" i="1"/>
  <c r="T152" i="1"/>
  <c r="W152" i="1" s="1"/>
  <c r="Y152" i="1" s="1"/>
  <c r="Q152" i="1"/>
  <c r="T153" i="1"/>
  <c r="T163" i="1"/>
  <c r="Q163" i="1"/>
  <c r="T164" i="1"/>
  <c r="Q164" i="1" s="1"/>
  <c r="T138" i="1"/>
  <c r="Q138" i="1" s="1"/>
  <c r="K100" i="1"/>
  <c r="K101" i="1"/>
  <c r="H101" i="1" s="1"/>
  <c r="K102" i="1"/>
  <c r="K103" i="1"/>
  <c r="K133" i="1"/>
  <c r="M133" i="1" s="1"/>
  <c r="J133" i="1" s="1"/>
  <c r="K131" i="1"/>
  <c r="N131" i="1" s="1"/>
  <c r="K134" i="1"/>
  <c r="K126" i="1"/>
  <c r="H126" i="1" s="1"/>
  <c r="B111" i="10"/>
  <c r="K127" i="1"/>
  <c r="K128" i="1"/>
  <c r="H128" i="1"/>
  <c r="K135" i="1"/>
  <c r="H135" i="1" s="1"/>
  <c r="K125" i="1"/>
  <c r="K99" i="1"/>
  <c r="T99" i="1"/>
  <c r="G51" i="1"/>
  <c r="W57" i="1"/>
  <c r="W103" i="1"/>
  <c r="W205" i="1"/>
  <c r="Y205" i="1" s="1"/>
  <c r="X200" i="1"/>
  <c r="W196" i="1"/>
  <c r="W187" i="1"/>
  <c r="N113" i="1"/>
  <c r="O113" i="1" s="1"/>
  <c r="P113" i="1" s="1"/>
  <c r="T113" i="1" s="1"/>
  <c r="Q113" i="1" s="1"/>
  <c r="W264" i="1"/>
  <c r="W185" i="1"/>
  <c r="Y185" i="1" s="1"/>
  <c r="W217" i="1"/>
  <c r="X217" i="1" s="1"/>
  <c r="W198" i="1"/>
  <c r="W216" i="1"/>
  <c r="B115" i="10"/>
  <c r="C115" i="10" s="1"/>
  <c r="H94" i="1"/>
  <c r="B98" i="10"/>
  <c r="N136" i="1"/>
  <c r="O136" i="1" s="1"/>
  <c r="P136" i="1"/>
  <c r="W202" i="1"/>
  <c r="K7" i="11"/>
  <c r="M7" i="11"/>
  <c r="W155" i="1"/>
  <c r="Y155" i="1" s="1"/>
  <c r="W112" i="1"/>
  <c r="T112" i="1"/>
  <c r="B114" i="10"/>
  <c r="C114" i="10" s="1"/>
  <c r="W137" i="1"/>
  <c r="X137" i="1"/>
  <c r="B112" i="10"/>
  <c r="L5" i="11"/>
  <c r="K14" i="11"/>
  <c r="M6" i="11"/>
  <c r="M15" i="11"/>
  <c r="K5" i="11"/>
  <c r="L15" i="11"/>
  <c r="L6" i="11"/>
  <c r="L14" i="11"/>
  <c r="B107" i="10"/>
  <c r="B106" i="10"/>
  <c r="W253" i="1"/>
  <c r="B113" i="10"/>
  <c r="B99" i="10"/>
  <c r="B118" i="10"/>
  <c r="W161" i="1"/>
  <c r="Y161" i="1" s="1"/>
  <c r="W132" i="1"/>
  <c r="X132" i="1" s="1"/>
  <c r="W130" i="1"/>
  <c r="Y130" i="1" s="1"/>
  <c r="W157" i="1"/>
  <c r="X157" i="1" s="1"/>
  <c r="B95" i="10"/>
  <c r="B103" i="10"/>
  <c r="B108" i="10"/>
  <c r="N94" i="1"/>
  <c r="O94" i="1" s="1"/>
  <c r="P94" i="1" s="1"/>
  <c r="T94" i="1" s="1"/>
  <c r="Y42" i="1"/>
  <c r="V102" i="1"/>
  <c r="S102" i="1" s="1"/>
  <c r="Y50" i="1"/>
  <c r="U103" i="1"/>
  <c r="R103" i="1" s="1"/>
  <c r="U112" i="1"/>
  <c r="R112" i="1" s="1"/>
  <c r="V138" i="1"/>
  <c r="S138" i="1"/>
  <c r="U138" i="1"/>
  <c r="R138" i="1" s="1"/>
  <c r="W138" i="1"/>
  <c r="V170" i="1"/>
  <c r="S170" i="1"/>
  <c r="U170" i="1"/>
  <c r="R170" i="1" s="1"/>
  <c r="W170" i="1"/>
  <c r="U155" i="1"/>
  <c r="R155" i="1" s="1"/>
  <c r="V155" i="1"/>
  <c r="S155" i="1" s="1"/>
  <c r="V274" i="1"/>
  <c r="W274" i="1"/>
  <c r="Y274" i="1" s="1"/>
  <c r="V260" i="1"/>
  <c r="W260" i="1"/>
  <c r="V258" i="1"/>
  <c r="U258" i="1"/>
  <c r="W258" i="1"/>
  <c r="V248" i="1"/>
  <c r="U248" i="1"/>
  <c r="W248" i="1"/>
  <c r="Y248" i="1" s="1"/>
  <c r="V246" i="1"/>
  <c r="U246" i="1"/>
  <c r="W246" i="1"/>
  <c r="Y246" i="1" s="1"/>
  <c r="V243" i="1"/>
  <c r="W243" i="1"/>
  <c r="U238" i="1"/>
  <c r="U233" i="1"/>
  <c r="W228" i="1"/>
  <c r="U194" i="1"/>
  <c r="W194" i="1"/>
  <c r="X194" i="1" s="1"/>
  <c r="U185" i="1"/>
  <c r="V185" i="1"/>
  <c r="V183" i="1"/>
  <c r="W183" i="1"/>
  <c r="V176" i="1"/>
  <c r="L130" i="1"/>
  <c r="I130" i="1" s="1"/>
  <c r="M130" i="1"/>
  <c r="J130" i="1"/>
  <c r="V150" i="1"/>
  <c r="S150" i="1" s="1"/>
  <c r="Y143" i="1"/>
  <c r="X143" i="1"/>
  <c r="X142" i="1"/>
  <c r="Y142" i="1"/>
  <c r="Y144" i="1"/>
  <c r="Y148" i="1"/>
  <c r="X148" i="1"/>
  <c r="Y147" i="1"/>
  <c r="X147" i="1"/>
  <c r="X145" i="1"/>
  <c r="X155" i="1"/>
  <c r="X185" i="1"/>
  <c r="Y196" i="1"/>
  <c r="X196" i="1"/>
  <c r="L125" i="1"/>
  <c r="I125" i="1" s="1"/>
  <c r="V131" i="1"/>
  <c r="S131" i="1" s="1"/>
  <c r="U261" i="1"/>
  <c r="U252" i="1"/>
  <c r="U239" i="1"/>
  <c r="V234" i="1"/>
  <c r="U206" i="1"/>
  <c r="V214" i="1"/>
  <c r="W214" i="1"/>
  <c r="U201" i="1"/>
  <c r="W201" i="1"/>
  <c r="U199" i="1"/>
  <c r="W199" i="1"/>
  <c r="Y199" i="1" s="1"/>
  <c r="V196" i="1"/>
  <c r="U196" i="1"/>
  <c r="U193" i="1"/>
  <c r="V193" i="1"/>
  <c r="W193" i="1"/>
  <c r="U182" i="1"/>
  <c r="V182" i="1"/>
  <c r="W182" i="1"/>
  <c r="X182" i="1" s="1"/>
  <c r="U179" i="1"/>
  <c r="V179" i="1"/>
  <c r="W179" i="1"/>
  <c r="Y179" i="1" s="1"/>
  <c r="U98" i="1"/>
  <c r="R98" i="1" s="1"/>
  <c r="L112" i="1"/>
  <c r="M112" i="1" s="1"/>
  <c r="N112" i="1"/>
  <c r="O112" i="1" s="1"/>
  <c r="P112" i="1"/>
  <c r="L132" i="1"/>
  <c r="I132" i="1" s="1"/>
  <c r="U132" i="1"/>
  <c r="R132" i="1" s="1"/>
  <c r="X146" i="1"/>
  <c r="M34" i="1"/>
  <c r="J34" i="1" s="1"/>
  <c r="M39" i="1"/>
  <c r="J39" i="1" s="1"/>
  <c r="M52" i="1"/>
  <c r="J52" i="1"/>
  <c r="M71" i="1"/>
  <c r="J71" i="1" s="1"/>
  <c r="M74" i="1"/>
  <c r="J74" i="1" s="1"/>
  <c r="M78" i="1"/>
  <c r="J78" i="1" s="1"/>
  <c r="M80" i="1"/>
  <c r="J80" i="1"/>
  <c r="M83" i="1"/>
  <c r="J83" i="1" s="1"/>
  <c r="M89" i="1"/>
  <c r="J89" i="1" s="1"/>
  <c r="V98" i="1"/>
  <c r="S98" i="1" s="1"/>
  <c r="X178" i="1"/>
  <c r="Y229" i="1"/>
  <c r="Y198" i="1"/>
  <c r="X198" i="1"/>
  <c r="X205" i="1"/>
  <c r="X103" i="1"/>
  <c r="Y103" i="1"/>
  <c r="M135" i="1"/>
  <c r="J135" i="1" s="1"/>
  <c r="L135" i="1"/>
  <c r="I135" i="1" s="1"/>
  <c r="M128" i="1"/>
  <c r="J128" i="1" s="1"/>
  <c r="L127" i="1"/>
  <c r="I127" i="1"/>
  <c r="M126" i="1"/>
  <c r="J126" i="1" s="1"/>
  <c r="L134" i="1"/>
  <c r="I134" i="1" s="1"/>
  <c r="V164" i="1"/>
  <c r="S164" i="1" s="1"/>
  <c r="V163" i="1"/>
  <c r="S163" i="1" s="1"/>
  <c r="U163" i="1"/>
  <c r="R163" i="1" s="1"/>
  <c r="U153" i="1"/>
  <c r="R153" i="1" s="1"/>
  <c r="V152" i="1"/>
  <c r="S152" i="1" s="1"/>
  <c r="V167" i="1"/>
  <c r="S167" i="1" s="1"/>
  <c r="V161" i="1"/>
  <c r="S161" i="1" s="1"/>
  <c r="U161" i="1"/>
  <c r="R161" i="1" s="1"/>
  <c r="U157" i="1"/>
  <c r="R157" i="1" s="1"/>
  <c r="V157" i="1"/>
  <c r="S157" i="1" s="1"/>
  <c r="V117" i="1"/>
  <c r="S117" i="1" s="1"/>
  <c r="U125" i="1"/>
  <c r="R125" i="1"/>
  <c r="V125" i="1"/>
  <c r="S125" i="1" s="1"/>
  <c r="V136" i="1"/>
  <c r="S136" i="1" s="1"/>
  <c r="U136" i="1"/>
  <c r="R136" i="1" s="1"/>
  <c r="V128" i="1"/>
  <c r="S128" i="1" s="1"/>
  <c r="V127" i="1"/>
  <c r="S127" i="1" s="1"/>
  <c r="V126" i="1"/>
  <c r="S126" i="1" s="1"/>
  <c r="V133" i="1"/>
  <c r="S133" i="1" s="1"/>
  <c r="U133" i="1"/>
  <c r="R133" i="1" s="1"/>
  <c r="X135" i="1"/>
  <c r="X128" i="1"/>
  <c r="Y128" i="1"/>
  <c r="V135" i="1"/>
  <c r="S135" i="1" s="1"/>
  <c r="U135" i="1"/>
  <c r="R135" i="1" s="1"/>
  <c r="V175" i="1"/>
  <c r="U175" i="1"/>
  <c r="V276" i="1"/>
  <c r="U276" i="1"/>
  <c r="V275" i="1"/>
  <c r="V264" i="1"/>
  <c r="U264" i="1"/>
  <c r="V257" i="1"/>
  <c r="V253" i="1"/>
  <c r="V251" i="1"/>
  <c r="U251" i="1"/>
  <c r="V249" i="1"/>
  <c r="V245" i="1"/>
  <c r="U245" i="1"/>
  <c r="V244" i="1"/>
  <c r="U244" i="1"/>
  <c r="V240" i="1"/>
  <c r="U240" i="1"/>
  <c r="V237" i="1"/>
  <c r="U237" i="1"/>
  <c r="V229" i="1"/>
  <c r="U229" i="1"/>
  <c r="V223" i="1"/>
  <c r="U223" i="1"/>
  <c r="V226" i="1"/>
  <c r="U226" i="1"/>
  <c r="U219" i="1"/>
  <c r="V216" i="1"/>
  <c r="U216" i="1"/>
  <c r="U215" i="1"/>
  <c r="V211" i="1"/>
  <c r="V209" i="1"/>
  <c r="U209" i="1"/>
  <c r="V208" i="1"/>
  <c r="V205" i="1"/>
  <c r="U205" i="1"/>
  <c r="V217" i="1"/>
  <c r="U217" i="1"/>
  <c r="V212" i="1"/>
  <c r="U212" i="1"/>
  <c r="V222" i="1"/>
  <c r="U222" i="1"/>
  <c r="V203" i="1"/>
  <c r="V200" i="1"/>
  <c r="U200" i="1"/>
  <c r="V198" i="1"/>
  <c r="U198" i="1"/>
  <c r="V197" i="1"/>
  <c r="U197" i="1"/>
  <c r="U192" i="1"/>
  <c r="V192" i="1"/>
  <c r="U190" i="1"/>
  <c r="V190" i="1"/>
  <c r="U187" i="1"/>
  <c r="V187" i="1"/>
  <c r="U186" i="1"/>
  <c r="V186" i="1"/>
  <c r="U184" i="1"/>
  <c r="V184" i="1"/>
  <c r="U180" i="1"/>
  <c r="V180" i="1"/>
  <c r="U178" i="1"/>
  <c r="V178" i="1"/>
  <c r="U160" i="1"/>
  <c r="R160" i="1" s="1"/>
  <c r="V137" i="1"/>
  <c r="S137" i="1" s="1"/>
  <c r="U137" i="1"/>
  <c r="R137" i="1" s="1"/>
  <c r="U130" i="1"/>
  <c r="R130" i="1" s="1"/>
  <c r="V146" i="1"/>
  <c r="S146" i="1" s="1"/>
  <c r="V143" i="1"/>
  <c r="S143" i="1" s="1"/>
  <c r="U142" i="1"/>
  <c r="R142" i="1" s="1"/>
  <c r="V144" i="1"/>
  <c r="S144" i="1" s="1"/>
  <c r="V148" i="1"/>
  <c r="S148" i="1" s="1"/>
  <c r="V145" i="1"/>
  <c r="S145" i="1"/>
  <c r="U145" i="1"/>
  <c r="R145" i="1" s="1"/>
  <c r="V124" i="1"/>
  <c r="S124" i="1"/>
  <c r="W124" i="1"/>
  <c r="Y151" i="1"/>
  <c r="V151" i="1"/>
  <c r="S151" i="1"/>
  <c r="X32" i="1"/>
  <c r="Y182" i="1"/>
  <c r="X199" i="1"/>
  <c r="Y214" i="1"/>
  <c r="X214" i="1"/>
  <c r="X183" i="1"/>
  <c r="Y183" i="1"/>
  <c r="Y194" i="1"/>
  <c r="Y228" i="1"/>
  <c r="X228" i="1"/>
  <c r="Y243" i="1"/>
  <c r="X243" i="1"/>
  <c r="X248" i="1"/>
  <c r="X274" i="1"/>
  <c r="Y170" i="1"/>
  <c r="X170" i="1"/>
  <c r="Y138" i="1"/>
  <c r="X138" i="1"/>
  <c r="J112" i="1"/>
  <c r="X193" i="1"/>
  <c r="Y193" i="1"/>
  <c r="Y201" i="1"/>
  <c r="X201" i="1"/>
  <c r="Y260" i="1"/>
  <c r="X260" i="1"/>
  <c r="U110" i="1"/>
  <c r="R110" i="1" s="1"/>
  <c r="L94" i="1"/>
  <c r="M94" i="1" s="1"/>
  <c r="J94" i="1" s="1"/>
  <c r="M14" i="1"/>
  <c r="J14" i="1" s="1"/>
  <c r="M7" i="1"/>
  <c r="J7" i="1" s="1"/>
  <c r="M16" i="1"/>
  <c r="J16" i="1" s="1"/>
  <c r="M19" i="1"/>
  <c r="J19" i="1" s="1"/>
  <c r="M22" i="1"/>
  <c r="J22" i="1" s="1"/>
  <c r="M21" i="1"/>
  <c r="J21" i="1" s="1"/>
  <c r="M35" i="1"/>
  <c r="J35" i="1"/>
  <c r="M36" i="1"/>
  <c r="J36" i="1" s="1"/>
  <c r="M37" i="1"/>
  <c r="J37" i="1" s="1"/>
  <c r="M72" i="1"/>
  <c r="J72" i="1" s="1"/>
  <c r="M81" i="1"/>
  <c r="J81" i="1" s="1"/>
  <c r="M91" i="1"/>
  <c r="J91" i="1" s="1"/>
  <c r="I17" i="1"/>
  <c r="I12" i="1"/>
  <c r="I10" i="1"/>
  <c r="I24" i="1"/>
  <c r="I27" i="1"/>
  <c r="I30" i="1"/>
  <c r="I33" i="1"/>
  <c r="I44" i="1"/>
  <c r="I54" i="1"/>
  <c r="I55" i="1"/>
  <c r="I56" i="1"/>
  <c r="I62" i="1"/>
  <c r="I75" i="1"/>
  <c r="I76" i="1"/>
  <c r="I77" i="1"/>
  <c r="I84" i="1"/>
  <c r="I85" i="1"/>
  <c r="I86" i="1"/>
  <c r="I108" i="1"/>
  <c r="I113" i="1"/>
  <c r="H130" i="1"/>
  <c r="H99" i="1"/>
  <c r="I28" i="1"/>
  <c r="W133" i="1"/>
  <c r="X133" i="1" s="1"/>
  <c r="W154" i="1"/>
  <c r="Y154" i="1" s="1"/>
  <c r="X154" i="1"/>
  <c r="U102" i="1"/>
  <c r="R102" i="1" s="1"/>
  <c r="U106" i="1"/>
  <c r="R106" i="1" s="1"/>
  <c r="W163" i="1"/>
  <c r="X163" i="1"/>
  <c r="V103" i="1"/>
  <c r="S103" i="1" s="1"/>
  <c r="N135" i="1"/>
  <c r="P135" i="1" s="1"/>
  <c r="W117" i="1"/>
  <c r="X117" i="1" s="1"/>
  <c r="U124" i="1"/>
  <c r="R124" i="1" s="1"/>
  <c r="O135" i="1"/>
  <c r="Y163" i="1"/>
  <c r="N126" i="1"/>
  <c r="O126" i="1" s="1"/>
  <c r="Q151" i="1"/>
  <c r="R246" i="1"/>
  <c r="R238" i="1"/>
  <c r="R229" i="1"/>
  <c r="R206" i="1"/>
  <c r="R178" i="1"/>
  <c r="V210" i="1"/>
  <c r="V156" i="1"/>
  <c r="S156" i="1" s="1"/>
  <c r="V166" i="1"/>
  <c r="S166" i="1" s="1"/>
  <c r="Q70" i="1"/>
  <c r="X66" i="1"/>
  <c r="V70" i="1"/>
  <c r="S70" i="1" s="1"/>
  <c r="X68" i="1"/>
  <c r="M79" i="1"/>
  <c r="J79" i="1" s="1"/>
  <c r="R251" i="1"/>
  <c r="R237" i="1"/>
  <c r="R224" i="1"/>
  <c r="R184" i="1"/>
  <c r="U156" i="1"/>
  <c r="R156" i="1" s="1"/>
  <c r="U166" i="1"/>
  <c r="R166" i="1" s="1"/>
  <c r="Q68" i="1"/>
  <c r="U68" i="1"/>
  <c r="R68" i="1" s="1"/>
  <c r="Y67" i="1"/>
  <c r="W13" i="1"/>
  <c r="X13" i="1" s="1"/>
  <c r="Q7" i="1"/>
  <c r="U7" i="1"/>
  <c r="R7" i="1" s="1"/>
  <c r="V7" i="1"/>
  <c r="S7" i="1" s="1"/>
  <c r="W7" i="1"/>
  <c r="X7" i="1" s="1"/>
  <c r="Q112" i="1"/>
  <c r="V112" i="1"/>
  <c r="S112" i="1" s="1"/>
  <c r="X57" i="1"/>
  <c r="Y57" i="1"/>
  <c r="Q99" i="1"/>
  <c r="U99" i="1"/>
  <c r="R99" i="1" s="1"/>
  <c r="H125" i="1"/>
  <c r="M125" i="1"/>
  <c r="J125" i="1" s="1"/>
  <c r="H134" i="1"/>
  <c r="N134" i="1"/>
  <c r="O134" i="1" s="1"/>
  <c r="H133" i="1"/>
  <c r="L133" i="1"/>
  <c r="I133" i="1" s="1"/>
  <c r="H102" i="1"/>
  <c r="H100" i="1"/>
  <c r="N100" i="1"/>
  <c r="O100" i="1" s="1"/>
  <c r="Q153" i="1"/>
  <c r="W153" i="1"/>
  <c r="Q131" i="1"/>
  <c r="W72" i="1"/>
  <c r="X72" i="1" s="1"/>
  <c r="Q160" i="1"/>
  <c r="W160" i="1"/>
  <c r="U96" i="1"/>
  <c r="R96" i="1" s="1"/>
  <c r="Q106" i="1"/>
  <c r="V106" i="1"/>
  <c r="S106" i="1" s="1"/>
  <c r="H132" i="1"/>
  <c r="N132" i="1"/>
  <c r="P132" i="1" s="1"/>
  <c r="I88" i="1"/>
  <c r="M88" i="1"/>
  <c r="J88" i="1" s="1"/>
  <c r="Q109" i="1"/>
  <c r="V109" i="1"/>
  <c r="S109" i="1" s="1"/>
  <c r="W109" i="1"/>
  <c r="H103" i="1"/>
  <c r="L103" i="1"/>
  <c r="I103" i="1" s="1"/>
  <c r="N103" i="1"/>
  <c r="O103" i="1" s="1"/>
  <c r="M103" i="1"/>
  <c r="J103" i="1" s="1"/>
  <c r="Q154" i="1"/>
  <c r="V154" i="1"/>
  <c r="S154" i="1" s="1"/>
  <c r="W267" i="1"/>
  <c r="X267" i="1" s="1"/>
  <c r="V261" i="1"/>
  <c r="W261" i="1"/>
  <c r="W252" i="1"/>
  <c r="Y252" i="1" s="1"/>
  <c r="V252" i="1"/>
  <c r="V247" i="1"/>
  <c r="W247" i="1"/>
  <c r="W239" i="1"/>
  <c r="X239" i="1" s="1"/>
  <c r="V239" i="1"/>
  <c r="W234" i="1"/>
  <c r="U234" i="1"/>
  <c r="V225" i="1"/>
  <c r="W225" i="1"/>
  <c r="Y225" i="1" s="1"/>
  <c r="U191" i="1"/>
  <c r="W191" i="1"/>
  <c r="W188" i="1"/>
  <c r="Y188" i="1" s="1"/>
  <c r="U176" i="1"/>
  <c r="W176" i="1"/>
  <c r="U100" i="1"/>
  <c r="R100" i="1" s="1"/>
  <c r="W100" i="1"/>
  <c r="X100" i="1" s="1"/>
  <c r="V100" i="1"/>
  <c r="S100" i="1" s="1"/>
  <c r="I9" i="1"/>
  <c r="M9" i="1"/>
  <c r="J9" i="1" s="1"/>
  <c r="I18" i="1"/>
  <c r="M18" i="1"/>
  <c r="J18" i="1" s="1"/>
  <c r="R66" i="1"/>
  <c r="Q142" i="1"/>
  <c r="Q146" i="1"/>
  <c r="W106" i="1"/>
  <c r="W164" i="1"/>
  <c r="X164" i="1" s="1"/>
  <c r="I43" i="1"/>
  <c r="I31" i="1"/>
  <c r="M93" i="1"/>
  <c r="J93" i="1"/>
  <c r="U109" i="1"/>
  <c r="R109" i="1" s="1"/>
  <c r="U147" i="1"/>
  <c r="R147" i="1" s="1"/>
  <c r="U148" i="1"/>
  <c r="R148" i="1" s="1"/>
  <c r="U144" i="1"/>
  <c r="R144" i="1" s="1"/>
  <c r="U143" i="1"/>
  <c r="R143" i="1"/>
  <c r="V160" i="1"/>
  <c r="S160" i="1" s="1"/>
  <c r="U126" i="1"/>
  <c r="R126" i="1" s="1"/>
  <c r="U128" i="1"/>
  <c r="R128" i="1" s="1"/>
  <c r="U117" i="1"/>
  <c r="R117" i="1" s="1"/>
  <c r="U167" i="1"/>
  <c r="R167" i="1"/>
  <c r="V153" i="1"/>
  <c r="S153" i="1" s="1"/>
  <c r="U164" i="1"/>
  <c r="R164" i="1" s="1"/>
  <c r="M134" i="1"/>
  <c r="J134" i="1" s="1"/>
  <c r="L128" i="1"/>
  <c r="I128" i="1" s="1"/>
  <c r="L100" i="1"/>
  <c r="I100" i="1" s="1"/>
  <c r="V96" i="1"/>
  <c r="S96" i="1" s="1"/>
  <c r="M61" i="1"/>
  <c r="J61" i="1" s="1"/>
  <c r="V132" i="1"/>
  <c r="S132" i="1" s="1"/>
  <c r="M132" i="1"/>
  <c r="J132" i="1" s="1"/>
  <c r="W98" i="1"/>
  <c r="Y98" i="1" s="1"/>
  <c r="X136" i="1"/>
  <c r="W131" i="1"/>
  <c r="Y131" i="1" s="1"/>
  <c r="M100" i="1"/>
  <c r="J100" i="1" s="1"/>
  <c r="N125" i="1"/>
  <c r="Y137" i="1"/>
  <c r="Y132" i="1"/>
  <c r="N133" i="1"/>
  <c r="O133" i="1" s="1"/>
  <c r="M13" i="1"/>
  <c r="J13" i="1" s="1"/>
  <c r="W99" i="1"/>
  <c r="N128" i="1"/>
  <c r="P128" i="1" s="1"/>
  <c r="R209" i="1"/>
  <c r="R200" i="1"/>
  <c r="S210" i="1"/>
  <c r="R277" i="1"/>
  <c r="R276" i="1"/>
  <c r="R275" i="1"/>
  <c r="R274" i="1"/>
  <c r="R271" i="1"/>
  <c r="R273" i="1"/>
  <c r="R268" i="1"/>
  <c r="R267" i="1"/>
  <c r="R264" i="1"/>
  <c r="R263" i="1"/>
  <c r="R260" i="1"/>
  <c r="R259" i="1"/>
  <c r="R258" i="1"/>
  <c r="R256" i="1"/>
  <c r="R255" i="1"/>
  <c r="R253" i="1"/>
  <c r="R249" i="1"/>
  <c r="R248" i="1"/>
  <c r="R247" i="1"/>
  <c r="R244" i="1"/>
  <c r="R243" i="1"/>
  <c r="R241" i="1"/>
  <c r="R240" i="1"/>
  <c r="R236" i="1"/>
  <c r="R235" i="1"/>
  <c r="X234" i="1"/>
  <c r="Y234" i="1"/>
  <c r="R234" i="1"/>
  <c r="R233" i="1"/>
  <c r="R231" i="1"/>
  <c r="R230" i="1"/>
  <c r="R228" i="1"/>
  <c r="R227" i="1"/>
  <c r="R226" i="1"/>
  <c r="R220" i="1"/>
  <c r="R219" i="1"/>
  <c r="R216" i="1"/>
  <c r="R215" i="1"/>
  <c r="R211" i="1"/>
  <c r="R208" i="1"/>
  <c r="R207" i="1"/>
  <c r="R205" i="1"/>
  <c r="R204" i="1"/>
  <c r="R214" i="1"/>
  <c r="R213" i="1"/>
  <c r="R222" i="1"/>
  <c r="W210" i="1"/>
  <c r="S203" i="1"/>
  <c r="S202" i="1"/>
  <c r="S201" i="1"/>
  <c r="S197" i="1"/>
  <c r="S196" i="1"/>
  <c r="S195" i="1"/>
  <c r="S193" i="1"/>
  <c r="S192" i="1"/>
  <c r="S191" i="1"/>
  <c r="S190" i="1"/>
  <c r="S188" i="1"/>
  <c r="S187" i="1"/>
  <c r="S186" i="1"/>
  <c r="S185" i="1"/>
  <c r="S183" i="1"/>
  <c r="S181" i="1"/>
  <c r="S180" i="1"/>
  <c r="S179" i="1"/>
  <c r="S176" i="1"/>
  <c r="U107" i="1"/>
  <c r="Q100" i="1"/>
  <c r="V99" i="1"/>
  <c r="S99" i="1" s="1"/>
  <c r="Q30" i="1"/>
  <c r="U30" i="1"/>
  <c r="R30" i="1" s="1"/>
  <c r="V30" i="1"/>
  <c r="S30" i="1" s="1"/>
  <c r="W30" i="1"/>
  <c r="U91" i="1"/>
  <c r="R91" i="1" s="1"/>
  <c r="Q91" i="1"/>
  <c r="V91" i="1"/>
  <c r="S91" i="1" s="1"/>
  <c r="W91" i="1"/>
  <c r="Q89" i="1"/>
  <c r="W90" i="1"/>
  <c r="Y90" i="1" s="1"/>
  <c r="Q88" i="1"/>
  <c r="W88" i="1"/>
  <c r="X88" i="1" s="1"/>
  <c r="U88" i="1"/>
  <c r="R88" i="1"/>
  <c r="V83" i="1"/>
  <c r="S83" i="1" s="1"/>
  <c r="Q83" i="1"/>
  <c r="U83" i="1"/>
  <c r="R83" i="1" s="1"/>
  <c r="W83" i="1"/>
  <c r="V87" i="1"/>
  <c r="S87" i="1" s="1"/>
  <c r="W84" i="1"/>
  <c r="Y84" i="1" s="1"/>
  <c r="Q81" i="1"/>
  <c r="U81" i="1"/>
  <c r="R81" i="1" s="1"/>
  <c r="V81" i="1"/>
  <c r="S81" i="1"/>
  <c r="U79" i="1"/>
  <c r="R79" i="1" s="1"/>
  <c r="U77" i="1"/>
  <c r="R77" i="1"/>
  <c r="W76" i="1"/>
  <c r="Y76" i="1" s="1"/>
  <c r="Q76" i="1"/>
  <c r="U75" i="1"/>
  <c r="R75" i="1" s="1"/>
  <c r="Q74" i="1"/>
  <c r="Q71" i="1"/>
  <c r="S71" i="1"/>
  <c r="Q62" i="1"/>
  <c r="U62" i="1"/>
  <c r="R62" i="1" s="1"/>
  <c r="U61" i="1"/>
  <c r="R61" i="1" s="1"/>
  <c r="U60" i="1"/>
  <c r="R60" i="1" s="1"/>
  <c r="Q60" i="1"/>
  <c r="W60" i="1"/>
  <c r="V60" i="1"/>
  <c r="S60" i="1" s="1"/>
  <c r="Q58" i="1"/>
  <c r="U58" i="1"/>
  <c r="R58" i="1" s="1"/>
  <c r="S58" i="1"/>
  <c r="W58" i="1"/>
  <c r="X58" i="1" s="1"/>
  <c r="Q56" i="1"/>
  <c r="U56" i="1"/>
  <c r="R56" i="1" s="1"/>
  <c r="W55" i="1"/>
  <c r="Y55" i="1" s="1"/>
  <c r="U53" i="1"/>
  <c r="R53" i="1" s="1"/>
  <c r="Q54" i="1"/>
  <c r="W54" i="1"/>
  <c r="X54" i="1" s="1"/>
  <c r="V54" i="1"/>
  <c r="S54" i="1" s="1"/>
  <c r="Q52" i="1"/>
  <c r="Q51" i="1"/>
  <c r="U51" i="1"/>
  <c r="R51" i="1" s="1"/>
  <c r="W51" i="1"/>
  <c r="V51" i="1"/>
  <c r="S51" i="1" s="1"/>
  <c r="Q48" i="1"/>
  <c r="V48" i="1"/>
  <c r="S48" i="1" s="1"/>
  <c r="Q46" i="1"/>
  <c r="Q45" i="1"/>
  <c r="V45" i="1"/>
  <c r="S45" i="1" s="1"/>
  <c r="W45" i="1"/>
  <c r="X45" i="1" s="1"/>
  <c r="U45" i="1"/>
  <c r="R45" i="1" s="1"/>
  <c r="W43" i="1"/>
  <c r="X43" i="1" s="1"/>
  <c r="Q43" i="1"/>
  <c r="V43" i="1"/>
  <c r="S43" i="1" s="1"/>
  <c r="U43" i="1"/>
  <c r="R43" i="1" s="1"/>
  <c r="Q44" i="1"/>
  <c r="Q39" i="1"/>
  <c r="U39" i="1"/>
  <c r="R39" i="1" s="1"/>
  <c r="V39" i="1"/>
  <c r="S39" i="1" s="1"/>
  <c r="W39" i="1"/>
  <c r="V37" i="1"/>
  <c r="S37" i="1"/>
  <c r="P126" i="1"/>
  <c r="X99" i="1"/>
  <c r="Y99" i="1"/>
  <c r="O125" i="1"/>
  <c r="P125" i="1"/>
  <c r="Y100" i="1"/>
  <c r="Y176" i="1"/>
  <c r="X176" i="1"/>
  <c r="Y191" i="1"/>
  <c r="X191" i="1"/>
  <c r="X225" i="1"/>
  <c r="X247" i="1"/>
  <c r="Y247" i="1"/>
  <c r="X261" i="1"/>
  <c r="Y261" i="1"/>
  <c r="Y109" i="1"/>
  <c r="X109" i="1"/>
  <c r="P133" i="1"/>
  <c r="Y106" i="1"/>
  <c r="X106" i="1"/>
  <c r="Y239" i="1"/>
  <c r="P103" i="1"/>
  <c r="Y160" i="1"/>
  <c r="X160" i="1"/>
  <c r="Y153" i="1"/>
  <c r="X153" i="1"/>
  <c r="P134" i="1"/>
  <c r="Y7" i="1"/>
  <c r="Y13" i="1"/>
  <c r="X210" i="1"/>
  <c r="Y210" i="1"/>
  <c r="V107" i="1"/>
  <c r="W107" i="1" s="1"/>
  <c r="X107" i="1" s="1"/>
  <c r="Y107" i="1" s="1"/>
  <c r="R107" i="1"/>
  <c r="Y30" i="1"/>
  <c r="X30" i="1"/>
  <c r="X91" i="1"/>
  <c r="Y91" i="1"/>
  <c r="Y89" i="1"/>
  <c r="X90" i="1"/>
  <c r="Y88" i="1"/>
  <c r="X83" i="1"/>
  <c r="Y83" i="1"/>
  <c r="X84" i="1"/>
  <c r="Y81" i="1"/>
  <c r="X81" i="1"/>
  <c r="Y77" i="1"/>
  <c r="X76" i="1"/>
  <c r="X62" i="1"/>
  <c r="X60" i="1"/>
  <c r="Y60" i="1"/>
  <c r="Y58" i="1"/>
  <c r="X56" i="1"/>
  <c r="Y51" i="1"/>
  <c r="X51" i="1"/>
  <c r="B46" i="10"/>
  <c r="Y43" i="1"/>
  <c r="X39" i="1"/>
  <c r="Y39" i="1"/>
  <c r="U113" i="1"/>
  <c r="R113" i="1" s="1"/>
  <c r="U6" i="1"/>
  <c r="R6" i="1" s="1"/>
  <c r="W6" i="1"/>
  <c r="Q6" i="1"/>
  <c r="V6" i="1"/>
  <c r="S6" i="1" s="1"/>
  <c r="U10" i="1"/>
  <c r="R10" i="1" s="1"/>
  <c r="V10" i="1"/>
  <c r="S10" i="1" s="1"/>
  <c r="Q10" i="1"/>
  <c r="W10" i="1"/>
  <c r="V9" i="1"/>
  <c r="S9" i="1" s="1"/>
  <c r="U9" i="1"/>
  <c r="R9" i="1"/>
  <c r="V12" i="1"/>
  <c r="S12" i="1" s="1"/>
  <c r="W108" i="1"/>
  <c r="X108" i="1" s="1"/>
  <c r="Q108" i="1"/>
  <c r="V108" i="1"/>
  <c r="S108" i="1" s="1"/>
  <c r="U108" i="1"/>
  <c r="R108" i="1" s="1"/>
  <c r="U31" i="1"/>
  <c r="R31" i="1" s="1"/>
  <c r="Q31" i="1"/>
  <c r="V31" i="1"/>
  <c r="S31" i="1" s="1"/>
  <c r="W31" i="1"/>
  <c r="X31" i="1" s="1"/>
  <c r="U24" i="1"/>
  <c r="R24" i="1"/>
  <c r="V24" i="1"/>
  <c r="S24" i="1" s="1"/>
  <c r="V27" i="1"/>
  <c r="S27" i="1"/>
  <c r="U27" i="1"/>
  <c r="R27" i="1" s="1"/>
  <c r="W27" i="1"/>
  <c r="X27" i="1" s="1"/>
  <c r="Q27" i="1"/>
  <c r="Q21" i="1"/>
  <c r="V22" i="1"/>
  <c r="S22" i="1" s="1"/>
  <c r="W22" i="1"/>
  <c r="Y22" i="1" s="1"/>
  <c r="Q22" i="1"/>
  <c r="W25" i="1"/>
  <c r="Y25" i="1" s="1"/>
  <c r="Q25" i="1"/>
  <c r="U25" i="1"/>
  <c r="R25" i="1" s="1"/>
  <c r="V25" i="1"/>
  <c r="S25" i="1"/>
  <c r="Q19" i="1"/>
  <c r="W19" i="1"/>
  <c r="U19" i="1"/>
  <c r="R19" i="1"/>
  <c r="V19" i="1"/>
  <c r="S19" i="1" s="1"/>
  <c r="V17" i="1"/>
  <c r="S17" i="1" s="1"/>
  <c r="W17" i="1"/>
  <c r="Y17" i="1" s="1"/>
  <c r="V16" i="1"/>
  <c r="S16" i="1" s="1"/>
  <c r="W16" i="1"/>
  <c r="X16" i="1" s="1"/>
  <c r="Q33" i="1"/>
  <c r="V33" i="1"/>
  <c r="S33" i="1" s="1"/>
  <c r="W33" i="1"/>
  <c r="U33" i="1"/>
  <c r="R33" i="1" s="1"/>
  <c r="U35" i="1"/>
  <c r="R35" i="1" s="1"/>
  <c r="V35" i="1"/>
  <c r="S35" i="1" s="1"/>
  <c r="W35" i="1"/>
  <c r="X35" i="1" s="1"/>
  <c r="Q35" i="1"/>
  <c r="V49" i="1"/>
  <c r="S49" i="1" s="1"/>
  <c r="Y70" i="1"/>
  <c r="Y69" i="1"/>
  <c r="X33" i="1"/>
  <c r="Y33" i="1"/>
  <c r="X22" i="1"/>
  <c r="Y27" i="1"/>
  <c r="Y19" i="1"/>
  <c r="X19" i="1"/>
  <c r="X10" i="1"/>
  <c r="Y10" i="1"/>
  <c r="Y6" i="1"/>
  <c r="X6" i="1"/>
  <c r="Y190" i="1"/>
  <c r="X190" i="1"/>
  <c r="Y186" i="1"/>
  <c r="X186" i="1"/>
  <c r="X180" i="1"/>
  <c r="Y180" i="1"/>
  <c r="X175" i="1"/>
  <c r="Y175" i="1"/>
  <c r="Y276" i="1"/>
  <c r="R257" i="1"/>
  <c r="X251" i="1"/>
  <c r="Y251" i="1"/>
  <c r="Y245" i="1"/>
  <c r="X245" i="1"/>
  <c r="Y240" i="1"/>
  <c r="X240" i="1"/>
  <c r="X226" i="1"/>
  <c r="Y226" i="1"/>
  <c r="X223" i="1"/>
  <c r="Y223" i="1"/>
  <c r="X222" i="1"/>
  <c r="Y222" i="1"/>
  <c r="Y212" i="1"/>
  <c r="X212" i="1"/>
  <c r="Y209" i="1"/>
  <c r="X209" i="1"/>
  <c r="X197" i="1"/>
  <c r="Y197" i="1"/>
  <c r="W171" i="1"/>
  <c r="X171" i="1" s="1"/>
  <c r="U171" i="1"/>
  <c r="R171" i="1" s="1"/>
  <c r="V171" i="1"/>
  <c r="S171" i="1"/>
  <c r="Y171" i="1"/>
  <c r="O131" i="1" l="1"/>
  <c r="P131" i="1"/>
  <c r="X93" i="1"/>
  <c r="Y93" i="1"/>
  <c r="Y258" i="1"/>
  <c r="X258" i="1"/>
  <c r="Y127" i="1"/>
  <c r="X127" i="1"/>
  <c r="U177" i="1"/>
  <c r="V177" i="1"/>
  <c r="M49" i="1"/>
  <c r="J49" i="1" s="1"/>
  <c r="I49" i="1"/>
  <c r="X192" i="1"/>
  <c r="Y31" i="1"/>
  <c r="Y16" i="1"/>
  <c r="W49" i="1"/>
  <c r="Q49" i="1"/>
  <c r="Q16" i="1"/>
  <c r="V21" i="1"/>
  <c r="S21" i="1" s="1"/>
  <c r="W21" i="1"/>
  <c r="Q18" i="1"/>
  <c r="X55" i="1"/>
  <c r="O132" i="1"/>
  <c r="X252" i="1"/>
  <c r="X188" i="1"/>
  <c r="X98" i="1"/>
  <c r="O128" i="1"/>
  <c r="Y267" i="1"/>
  <c r="V44" i="1"/>
  <c r="S44" i="1" s="1"/>
  <c r="V55" i="1"/>
  <c r="S55" i="1" s="1"/>
  <c r="U69" i="1"/>
  <c r="R69" i="1" s="1"/>
  <c r="I94" i="1"/>
  <c r="M25" i="1"/>
  <c r="J25" i="1" s="1"/>
  <c r="M20" i="1"/>
  <c r="J20" i="1" s="1"/>
  <c r="V256" i="1"/>
  <c r="W256" i="1"/>
  <c r="U256" i="1"/>
  <c r="V236" i="1"/>
  <c r="W236" i="1"/>
  <c r="Y236" i="1" s="1"/>
  <c r="U236" i="1"/>
  <c r="W233" i="1"/>
  <c r="V233" i="1"/>
  <c r="V202" i="1"/>
  <c r="U202" i="1"/>
  <c r="H173" i="1"/>
  <c r="L173" i="1"/>
  <c r="N173" i="1"/>
  <c r="O173" i="1" s="1"/>
  <c r="P173" i="1" s="1"/>
  <c r="T173" i="1" s="1"/>
  <c r="I6" i="1"/>
  <c r="M6" i="1"/>
  <c r="J6" i="1" s="1"/>
  <c r="M46" i="1"/>
  <c r="J46" i="1" s="1"/>
  <c r="I46" i="1"/>
  <c r="X264" i="1"/>
  <c r="Y264" i="1"/>
  <c r="B101" i="10"/>
  <c r="N101" i="1"/>
  <c r="M101" i="1"/>
  <c r="J101" i="1" s="1"/>
  <c r="L101" i="1"/>
  <c r="I101" i="1" s="1"/>
  <c r="W230" i="1"/>
  <c r="V230" i="1"/>
  <c r="U230" i="1"/>
  <c r="W181" i="1"/>
  <c r="X181" i="1" s="1"/>
  <c r="V181" i="1"/>
  <c r="P130" i="1"/>
  <c r="X237" i="1"/>
  <c r="X244" i="1"/>
  <c r="Y108" i="1"/>
  <c r="Y35" i="1"/>
  <c r="U18" i="1"/>
  <c r="R18" i="1" s="1"/>
  <c r="Y45" i="1"/>
  <c r="P100" i="1"/>
  <c r="Y72" i="1"/>
  <c r="Y164" i="1"/>
  <c r="U89" i="1"/>
  <c r="R89" i="1" s="1"/>
  <c r="S198" i="1"/>
  <c r="Q69" i="1"/>
  <c r="I87" i="1"/>
  <c r="X179" i="1"/>
  <c r="I112" i="1"/>
  <c r="W177" i="1"/>
  <c r="W273" i="1"/>
  <c r="V273" i="1"/>
  <c r="U273" i="1"/>
  <c r="W215" i="1"/>
  <c r="V215" i="1"/>
  <c r="Q147" i="1"/>
  <c r="V147" i="1"/>
  <c r="S147" i="1" s="1"/>
  <c r="V110" i="1"/>
  <c r="S110" i="1" s="1"/>
  <c r="W110" i="1"/>
  <c r="Q110" i="1"/>
  <c r="H131" i="1"/>
  <c r="M131" i="1"/>
  <c r="J131" i="1" s="1"/>
  <c r="L131" i="1"/>
  <c r="I131" i="1" s="1"/>
  <c r="X25" i="1"/>
  <c r="W18" i="1"/>
  <c r="U44" i="1"/>
  <c r="R44" i="1" s="1"/>
  <c r="U55" i="1"/>
  <c r="R55" i="1" s="1"/>
  <c r="V89" i="1"/>
  <c r="S89" i="1" s="1"/>
  <c r="M90" i="1"/>
  <c r="J90" i="1" s="1"/>
  <c r="V188" i="1"/>
  <c r="I136" i="1"/>
  <c r="X130" i="1"/>
  <c r="X172" i="1"/>
  <c r="Y172" i="1"/>
  <c r="V228" i="1"/>
  <c r="U228" i="1"/>
  <c r="Q130" i="1"/>
  <c r="V130" i="1"/>
  <c r="S130" i="1" s="1"/>
  <c r="Q150" i="1"/>
  <c r="W150" i="1"/>
  <c r="U150" i="1"/>
  <c r="R150" i="1" s="1"/>
  <c r="L126" i="1"/>
  <c r="I126" i="1" s="1"/>
  <c r="X152" i="1"/>
  <c r="W257" i="1"/>
  <c r="U152" i="1"/>
  <c r="R152" i="1" s="1"/>
  <c r="X28" i="1"/>
  <c r="Y28" i="1"/>
  <c r="X204" i="1"/>
  <c r="Y204" i="1"/>
  <c r="X9" i="1"/>
  <c r="Y9" i="1"/>
  <c r="X37" i="1"/>
  <c r="Y37" i="1"/>
  <c r="U94" i="1"/>
  <c r="R94" i="1" s="1"/>
  <c r="Q94" i="1"/>
  <c r="V94" i="1"/>
  <c r="S94" i="1" s="1"/>
  <c r="W94" i="1"/>
  <c r="X24" i="1"/>
  <c r="Y24" i="1"/>
  <c r="Y44" i="1"/>
  <c r="X44" i="1"/>
  <c r="Q85" i="1"/>
  <c r="V85" i="1"/>
  <c r="S85" i="1" s="1"/>
  <c r="R199" i="1"/>
  <c r="S199" i="1"/>
  <c r="W169" i="1"/>
  <c r="U169" i="1"/>
  <c r="R169" i="1" s="1"/>
  <c r="V169" i="1"/>
  <c r="S169" i="1" s="1"/>
  <c r="U208" i="1"/>
  <c r="W208" i="1"/>
  <c r="U213" i="1"/>
  <c r="W213" i="1"/>
  <c r="Q101" i="1"/>
  <c r="W101" i="1"/>
  <c r="U13" i="1"/>
  <c r="R13" i="1" s="1"/>
  <c r="Q13" i="1"/>
  <c r="W14" i="1"/>
  <c r="U14" i="1"/>
  <c r="R14" i="1" s="1"/>
  <c r="Y184" i="1"/>
  <c r="X17" i="1"/>
  <c r="V34" i="1"/>
  <c r="S34" i="1" s="1"/>
  <c r="U20" i="1"/>
  <c r="R20" i="1" s="1"/>
  <c r="U28" i="1"/>
  <c r="R28" i="1" s="1"/>
  <c r="Y54" i="1"/>
  <c r="X131" i="1"/>
  <c r="U36" i="1"/>
  <c r="R36" i="1" s="1"/>
  <c r="W46" i="1"/>
  <c r="W52" i="1"/>
  <c r="Q79" i="1"/>
  <c r="Q14" i="1"/>
  <c r="Y181" i="1"/>
  <c r="Q86" i="1"/>
  <c r="V86" i="1"/>
  <c r="S86" i="1" s="1"/>
  <c r="W86" i="1"/>
  <c r="U80" i="1"/>
  <c r="R80" i="1" s="1"/>
  <c r="W80" i="1"/>
  <c r="X29" i="1"/>
  <c r="Y29" i="1"/>
  <c r="S232" i="1"/>
  <c r="R232" i="1"/>
  <c r="S223" i="1"/>
  <c r="R223" i="1"/>
  <c r="U267" i="1"/>
  <c r="V267" i="1"/>
  <c r="W250" i="1"/>
  <c r="V250" i="1"/>
  <c r="U250" i="1"/>
  <c r="W238" i="1"/>
  <c r="V238" i="1"/>
  <c r="W232" i="1"/>
  <c r="U232" i="1"/>
  <c r="V232" i="1"/>
  <c r="W227" i="1"/>
  <c r="V227" i="1"/>
  <c r="W207" i="1"/>
  <c r="U207" i="1"/>
  <c r="Q34" i="1"/>
  <c r="U17" i="1"/>
  <c r="R17" i="1" s="1"/>
  <c r="Q20" i="1"/>
  <c r="Q28" i="1"/>
  <c r="Q24" i="1"/>
  <c r="Q12" i="1"/>
  <c r="Q9" i="1"/>
  <c r="W113" i="1"/>
  <c r="V113" i="1"/>
  <c r="S113" i="1" s="1"/>
  <c r="S107" i="1"/>
  <c r="X75" i="1"/>
  <c r="X79" i="1"/>
  <c r="U37" i="1"/>
  <c r="R37" i="1" s="1"/>
  <c r="Q37" i="1"/>
  <c r="V36" i="1"/>
  <c r="S36" i="1" s="1"/>
  <c r="W36" i="1"/>
  <c r="W48" i="1"/>
  <c r="Q53" i="1"/>
  <c r="Q61" i="1"/>
  <c r="V62" i="1"/>
  <c r="S62" i="1" s="1"/>
  <c r="V77" i="1"/>
  <c r="S77" i="1" s="1"/>
  <c r="V80" i="1"/>
  <c r="S80" i="1" s="1"/>
  <c r="W85" i="1"/>
  <c r="V13" i="1"/>
  <c r="S13" i="1" s="1"/>
  <c r="X246" i="1"/>
  <c r="V213" i="1"/>
  <c r="W262" i="1"/>
  <c r="Y157" i="1"/>
  <c r="X161" i="1"/>
  <c r="Y217" i="1"/>
  <c r="Y187" i="1"/>
  <c r="X187" i="1"/>
  <c r="L99" i="1"/>
  <c r="I99" i="1" s="1"/>
  <c r="M99" i="1"/>
  <c r="J99" i="1" s="1"/>
  <c r="B100" i="10"/>
  <c r="N99" i="1"/>
  <c r="Q167" i="1"/>
  <c r="W167" i="1"/>
  <c r="U72" i="1"/>
  <c r="R72" i="1" s="1"/>
  <c r="V72" i="1"/>
  <c r="S72" i="1" s="1"/>
  <c r="Q72" i="1"/>
  <c r="W87" i="1"/>
  <c r="Q87" i="1"/>
  <c r="V76" i="1"/>
  <c r="S76" i="1" s="1"/>
  <c r="U76" i="1"/>
  <c r="R76" i="1" s="1"/>
  <c r="Q90" i="1"/>
  <c r="U90" i="1"/>
  <c r="R90" i="1" s="1"/>
  <c r="V90" i="1"/>
  <c r="S90" i="1" s="1"/>
  <c r="S225" i="1"/>
  <c r="R225" i="1"/>
  <c r="W275" i="1"/>
  <c r="U275" i="1"/>
  <c r="W249" i="1"/>
  <c r="U249" i="1"/>
  <c r="W231" i="1"/>
  <c r="V231" i="1"/>
  <c r="U231" i="1"/>
  <c r="W219" i="1"/>
  <c r="V219" i="1"/>
  <c r="Y124" i="1"/>
  <c r="X124" i="1"/>
  <c r="X216" i="1"/>
  <c r="Y216" i="1"/>
  <c r="W159" i="1"/>
  <c r="U159" i="1"/>
  <c r="R159" i="1" s="1"/>
  <c r="Q134" i="1"/>
  <c r="W134" i="1"/>
  <c r="V134" i="1"/>
  <c r="S134" i="1" s="1"/>
  <c r="W74" i="1"/>
  <c r="V74" i="1"/>
  <c r="S74" i="1" s="1"/>
  <c r="U74" i="1"/>
  <c r="R74" i="1" s="1"/>
  <c r="S261" i="1"/>
  <c r="R261" i="1"/>
  <c r="S250" i="1"/>
  <c r="R250" i="1"/>
  <c r="R182" i="1"/>
  <c r="S182" i="1"/>
  <c r="U268" i="1"/>
  <c r="W268" i="1"/>
  <c r="V268" i="1"/>
  <c r="V259" i="1"/>
  <c r="U259" i="1"/>
  <c r="U204" i="1"/>
  <c r="V204" i="1"/>
  <c r="U195" i="1"/>
  <c r="W195" i="1"/>
  <c r="Q168" i="1"/>
  <c r="U168" i="1"/>
  <c r="R168" i="1" s="1"/>
  <c r="W168" i="1"/>
  <c r="V105" i="1"/>
  <c r="S105" i="1" s="1"/>
  <c r="W105" i="1"/>
  <c r="U105" i="1"/>
  <c r="R105" i="1" s="1"/>
  <c r="Q140" i="1"/>
  <c r="W140" i="1"/>
  <c r="V140" i="1"/>
  <c r="S140" i="1" s="1"/>
  <c r="W12" i="1"/>
  <c r="U46" i="1"/>
  <c r="R46" i="1" s="1"/>
  <c r="W53" i="1"/>
  <c r="W61" i="1"/>
  <c r="Q75" i="1"/>
  <c r="U85" i="1"/>
  <c r="R85" i="1" s="1"/>
  <c r="S194" i="1"/>
  <c r="Q159" i="1"/>
  <c r="V195" i="1"/>
  <c r="U181" i="1"/>
  <c r="X253" i="1"/>
  <c r="Y253" i="1"/>
  <c r="Y112" i="1"/>
  <c r="X112" i="1"/>
  <c r="X202" i="1"/>
  <c r="Y202" i="1"/>
  <c r="Q127" i="1"/>
  <c r="U127" i="1"/>
  <c r="R127" i="1" s="1"/>
  <c r="S217" i="1"/>
  <c r="R217" i="1"/>
  <c r="U271" i="1"/>
  <c r="W271" i="1"/>
  <c r="V271" i="1"/>
  <c r="V255" i="1"/>
  <c r="U255" i="1"/>
  <c r="W255" i="1"/>
  <c r="W241" i="1"/>
  <c r="U241" i="1"/>
  <c r="V241" i="1"/>
  <c r="U235" i="1"/>
  <c r="W235" i="1"/>
  <c r="V224" i="1"/>
  <c r="W224" i="1"/>
  <c r="W220" i="1"/>
  <c r="V220" i="1"/>
  <c r="U220" i="1"/>
  <c r="B96" i="10"/>
  <c r="W96" i="1"/>
  <c r="Q104" i="1"/>
  <c r="V104" i="1"/>
  <c r="S104" i="1" s="1"/>
  <c r="U104" i="1"/>
  <c r="R104" i="1" s="1"/>
  <c r="W104" i="1"/>
  <c r="W34" i="1"/>
  <c r="W20" i="1"/>
  <c r="V28" i="1"/>
  <c r="S28" i="1" s="1"/>
  <c r="V173" i="1"/>
  <c r="S173" i="1" s="1"/>
  <c r="U52" i="1"/>
  <c r="R52" i="1" s="1"/>
  <c r="V56" i="1"/>
  <c r="S56" i="1" s="1"/>
  <c r="W71" i="1"/>
  <c r="U71" i="1"/>
  <c r="R71" i="1" s="1"/>
  <c r="V75" i="1"/>
  <c r="S75" i="1" s="1"/>
  <c r="Q77" i="1"/>
  <c r="V79" i="1"/>
  <c r="S79" i="1" s="1"/>
  <c r="Q80" i="1"/>
  <c r="U86" i="1"/>
  <c r="R86" i="1" s="1"/>
  <c r="R175" i="1"/>
  <c r="R212" i="1"/>
  <c r="Y211" i="1"/>
  <c r="V168" i="1"/>
  <c r="S168" i="1" s="1"/>
  <c r="V235" i="1"/>
  <c r="Q169" i="1"/>
  <c r="V14" i="1"/>
  <c r="S14" i="1" s="1"/>
  <c r="R239" i="1"/>
  <c r="Y117" i="1"/>
  <c r="V101" i="1"/>
  <c r="S101" i="1" s="1"/>
  <c r="V207" i="1"/>
  <c r="U227" i="1"/>
  <c r="X126" i="1"/>
  <c r="U224" i="1"/>
  <c r="U262" i="1"/>
  <c r="U134" i="1"/>
  <c r="R134" i="1" s="1"/>
  <c r="N127" i="1"/>
  <c r="M127" i="1"/>
  <c r="J127" i="1" s="1"/>
  <c r="H127" i="1"/>
  <c r="N102" i="1"/>
  <c r="M102" i="1"/>
  <c r="J102" i="1" s="1"/>
  <c r="L102" i="1"/>
  <c r="I102" i="1" s="1"/>
  <c r="B102" i="10"/>
  <c r="Q84" i="1"/>
  <c r="U84" i="1"/>
  <c r="R84" i="1" s="1"/>
  <c r="V84" i="1"/>
  <c r="S84" i="1" s="1"/>
  <c r="W78" i="1"/>
  <c r="V78" i="1"/>
  <c r="S78" i="1" s="1"/>
  <c r="U78" i="1"/>
  <c r="R78" i="1" s="1"/>
  <c r="Q93" i="1"/>
  <c r="V93" i="1"/>
  <c r="S93" i="1" s="1"/>
  <c r="U93" i="1"/>
  <c r="R93" i="1" s="1"/>
  <c r="S262" i="1"/>
  <c r="R262" i="1"/>
  <c r="S252" i="1"/>
  <c r="R252" i="1"/>
  <c r="S245" i="1"/>
  <c r="S242" i="1"/>
  <c r="R242" i="1"/>
  <c r="R177" i="1"/>
  <c r="Q149" i="1"/>
  <c r="U149" i="1"/>
  <c r="R149" i="1" s="1"/>
  <c r="W149" i="1"/>
  <c r="V149" i="1"/>
  <c r="S149" i="1" s="1"/>
  <c r="U277" i="1"/>
  <c r="V277" i="1"/>
  <c r="W277" i="1"/>
  <c r="U263" i="1"/>
  <c r="W263" i="1"/>
  <c r="W259" i="1"/>
  <c r="Y133" i="1"/>
  <c r="X242" i="1"/>
  <c r="X125" i="1"/>
  <c r="Y125" i="1"/>
  <c r="Q135" i="1"/>
  <c r="B130" i="10"/>
  <c r="U242" i="1"/>
  <c r="V242" i="1"/>
  <c r="W203" i="1"/>
  <c r="U203" i="1"/>
  <c r="Q102" i="1"/>
  <c r="W102" i="1"/>
  <c r="V206" i="1"/>
  <c r="W206" i="1"/>
  <c r="M58" i="1"/>
  <c r="J58" i="1" s="1"/>
  <c r="M60" i="1"/>
  <c r="J60" i="1" s="1"/>
  <c r="X121" i="1"/>
  <c r="Y110" i="1" l="1"/>
  <c r="X110" i="1"/>
  <c r="Y273" i="1"/>
  <c r="X273" i="1"/>
  <c r="X49" i="1"/>
  <c r="Y49" i="1"/>
  <c r="X177" i="1"/>
  <c r="Y177" i="1"/>
  <c r="O101" i="1"/>
  <c r="P101" i="1"/>
  <c r="X236" i="1"/>
  <c r="X18" i="1"/>
  <c r="Y18" i="1"/>
  <c r="X230" i="1"/>
  <c r="Y230" i="1"/>
  <c r="I173" i="1"/>
  <c r="M173" i="1"/>
  <c r="J173" i="1" s="1"/>
  <c r="Y256" i="1"/>
  <c r="X256" i="1"/>
  <c r="Y21" i="1"/>
  <c r="X21" i="1"/>
  <c r="Y215" i="1"/>
  <c r="X215" i="1"/>
  <c r="W173" i="1"/>
  <c r="Q173" i="1"/>
  <c r="U173" i="1"/>
  <c r="R173" i="1" s="1"/>
  <c r="X257" i="1"/>
  <c r="Y257" i="1"/>
  <c r="X150" i="1"/>
  <c r="Y150" i="1"/>
  <c r="X233" i="1"/>
  <c r="Y233" i="1"/>
  <c r="Y102" i="1"/>
  <c r="X102" i="1"/>
  <c r="X159" i="1"/>
  <c r="Y159" i="1"/>
  <c r="O99" i="1"/>
  <c r="P99" i="1"/>
  <c r="Y207" i="1"/>
  <c r="X207" i="1"/>
  <c r="O127" i="1"/>
  <c r="P127" i="1"/>
  <c r="X20" i="1"/>
  <c r="Y20" i="1"/>
  <c r="X268" i="1"/>
  <c r="Y268" i="1"/>
  <c r="X134" i="1"/>
  <c r="Y134" i="1"/>
  <c r="Y101" i="1"/>
  <c r="X101" i="1"/>
  <c r="Y169" i="1"/>
  <c r="X169" i="1"/>
  <c r="Y206" i="1"/>
  <c r="X206" i="1"/>
  <c r="O102" i="1"/>
  <c r="P102" i="1"/>
  <c r="X34" i="1"/>
  <c r="Y34" i="1"/>
  <c r="Y235" i="1"/>
  <c r="X235" i="1"/>
  <c r="X241" i="1"/>
  <c r="Y241" i="1"/>
  <c r="Y53" i="1"/>
  <c r="X53" i="1"/>
  <c r="Y140" i="1"/>
  <c r="X140" i="1"/>
  <c r="Y195" i="1"/>
  <c r="X195" i="1"/>
  <c r="Y219" i="1"/>
  <c r="X219" i="1"/>
  <c r="Y87" i="1"/>
  <c r="X87" i="1"/>
  <c r="Y167" i="1"/>
  <c r="X167" i="1"/>
  <c r="X36" i="1"/>
  <c r="Y36" i="1"/>
  <c r="Y227" i="1"/>
  <c r="X227" i="1"/>
  <c r="X250" i="1"/>
  <c r="Y250" i="1"/>
  <c r="Y14" i="1"/>
  <c r="X14" i="1"/>
  <c r="X259" i="1"/>
  <c r="Y259" i="1"/>
  <c r="Y71" i="1"/>
  <c r="X71" i="1"/>
  <c r="Y224" i="1"/>
  <c r="X224" i="1"/>
  <c r="Y12" i="1"/>
  <c r="X12" i="1"/>
  <c r="Y46" i="1"/>
  <c r="X46" i="1"/>
  <c r="Y94" i="1"/>
  <c r="X94" i="1"/>
  <c r="X263" i="1"/>
  <c r="Y263" i="1"/>
  <c r="Y61" i="1"/>
  <c r="X61" i="1"/>
  <c r="Y105" i="1"/>
  <c r="X105" i="1"/>
  <c r="X231" i="1"/>
  <c r="Y231" i="1"/>
  <c r="X275" i="1"/>
  <c r="Y275" i="1"/>
  <c r="X48" i="1"/>
  <c r="Y48" i="1"/>
  <c r="X232" i="1"/>
  <c r="Y232" i="1"/>
  <c r="X86" i="1"/>
  <c r="Y86" i="1"/>
  <c r="X208" i="1"/>
  <c r="Y208" i="1"/>
  <c r="X203" i="1"/>
  <c r="Y203" i="1"/>
  <c r="Y277" i="1"/>
  <c r="X277" i="1"/>
  <c r="X149" i="1"/>
  <c r="Y149" i="1"/>
  <c r="X78" i="1"/>
  <c r="Y78" i="1"/>
  <c r="Y104" i="1"/>
  <c r="X104" i="1"/>
  <c r="Y96" i="1"/>
  <c r="X96" i="1"/>
  <c r="X220" i="1"/>
  <c r="Y220" i="1"/>
  <c r="Y255" i="1"/>
  <c r="X255" i="1"/>
  <c r="Y271" i="1"/>
  <c r="X271" i="1"/>
  <c r="X168" i="1"/>
  <c r="Y168" i="1"/>
  <c r="X74" i="1"/>
  <c r="Y74" i="1"/>
  <c r="Y249" i="1"/>
  <c r="X249" i="1"/>
  <c r="Y262" i="1"/>
  <c r="X262" i="1"/>
  <c r="X85" i="1"/>
  <c r="Y85" i="1"/>
  <c r="X113" i="1"/>
  <c r="Y113" i="1"/>
  <c r="X238" i="1"/>
  <c r="Y238" i="1"/>
  <c r="X80" i="1"/>
  <c r="Y80" i="1"/>
  <c r="Y52" i="1"/>
  <c r="X52" i="1"/>
  <c r="Y213" i="1"/>
  <c r="X213" i="1"/>
  <c r="Y173" i="1" l="1"/>
  <c r="X173" i="1"/>
</calcChain>
</file>

<file path=xl/sharedStrings.xml><?xml version="1.0" encoding="utf-8"?>
<sst xmlns="http://schemas.openxmlformats.org/spreadsheetml/2006/main" count="2562" uniqueCount="808">
  <si>
    <t>Descrizione</t>
  </si>
  <si>
    <t>Costo</t>
  </si>
  <si>
    <t>INCI name</t>
  </si>
  <si>
    <t>AMPHOTENSID 9M</t>
  </si>
  <si>
    <t>Disodium Cocoamphoacetate (and) Sodium Laureth Sulfate</t>
  </si>
  <si>
    <t>AMPHOTENSID AMF</t>
  </si>
  <si>
    <t>AMPHOTENSID B4 Conc /I</t>
  </si>
  <si>
    <t>Cocamidopropyl Betaine</t>
  </si>
  <si>
    <t xml:space="preserve">AMPHOTENSID B4/C </t>
  </si>
  <si>
    <t>AMPHOTENSID B4/CONC</t>
  </si>
  <si>
    <t>AMPHOTENSID COX</t>
  </si>
  <si>
    <t>Lauramidopropyl Oxide</t>
  </si>
  <si>
    <t>Disodium Cocoamphoacetate</t>
  </si>
  <si>
    <t>Sodium Laureth Sulfate (and) Sodium Dilaureth-7 Citrate</t>
  </si>
  <si>
    <t>EXTRACT 56/2</t>
  </si>
  <si>
    <t>MEA-Lauryl Sulfate (and) Disodium Laureth Sulfosuccinate (and) Cocamide DEA</t>
  </si>
  <si>
    <t>FLEROGUM K38</t>
  </si>
  <si>
    <t>Potassium Cocoate</t>
  </si>
  <si>
    <t>FLEROGUM LX</t>
  </si>
  <si>
    <t>Patassium Laurate</t>
  </si>
  <si>
    <t>FLEROGUM O24</t>
  </si>
  <si>
    <t>Potassium Oleate</t>
  </si>
  <si>
    <t>FLEROGUM OK/46</t>
  </si>
  <si>
    <t>Potassium Cocoate (and) Potassium Oleate</t>
  </si>
  <si>
    <t>Glycerin</t>
  </si>
  <si>
    <t>LUMO S ACIDO</t>
  </si>
  <si>
    <t>LUMORO CMS</t>
  </si>
  <si>
    <t>Sodium Cocoamphoacetate (and) Sodium Myrystoil Sarcosinate (and) Sodium Lauryl Sulfoacetate (and) Glycerin (and) Urea</t>
  </si>
  <si>
    <t>LUMOROL 52/P</t>
  </si>
  <si>
    <t>LUMOROL 54 SP</t>
  </si>
  <si>
    <t>Sodium Dodecylbenzenesulfonate (and) Sodium Laureth Sulfate (and) Cocamide DEA</t>
  </si>
  <si>
    <t>LUMOROL 54 SP/N</t>
  </si>
  <si>
    <t xml:space="preserve">Sodium Dodecylbenzenesulfonate (and) Sodium Laureth Sulfate </t>
  </si>
  <si>
    <t>LUMOROL BMS</t>
  </si>
  <si>
    <t>Sodium Myristoyl Sarcosinate (and) CocamidopropylBetaine (and) Sodium Lauryl Sulfoacetate</t>
  </si>
  <si>
    <t>PEARLAGENT 2000/I</t>
  </si>
  <si>
    <t>PIOL 15</t>
  </si>
  <si>
    <t>Piroctone Olamine (and) Propylene Glycol (and) Lauramidopropyl Betaine</t>
  </si>
  <si>
    <t>PROTELAN 1430</t>
  </si>
  <si>
    <t>Sodium Myristoyl Sarcosinate</t>
  </si>
  <si>
    <t>PROTELAN AG 11</t>
  </si>
  <si>
    <t>Potassium Undecylenoyl Hydrolized Wheat Protein</t>
  </si>
  <si>
    <t>PROTELAN AG8</t>
  </si>
  <si>
    <t>Disodium Capryloyl Glutamate</t>
  </si>
  <si>
    <t>PROTELAN AGL 95</t>
  </si>
  <si>
    <t>Sodium Lauroyl Glutamate</t>
  </si>
  <si>
    <t>PROTELAN AGL 95 PV</t>
  </si>
  <si>
    <t>PROTELAN AGL 95/C</t>
  </si>
  <si>
    <t>Sodium Cocoyl Glutamate</t>
  </si>
  <si>
    <t>PROTELAN ENS</t>
  </si>
  <si>
    <t>Glyceryl Stearate (and) Cetearyl Alcohol (and) Stearic Acid (and) Sodium Lauroyl Glutamate</t>
  </si>
  <si>
    <t>PROTELAN LS 9011</t>
  </si>
  <si>
    <t>Sodium Luroyl Sarcosinate</t>
  </si>
  <si>
    <t>PROTELAN LS 9011/C</t>
  </si>
  <si>
    <t>Sodium Cocoyl Sarcosinate</t>
  </si>
  <si>
    <t>PROTELAN MGL</t>
  </si>
  <si>
    <t>Sodium Myristoyl Glutamate</t>
  </si>
  <si>
    <t>PROTELAN MST35</t>
  </si>
  <si>
    <t>Sodium Myristoyl Sarcosinate (and)Sodium Methyl Cocoyl Taurate</t>
  </si>
  <si>
    <t>PROTELAN VE/K</t>
  </si>
  <si>
    <t>Sodium Cocoyl Hydrolized Wheat Protein</t>
  </si>
  <si>
    <t>PURTON CFD</t>
  </si>
  <si>
    <t>Cocamide DEA</t>
  </si>
  <si>
    <t>PURTON CFM /F</t>
  </si>
  <si>
    <t>Cocamide MEA</t>
  </si>
  <si>
    <t>PURTON CM/20</t>
  </si>
  <si>
    <t>Sodium Laureth Sulfate (and) Cocamide MEA</t>
  </si>
  <si>
    <t>SETACIN 103 SP</t>
  </si>
  <si>
    <t>Disodium Laureth Solfosuccinate</t>
  </si>
  <si>
    <t>Cetrimonium Chloride</t>
  </si>
  <si>
    <t>Sorbitol</t>
  </si>
  <si>
    <t>SULFETAL LA</t>
  </si>
  <si>
    <t>Ammonium Lauryl Sulfate</t>
  </si>
  <si>
    <t>SULFETAL LM</t>
  </si>
  <si>
    <t>MEA-Lauryl Sulfate</t>
  </si>
  <si>
    <t>SULFETAL LS</t>
  </si>
  <si>
    <t>Sodium Lauryl Sulfate</t>
  </si>
  <si>
    <t>SULFETAL LS 40/T</t>
  </si>
  <si>
    <t>SodiumCoco-Sulfate</t>
  </si>
  <si>
    <t>SULFETAL LT</t>
  </si>
  <si>
    <t>TEA-Lauryl Sulfate</t>
  </si>
  <si>
    <t>SULFETAL MG</t>
  </si>
  <si>
    <t>Magnesium Lauryl Sulfate</t>
  </si>
  <si>
    <t>SULFETAL PLE</t>
  </si>
  <si>
    <t>Sodium Laureth Sulfate (and) MEA-Lauryl Sulfate (and) Cocamide DEA</t>
  </si>
  <si>
    <t>ZETESOL 1070</t>
  </si>
  <si>
    <t>Sodium Laureth Sulfate</t>
  </si>
  <si>
    <t>ZETESOL 250</t>
  </si>
  <si>
    <t>ZETESOL 256/N</t>
  </si>
  <si>
    <t>ZETESOL 270/L</t>
  </si>
  <si>
    <t>ZETESOL 270/N</t>
  </si>
  <si>
    <t>ZETESOL 270/NS</t>
  </si>
  <si>
    <t>ZETESOL 270/P</t>
  </si>
  <si>
    <t>ZETESOL AN 27</t>
  </si>
  <si>
    <t>ZETESOL LA</t>
  </si>
  <si>
    <t>Ammonium Laureth Sulfate</t>
  </si>
  <si>
    <t>ZETESOL LA /370</t>
  </si>
  <si>
    <t>ZETESOL LES 2</t>
  </si>
  <si>
    <t>ZETESOL LES 2/A</t>
  </si>
  <si>
    <t>ZETESOL LES 2/A-L3</t>
  </si>
  <si>
    <t>ZETESOL LES 2/C</t>
  </si>
  <si>
    <t>Sodium Coceth Sulfate</t>
  </si>
  <si>
    <t>ZETESOL LES 2/SL</t>
  </si>
  <si>
    <t>ZETESOL LES 3/SL</t>
  </si>
  <si>
    <t>ZETESOL LME</t>
  </si>
  <si>
    <t>MEA-Laureth Sulfate</t>
  </si>
  <si>
    <t>ZETESOL ME/70</t>
  </si>
  <si>
    <t>Magnesium Laureth Sulfate</t>
  </si>
  <si>
    <t>ZETESOL MGS</t>
  </si>
  <si>
    <t>Magnesium Laureth Sulfate (and) Disodium Laureth Sulfosuccinate</t>
  </si>
  <si>
    <t>ZETESOL MX</t>
  </si>
  <si>
    <t>Magnesium Lauryl Sulfate (and) Lauramidopropyl Oxide</t>
  </si>
  <si>
    <t>ZETESOL T CONC.</t>
  </si>
  <si>
    <t>Sodium Laureth Sulfate (and) Cocamide DEA</t>
  </si>
  <si>
    <t>ZETESOL ZN</t>
  </si>
  <si>
    <t>Zinc Coco-Sulfate</t>
  </si>
  <si>
    <t>Zusolat 1004</t>
  </si>
  <si>
    <t>Laureth-4</t>
  </si>
  <si>
    <t>Laureth-7</t>
  </si>
  <si>
    <t>% provv.</t>
  </si>
  <si>
    <t>&gt;20 Ton</t>
  </si>
  <si>
    <t>&gt;10 Ton</t>
  </si>
  <si>
    <t>&gt;5 Ton</t>
  </si>
  <si>
    <t>Bulk</t>
  </si>
  <si>
    <t>IBC/Drums</t>
  </si>
  <si>
    <t>PIROCTONE OLAMINE</t>
  </si>
  <si>
    <t xml:space="preserve">Piroctone Olamine </t>
  </si>
  <si>
    <t>SULFETAL LA B-E</t>
  </si>
  <si>
    <t>SULFETAL LS-E</t>
  </si>
  <si>
    <t>SULFETAL ZN</t>
  </si>
  <si>
    <t>ZETESOL LES 3</t>
  </si>
  <si>
    <t xml:space="preserve"> -</t>
  </si>
  <si>
    <t>Note</t>
  </si>
  <si>
    <t>MULSIFAN CPA</t>
  </si>
  <si>
    <t>Laureth-23</t>
  </si>
  <si>
    <t>Polysorbate 20</t>
  </si>
  <si>
    <t>Polysorbate 80</t>
  </si>
  <si>
    <t>AMPHOTENSID D1</t>
  </si>
  <si>
    <t>AMPHOTENSID EH</t>
  </si>
  <si>
    <t>AUTOPOON 4012</t>
  </si>
  <si>
    <t>CONTRASPUM 300</t>
  </si>
  <si>
    <t>CONTRASPUM A 4050</t>
  </si>
  <si>
    <t>CONTRASPUM M 4053</t>
  </si>
  <si>
    <t>CONTRASPUM W CONC</t>
  </si>
  <si>
    <t>INHIBITOR 4000</t>
  </si>
  <si>
    <t>LUMOROL 4290</t>
  </si>
  <si>
    <t>LUMOROL E 690</t>
  </si>
  <si>
    <t>LUMOROL K 5019</t>
  </si>
  <si>
    <t>MULSIFAN RT 1</t>
  </si>
  <si>
    <t>MULSIFAN RT 11</t>
  </si>
  <si>
    <t>MULSIFAN RT 110</t>
  </si>
  <si>
    <t>MULSIFAN RT 113</t>
  </si>
  <si>
    <t>MULSIFAN RT 141</t>
  </si>
  <si>
    <t>MULSIFAN RT 203/80 M</t>
  </si>
  <si>
    <t>MULSIFAN RT 258</t>
  </si>
  <si>
    <t>MULSIFAN RT 410G</t>
  </si>
  <si>
    <t>OXETAL VD 92</t>
  </si>
  <si>
    <t>PERLAGENT GM 4055</t>
  </si>
  <si>
    <t>PERLAGENT GM 4175</t>
  </si>
  <si>
    <t xml:space="preserve">PHOSFETAL 201 </t>
  </si>
  <si>
    <t>PHOSFETAL 201 K</t>
  </si>
  <si>
    <t>PHOSFETAL 213</t>
  </si>
  <si>
    <t>PROTELAN PCA 40</t>
  </si>
  <si>
    <t>ROFAMIN KD</t>
  </si>
  <si>
    <t>SULFETAL 4069</t>
  </si>
  <si>
    <t>ZUSOLAT 1008/85</t>
  </si>
  <si>
    <t>AMPHOTENSID CCF</t>
  </si>
  <si>
    <t>INHIBITOR 7606</t>
  </si>
  <si>
    <t>LUMOROL 4192</t>
  </si>
  <si>
    <t>LUMOROL 4339</t>
  </si>
  <si>
    <t>LUMOROL 4348</t>
  </si>
  <si>
    <t>LUMOROL 4357</t>
  </si>
  <si>
    <t>LUMOROL 4364</t>
  </si>
  <si>
    <t>LUMOROL K 5229</t>
  </si>
  <si>
    <t>LUMOROL K 5240</t>
  </si>
  <si>
    <t>LUMOROL K 5303</t>
  </si>
  <si>
    <t xml:space="preserve">LUMOROL RK </t>
  </si>
  <si>
    <t>MULSIFAN CB</t>
  </si>
  <si>
    <t>MULSIFAN K326</t>
  </si>
  <si>
    <t>MULSIFAN RT 2</t>
  </si>
  <si>
    <t>MULSIFAN RT 7</t>
  </si>
  <si>
    <t>MULSIFAN RT 22</t>
  </si>
  <si>
    <t>MULSIFAN RT 23</t>
  </si>
  <si>
    <t>MULSIFAN RT 24</t>
  </si>
  <si>
    <t>MULSIFAN RT 38</t>
  </si>
  <si>
    <t>MULSIFAN RT 69</t>
  </si>
  <si>
    <t>MULSIFAN RT 133</t>
  </si>
  <si>
    <t>MULSIFAN RT 157</t>
  </si>
  <si>
    <t>MULSIFAN RT 163</t>
  </si>
  <si>
    <t>MULSIFAN RT 269</t>
  </si>
  <si>
    <t>MULSIFAN RT 389</t>
  </si>
  <si>
    <t>MULSIFAN RT 482</t>
  </si>
  <si>
    <t>OXETAL VD 20</t>
  </si>
  <si>
    <t>OXETAL A125</t>
  </si>
  <si>
    <t>OXETAL ID 104</t>
  </si>
  <si>
    <t>OXETAL 500/85</t>
  </si>
  <si>
    <t>OXETAL 800/85</t>
  </si>
  <si>
    <t>OXYPON 288</t>
  </si>
  <si>
    <t>OXYPON 328</t>
  </si>
  <si>
    <t>OXYPON 365</t>
  </si>
  <si>
    <t>OXYPON 401</t>
  </si>
  <si>
    <t>OXYPON 440</t>
  </si>
  <si>
    <t>OXYPON 2145</t>
  </si>
  <si>
    <t>PROPETAL 100</t>
  </si>
  <si>
    <t>PROPETAL 105</t>
  </si>
  <si>
    <t>PROPETAL 120</t>
  </si>
  <si>
    <t>PROPETAL 130</t>
  </si>
  <si>
    <t>PROPETAL 140</t>
  </si>
  <si>
    <t>PROPETAL 150</t>
  </si>
  <si>
    <t>PROPETAL 160</t>
  </si>
  <si>
    <t>PROPETAL 200</t>
  </si>
  <si>
    <t>PROPETAL 300</t>
  </si>
  <si>
    <t>PURTON SFD</t>
  </si>
  <si>
    <t>SEBUMOLLPC</t>
  </si>
  <si>
    <t>SEBUMOL ODPC</t>
  </si>
  <si>
    <t>SEBUMOL SPC</t>
  </si>
  <si>
    <t>SETACIN F Spez. Paste</t>
  </si>
  <si>
    <t>SETACIN 103 Spezial</t>
  </si>
  <si>
    <t>SULFETAL 4105</t>
  </si>
  <si>
    <t>SULFETAL C jot 60</t>
  </si>
  <si>
    <t>SULFETAL KT 400</t>
  </si>
  <si>
    <t>SULFETAL MF</t>
  </si>
  <si>
    <t>SULFETAL TC 50</t>
  </si>
  <si>
    <t>TREOSAL 2058</t>
  </si>
  <si>
    <t>TRIUMPHNETZER ZSG</t>
  </si>
  <si>
    <t>WAXEMULSION 1864</t>
  </si>
  <si>
    <t>ZETESAP 5165</t>
  </si>
  <si>
    <t>ZETESAP 5213</t>
  </si>
  <si>
    <t>ZETESAP 813 P</t>
  </si>
  <si>
    <t>ZETESAP C11</t>
  </si>
  <si>
    <t>ZETESAP Natural Wax</t>
  </si>
  <si>
    <t>ZETESAP ST 5251</t>
  </si>
  <si>
    <t>ZETESOL TP300</t>
  </si>
  <si>
    <t>ZETESOL 470</t>
  </si>
  <si>
    <t>ZETESOL 2056</t>
  </si>
  <si>
    <t>ZUSOLAT 1004</t>
  </si>
  <si>
    <t>ZUSOLAT 1005/85</t>
  </si>
  <si>
    <t>ZUSOLAT 1010/85</t>
  </si>
  <si>
    <t>LUKOROL K1000</t>
  </si>
  <si>
    <t>Altriform S</t>
  </si>
  <si>
    <t>bag</t>
  </si>
  <si>
    <t>drum</t>
  </si>
  <si>
    <t>hobbock</t>
  </si>
  <si>
    <t>Rofamin T</t>
  </si>
  <si>
    <t>Rofamin T - Flakes</t>
  </si>
  <si>
    <t>Rofamin TD</t>
  </si>
  <si>
    <t>Rofamin T 40</t>
  </si>
  <si>
    <t>Rofamin TD 40</t>
  </si>
  <si>
    <t>Rofamin STD - Flakes</t>
  </si>
  <si>
    <t>Rofamin OD 80</t>
  </si>
  <si>
    <t>Rofamin OD 85</t>
  </si>
  <si>
    <t>Maltitol 55/75</t>
  </si>
  <si>
    <t>Maltitol 75/75</t>
  </si>
  <si>
    <t>Rofetan 148</t>
  </si>
  <si>
    <t>Rofacer 148</t>
  </si>
  <si>
    <t>ALCOOL CETIL-OLEICO 50/55</t>
  </si>
  <si>
    <t xml:space="preserve">ALCOOL CETIL-OLEICO 80/85 </t>
  </si>
  <si>
    <t xml:space="preserve">ALCOOL CETIL-OLEICO 90/95 </t>
  </si>
  <si>
    <t>Capryl/Capric Triglyceride</t>
  </si>
  <si>
    <t>Dicapryl Ether</t>
  </si>
  <si>
    <t>T-OIL GTCC</t>
  </si>
  <si>
    <t>T-OIL OE</t>
  </si>
  <si>
    <t>ECOROL 12/98</t>
  </si>
  <si>
    <t>Cetyl Alcohol</t>
  </si>
  <si>
    <t>Stearyl Alcohol</t>
  </si>
  <si>
    <t>Cetyl Sterayl Alcohol</t>
  </si>
  <si>
    <t>Myristyl Alcohol</t>
  </si>
  <si>
    <t>Poliquaternium-7</t>
  </si>
  <si>
    <t>Sodium Laureth Sulfate (and) Glycol Stearate (and) Cocamide MEA (and) Cocamide DEA and Propylen Glycol</t>
  </si>
  <si>
    <t>Glycol Stearate (and) MIPA-Laureth Sulfate</t>
  </si>
  <si>
    <t>Techincal product</t>
  </si>
  <si>
    <t>PEG-90 Glyceryl Isostearate (and) Laureth-2</t>
  </si>
  <si>
    <t>Disodium Laureth Sulfosuccinate (and) Sodium Lauryl Sulfoacetate</t>
  </si>
  <si>
    <t>Polyglyceril-3Polyricinoleate</t>
  </si>
  <si>
    <t>Zetemuls PGR</t>
  </si>
  <si>
    <t>ZETEMULS GO</t>
  </si>
  <si>
    <t>Glyceryl Oleate</t>
  </si>
  <si>
    <t>Dodecylbenzenesulfonate</t>
  </si>
  <si>
    <t>ALCOOL CETIL-OLEICO 60/65</t>
  </si>
  <si>
    <t>ALCOOL CETIL-OLEICO 70/75</t>
  </si>
  <si>
    <t xml:space="preserve">Sodium Dodecyl-benzensulfonate (and) Sodium Laureth Sulfate (and) Cocamide DEA (and) Potassium Cocoate (and) Potassium Oleate (and)  Cocamidopropyl Betaine (and) Alcohol C12-C14 ethoxylated propoxylated (and) Laureth-7 </t>
  </si>
  <si>
    <t>Zusolat 1007</t>
  </si>
  <si>
    <t>Zusolat 1007/85</t>
  </si>
  <si>
    <t>Laureth-7 (and) aqua</t>
  </si>
  <si>
    <t>AMPHOTENSID GM 1993</t>
  </si>
  <si>
    <t xml:space="preserve">Ethoxylated fatty amine (and) ethoxylated fatty alcohols </t>
  </si>
  <si>
    <t>LUMOROL BBP</t>
  </si>
  <si>
    <t>Sodium Dodecyl-benzensulfonate (and) Potassium Cocoate (and) Laureth-7 (and) Urea (and) Sodium Laureth Sulfate (and) Cocamide DEA (and) Sodium Chloride</t>
  </si>
  <si>
    <t>DIVALIN C7</t>
  </si>
  <si>
    <t>ZETESOL MG/350</t>
  </si>
  <si>
    <t>OPACIFIER 621</t>
  </si>
  <si>
    <t>Sodium Styrene/Acrylates Copolymer (and) Aqua</t>
  </si>
  <si>
    <t>Oleyl Alcohol</t>
  </si>
  <si>
    <t xml:space="preserve">ZETEMULS CO 40 </t>
  </si>
  <si>
    <t>PEG-40 Castor Oil</t>
  </si>
  <si>
    <t>ZETEMULS CO 80</t>
  </si>
  <si>
    <t>PEG-75 Castor Oil</t>
  </si>
  <si>
    <t>ZETEMULS COH 40</t>
  </si>
  <si>
    <t>PEG-40 Hydrogenated Castor Oil</t>
  </si>
  <si>
    <t>ZETEMULS COH 40/90</t>
  </si>
  <si>
    <t>PEG-40 Hydrogenated Castor Oil (and) Aqua (and) Propylene Glycol</t>
  </si>
  <si>
    <t>ZETEMULS COH 40/95</t>
  </si>
  <si>
    <t>PEG-40 Hydrogenated Castor Oil (and) Aqua</t>
  </si>
  <si>
    <t>ZETEMULS LH 24</t>
  </si>
  <si>
    <t>ZETEMULS RT 141</t>
  </si>
  <si>
    <t>ZETEMULS RT 146</t>
  </si>
  <si>
    <t>STEARIC ACID</t>
  </si>
  <si>
    <t>Stearic Acid</t>
  </si>
  <si>
    <t>Sodium Stearoyl Lactylate</t>
  </si>
  <si>
    <t>ZETEMULS B 10</t>
  </si>
  <si>
    <t>Ceteareth-12</t>
  </si>
  <si>
    <t>ZETEMULS B 20</t>
  </si>
  <si>
    <t>Ceteareth-20</t>
  </si>
  <si>
    <t>ZETEMULS B 25</t>
  </si>
  <si>
    <t>Ceteareth-25</t>
  </si>
  <si>
    <t>ZETEMULS B 30</t>
  </si>
  <si>
    <t>Ceteareth-30</t>
  </si>
  <si>
    <t>ZETEMULS CS 2</t>
  </si>
  <si>
    <t>Ceteareth-2</t>
  </si>
  <si>
    <t>ZETEMULS CS 6</t>
  </si>
  <si>
    <t>Ceteareth-6</t>
  </si>
  <si>
    <t>ZETEMULS GMS</t>
  </si>
  <si>
    <t>Glyceryl Stearate</t>
  </si>
  <si>
    <t>GLYCERIN</t>
  </si>
  <si>
    <t>SORBITOLO LGK *</t>
  </si>
  <si>
    <t>Sodium Coco-Sulfate</t>
  </si>
  <si>
    <t>T-OIL OLO</t>
  </si>
  <si>
    <t>Oleyl Oleate</t>
  </si>
  <si>
    <t>T-OIL DO</t>
  </si>
  <si>
    <t>RICE OIL</t>
  </si>
  <si>
    <t>Oryza Sativa</t>
  </si>
  <si>
    <t>ZETEMULS CC6</t>
  </si>
  <si>
    <t xml:space="preserve">PEG-6  Caprylic/Capric Glycerides </t>
  </si>
  <si>
    <t>ZETEMULS HE</t>
  </si>
  <si>
    <t>PEG-7 Glyceryl Cocoate</t>
  </si>
  <si>
    <t>PCA</t>
  </si>
  <si>
    <t xml:space="preserve">ALCOOL C 14/98 P </t>
  </si>
  <si>
    <t xml:space="preserve">ALCOOL CETILICO C16/98 P </t>
  </si>
  <si>
    <t xml:space="preserve">ALCOOL CETILSTEARILICO 30/P </t>
  </si>
  <si>
    <t xml:space="preserve">ALCOOL CETILSTEARILICO 50 P </t>
  </si>
  <si>
    <t xml:space="preserve">ALCOOL CETILSTEARILICO 70/P </t>
  </si>
  <si>
    <t xml:space="preserve">Sodium Laureth Sulfate (and) Glycol Distearate (and) Cocamide MEA (and) Laureth 10 </t>
  </si>
  <si>
    <t>on request</t>
  </si>
  <si>
    <t>ECORIC 810</t>
  </si>
  <si>
    <t xml:space="preserve">ALCOOL STEARILICO C18/98 P </t>
  </si>
  <si>
    <t>&gt;3 Ton</t>
  </si>
  <si>
    <t>&gt;1 Ton</t>
  </si>
  <si>
    <t>Packed</t>
  </si>
  <si>
    <t>SULFETAL C 90 Aghi</t>
  </si>
  <si>
    <t>TRIUMPHNETZER ZSN</t>
  </si>
  <si>
    <t>PROTELAN AGE</t>
  </si>
  <si>
    <t>?</t>
  </si>
  <si>
    <t>ZETESOL AN70</t>
  </si>
  <si>
    <t>LUMOROL HSC</t>
  </si>
  <si>
    <t>Sodium Dodecyl-benzensulfonate (and) Potassium Cocoate (and) Laureth-7</t>
  </si>
  <si>
    <t>LUMOROL FMO</t>
  </si>
  <si>
    <t>ZETEMOL AL</t>
  </si>
  <si>
    <t>Miristyl Lactate</t>
  </si>
  <si>
    <t>PROTELAN NMF</t>
  </si>
  <si>
    <t>LUMOROL K ECO</t>
  </si>
  <si>
    <t>Pack type</t>
  </si>
  <si>
    <t xml:space="preserve"> 125/1000</t>
  </si>
  <si>
    <t>Package (kg)</t>
  </si>
  <si>
    <t>drum/IBC</t>
  </si>
  <si>
    <t>n.a.</t>
  </si>
  <si>
    <t>RB</t>
  </si>
  <si>
    <t xml:space="preserve"> 120/1000</t>
  </si>
  <si>
    <t xml:space="preserve"> 5/10/15/25</t>
  </si>
  <si>
    <t>bags</t>
  </si>
  <si>
    <t xml:space="preserve"> 170/820</t>
  </si>
  <si>
    <t xml:space="preserve"> 170/850</t>
  </si>
  <si>
    <t xml:space="preserve"> 180/950</t>
  </si>
  <si>
    <t>120/100</t>
  </si>
  <si>
    <t>€/kg</t>
  </si>
  <si>
    <t>SULFETAL LM - HC</t>
  </si>
  <si>
    <t>ZETESOL LES 117 HC</t>
  </si>
  <si>
    <t>LUMOROL K 1056</t>
  </si>
  <si>
    <t>AMPHOTENSID DMOX</t>
  </si>
  <si>
    <t xml:space="preserve"> 125/1001</t>
  </si>
  <si>
    <t>LUMOROL EM</t>
  </si>
  <si>
    <t>LUMOROL AP</t>
  </si>
  <si>
    <t xml:space="preserve">ZETESOL LES 11/7 </t>
  </si>
  <si>
    <t>B9-Vitapol</t>
  </si>
  <si>
    <t>Hydracell Q</t>
  </si>
  <si>
    <t>Sigmedia</t>
  </si>
  <si>
    <t>BIO-Placenta</t>
  </si>
  <si>
    <t>Fermentoil Olive</t>
  </si>
  <si>
    <t xml:space="preserve">Fermentoil Green Tea Seed </t>
  </si>
  <si>
    <t>Fermentoil Argan</t>
  </si>
  <si>
    <t>ZETESOL MG</t>
  </si>
  <si>
    <t>AMPHOTENSID GB 2009 D</t>
  </si>
  <si>
    <t>ZETESOL 370N</t>
  </si>
  <si>
    <t>T-Quat CTA</t>
  </si>
  <si>
    <t>T-Quat 7 (ex-Zetesoft)</t>
  </si>
  <si>
    <t>Zetemuls SLL</t>
  </si>
  <si>
    <t>SULFETAL C 90 plv.</t>
  </si>
  <si>
    <t>SULFETAL C 90 C</t>
  </si>
  <si>
    <t>AMPHOTENSID GB 2009 Conc.</t>
  </si>
  <si>
    <t>AMPHOTENSID GB 2009 CONC</t>
  </si>
  <si>
    <t xml:space="preserve">GALANIUM AL POWDER </t>
  </si>
  <si>
    <t>Aluminium Lactate Powder</t>
  </si>
  <si>
    <t xml:space="preserve">GALASTER BL 97 </t>
  </si>
  <si>
    <t>Butyl Lactate 97%</t>
  </si>
  <si>
    <t>GALAXIUM PEARLS EXCEL</t>
  </si>
  <si>
    <t>Calcium Lactate Pentahydrate</t>
  </si>
  <si>
    <t>GALASTER EHL 95</t>
  </si>
  <si>
    <t>2-Ethylhexil Lactate 95%</t>
  </si>
  <si>
    <t>GALASTER EL 98.5</t>
  </si>
  <si>
    <t>Ethyl Lactate 98.5% FCC</t>
  </si>
  <si>
    <t>Ultra Pure Lactic Acid 90% Cosmetic G</t>
  </si>
  <si>
    <t>Lactic Acid 80% Excel</t>
  </si>
  <si>
    <t xml:space="preserve">GALACID HEAT-STABLE 88 </t>
  </si>
  <si>
    <t>Lactic Acid 88% Heat-Stable</t>
  </si>
  <si>
    <t xml:space="preserve">GALANIUM MG DIHYDRATE POW </t>
  </si>
  <si>
    <t>Magnesium Lactate 2-Hydrate Powder</t>
  </si>
  <si>
    <t xml:space="preserve">GALASTER ML 97 </t>
  </si>
  <si>
    <t>Methyl Lactate 97%</t>
  </si>
  <si>
    <t>GALASTER NPL 98.5</t>
  </si>
  <si>
    <t>n - Propyl Lactate 98.5 %</t>
  </si>
  <si>
    <t>GALAFLOW SL COSMETICS 60</t>
  </si>
  <si>
    <t>Sodium Lactate 60% Cosmetic Grade</t>
  </si>
  <si>
    <t xml:space="preserve">GALAFLOW SL COSMETICS 60 </t>
  </si>
  <si>
    <t>Zinc Lactate 3-Hydrate Powder</t>
  </si>
  <si>
    <t>DESCRIPTION</t>
  </si>
  <si>
    <t>ITEM</t>
  </si>
  <si>
    <t>IBC</t>
  </si>
  <si>
    <t>Drums/bags</t>
  </si>
  <si>
    <t>1 drum</t>
  </si>
  <si>
    <t>Packed delivered I</t>
  </si>
  <si>
    <t>&gt;</t>
  </si>
  <si>
    <t>1 IBC</t>
  </si>
  <si>
    <t>min. 3</t>
  </si>
  <si>
    <t>min.5</t>
  </si>
  <si>
    <t>180/1000</t>
  </si>
  <si>
    <t>steel drum/IBC</t>
  </si>
  <si>
    <t>T-OIL DOS</t>
  </si>
  <si>
    <t>T-OIL ITS</t>
  </si>
  <si>
    <t>T-OIL OS</t>
  </si>
  <si>
    <t>T-OIL OP</t>
  </si>
  <si>
    <t>180/900</t>
  </si>
  <si>
    <t>Di-Octyl Sebacate</t>
  </si>
  <si>
    <t>Isotridecyl Stearate</t>
  </si>
  <si>
    <t>2-Ethyl Hexyl Stearate</t>
  </si>
  <si>
    <t>2-Ethyl Hexyl Palmitate</t>
  </si>
  <si>
    <t>ZETEMOL 99</t>
  </si>
  <si>
    <t>Isononyl Nonanoate</t>
  </si>
  <si>
    <t>125/1000</t>
  </si>
  <si>
    <t>AMPHOTENSID HPOX</t>
  </si>
  <si>
    <t>Alkyl Dimetyl Amine Oxide</t>
  </si>
  <si>
    <t>C12-C18 Alkyl Amine Oxide</t>
  </si>
  <si>
    <t>AMPHOTENSID COX/C</t>
  </si>
  <si>
    <t>COSTO BULK</t>
  </si>
  <si>
    <t>PROTELAN PCA/I</t>
  </si>
  <si>
    <t>costruire come Ecorol ma + 30%</t>
  </si>
  <si>
    <t xml:space="preserve">Listino Prezzi valido fino al 31 Marzo  2015  </t>
  </si>
  <si>
    <t xml:space="preserve">min. 4 x 25 kg
2 x 220kg </t>
  </si>
  <si>
    <t>PROTELAN GC</t>
  </si>
  <si>
    <t>ZETEMOL ISL</t>
  </si>
  <si>
    <t>LUMOROL 54 SPEZIAL</t>
  </si>
  <si>
    <t>SETACIN 103 SPEZIAL NP</t>
  </si>
  <si>
    <t>SULFETAL LA/D</t>
  </si>
  <si>
    <t>SULFETAL LS PH ALTO</t>
  </si>
  <si>
    <t>SULFETAL MG/D</t>
  </si>
  <si>
    <t>ZETESOL 250/SL</t>
  </si>
  <si>
    <t>ZETESOL MG/D</t>
  </si>
  <si>
    <t>ZETESOL MGS/D</t>
  </si>
  <si>
    <t>LUMOROL T CONC.</t>
  </si>
  <si>
    <t>T-Quat CTA CONC</t>
  </si>
  <si>
    <t xml:space="preserve">SORBITOLO LGK </t>
  </si>
  <si>
    <t>Oxetal ML2</t>
  </si>
  <si>
    <t>Alcool C12/14</t>
  </si>
  <si>
    <t>PROTELAN ID/GL</t>
  </si>
  <si>
    <t>PROTELAN ID/R</t>
  </si>
  <si>
    <t>PHOSFETAL ANB</t>
  </si>
  <si>
    <t xml:space="preserve">FUORI PRODUZIONE </t>
  </si>
  <si>
    <t>PROTELAN ESG</t>
  </si>
  <si>
    <t>AMPHOTENSID AB</t>
  </si>
  <si>
    <t>Coco-Betaine</t>
  </si>
  <si>
    <t>GALAFLOW PL60</t>
  </si>
  <si>
    <t>Potassium Lactate</t>
  </si>
  <si>
    <t>a richiesta</t>
  </si>
  <si>
    <t>SETACIN 103 SB</t>
  </si>
  <si>
    <t>20025#000XXX</t>
  </si>
  <si>
    <t>20068#000XXX</t>
  </si>
  <si>
    <t>AMPHOTENSID AMF/H</t>
  </si>
  <si>
    <t>20051#000XXX</t>
  </si>
  <si>
    <t>20021#000XXX</t>
  </si>
  <si>
    <t>20033#000XXX</t>
  </si>
  <si>
    <t>20069#000XXX</t>
  </si>
  <si>
    <t>20043#000XXX</t>
  </si>
  <si>
    <t>20060#000XXX</t>
  </si>
  <si>
    <t>20066#000XXX</t>
  </si>
  <si>
    <t>43053</t>
  </si>
  <si>
    <t>43007</t>
  </si>
  <si>
    <t>43035</t>
  </si>
  <si>
    <t>20183#000XXX</t>
  </si>
  <si>
    <t>20194#272XXX</t>
  </si>
  <si>
    <t>20195#000XXX</t>
  </si>
  <si>
    <t>20196#000XXX</t>
  </si>
  <si>
    <t>20198#000XXX</t>
  </si>
  <si>
    <t>20229#000XXX</t>
  </si>
  <si>
    <t>20214#000XXX</t>
  </si>
  <si>
    <t>20211#000XXX</t>
  </si>
  <si>
    <t>20213#000XXX</t>
  </si>
  <si>
    <t>20226#000XXX</t>
  </si>
  <si>
    <t>20278#095XXX</t>
  </si>
  <si>
    <t>20274#000XXX</t>
  </si>
  <si>
    <t>20256#000XXX</t>
  </si>
  <si>
    <t>20230#000XXX</t>
  </si>
  <si>
    <t>20277#000XXX</t>
  </si>
  <si>
    <t>20182#000XXX</t>
  </si>
  <si>
    <t>20234#000XXX</t>
  </si>
  <si>
    <t>20235#000XXX</t>
  </si>
  <si>
    <t>20237#000XXX</t>
  </si>
  <si>
    <t>20240#000XXX</t>
  </si>
  <si>
    <t>20247#000XXX</t>
  </si>
  <si>
    <t>20249#000XXX</t>
  </si>
  <si>
    <t>20053#000XXX</t>
  </si>
  <si>
    <t>20258#000XXX</t>
  </si>
  <si>
    <t>20296#000XXX</t>
  </si>
  <si>
    <t>20285#000XXX</t>
  </si>
  <si>
    <t>20275#000XXX</t>
  </si>
  <si>
    <t>PROTELAN LS 9011/SL</t>
  </si>
  <si>
    <t>20207#095XXX</t>
  </si>
  <si>
    <t>20208#000XXX</t>
  </si>
  <si>
    <t>20236#000XXX</t>
  </si>
  <si>
    <t>20222#000XXX</t>
  </si>
  <si>
    <t>20260#000XXX</t>
  </si>
  <si>
    <t>20265#000XXX</t>
  </si>
  <si>
    <t>20269#000XXX</t>
  </si>
  <si>
    <t>20266#000XXX</t>
  </si>
  <si>
    <t>20300#264XXX</t>
  </si>
  <si>
    <t>20355#104XXX</t>
  </si>
  <si>
    <t>20365#000XXX</t>
  </si>
  <si>
    <t>20367#000XXX</t>
  </si>
  <si>
    <t>20385#095XXX</t>
  </si>
  <si>
    <t>20391#243XXX</t>
  </si>
  <si>
    <t>20395#000XXX</t>
  </si>
  <si>
    <t>20410#104XXX</t>
  </si>
  <si>
    <t>20415#000XXX</t>
  </si>
  <si>
    <t>20360#243XXX</t>
  </si>
  <si>
    <t>20558#000XXX</t>
  </si>
  <si>
    <t>20535#095XXX</t>
  </si>
  <si>
    <t>20552#000XXX</t>
  </si>
  <si>
    <t>20553#000XXX</t>
  </si>
  <si>
    <t>20546#000XXX</t>
  </si>
  <si>
    <t>20554#000XXX</t>
  </si>
  <si>
    <t>20537#000XXX</t>
  </si>
  <si>
    <t>20503#000XXX</t>
  </si>
  <si>
    <t>20498#000XXX</t>
  </si>
  <si>
    <t>20031#000XXX</t>
  </si>
  <si>
    <t>20512#000XXX</t>
  </si>
  <si>
    <t>20516#000XXX</t>
  </si>
  <si>
    <t>20517#000XXX</t>
  </si>
  <si>
    <t>20496#000XXX</t>
  </si>
  <si>
    <t>20492#000XXX</t>
  </si>
  <si>
    <t>20494#000XXX</t>
  </si>
  <si>
    <t>20520#000XXX</t>
  </si>
  <si>
    <t>20522#104XXX</t>
  </si>
  <si>
    <t>20540#000XXX</t>
  </si>
  <si>
    <t>20523#104XXX</t>
  </si>
  <si>
    <t>20526#000XXX</t>
  </si>
  <si>
    <t>20295#000XXX</t>
  </si>
  <si>
    <t>20500#000XXX</t>
  </si>
  <si>
    <t>20556#000XXX</t>
  </si>
  <si>
    <t>43013</t>
  </si>
  <si>
    <t>43020</t>
  </si>
  <si>
    <t>43021</t>
  </si>
  <si>
    <t>43000</t>
  </si>
  <si>
    <t>43018</t>
  </si>
  <si>
    <t>88002</t>
  </si>
  <si>
    <t>43167</t>
  </si>
  <si>
    <t>43164</t>
  </si>
  <si>
    <t>43166</t>
  </si>
  <si>
    <t>88000</t>
  </si>
  <si>
    <t>ROFAMIN T/F</t>
  </si>
  <si>
    <t>88003</t>
  </si>
  <si>
    <t>88004</t>
  </si>
  <si>
    <t>43225</t>
  </si>
  <si>
    <t>11255</t>
  </si>
  <si>
    <t>GLICERINA F.U.</t>
  </si>
  <si>
    <t>88005</t>
  </si>
  <si>
    <t>88006</t>
  </si>
  <si>
    <t>88007</t>
  </si>
  <si>
    <t>88008</t>
  </si>
  <si>
    <t>11310</t>
  </si>
  <si>
    <t>43003</t>
  </si>
  <si>
    <t>ALCOOL CETILICO C16</t>
  </si>
  <si>
    <t>43001</t>
  </si>
  <si>
    <t>43006</t>
  </si>
  <si>
    <t>43002</t>
  </si>
  <si>
    <t>43004</t>
  </si>
  <si>
    <t xml:space="preserve">ALCOOL STEARILICO </t>
  </si>
  <si>
    <t>11440</t>
  </si>
  <si>
    <t>43207</t>
  </si>
  <si>
    <t>11299</t>
  </si>
  <si>
    <t>43077</t>
  </si>
  <si>
    <t>43085</t>
  </si>
  <si>
    <t>43375</t>
  </si>
  <si>
    <t>43082</t>
  </si>
  <si>
    <t>43091</t>
  </si>
  <si>
    <t>43151</t>
  </si>
  <si>
    <t>43079</t>
  </si>
  <si>
    <t>43058</t>
  </si>
  <si>
    <t>43086</t>
  </si>
  <si>
    <t>43083</t>
  </si>
  <si>
    <t>43074</t>
  </si>
  <si>
    <t>43093</t>
  </si>
  <si>
    <t>43073</t>
  </si>
  <si>
    <t>11529</t>
  </si>
  <si>
    <t>11277</t>
  </si>
  <si>
    <t>43168</t>
  </si>
  <si>
    <t>43218</t>
  </si>
  <si>
    <t>43220</t>
  </si>
  <si>
    <t>32001</t>
  </si>
  <si>
    <t>32012</t>
  </si>
  <si>
    <t>32005</t>
  </si>
  <si>
    <t>32020</t>
  </si>
  <si>
    <t>32035</t>
  </si>
  <si>
    <t>88011</t>
  </si>
  <si>
    <t>88012</t>
  </si>
  <si>
    <t>32120</t>
  </si>
  <si>
    <t>88013</t>
  </si>
  <si>
    <t>32250</t>
  </si>
  <si>
    <t>88014</t>
  </si>
  <si>
    <t>88015</t>
  </si>
  <si>
    <t>32265</t>
  </si>
  <si>
    <t>32262</t>
  </si>
  <si>
    <t>88016</t>
  </si>
  <si>
    <t>32264</t>
  </si>
  <si>
    <t>88017</t>
  </si>
  <si>
    <t>32268</t>
  </si>
  <si>
    <t>32670</t>
  </si>
  <si>
    <t>32445</t>
  </si>
  <si>
    <t>32261</t>
  </si>
  <si>
    <t>88018</t>
  </si>
  <si>
    <t>32263</t>
  </si>
  <si>
    <t>32260</t>
  </si>
  <si>
    <t>88020</t>
  </si>
  <si>
    <t>32307</t>
  </si>
  <si>
    <t>32310</t>
  </si>
  <si>
    <t>32315</t>
  </si>
  <si>
    <t>32331</t>
  </si>
  <si>
    <t>32330</t>
  </si>
  <si>
    <t>88026</t>
  </si>
  <si>
    <t>88027</t>
  </si>
  <si>
    <t>32338</t>
  </si>
  <si>
    <t>32337</t>
  </si>
  <si>
    <t>88021</t>
  </si>
  <si>
    <t>88022</t>
  </si>
  <si>
    <t>32316</t>
  </si>
  <si>
    <t>88023</t>
  </si>
  <si>
    <t>88024</t>
  </si>
  <si>
    <t>88025</t>
  </si>
  <si>
    <t>32339</t>
  </si>
  <si>
    <t>88028</t>
  </si>
  <si>
    <t>32308</t>
  </si>
  <si>
    <t>32341</t>
  </si>
  <si>
    <t>88029</t>
  </si>
  <si>
    <t>88032</t>
  </si>
  <si>
    <t>88033</t>
  </si>
  <si>
    <t>32417</t>
  </si>
  <si>
    <t>32419</t>
  </si>
  <si>
    <t>32420</t>
  </si>
  <si>
    <t>32421</t>
  </si>
  <si>
    <t>32422</t>
  </si>
  <si>
    <t>88034</t>
  </si>
  <si>
    <t>32442</t>
  </si>
  <si>
    <t>32436</t>
  </si>
  <si>
    <t>32435</t>
  </si>
  <si>
    <t>32439</t>
  </si>
  <si>
    <t>88035</t>
  </si>
  <si>
    <t>88031</t>
  </si>
  <si>
    <t>32410</t>
  </si>
  <si>
    <t>32369</t>
  </si>
  <si>
    <t>88030</t>
  </si>
  <si>
    <t>32464</t>
  </si>
  <si>
    <t>88036</t>
  </si>
  <si>
    <t>32462</t>
  </si>
  <si>
    <t>88037</t>
  </si>
  <si>
    <t>88038</t>
  </si>
  <si>
    <t>88039</t>
  </si>
  <si>
    <t>88040</t>
  </si>
  <si>
    <t>32465</t>
  </si>
  <si>
    <t>88041</t>
  </si>
  <si>
    <t>88042</t>
  </si>
  <si>
    <t>32470</t>
  </si>
  <si>
    <t>32506</t>
  </si>
  <si>
    <t>88044</t>
  </si>
  <si>
    <t>88043</t>
  </si>
  <si>
    <t>SEBUMOL PC</t>
  </si>
  <si>
    <t>32504</t>
  </si>
  <si>
    <t>SETACIN F SPEZIAL</t>
  </si>
  <si>
    <t>32560</t>
  </si>
  <si>
    <t>32561</t>
  </si>
  <si>
    <t>32500</t>
  </si>
  <si>
    <t>32563</t>
  </si>
  <si>
    <t>88049</t>
  </si>
  <si>
    <t>32562</t>
  </si>
  <si>
    <t>32451</t>
  </si>
  <si>
    <t>88050</t>
  </si>
  <si>
    <t>32650</t>
  </si>
  <si>
    <t>WAXEMULSION RL 1864</t>
  </si>
  <si>
    <t>32659</t>
  </si>
  <si>
    <t>32661</t>
  </si>
  <si>
    <t>32675</t>
  </si>
  <si>
    <t>32662</t>
  </si>
  <si>
    <t>88051</t>
  </si>
  <si>
    <t>32669</t>
  </si>
  <si>
    <t>32663</t>
  </si>
  <si>
    <t>88052</t>
  </si>
  <si>
    <t>32665</t>
  </si>
  <si>
    <t>88053</t>
  </si>
  <si>
    <t>32678</t>
  </si>
  <si>
    <t>32680</t>
  </si>
  <si>
    <t>88054</t>
  </si>
  <si>
    <t>20355#112XXX</t>
  </si>
  <si>
    <t>20263#000XXX</t>
  </si>
  <si>
    <t>20385#243XXX</t>
  </si>
  <si>
    <t>20527#000XXX</t>
  </si>
  <si>
    <t>88001</t>
  </si>
  <si>
    <t>ROFAMIN STD/F</t>
  </si>
  <si>
    <t>PEARLAGENT GM 4055</t>
  </si>
  <si>
    <t>PEARLAGENT GM 4175</t>
  </si>
  <si>
    <t>43170</t>
  </si>
  <si>
    <t>43193</t>
  </si>
  <si>
    <t>T-OIL DOS/ di 2etilesil sebacato</t>
  </si>
  <si>
    <t>43180</t>
  </si>
  <si>
    <t>43194</t>
  </si>
  <si>
    <t>T-OIL ITS/ isotridecil stearato</t>
  </si>
  <si>
    <t>43191</t>
  </si>
  <si>
    <t>T-OIL OS/ 2-etilesil stearato</t>
  </si>
  <si>
    <t>43192</t>
  </si>
  <si>
    <t>T-OIL OP/ 2-etilesil palmitato</t>
  </si>
  <si>
    <t>43171</t>
  </si>
  <si>
    <t>20493#000XXX</t>
  </si>
  <si>
    <t>20067#000XXX</t>
  </si>
  <si>
    <t>21110#000XXX</t>
  </si>
  <si>
    <t>43076</t>
  </si>
  <si>
    <t>43078</t>
  </si>
  <si>
    <t>43172</t>
  </si>
  <si>
    <t>43100</t>
  </si>
  <si>
    <t>OLIO DI RISO</t>
  </si>
  <si>
    <t xml:space="preserve">GALACID C 90 </t>
  </si>
  <si>
    <t>GALACID C 90</t>
  </si>
  <si>
    <t>GALACID EXEL 80</t>
  </si>
  <si>
    <t xml:space="preserve">GALANIUM ZN 3H Powder </t>
  </si>
  <si>
    <t>Codice</t>
  </si>
  <si>
    <t>NUOVO</t>
  </si>
  <si>
    <t>Su richiesta</t>
  </si>
  <si>
    <t xml:space="preserve"> ADR
Produzione ZSI</t>
  </si>
  <si>
    <t>Blend per detergenti lavatrice</t>
  </si>
  <si>
    <t>Blend per detergenti per superfici dure</t>
  </si>
  <si>
    <t xml:space="preserve">Sostituisce il Lumorol K 2010 - </t>
  </si>
  <si>
    <t>BREGAGLIO</t>
  </si>
  <si>
    <t>Ecocert
Su richiesta</t>
  </si>
  <si>
    <t>DIVALIN LC 200 - Fuori produzione</t>
  </si>
  <si>
    <t>PROTELAN AG 8</t>
  </si>
  <si>
    <t>LUMOROL CMS</t>
  </si>
  <si>
    <t>LUKOROL K 1000</t>
  </si>
  <si>
    <t>32332</t>
  </si>
  <si>
    <t>MULSIFAN RT 203/80</t>
  </si>
  <si>
    <t>Prodotti a commissione maggiorata: 
5% e 7%</t>
  </si>
  <si>
    <t xml:space="preserve">Per carichi completi con unica destinazione sullo stesso ordine può essere utilizzato il prezzo della colonna &gt;20MT </t>
  </si>
  <si>
    <t>ALCOOL C14/98 - SCAGLIE</t>
  </si>
  <si>
    <t>60/180/
900</t>
  </si>
  <si>
    <t>ZETEMOL ITS</t>
  </si>
  <si>
    <t>ZETEMOL OS</t>
  </si>
  <si>
    <t>ZETEMOL OP</t>
  </si>
  <si>
    <t>ZETEMOL OSB</t>
  </si>
  <si>
    <t>Diethylhexyl Sebacate</t>
  </si>
  <si>
    <t>21107#000XXX</t>
  </si>
  <si>
    <t>21104#000XXX</t>
  </si>
  <si>
    <t>21108#000XXX</t>
  </si>
  <si>
    <t>21102#000XXX</t>
  </si>
  <si>
    <t>Oxetal ML3</t>
  </si>
  <si>
    <t>T-Quat 7</t>
  </si>
  <si>
    <t>KG</t>
  </si>
  <si>
    <t xml:space="preserve"> 100/1000</t>
  </si>
  <si>
    <t>100/1000</t>
  </si>
  <si>
    <t xml:space="preserve"> 50/115
1000</t>
  </si>
  <si>
    <t xml:space="preserve"> 130
1000</t>
  </si>
  <si>
    <t>DISPONIBILE SOLO SU PREVENTIVA RICHIESTA</t>
  </si>
  <si>
    <t>3.24</t>
  </si>
  <si>
    <t>I prezzi di acquisto indicato nella colonna G si intendono per:</t>
  </si>
  <si>
    <t>merce resa fco Tricerro</t>
  </si>
  <si>
    <t>palette complete da 800 kgs</t>
  </si>
  <si>
    <t>In caso di "incomplete pallet" verrà applicato un exra cost</t>
  </si>
  <si>
    <t>Nella colonna F - priva di funzioni - ho indicato la MOQ legata al prezzo della colonna G</t>
  </si>
  <si>
    <t>A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</si>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</sst>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"/>
    <numFmt numFmtId="165" formatCode="0.000"/>
    <numFmt numFmtId="166" formatCode="#,##0.000\ &quot;DM&quot;"/>
    <numFmt numFmtId="167" formatCode="#,##0.00_ ;[Red]\-#,##0.00\ "/>
    <numFmt numFmtId="168" formatCode="#,##0.000"/>
    <numFmt numFmtId="169" formatCode="#,##0.000_ ;[Red]\-#,##0.000\ 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Calibri"/>
      <family val="2"/>
    </font>
    <font>
      <b/>
      <sz val="6"/>
      <color indexed="8"/>
      <name val="Times New Roman"/>
      <family val="1"/>
    </font>
    <font>
      <b/>
      <sz val="6"/>
      <name val="Times New Roman"/>
      <family val="1"/>
    </font>
    <font>
      <b/>
      <sz val="18"/>
      <color indexed="8"/>
      <name val="Times New Roman"/>
      <family val="1"/>
    </font>
    <font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sz val="6"/>
      <color rgb="FFFF0000"/>
      <name val="Times New Roman"/>
      <family val="1"/>
    </font>
    <font>
      <b/>
      <sz val="6"/>
      <color rgb="FF00B050"/>
      <name val="Times New Roman"/>
      <family val="1"/>
    </font>
    <font>
      <b/>
      <sz val="10"/>
      <color theme="1"/>
      <name val="Times New Roman"/>
      <family val="1"/>
    </font>
    <font>
      <b/>
      <sz val="12"/>
      <color rgb="FFFF0000"/>
      <name val="Times New Roman"/>
      <family val="1"/>
    </font>
    <font>
      <sz val="9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B05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339">
    <xf numFmtId="0" fontId="0" fillId="0" borderId="0" xfId="0"/>
    <xf numFmtId="0" fontId="4" fillId="0" borderId="1" xfId="0" applyFont="1" applyFill="1" applyBorder="1" applyAlignment="1">
      <alignment horizontal="center"/>
    </xf>
    <xf numFmtId="0" fontId="4" fillId="0" borderId="0" xfId="0" applyFont="1"/>
    <xf numFmtId="1" fontId="4" fillId="0" borderId="0" xfId="0" applyNumberFormat="1" applyFont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1" xfId="1" applyFont="1" applyFill="1" applyBorder="1" applyProtection="1">
      <protection hidden="1"/>
    </xf>
    <xf numFmtId="1" fontId="5" fillId="0" borderId="1" xfId="1" applyNumberFormat="1" applyFont="1" applyBorder="1" applyAlignment="1" applyProtection="1">
      <alignment horizontal="center" wrapText="1"/>
      <protection hidden="1"/>
    </xf>
    <xf numFmtId="1" fontId="5" fillId="0" borderId="1" xfId="1" applyNumberFormat="1" applyFont="1" applyFill="1" applyBorder="1" applyAlignment="1" applyProtection="1">
      <alignment horizontal="center" wrapText="1"/>
      <protection hidden="1"/>
    </xf>
    <xf numFmtId="0" fontId="4" fillId="0" borderId="0" xfId="0" applyFont="1" applyFill="1"/>
    <xf numFmtId="0" fontId="5" fillId="3" borderId="1" xfId="1" applyFont="1" applyFill="1" applyBorder="1" applyProtection="1">
      <protection hidden="1"/>
    </xf>
    <xf numFmtId="1" fontId="5" fillId="3" borderId="1" xfId="1" applyNumberFormat="1" applyFont="1" applyFill="1" applyBorder="1" applyAlignment="1" applyProtection="1">
      <alignment horizontal="center" wrapText="1"/>
      <protection hidden="1"/>
    </xf>
    <xf numFmtId="0" fontId="5" fillId="3" borderId="1" xfId="1" applyFont="1" applyFill="1" applyBorder="1" applyAlignment="1" applyProtection="1">
      <alignment horizontal="left" vertical="center"/>
      <protection hidden="1"/>
    </xf>
    <xf numFmtId="0" fontId="5" fillId="0" borderId="1" xfId="1" applyFont="1" applyBorder="1" applyProtection="1">
      <protection hidden="1"/>
    </xf>
    <xf numFmtId="0" fontId="5" fillId="0" borderId="2" xfId="0" applyFont="1" applyFill="1" applyBorder="1"/>
    <xf numFmtId="1" fontId="5" fillId="0" borderId="1" xfId="0" applyNumberFormat="1" applyFont="1" applyFill="1" applyBorder="1" applyAlignment="1" applyProtection="1">
      <alignment horizontal="center"/>
      <protection locked="0"/>
    </xf>
    <xf numFmtId="0" fontId="5" fillId="0" borderId="1" xfId="0" applyFont="1" applyFill="1" applyBorder="1"/>
    <xf numFmtId="166" fontId="5" fillId="0" borderId="1" xfId="0" applyNumberFormat="1" applyFont="1" applyFill="1" applyBorder="1" applyAlignment="1"/>
    <xf numFmtId="0" fontId="4" fillId="0" borderId="1" xfId="0" applyFont="1" applyFill="1" applyBorder="1"/>
    <xf numFmtId="1" fontId="9" fillId="0" borderId="1" xfId="0" applyNumberFormat="1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>
      <alignment horizontal="left" vertical="top" wrapText="1"/>
    </xf>
    <xf numFmtId="0" fontId="5" fillId="0" borderId="2" xfId="3" applyFont="1" applyFill="1" applyBorder="1"/>
    <xf numFmtId="0" fontId="5" fillId="0" borderId="1" xfId="3" applyFont="1" applyFill="1" applyBorder="1"/>
    <xf numFmtId="0" fontId="6" fillId="0" borderId="0" xfId="0" applyFont="1"/>
    <xf numFmtId="0" fontId="4" fillId="0" borderId="1" xfId="0" applyFont="1" applyFill="1" applyBorder="1" applyAlignment="1">
      <alignment vertical="top" wrapText="1"/>
    </xf>
    <xf numFmtId="1" fontId="10" fillId="0" borderId="1" xfId="0" applyNumberFormat="1" applyFont="1" applyFill="1" applyBorder="1" applyAlignment="1" applyProtection="1">
      <alignment horizontal="center"/>
      <protection locked="0"/>
    </xf>
    <xf numFmtId="0" fontId="4" fillId="4" borderId="0" xfId="0" applyFont="1" applyFill="1"/>
    <xf numFmtId="0" fontId="9" fillId="0" borderId="1" xfId="0" applyFont="1" applyFill="1" applyBorder="1" applyAlignment="1">
      <alignment horizontal="center"/>
    </xf>
    <xf numFmtId="0" fontId="11" fillId="0" borderId="3" xfId="0" applyFont="1" applyBorder="1"/>
    <xf numFmtId="0" fontId="7" fillId="0" borderId="2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/>
    </xf>
    <xf numFmtId="0" fontId="4" fillId="5" borderId="1" xfId="0" applyFont="1" applyFill="1" applyBorder="1"/>
    <xf numFmtId="1" fontId="4" fillId="5" borderId="1" xfId="0" applyNumberFormat="1" applyFont="1" applyFill="1" applyBorder="1" applyAlignment="1">
      <alignment horizontal="center"/>
    </xf>
    <xf numFmtId="0" fontId="5" fillId="5" borderId="1" xfId="1" applyFont="1" applyFill="1" applyBorder="1" applyAlignment="1" applyProtection="1">
      <alignment horizontal="center" vertical="center" wrapText="1"/>
      <protection hidden="1"/>
    </xf>
    <xf numFmtId="1" fontId="5" fillId="5" borderId="1" xfId="1" applyNumberFormat="1" applyFont="1" applyFill="1" applyBorder="1" applyAlignment="1" applyProtection="1">
      <alignment horizontal="center" vertical="center" wrapText="1"/>
      <protection hidden="1"/>
    </xf>
    <xf numFmtId="1" fontId="5" fillId="0" borderId="2" xfId="0" applyNumberFormat="1" applyFont="1" applyFill="1" applyBorder="1" applyAlignment="1" applyProtection="1">
      <alignment horizontal="center"/>
      <protection locked="0"/>
    </xf>
    <xf numFmtId="3" fontId="12" fillId="6" borderId="1" xfId="2" applyNumberFormat="1" applyFont="1" applyFill="1" applyBorder="1" applyAlignment="1" applyProtection="1">
      <alignment horizontal="center"/>
      <protection hidden="1"/>
    </xf>
    <xf numFmtId="3" fontId="12" fillId="6" borderId="1" xfId="1" applyNumberFormat="1" applyFont="1" applyFill="1" applyBorder="1" applyAlignment="1" applyProtection="1">
      <alignment horizontal="center" wrapText="1"/>
      <protection hidden="1"/>
    </xf>
    <xf numFmtId="3" fontId="12" fillId="6" borderId="1" xfId="0" applyNumberFormat="1" applyFont="1" applyFill="1" applyBorder="1" applyAlignment="1" applyProtection="1">
      <alignment horizontal="center"/>
      <protection locked="0"/>
    </xf>
    <xf numFmtId="3" fontId="12" fillId="6" borderId="1" xfId="0" applyNumberFormat="1" applyFont="1" applyFill="1" applyBorder="1" applyAlignment="1">
      <alignment horizontal="center"/>
    </xf>
    <xf numFmtId="3" fontId="12" fillId="6" borderId="0" xfId="0" applyNumberFormat="1" applyFont="1" applyFill="1" applyAlignment="1">
      <alignment horizontal="center"/>
    </xf>
    <xf numFmtId="4" fontId="12" fillId="6" borderId="1" xfId="0" applyNumberFormat="1" applyFont="1" applyFill="1" applyBorder="1" applyAlignment="1" applyProtection="1">
      <alignment horizontal="center"/>
      <protection locked="0"/>
    </xf>
    <xf numFmtId="0" fontId="7" fillId="0" borderId="0" xfId="0" applyFont="1" applyFill="1" applyBorder="1" applyAlignment="1">
      <alignment horizontal="center"/>
    </xf>
    <xf numFmtId="0" fontId="13" fillId="0" borderId="0" xfId="0" applyFont="1"/>
    <xf numFmtId="0" fontId="14" fillId="7" borderId="1" xfId="0" applyFont="1" applyFill="1" applyBorder="1"/>
    <xf numFmtId="164" fontId="15" fillId="7" borderId="1" xfId="2" applyNumberFormat="1" applyFont="1" applyFill="1" applyBorder="1" applyAlignment="1" applyProtection="1">
      <alignment horizontal="center"/>
      <protection hidden="1"/>
    </xf>
    <xf numFmtId="1" fontId="14" fillId="7" borderId="1" xfId="0" applyNumberFormat="1" applyFont="1" applyFill="1" applyBorder="1" applyAlignment="1">
      <alignment horizontal="center"/>
    </xf>
    <xf numFmtId="0" fontId="15" fillId="7" borderId="1" xfId="1" applyFont="1" applyFill="1" applyBorder="1" applyAlignment="1" applyProtection="1">
      <alignment horizontal="center" vertical="center" wrapText="1"/>
      <protection hidden="1"/>
    </xf>
    <xf numFmtId="1" fontId="15" fillId="7" borderId="1" xfId="1" applyNumberFormat="1" applyFont="1" applyFill="1" applyBorder="1" applyAlignment="1" applyProtection="1">
      <alignment horizontal="center" vertical="center" wrapText="1"/>
      <protection hidden="1"/>
    </xf>
    <xf numFmtId="0" fontId="13" fillId="0" borderId="0" xfId="0" applyFont="1" applyAlignment="1">
      <alignment horizontal="center"/>
    </xf>
    <xf numFmtId="0" fontId="15" fillId="7" borderId="0" xfId="1" applyFont="1" applyFill="1" applyBorder="1" applyAlignment="1" applyProtection="1">
      <alignment horizontal="center" vertical="center" wrapText="1"/>
      <protection hidden="1"/>
    </xf>
    <xf numFmtId="1" fontId="15" fillId="7" borderId="0" xfId="1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NumberFormat="1"/>
    <xf numFmtId="0" fontId="5" fillId="0" borderId="1" xfId="0" applyNumberFormat="1" applyFont="1" applyFill="1" applyBorder="1"/>
    <xf numFmtId="168" fontId="12" fillId="6" borderId="1" xfId="1" applyNumberFormat="1" applyFont="1" applyFill="1" applyBorder="1" applyAlignment="1" applyProtection="1">
      <alignment horizontal="center" wrapText="1"/>
      <protection hidden="1"/>
    </xf>
    <xf numFmtId="168" fontId="12" fillId="0" borderId="1" xfId="1" applyNumberFormat="1" applyFont="1" applyFill="1" applyBorder="1" applyAlignment="1" applyProtection="1">
      <alignment horizontal="center" wrapText="1"/>
      <protection hidden="1"/>
    </xf>
    <xf numFmtId="0" fontId="13" fillId="0" borderId="3" xfId="0" applyFont="1" applyBorder="1"/>
    <xf numFmtId="0" fontId="13" fillId="0" borderId="4" xfId="0" applyFont="1" applyBorder="1"/>
    <xf numFmtId="0" fontId="13" fillId="0" borderId="4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0" fontId="16" fillId="0" borderId="5" xfId="0" applyFont="1" applyBorder="1"/>
    <xf numFmtId="0" fontId="15" fillId="7" borderId="6" xfId="1" applyFont="1" applyFill="1" applyBorder="1" applyAlignment="1" applyProtection="1">
      <alignment horizontal="center" vertical="center" wrapText="1"/>
      <protection hidden="1"/>
    </xf>
    <xf numFmtId="0" fontId="13" fillId="0" borderId="6" xfId="0" applyFont="1" applyBorder="1"/>
    <xf numFmtId="0" fontId="13" fillId="0" borderId="0" xfId="0" applyFont="1" applyBorder="1"/>
    <xf numFmtId="0" fontId="13" fillId="0" borderId="0" xfId="0" applyFont="1" applyBorder="1" applyAlignment="1">
      <alignment horizontal="right" indent="1"/>
    </xf>
    <xf numFmtId="167" fontId="13" fillId="0" borderId="0" xfId="0" applyNumberFormat="1" applyFont="1" applyBorder="1" applyAlignment="1">
      <alignment horizontal="right" indent="1"/>
    </xf>
    <xf numFmtId="2" fontId="16" fillId="0" borderId="0" xfId="0" applyNumberFormat="1" applyFont="1" applyBorder="1" applyAlignment="1">
      <alignment horizontal="center"/>
    </xf>
    <xf numFmtId="2" fontId="16" fillId="0" borderId="5" xfId="0" applyNumberFormat="1" applyFont="1" applyBorder="1" applyAlignment="1">
      <alignment horizontal="center"/>
    </xf>
    <xf numFmtId="0" fontId="13" fillId="0" borderId="7" xfId="0" applyFont="1" applyBorder="1"/>
    <xf numFmtId="0" fontId="13" fillId="0" borderId="8" xfId="0" applyFont="1" applyBorder="1"/>
    <xf numFmtId="0" fontId="13" fillId="0" borderId="8" xfId="0" applyFont="1" applyBorder="1" applyAlignment="1">
      <alignment horizontal="right" indent="1"/>
    </xf>
    <xf numFmtId="167" fontId="13" fillId="0" borderId="8" xfId="0" applyNumberFormat="1" applyFont="1" applyBorder="1" applyAlignment="1">
      <alignment horizontal="right" indent="1"/>
    </xf>
    <xf numFmtId="2" fontId="16" fillId="0" borderId="8" xfId="0" applyNumberFormat="1" applyFont="1" applyBorder="1" applyAlignment="1">
      <alignment horizontal="center"/>
    </xf>
    <xf numFmtId="2" fontId="16" fillId="0" borderId="9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 vertical="center" wrapText="1"/>
    </xf>
    <xf numFmtId="165" fontId="17" fillId="0" borderId="1" xfId="1" applyNumberFormat="1" applyFont="1" applyBorder="1" applyAlignment="1" applyProtection="1">
      <alignment horizontal="center" wrapText="1"/>
      <protection hidden="1"/>
    </xf>
    <xf numFmtId="0" fontId="17" fillId="0" borderId="1" xfId="1" applyNumberFormat="1" applyFont="1" applyBorder="1" applyAlignment="1" applyProtection="1">
      <alignment horizontal="center" wrapText="1"/>
      <protection hidden="1"/>
    </xf>
    <xf numFmtId="165" fontId="17" fillId="0" borderId="1" xfId="1" applyNumberFormat="1" applyFont="1" applyFill="1" applyBorder="1" applyAlignment="1" applyProtection="1">
      <alignment horizontal="center" wrapText="1"/>
      <protection hidden="1"/>
    </xf>
    <xf numFmtId="165" fontId="17" fillId="3" borderId="1" xfId="1" applyNumberFormat="1" applyFont="1" applyFill="1" applyBorder="1" applyAlignment="1" applyProtection="1">
      <alignment horizontal="center" wrapText="1"/>
      <protection hidden="1"/>
    </xf>
    <xf numFmtId="0" fontId="17" fillId="3" borderId="1" xfId="1" applyNumberFormat="1" applyFont="1" applyFill="1" applyBorder="1" applyAlignment="1" applyProtection="1">
      <alignment horizontal="center" wrapText="1"/>
      <protection hidden="1"/>
    </xf>
    <xf numFmtId="0" fontId="17" fillId="0" borderId="1" xfId="1" applyNumberFormat="1" applyFont="1" applyFill="1" applyBorder="1" applyAlignment="1" applyProtection="1">
      <alignment horizontal="center" wrapText="1"/>
      <protection hidden="1"/>
    </xf>
    <xf numFmtId="165" fontId="17" fillId="8" borderId="1" xfId="1" applyNumberFormat="1" applyFont="1" applyFill="1" applyBorder="1" applyAlignment="1" applyProtection="1">
      <alignment horizontal="center" wrapText="1"/>
      <protection hidden="1"/>
    </xf>
    <xf numFmtId="0" fontId="17" fillId="8" borderId="1" xfId="1" applyNumberFormat="1" applyFont="1" applyFill="1" applyBorder="1" applyAlignment="1" applyProtection="1">
      <alignment horizontal="center" wrapText="1"/>
      <protection hidden="1"/>
    </xf>
    <xf numFmtId="166" fontId="15" fillId="0" borderId="1" xfId="0" applyNumberFormat="1" applyFont="1" applyFill="1" applyBorder="1" applyAlignment="1"/>
    <xf numFmtId="0" fontId="18" fillId="0" borderId="1" xfId="0" applyFont="1" applyFill="1" applyBorder="1" applyAlignment="1">
      <alignment horizontal="center"/>
    </xf>
    <xf numFmtId="0" fontId="18" fillId="0" borderId="1" xfId="0" applyNumberFormat="1" applyFont="1" applyFill="1" applyBorder="1" applyAlignment="1">
      <alignment horizontal="center"/>
    </xf>
    <xf numFmtId="166" fontId="15" fillId="0" borderId="1" xfId="0" applyNumberFormat="1" applyFont="1" applyFill="1" applyBorder="1" applyAlignment="1" applyProtection="1">
      <alignment horizontal="center" wrapText="1"/>
      <protection locked="0"/>
    </xf>
    <xf numFmtId="0" fontId="14" fillId="0" borderId="1" xfId="0" applyFont="1" applyFill="1" applyBorder="1" applyAlignment="1">
      <alignment horizontal="center" wrapText="1"/>
    </xf>
    <xf numFmtId="0" fontId="17" fillId="0" borderId="1" xfId="0" applyFont="1" applyFill="1" applyBorder="1" applyAlignment="1">
      <alignment horizontal="center" wrapText="1"/>
    </xf>
    <xf numFmtId="0" fontId="17" fillId="8" borderId="1" xfId="0" applyFont="1" applyFill="1" applyBorder="1" applyAlignment="1">
      <alignment horizontal="center" wrapText="1"/>
    </xf>
    <xf numFmtId="0" fontId="14" fillId="0" borderId="0" xfId="0" applyFont="1" applyFill="1" applyBorder="1"/>
    <xf numFmtId="49" fontId="13" fillId="2" borderId="1" xfId="0" applyNumberFormat="1" applyFont="1" applyFill="1" applyBorder="1"/>
    <xf numFmtId="0" fontId="15" fillId="0" borderId="1" xfId="0" applyNumberFormat="1" applyFont="1" applyFill="1" applyBorder="1" applyAlignment="1" applyProtection="1">
      <alignment horizontal="center"/>
      <protection locked="0"/>
    </xf>
    <xf numFmtId="0" fontId="14" fillId="0" borderId="1" xfId="0" applyNumberFormat="1" applyFont="1" applyFill="1" applyBorder="1" applyAlignment="1">
      <alignment horizontal="center"/>
    </xf>
    <xf numFmtId="165" fontId="17" fillId="0" borderId="1" xfId="1" applyNumberFormat="1" applyFont="1" applyBorder="1" applyAlignment="1">
      <alignment horizontal="center" wrapText="1"/>
    </xf>
    <xf numFmtId="165" fontId="17" fillId="0" borderId="1" xfId="0" applyNumberFormat="1" applyFont="1" applyFill="1" applyBorder="1" applyAlignment="1">
      <alignment horizontal="center" wrapText="1"/>
    </xf>
    <xf numFmtId="0" fontId="17" fillId="0" borderId="1" xfId="3" applyFont="1" applyFill="1" applyBorder="1" applyAlignment="1">
      <alignment horizontal="center" wrapText="1"/>
    </xf>
    <xf numFmtId="0" fontId="17" fillId="8" borderId="1" xfId="3" applyFont="1" applyFill="1" applyBorder="1" applyAlignment="1">
      <alignment horizontal="center" wrapText="1"/>
    </xf>
    <xf numFmtId="0" fontId="19" fillId="0" borderId="1" xfId="3" applyFont="1" applyFill="1" applyBorder="1" applyAlignment="1">
      <alignment horizontal="center" wrapText="1"/>
    </xf>
    <xf numFmtId="0" fontId="20" fillId="0" borderId="0" xfId="0" applyFont="1" applyBorder="1" applyAlignment="1">
      <alignment horizontal="left"/>
    </xf>
    <xf numFmtId="0" fontId="14" fillId="0" borderId="0" xfId="0" applyFont="1" applyBorder="1"/>
    <xf numFmtId="0" fontId="14" fillId="0" borderId="0" xfId="0" applyFont="1" applyBorder="1" applyAlignment="1">
      <alignment wrapText="1"/>
    </xf>
    <xf numFmtId="1" fontId="19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4" fillId="9" borderId="0" xfId="0" applyFont="1" applyFill="1" applyBorder="1"/>
    <xf numFmtId="0" fontId="13" fillId="0" borderId="0" xfId="0" applyNumberFormat="1" applyFont="1" applyBorder="1"/>
    <xf numFmtId="0" fontId="13" fillId="0" borderId="0" xfId="0" applyNumberFormat="1" applyFont="1" applyFill="1" applyBorder="1"/>
    <xf numFmtId="0" fontId="15" fillId="9" borderId="0" xfId="0" applyFont="1" applyFill="1" applyBorder="1"/>
    <xf numFmtId="49" fontId="13" fillId="2" borderId="1" xfId="0" applyNumberFormat="1" applyFont="1" applyFill="1" applyBorder="1" applyAlignment="1">
      <alignment horizontal="left"/>
    </xf>
    <xf numFmtId="49" fontId="13" fillId="3" borderId="1" xfId="0" applyNumberFormat="1" applyFont="1" applyFill="1" applyBorder="1" applyAlignment="1">
      <alignment horizontal="left"/>
    </xf>
    <xf numFmtId="0" fontId="20" fillId="0" borderId="1" xfId="0" applyFont="1" applyBorder="1" applyAlignment="1">
      <alignment horizontal="left"/>
    </xf>
    <xf numFmtId="49" fontId="13" fillId="3" borderId="1" xfId="0" applyNumberFormat="1" applyFont="1" applyFill="1" applyBorder="1"/>
    <xf numFmtId="0" fontId="15" fillId="3" borderId="1" xfId="1" applyFont="1" applyFill="1" applyBorder="1" applyAlignment="1" applyProtection="1">
      <alignment horizontal="left"/>
      <protection hidden="1"/>
    </xf>
    <xf numFmtId="0" fontId="14" fillId="0" borderId="1" xfId="0" applyFont="1" applyFill="1" applyBorder="1" applyAlignment="1">
      <alignment horizontal="left" wrapText="1"/>
    </xf>
    <xf numFmtId="0" fontId="14" fillId="0" borderId="0" xfId="0" applyFont="1" applyBorder="1" applyAlignment="1"/>
    <xf numFmtId="0" fontId="15" fillId="0" borderId="1" xfId="1" applyFont="1" applyFill="1" applyBorder="1" applyAlignment="1" applyProtection="1">
      <protection hidden="1"/>
    </xf>
    <xf numFmtId="0" fontId="15" fillId="3" borderId="1" xfId="1" applyFont="1" applyFill="1" applyBorder="1" applyAlignment="1" applyProtection="1">
      <protection hidden="1"/>
    </xf>
    <xf numFmtId="0" fontId="15" fillId="0" borderId="1" xfId="1" applyFont="1" applyBorder="1" applyAlignment="1" applyProtection="1">
      <protection hidden="1"/>
    </xf>
    <xf numFmtId="0" fontId="15" fillId="0" borderId="1" xfId="0" applyNumberFormat="1" applyFont="1" applyFill="1" applyBorder="1" applyAlignment="1"/>
    <xf numFmtId="49" fontId="21" fillId="3" borderId="1" xfId="0" applyNumberFormat="1" applyFont="1" applyFill="1" applyBorder="1" applyAlignment="1"/>
    <xf numFmtId="0" fontId="15" fillId="0" borderId="1" xfId="0" applyFont="1" applyFill="1" applyBorder="1" applyAlignment="1"/>
    <xf numFmtId="49" fontId="21" fillId="2" borderId="1" xfId="0" applyNumberFormat="1" applyFont="1" applyFill="1" applyBorder="1" applyAlignment="1"/>
    <xf numFmtId="0" fontId="19" fillId="8" borderId="1" xfId="1" applyFont="1" applyFill="1" applyBorder="1" applyAlignment="1" applyProtection="1">
      <protection hidden="1"/>
    </xf>
    <xf numFmtId="0" fontId="15" fillId="8" borderId="1" xfId="1" applyFont="1" applyFill="1" applyBorder="1" applyAlignment="1" applyProtection="1">
      <protection hidden="1"/>
    </xf>
    <xf numFmtId="0" fontId="14" fillId="0" borderId="1" xfId="0" applyNumberFormat="1" applyFont="1" applyFill="1" applyBorder="1" applyAlignment="1">
      <alignment horizontal="left" wrapText="1"/>
    </xf>
    <xf numFmtId="0" fontId="15" fillId="0" borderId="1" xfId="3" applyFont="1" applyFill="1" applyBorder="1" applyAlignment="1"/>
    <xf numFmtId="0" fontId="15" fillId="8" borderId="1" xfId="3" applyFont="1" applyFill="1" applyBorder="1" applyAlignment="1"/>
    <xf numFmtId="165" fontId="13" fillId="0" borderId="10" xfId="1" applyNumberFormat="1" applyFont="1" applyFill="1" applyBorder="1" applyAlignment="1" applyProtection="1">
      <alignment horizontal="center" wrapText="1"/>
      <protection hidden="1"/>
    </xf>
    <xf numFmtId="165" fontId="21" fillId="0" borderId="10" xfId="1" applyNumberFormat="1" applyFont="1" applyFill="1" applyBorder="1" applyAlignment="1" applyProtection="1">
      <alignment horizontal="center" wrapText="1"/>
      <protection hidden="1"/>
    </xf>
    <xf numFmtId="0" fontId="21" fillId="0" borderId="10" xfId="1" applyNumberFormat="1" applyFont="1" applyFill="1" applyBorder="1" applyAlignment="1" applyProtection="1">
      <alignment horizontal="center" wrapText="1"/>
      <protection hidden="1"/>
    </xf>
    <xf numFmtId="0" fontId="14" fillId="10" borderId="1" xfId="0" applyFont="1" applyFill="1" applyBorder="1"/>
    <xf numFmtId="0" fontId="14" fillId="10" borderId="1" xfId="0" applyFont="1" applyFill="1" applyBorder="1" applyAlignment="1"/>
    <xf numFmtId="0" fontId="14" fillId="10" borderId="1" xfId="0" applyFont="1" applyFill="1" applyBorder="1" applyAlignment="1">
      <alignment wrapText="1"/>
    </xf>
    <xf numFmtId="1" fontId="19" fillId="10" borderId="1" xfId="0" applyNumberFormat="1" applyFont="1" applyFill="1" applyBorder="1" applyAlignment="1">
      <alignment horizontal="center"/>
    </xf>
    <xf numFmtId="0" fontId="17" fillId="0" borderId="1" xfId="1" applyNumberFormat="1" applyFont="1" applyBorder="1" applyAlignment="1" applyProtection="1">
      <alignment horizontal="center"/>
      <protection hidden="1"/>
    </xf>
    <xf numFmtId="0" fontId="21" fillId="0" borderId="0" xfId="0" applyFont="1" applyFill="1" applyBorder="1"/>
    <xf numFmtId="165" fontId="19" fillId="0" borderId="10" xfId="1" applyNumberFormat="1" applyFont="1" applyFill="1" applyBorder="1" applyAlignment="1" applyProtection="1">
      <alignment horizontal="center" wrapText="1"/>
      <protection hidden="1"/>
    </xf>
    <xf numFmtId="0" fontId="13" fillId="0" borderId="10" xfId="1" applyNumberFormat="1" applyFont="1" applyFill="1" applyBorder="1" applyAlignment="1" applyProtection="1">
      <alignment horizontal="center" wrapText="1"/>
      <protection hidden="1"/>
    </xf>
    <xf numFmtId="0" fontId="21" fillId="10" borderId="10" xfId="0" applyFont="1" applyFill="1" applyBorder="1"/>
    <xf numFmtId="169" fontId="19" fillId="8" borderId="1" xfId="1" applyNumberFormat="1" applyFont="1" applyFill="1" applyBorder="1" applyAlignment="1" applyProtection="1">
      <alignment horizontal="center" wrapText="1"/>
      <protection hidden="1"/>
    </xf>
    <xf numFmtId="169" fontId="15" fillId="8" borderId="1" xfId="1" applyNumberFormat="1" applyFont="1" applyFill="1" applyBorder="1" applyAlignment="1" applyProtection="1">
      <alignment horizontal="center" wrapText="1"/>
      <protection hidden="1"/>
    </xf>
    <xf numFmtId="169" fontId="14" fillId="11" borderId="11" xfId="0" applyNumberFormat="1" applyFont="1" applyFill="1" applyBorder="1" applyAlignment="1">
      <alignment horizontal="center"/>
    </xf>
    <xf numFmtId="169" fontId="14" fillId="11" borderId="12" xfId="0" applyNumberFormat="1" applyFont="1" applyFill="1" applyBorder="1" applyAlignment="1">
      <alignment horizontal="center"/>
    </xf>
    <xf numFmtId="169" fontId="14" fillId="12" borderId="12" xfId="0" applyNumberFormat="1" applyFont="1" applyFill="1" applyBorder="1" applyAlignment="1">
      <alignment horizontal="center"/>
    </xf>
    <xf numFmtId="169" fontId="14" fillId="12" borderId="13" xfId="0" applyNumberFormat="1" applyFont="1" applyFill="1" applyBorder="1" applyAlignment="1">
      <alignment horizontal="center"/>
    </xf>
    <xf numFmtId="169" fontId="19" fillId="8" borderId="10" xfId="0" applyNumberFormat="1" applyFont="1" applyFill="1" applyBorder="1" applyAlignment="1">
      <alignment horizontal="center"/>
    </xf>
    <xf numFmtId="169" fontId="14" fillId="8" borderId="1" xfId="0" applyNumberFormat="1" applyFont="1" applyFill="1" applyBorder="1" applyAlignment="1">
      <alignment horizontal="center"/>
    </xf>
    <xf numFmtId="169" fontId="14" fillId="13" borderId="11" xfId="0" applyNumberFormat="1" applyFont="1" applyFill="1" applyBorder="1" applyAlignment="1">
      <alignment horizontal="center"/>
    </xf>
    <xf numFmtId="169" fontId="14" fillId="13" borderId="12" xfId="0" applyNumberFormat="1" applyFont="1" applyFill="1" applyBorder="1" applyAlignment="1">
      <alignment horizontal="center"/>
    </xf>
    <xf numFmtId="169" fontId="14" fillId="14" borderId="12" xfId="0" applyNumberFormat="1" applyFont="1" applyFill="1" applyBorder="1" applyAlignment="1">
      <alignment horizontal="center"/>
    </xf>
    <xf numFmtId="169" fontId="14" fillId="14" borderId="13" xfId="0" applyNumberFormat="1" applyFont="1" applyFill="1" applyBorder="1" applyAlignment="1">
      <alignment horizontal="center"/>
    </xf>
    <xf numFmtId="169" fontId="15" fillId="3" borderId="1" xfId="1" applyNumberFormat="1" applyFont="1" applyFill="1" applyBorder="1" applyAlignment="1" applyProtection="1">
      <alignment horizontal="center" wrapText="1"/>
      <protection hidden="1"/>
    </xf>
    <xf numFmtId="169" fontId="14" fillId="11" borderId="14" xfId="0" applyNumberFormat="1" applyFont="1" applyFill="1" applyBorder="1" applyAlignment="1">
      <alignment horizontal="center"/>
    </xf>
    <xf numFmtId="169" fontId="14" fillId="11" borderId="1" xfId="0" applyNumberFormat="1" applyFont="1" applyFill="1" applyBorder="1" applyAlignment="1">
      <alignment horizontal="center"/>
    </xf>
    <xf numFmtId="169" fontId="14" fillId="12" borderId="1" xfId="0" applyNumberFormat="1" applyFont="1" applyFill="1" applyBorder="1" applyAlignment="1">
      <alignment horizontal="center"/>
    </xf>
    <xf numFmtId="169" fontId="14" fillId="12" borderId="15" xfId="0" applyNumberFormat="1" applyFont="1" applyFill="1" applyBorder="1" applyAlignment="1">
      <alignment horizontal="center"/>
    </xf>
    <xf numFmtId="169" fontId="14" fillId="13" borderId="14" xfId="0" applyNumberFormat="1" applyFont="1" applyFill="1" applyBorder="1" applyAlignment="1">
      <alignment horizontal="center"/>
    </xf>
    <xf numFmtId="169" fontId="14" fillId="13" borderId="1" xfId="0" applyNumberFormat="1" applyFont="1" applyFill="1" applyBorder="1" applyAlignment="1">
      <alignment horizontal="center"/>
    </xf>
    <xf numFmtId="169" fontId="14" fillId="14" borderId="1" xfId="0" applyNumberFormat="1" applyFont="1" applyFill="1" applyBorder="1" applyAlignment="1">
      <alignment horizontal="center"/>
    </xf>
    <xf numFmtId="169" fontId="14" fillId="14" borderId="15" xfId="0" applyNumberFormat="1" applyFont="1" applyFill="1" applyBorder="1" applyAlignment="1">
      <alignment horizontal="center"/>
    </xf>
    <xf numFmtId="169" fontId="15" fillId="9" borderId="1" xfId="1" applyNumberFormat="1" applyFont="1" applyFill="1" applyBorder="1" applyAlignment="1" applyProtection="1">
      <alignment horizontal="center" wrapText="1"/>
      <protection hidden="1"/>
    </xf>
    <xf numFmtId="169" fontId="15" fillId="0" borderId="1" xfId="1" applyNumberFormat="1" applyFont="1" applyBorder="1" applyAlignment="1" applyProtection="1">
      <alignment horizontal="center" wrapText="1"/>
      <protection hidden="1"/>
    </xf>
    <xf numFmtId="169" fontId="14" fillId="11" borderId="14" xfId="0" applyNumberFormat="1" applyFont="1" applyFill="1" applyBorder="1" applyAlignment="1"/>
    <xf numFmtId="169" fontId="14" fillId="11" borderId="1" xfId="0" applyNumberFormat="1" applyFont="1" applyFill="1" applyBorder="1" applyAlignment="1"/>
    <xf numFmtId="169" fontId="14" fillId="12" borderId="1" xfId="0" applyNumberFormat="1" applyFont="1" applyFill="1" applyBorder="1" applyAlignment="1"/>
    <xf numFmtId="169" fontId="14" fillId="12" borderId="15" xfId="0" applyNumberFormat="1" applyFont="1" applyFill="1" applyBorder="1" applyAlignment="1"/>
    <xf numFmtId="169" fontId="14" fillId="13" borderId="14" xfId="0" applyNumberFormat="1" applyFont="1" applyFill="1" applyBorder="1" applyAlignment="1"/>
    <xf numFmtId="169" fontId="14" fillId="13" borderId="1" xfId="0" applyNumberFormat="1" applyFont="1" applyFill="1" applyBorder="1" applyAlignment="1"/>
    <xf numFmtId="169" fontId="14" fillId="14" borderId="1" xfId="0" applyNumberFormat="1" applyFont="1" applyFill="1" applyBorder="1" applyAlignment="1"/>
    <xf numFmtId="169" fontId="14" fillId="14" borderId="15" xfId="0" applyNumberFormat="1" applyFont="1" applyFill="1" applyBorder="1" applyAlignment="1"/>
    <xf numFmtId="169" fontId="14" fillId="11" borderId="14" xfId="0" applyNumberFormat="1" applyFont="1" applyFill="1" applyBorder="1" applyAlignment="1">
      <alignment vertical="center" wrapText="1"/>
    </xf>
    <xf numFmtId="169" fontId="14" fillId="11" borderId="1" xfId="0" applyNumberFormat="1" applyFont="1" applyFill="1" applyBorder="1" applyAlignment="1">
      <alignment vertical="center" wrapText="1"/>
    </xf>
    <xf numFmtId="169" fontId="14" fillId="12" borderId="1" xfId="0" applyNumberFormat="1" applyFont="1" applyFill="1" applyBorder="1" applyAlignment="1">
      <alignment vertical="center" wrapText="1"/>
    </xf>
    <xf numFmtId="169" fontId="14" fillId="12" borderId="15" xfId="0" applyNumberFormat="1" applyFont="1" applyFill="1" applyBorder="1" applyAlignment="1">
      <alignment vertical="center" wrapText="1"/>
    </xf>
    <xf numFmtId="169" fontId="15" fillId="11" borderId="14" xfId="0" applyNumberFormat="1" applyFont="1" applyFill="1" applyBorder="1" applyAlignment="1">
      <alignment horizontal="center"/>
    </xf>
    <xf numFmtId="169" fontId="15" fillId="11" borderId="1" xfId="0" applyNumberFormat="1" applyFont="1" applyFill="1" applyBorder="1" applyAlignment="1">
      <alignment horizontal="center"/>
    </xf>
    <xf numFmtId="169" fontId="14" fillId="12" borderId="1" xfId="0" applyNumberFormat="1" applyFont="1" applyFill="1" applyBorder="1"/>
    <xf numFmtId="169" fontId="14" fillId="12" borderId="15" xfId="0" applyNumberFormat="1" applyFont="1" applyFill="1" applyBorder="1"/>
    <xf numFmtId="169" fontId="14" fillId="13" borderId="1" xfId="0" applyNumberFormat="1" applyFont="1" applyFill="1" applyBorder="1"/>
    <xf numFmtId="169" fontId="14" fillId="14" borderId="1" xfId="0" applyNumberFormat="1" applyFont="1" applyFill="1" applyBorder="1"/>
    <xf numFmtId="169" fontId="14" fillId="14" borderId="15" xfId="0" applyNumberFormat="1" applyFont="1" applyFill="1" applyBorder="1"/>
    <xf numFmtId="169" fontId="14" fillId="0" borderId="1" xfId="0" applyNumberFormat="1" applyFont="1" applyFill="1" applyBorder="1" applyAlignment="1">
      <alignment horizontal="center"/>
    </xf>
    <xf numFmtId="169" fontId="14" fillId="11" borderId="16" xfId="0" applyNumberFormat="1" applyFont="1" applyFill="1" applyBorder="1" applyAlignment="1">
      <alignment horizontal="center"/>
    </xf>
    <xf numFmtId="169" fontId="14" fillId="12" borderId="17" xfId="0" applyNumberFormat="1" applyFont="1" applyFill="1" applyBorder="1" applyAlignment="1">
      <alignment horizontal="center"/>
    </xf>
    <xf numFmtId="169" fontId="14" fillId="14" borderId="17" xfId="0" applyNumberFormat="1" applyFont="1" applyFill="1" applyBorder="1" applyAlignment="1">
      <alignment horizontal="center"/>
    </xf>
    <xf numFmtId="169" fontId="14" fillId="0" borderId="0" xfId="0" applyNumberFormat="1" applyFont="1" applyBorder="1"/>
    <xf numFmtId="169" fontId="14" fillId="0" borderId="0" xfId="0" applyNumberFormat="1" applyFont="1" applyBorder="1" applyAlignment="1">
      <alignment horizontal="center"/>
    </xf>
    <xf numFmtId="169" fontId="14" fillId="10" borderId="1" xfId="0" applyNumberFormat="1" applyFont="1" applyFill="1" applyBorder="1"/>
    <xf numFmtId="169" fontId="14" fillId="10" borderId="1" xfId="0" applyNumberFormat="1" applyFont="1" applyFill="1" applyBorder="1" applyAlignment="1">
      <alignment horizontal="center"/>
    </xf>
    <xf numFmtId="169" fontId="15" fillId="10" borderId="1" xfId="2" applyNumberFormat="1" applyFont="1" applyFill="1" applyBorder="1" applyAlignment="1" applyProtection="1">
      <alignment horizontal="center"/>
      <protection hidden="1"/>
    </xf>
    <xf numFmtId="169" fontId="17" fillId="0" borderId="1" xfId="1" applyNumberFormat="1" applyFont="1" applyBorder="1" applyAlignment="1" applyProtection="1">
      <alignment horizontal="center" wrapText="1"/>
      <protection hidden="1"/>
    </xf>
    <xf numFmtId="169" fontId="17" fillId="3" borderId="1" xfId="1" applyNumberFormat="1" applyFont="1" applyFill="1" applyBorder="1" applyAlignment="1" applyProtection="1">
      <alignment horizontal="center" wrapText="1"/>
      <protection hidden="1"/>
    </xf>
    <xf numFmtId="169" fontId="17" fillId="9" borderId="1" xfId="1" applyNumberFormat="1" applyFont="1" applyFill="1" applyBorder="1" applyAlignment="1" applyProtection="1">
      <alignment horizontal="center" wrapText="1"/>
      <protection hidden="1"/>
    </xf>
    <xf numFmtId="169" fontId="17" fillId="0" borderId="1" xfId="1" applyNumberFormat="1" applyFont="1" applyFill="1" applyBorder="1" applyAlignment="1" applyProtection="1">
      <alignment horizontal="center" wrapText="1"/>
      <protection hidden="1"/>
    </xf>
    <xf numFmtId="169" fontId="15" fillId="0" borderId="1" xfId="1" applyNumberFormat="1" applyFont="1" applyFill="1" applyBorder="1" applyAlignment="1" applyProtection="1">
      <alignment horizontal="center" wrapText="1"/>
      <protection hidden="1"/>
    </xf>
    <xf numFmtId="169" fontId="14" fillId="0" borderId="1" xfId="0" applyNumberFormat="1" applyFont="1" applyBorder="1"/>
    <xf numFmtId="169" fontId="15" fillId="0" borderId="1" xfId="0" applyNumberFormat="1" applyFont="1" applyFill="1" applyBorder="1" applyAlignment="1" applyProtection="1">
      <alignment horizontal="center"/>
      <protection locked="0"/>
    </xf>
    <xf numFmtId="169" fontId="17" fillId="8" borderId="1" xfId="1" applyNumberFormat="1" applyFont="1" applyFill="1" applyBorder="1" applyAlignment="1" applyProtection="1">
      <alignment horizontal="center" wrapText="1"/>
      <protection hidden="1"/>
    </xf>
    <xf numFmtId="169" fontId="17" fillId="8" borderId="1" xfId="0" applyNumberFormat="1" applyFont="1" applyFill="1" applyBorder="1" applyAlignment="1">
      <alignment horizontal="center"/>
    </xf>
    <xf numFmtId="169" fontId="15" fillId="0" borderId="1" xfId="0" applyNumberFormat="1" applyFont="1" applyFill="1" applyBorder="1" applyAlignment="1">
      <alignment horizontal="center"/>
    </xf>
    <xf numFmtId="169" fontId="22" fillId="0" borderId="1" xfId="0" applyNumberFormat="1" applyFont="1" applyFill="1" applyBorder="1" applyAlignment="1" applyProtection="1">
      <alignment horizontal="center"/>
      <protection locked="0"/>
    </xf>
    <xf numFmtId="169" fontId="17" fillId="0" borderId="1" xfId="0" applyNumberFormat="1" applyFont="1" applyFill="1" applyBorder="1" applyAlignment="1">
      <alignment horizontal="center"/>
    </xf>
    <xf numFmtId="169" fontId="18" fillId="8" borderId="1" xfId="0" applyNumberFormat="1" applyFont="1" applyFill="1" applyBorder="1" applyAlignment="1">
      <alignment horizontal="center"/>
    </xf>
    <xf numFmtId="0" fontId="15" fillId="10" borderId="18" xfId="1" applyFont="1" applyFill="1" applyBorder="1" applyAlignment="1" applyProtection="1">
      <alignment horizontal="left" vertical="center" wrapText="1"/>
      <protection hidden="1"/>
    </xf>
    <xf numFmtId="0" fontId="15" fillId="10" borderId="18" xfId="1" applyFont="1" applyFill="1" applyBorder="1" applyAlignment="1" applyProtection="1">
      <alignment horizontal="center" vertical="center" wrapText="1"/>
      <protection hidden="1"/>
    </xf>
    <xf numFmtId="169" fontId="15" fillId="10" borderId="18" xfId="1" applyNumberFormat="1" applyFont="1" applyFill="1" applyBorder="1" applyAlignment="1" applyProtection="1">
      <alignment horizontal="center" vertical="center" wrapText="1"/>
      <protection hidden="1"/>
    </xf>
    <xf numFmtId="1" fontId="19" fillId="10" borderId="18" xfId="1" applyNumberFormat="1" applyFont="1" applyFill="1" applyBorder="1" applyAlignment="1" applyProtection="1">
      <alignment horizontal="center" vertical="center" wrapText="1"/>
      <protection hidden="1"/>
    </xf>
    <xf numFmtId="0" fontId="14" fillId="10" borderId="18" xfId="0" applyFont="1" applyFill="1" applyBorder="1" applyAlignment="1">
      <alignment horizontal="center"/>
    </xf>
    <xf numFmtId="0" fontId="14" fillId="10" borderId="19" xfId="0" applyFont="1" applyFill="1" applyBorder="1" applyAlignment="1">
      <alignment horizontal="center"/>
    </xf>
    <xf numFmtId="0" fontId="14" fillId="10" borderId="20" xfId="0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/>
    </xf>
    <xf numFmtId="169" fontId="14" fillId="13" borderId="16" xfId="0" applyNumberFormat="1" applyFont="1" applyFill="1" applyBorder="1" applyAlignment="1">
      <alignment horizontal="center"/>
    </xf>
    <xf numFmtId="169" fontId="14" fillId="13" borderId="17" xfId="0" applyNumberFormat="1" applyFont="1" applyFill="1" applyBorder="1" applyAlignment="1">
      <alignment horizontal="center"/>
    </xf>
    <xf numFmtId="169" fontId="14" fillId="14" borderId="22" xfId="0" applyNumberFormat="1" applyFont="1" applyFill="1" applyBorder="1" applyAlignment="1">
      <alignment horizontal="center"/>
    </xf>
    <xf numFmtId="169" fontId="14" fillId="11" borderId="17" xfId="0" applyNumberFormat="1" applyFont="1" applyFill="1" applyBorder="1" applyAlignment="1">
      <alignment horizontal="center"/>
    </xf>
    <xf numFmtId="169" fontId="14" fillId="12" borderId="22" xfId="0" applyNumberFormat="1" applyFont="1" applyFill="1" applyBorder="1" applyAlignment="1">
      <alignment horizontal="center"/>
    </xf>
    <xf numFmtId="165" fontId="15" fillId="0" borderId="10" xfId="1" applyNumberFormat="1" applyFont="1" applyFill="1" applyBorder="1" applyAlignment="1" applyProtection="1">
      <alignment horizontal="center" wrapText="1"/>
      <protection hidden="1"/>
    </xf>
    <xf numFmtId="165" fontId="18" fillId="0" borderId="10" xfId="1" applyNumberFormat="1" applyFont="1" applyFill="1" applyBorder="1" applyAlignment="1" applyProtection="1">
      <alignment horizontal="center" wrapText="1"/>
      <protection hidden="1"/>
    </xf>
    <xf numFmtId="169" fontId="15" fillId="11" borderId="11" xfId="0" applyNumberFormat="1" applyFont="1" applyFill="1" applyBorder="1" applyAlignment="1">
      <alignment horizontal="center"/>
    </xf>
    <xf numFmtId="169" fontId="15" fillId="11" borderId="12" xfId="0" applyNumberFormat="1" applyFont="1" applyFill="1" applyBorder="1" applyAlignment="1">
      <alignment horizontal="center"/>
    </xf>
    <xf numFmtId="169" fontId="15" fillId="12" borderId="12" xfId="0" applyNumberFormat="1" applyFont="1" applyFill="1" applyBorder="1" applyAlignment="1">
      <alignment horizontal="center"/>
    </xf>
    <xf numFmtId="169" fontId="15" fillId="12" borderId="13" xfId="0" applyNumberFormat="1" applyFont="1" applyFill="1" applyBorder="1" applyAlignment="1">
      <alignment horizontal="center"/>
    </xf>
    <xf numFmtId="169" fontId="15" fillId="12" borderId="1" xfId="0" applyNumberFormat="1" applyFont="1" applyFill="1" applyBorder="1" applyAlignment="1">
      <alignment horizontal="center"/>
    </xf>
    <xf numFmtId="169" fontId="15" fillId="12" borderId="15" xfId="0" applyNumberFormat="1" applyFont="1" applyFill="1" applyBorder="1" applyAlignment="1">
      <alignment horizontal="center"/>
    </xf>
    <xf numFmtId="169" fontId="14" fillId="13" borderId="11" xfId="0" applyNumberFormat="1" applyFont="1" applyFill="1" applyBorder="1"/>
    <xf numFmtId="169" fontId="15" fillId="13" borderId="14" xfId="0" applyNumberFormat="1" applyFont="1" applyFill="1" applyBorder="1" applyAlignment="1">
      <alignment horizontal="center"/>
    </xf>
    <xf numFmtId="169" fontId="15" fillId="13" borderId="1" xfId="0" applyNumberFormat="1" applyFont="1" applyFill="1" applyBorder="1" applyAlignment="1">
      <alignment horizontal="center"/>
    </xf>
    <xf numFmtId="169" fontId="14" fillId="13" borderId="14" xfId="0" applyNumberFormat="1" applyFont="1" applyFill="1" applyBorder="1"/>
    <xf numFmtId="169" fontId="14" fillId="14" borderId="12" xfId="0" applyNumberFormat="1" applyFont="1" applyFill="1" applyBorder="1"/>
    <xf numFmtId="169" fontId="15" fillId="14" borderId="1" xfId="0" applyNumberFormat="1" applyFont="1" applyFill="1" applyBorder="1" applyAlignment="1">
      <alignment horizontal="center"/>
    </xf>
    <xf numFmtId="1" fontId="15" fillId="14" borderId="15" xfId="0" applyNumberFormat="1" applyFont="1" applyFill="1" applyBorder="1" applyAlignment="1">
      <alignment horizontal="center"/>
    </xf>
    <xf numFmtId="165" fontId="14" fillId="14" borderId="15" xfId="0" applyNumberFormat="1" applyFont="1" applyFill="1" applyBorder="1"/>
    <xf numFmtId="1" fontId="14" fillId="14" borderId="15" xfId="0" applyNumberFormat="1" applyFont="1" applyFill="1" applyBorder="1" applyAlignment="1">
      <alignment horizontal="center"/>
    </xf>
    <xf numFmtId="1" fontId="14" fillId="14" borderId="15" xfId="0" applyNumberFormat="1" applyFont="1" applyFill="1" applyBorder="1"/>
    <xf numFmtId="2" fontId="14" fillId="14" borderId="15" xfId="0" applyNumberFormat="1" applyFont="1" applyFill="1" applyBorder="1"/>
    <xf numFmtId="0" fontId="14" fillId="14" borderId="15" xfId="0" applyFont="1" applyFill="1" applyBorder="1"/>
    <xf numFmtId="167" fontId="14" fillId="13" borderId="14" xfId="0" applyNumberFormat="1" applyFont="1" applyFill="1" applyBorder="1" applyAlignment="1">
      <alignment horizontal="right" wrapText="1"/>
    </xf>
    <xf numFmtId="167" fontId="14" fillId="13" borderId="1" xfId="0" applyNumberFormat="1" applyFont="1" applyFill="1" applyBorder="1" applyAlignment="1">
      <alignment horizontal="right" wrapText="1"/>
    </xf>
    <xf numFmtId="167" fontId="14" fillId="14" borderId="1" xfId="0" applyNumberFormat="1" applyFont="1" applyFill="1" applyBorder="1" applyAlignment="1">
      <alignment horizontal="right" wrapText="1"/>
    </xf>
    <xf numFmtId="167" fontId="14" fillId="14" borderId="15" xfId="0" applyNumberFormat="1" applyFont="1" applyFill="1" applyBorder="1" applyAlignment="1">
      <alignment horizontal="right" wrapText="1"/>
    </xf>
    <xf numFmtId="167" fontId="14" fillId="13" borderId="14" xfId="0" applyNumberFormat="1" applyFont="1" applyFill="1" applyBorder="1" applyAlignment="1">
      <alignment horizontal="center"/>
    </xf>
    <xf numFmtId="167" fontId="14" fillId="13" borderId="1" xfId="0" applyNumberFormat="1" applyFont="1" applyFill="1" applyBorder="1" applyAlignment="1">
      <alignment horizontal="center"/>
    </xf>
    <xf numFmtId="167" fontId="14" fillId="14" borderId="1" xfId="0" applyNumberFormat="1" applyFont="1" applyFill="1" applyBorder="1" applyAlignment="1">
      <alignment horizontal="center"/>
    </xf>
    <xf numFmtId="167" fontId="14" fillId="14" borderId="15" xfId="0" applyNumberFormat="1" applyFont="1" applyFill="1" applyBorder="1" applyAlignment="1">
      <alignment horizontal="center"/>
    </xf>
    <xf numFmtId="165" fontId="14" fillId="14" borderId="13" xfId="0" applyNumberFormat="1" applyFont="1" applyFill="1" applyBorder="1"/>
    <xf numFmtId="169" fontId="19" fillId="8" borderId="10" xfId="1" applyNumberFormat="1" applyFont="1" applyFill="1" applyBorder="1" applyAlignment="1" applyProtection="1">
      <alignment horizontal="center" wrapText="1"/>
      <protection hidden="1"/>
    </xf>
    <xf numFmtId="169" fontId="18" fillId="8" borderId="10" xfId="0" applyNumberFormat="1" applyFont="1" applyFill="1" applyBorder="1" applyAlignment="1">
      <alignment horizontal="center"/>
    </xf>
    <xf numFmtId="0" fontId="19" fillId="10" borderId="18" xfId="0" applyFont="1" applyFill="1" applyBorder="1" applyAlignment="1">
      <alignment horizontal="center"/>
    </xf>
    <xf numFmtId="0" fontId="19" fillId="10" borderId="3" xfId="0" applyFont="1" applyFill="1" applyBorder="1" applyAlignment="1">
      <alignment horizontal="center"/>
    </xf>
    <xf numFmtId="167" fontId="19" fillId="8" borderId="1" xfId="1" applyNumberFormat="1" applyFont="1" applyFill="1" applyBorder="1" applyAlignment="1" applyProtection="1">
      <alignment horizontal="center" wrapText="1"/>
      <protection hidden="1"/>
    </xf>
    <xf numFmtId="169" fontId="15" fillId="8" borderId="10" xfId="1" applyNumberFormat="1" applyFont="1" applyFill="1" applyBorder="1" applyAlignment="1" applyProtection="1">
      <alignment horizontal="center" wrapText="1"/>
      <protection hidden="1"/>
    </xf>
    <xf numFmtId="0" fontId="20" fillId="15" borderId="2" xfId="0" applyFont="1" applyFill="1" applyBorder="1" applyAlignment="1">
      <alignment horizontal="left"/>
    </xf>
    <xf numFmtId="0" fontId="19" fillId="15" borderId="2" xfId="1" applyFont="1" applyFill="1" applyBorder="1" applyAlignment="1" applyProtection="1">
      <protection hidden="1"/>
    </xf>
    <xf numFmtId="165" fontId="17" fillId="15" borderId="2" xfId="1" applyNumberFormat="1" applyFont="1" applyFill="1" applyBorder="1" applyAlignment="1" applyProtection="1">
      <alignment horizontal="center" wrapText="1"/>
      <protection hidden="1"/>
    </xf>
    <xf numFmtId="0" fontId="17" fillId="15" borderId="2" xfId="1" applyNumberFormat="1" applyFont="1" applyFill="1" applyBorder="1" applyAlignment="1" applyProtection="1">
      <alignment horizontal="center" wrapText="1"/>
      <protection hidden="1"/>
    </xf>
    <xf numFmtId="169" fontId="17" fillId="15" borderId="2" xfId="1" applyNumberFormat="1" applyFont="1" applyFill="1" applyBorder="1" applyAlignment="1" applyProtection="1">
      <alignment horizontal="center" wrapText="1"/>
      <protection hidden="1"/>
    </xf>
    <xf numFmtId="169" fontId="15" fillId="15" borderId="2" xfId="1" applyNumberFormat="1" applyFont="1" applyFill="1" applyBorder="1" applyAlignment="1" applyProtection="1">
      <alignment horizontal="center" wrapText="1"/>
      <protection hidden="1"/>
    </xf>
    <xf numFmtId="1" fontId="19" fillId="15" borderId="2" xfId="1" applyNumberFormat="1" applyFont="1" applyFill="1" applyBorder="1" applyAlignment="1" applyProtection="1">
      <alignment horizontal="center" wrapText="1"/>
      <protection hidden="1"/>
    </xf>
    <xf numFmtId="0" fontId="14" fillId="15" borderId="2" xfId="0" applyFont="1" applyFill="1" applyBorder="1" applyAlignment="1">
      <alignment horizontal="center"/>
    </xf>
    <xf numFmtId="1" fontId="19" fillId="15" borderId="2" xfId="0" applyNumberFormat="1" applyFont="1" applyFill="1" applyBorder="1" applyAlignment="1">
      <alignment horizontal="center"/>
    </xf>
    <xf numFmtId="1" fontId="14" fillId="15" borderId="23" xfId="0" applyNumberFormat="1" applyFont="1" applyFill="1" applyBorder="1" applyAlignment="1">
      <alignment horizontal="center"/>
    </xf>
    <xf numFmtId="165" fontId="18" fillId="15" borderId="2" xfId="1" applyNumberFormat="1" applyFont="1" applyFill="1" applyBorder="1" applyAlignment="1" applyProtection="1">
      <alignment horizontal="center" wrapText="1"/>
      <protection hidden="1"/>
    </xf>
    <xf numFmtId="0" fontId="14" fillId="15" borderId="0" xfId="0" applyFont="1" applyFill="1" applyBorder="1"/>
    <xf numFmtId="0" fontId="20" fillId="15" borderId="1" xfId="0" applyFont="1" applyFill="1" applyBorder="1" applyAlignment="1">
      <alignment horizontal="left"/>
    </xf>
    <xf numFmtId="0" fontId="14" fillId="15" borderId="1" xfId="0" applyFont="1" applyFill="1" applyBorder="1" applyAlignment="1"/>
    <xf numFmtId="0" fontId="14" fillId="15" borderId="1" xfId="0" applyFont="1" applyFill="1" applyBorder="1" applyAlignment="1">
      <alignment wrapText="1"/>
    </xf>
    <xf numFmtId="169" fontId="14" fillId="15" borderId="1" xfId="0" applyNumberFormat="1" applyFont="1" applyFill="1" applyBorder="1"/>
    <xf numFmtId="169" fontId="14" fillId="15" borderId="1" xfId="0" applyNumberFormat="1" applyFont="1" applyFill="1" applyBorder="1" applyAlignment="1">
      <alignment horizontal="center"/>
    </xf>
    <xf numFmtId="1" fontId="19" fillId="15" borderId="1" xfId="0" applyNumberFormat="1" applyFont="1" applyFill="1" applyBorder="1" applyAlignment="1">
      <alignment horizontal="center"/>
    </xf>
    <xf numFmtId="1" fontId="19" fillId="15" borderId="23" xfId="0" applyNumberFormat="1" applyFont="1" applyFill="1" applyBorder="1" applyAlignment="1">
      <alignment horizontal="center"/>
    </xf>
    <xf numFmtId="0" fontId="14" fillId="15" borderId="23" xfId="0" applyFont="1" applyFill="1" applyBorder="1" applyAlignment="1">
      <alignment horizontal="center"/>
    </xf>
    <xf numFmtId="0" fontId="19" fillId="15" borderId="1" xfId="0" applyFont="1" applyFill="1" applyBorder="1" applyAlignment="1">
      <alignment horizontal="center"/>
    </xf>
    <xf numFmtId="0" fontId="19" fillId="15" borderId="23" xfId="0" applyFont="1" applyFill="1" applyBorder="1" applyAlignment="1">
      <alignment horizontal="center"/>
    </xf>
    <xf numFmtId="0" fontId="21" fillId="15" borderId="1" xfId="0" applyFont="1" applyFill="1" applyBorder="1"/>
    <xf numFmtId="0" fontId="20" fillId="3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wrapText="1"/>
    </xf>
    <xf numFmtId="169" fontId="14" fillId="0" borderId="1" xfId="0" applyNumberFormat="1" applyFont="1" applyFill="1" applyBorder="1"/>
    <xf numFmtId="0" fontId="23" fillId="0" borderId="0" xfId="0" applyFont="1" applyBorder="1" applyAlignment="1">
      <alignment horizontal="left"/>
    </xf>
    <xf numFmtId="0" fontId="24" fillId="3" borderId="0" xfId="0" applyFont="1" applyFill="1" applyBorder="1" applyAlignment="1"/>
    <xf numFmtId="0" fontId="24" fillId="0" borderId="0" xfId="0" applyFont="1" applyBorder="1" applyAlignment="1">
      <alignment wrapText="1"/>
    </xf>
    <xf numFmtId="169" fontId="24" fillId="0" borderId="0" xfId="0" applyNumberFormat="1" applyFont="1" applyBorder="1"/>
    <xf numFmtId="169" fontId="24" fillId="0" borderId="0" xfId="0" applyNumberFormat="1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24" fillId="0" borderId="0" xfId="0" applyFont="1" applyFill="1" applyBorder="1" applyAlignment="1"/>
    <xf numFmtId="0" fontId="20" fillId="0" borderId="1" xfId="0" applyFont="1" applyFill="1" applyBorder="1" applyAlignment="1">
      <alignment horizontal="center" wrapText="1"/>
    </xf>
    <xf numFmtId="1" fontId="15" fillId="11" borderId="1" xfId="0" applyNumberFormat="1" applyFont="1" applyFill="1" applyBorder="1" applyAlignment="1">
      <alignment horizontal="center"/>
    </xf>
    <xf numFmtId="1" fontId="15" fillId="12" borderId="1" xfId="0" applyNumberFormat="1" applyFont="1" applyFill="1" applyBorder="1" applyAlignment="1">
      <alignment horizontal="center"/>
    </xf>
    <xf numFmtId="49" fontId="13" fillId="0" borderId="1" xfId="0" applyNumberFormat="1" applyFont="1" applyFill="1" applyBorder="1" applyAlignment="1">
      <alignment horizontal="left"/>
    </xf>
    <xf numFmtId="49" fontId="13" fillId="0" borderId="1" xfId="0" applyNumberFormat="1" applyFont="1" applyFill="1" applyBorder="1"/>
    <xf numFmtId="49" fontId="21" fillId="0" borderId="1" xfId="0" applyNumberFormat="1" applyFont="1" applyFill="1" applyBorder="1" applyAlignment="1"/>
    <xf numFmtId="0" fontId="17" fillId="0" borderId="1" xfId="0" applyFont="1" applyFill="1" applyBorder="1" applyAlignment="1">
      <alignment horizontal="left"/>
    </xf>
    <xf numFmtId="169" fontId="19" fillId="8" borderId="1" xfId="0" applyNumberFormat="1" applyFont="1" applyFill="1" applyBorder="1" applyAlignment="1">
      <alignment horizontal="center"/>
    </xf>
    <xf numFmtId="169" fontId="19" fillId="8" borderId="24" xfId="0" applyNumberFormat="1" applyFont="1" applyFill="1" applyBorder="1" applyAlignment="1">
      <alignment horizontal="center"/>
    </xf>
    <xf numFmtId="169" fontId="15" fillId="13" borderId="11" xfId="0" applyNumberFormat="1" applyFont="1" applyFill="1" applyBorder="1" applyAlignment="1">
      <alignment horizontal="center"/>
    </xf>
    <xf numFmtId="169" fontId="14" fillId="13" borderId="12" xfId="0" applyNumberFormat="1" applyFont="1" applyFill="1" applyBorder="1"/>
    <xf numFmtId="169" fontId="15" fillId="14" borderId="12" xfId="0" applyNumberFormat="1" applyFont="1" applyFill="1" applyBorder="1" applyAlignment="1">
      <alignment horizontal="center"/>
    </xf>
    <xf numFmtId="169" fontId="14" fillId="14" borderId="13" xfId="0" applyNumberFormat="1" applyFont="1" applyFill="1" applyBorder="1"/>
    <xf numFmtId="169" fontId="15" fillId="8" borderId="1" xfId="0" applyNumberFormat="1" applyFont="1" applyFill="1" applyBorder="1" applyAlignment="1">
      <alignment horizontal="center"/>
    </xf>
    <xf numFmtId="169" fontId="15" fillId="13" borderId="16" xfId="0" applyNumberFormat="1" applyFont="1" applyFill="1" applyBorder="1" applyAlignment="1">
      <alignment horizontal="center"/>
    </xf>
    <xf numFmtId="169" fontId="14" fillId="13" borderId="17" xfId="0" applyNumberFormat="1" applyFont="1" applyFill="1" applyBorder="1"/>
    <xf numFmtId="169" fontId="15" fillId="14" borderId="17" xfId="0" applyNumberFormat="1" applyFont="1" applyFill="1" applyBorder="1" applyAlignment="1">
      <alignment horizontal="center"/>
    </xf>
    <xf numFmtId="169" fontId="14" fillId="14" borderId="17" xfId="0" applyNumberFormat="1" applyFont="1" applyFill="1" applyBorder="1"/>
    <xf numFmtId="169" fontId="14" fillId="14" borderId="22" xfId="0" applyNumberFormat="1" applyFont="1" applyFill="1" applyBorder="1"/>
    <xf numFmtId="169" fontId="14" fillId="11" borderId="14" xfId="0" applyNumberFormat="1" applyFont="1" applyFill="1" applyBorder="1" applyAlignment="1">
      <alignment horizontal="left"/>
    </xf>
    <xf numFmtId="167" fontId="14" fillId="13" borderId="14" xfId="0" applyNumberFormat="1" applyFont="1" applyFill="1" applyBorder="1" applyAlignment="1">
      <alignment horizontal="center" wrapText="1"/>
    </xf>
    <xf numFmtId="167" fontId="14" fillId="13" borderId="1" xfId="0" applyNumberFormat="1" applyFont="1" applyFill="1" applyBorder="1" applyAlignment="1">
      <alignment horizontal="center" wrapText="1"/>
    </xf>
    <xf numFmtId="167" fontId="14" fillId="14" borderId="1" xfId="0" applyNumberFormat="1" applyFont="1" applyFill="1" applyBorder="1" applyAlignment="1">
      <alignment horizontal="center" wrapText="1"/>
    </xf>
    <xf numFmtId="167" fontId="14" fillId="14" borderId="15" xfId="0" applyNumberFormat="1" applyFont="1" applyFill="1" applyBorder="1" applyAlignment="1">
      <alignment horizontal="center" wrapText="1"/>
    </xf>
    <xf numFmtId="0" fontId="19" fillId="0" borderId="1" xfId="3" applyFont="1" applyFill="1" applyBorder="1" applyAlignment="1"/>
    <xf numFmtId="169" fontId="18" fillId="0" borderId="1" xfId="0" applyNumberFormat="1" applyFont="1" applyFill="1" applyBorder="1" applyAlignment="1">
      <alignment horizontal="center"/>
    </xf>
    <xf numFmtId="49" fontId="18" fillId="2" borderId="1" xfId="0" applyNumberFormat="1" applyFont="1" applyFill="1" applyBorder="1" applyAlignment="1">
      <alignment horizontal="left"/>
    </xf>
    <xf numFmtId="49" fontId="19" fillId="2" borderId="1" xfId="0" applyNumberFormat="1" applyFont="1" applyFill="1" applyBorder="1" applyAlignment="1"/>
    <xf numFmtId="0" fontId="18" fillId="0" borderId="1" xfId="3" applyFont="1" applyFill="1" applyBorder="1" applyAlignment="1">
      <alignment horizontal="center" wrapText="1"/>
    </xf>
    <xf numFmtId="0" fontId="18" fillId="0" borderId="1" xfId="0" applyFont="1" applyFill="1" applyBorder="1" applyAlignment="1">
      <alignment horizontal="center" wrapText="1"/>
    </xf>
    <xf numFmtId="169" fontId="19" fillId="0" borderId="1" xfId="0" applyNumberFormat="1" applyFont="1" applyFill="1" applyBorder="1" applyAlignment="1">
      <alignment horizontal="center"/>
    </xf>
    <xf numFmtId="164" fontId="13" fillId="0" borderId="0" xfId="0" applyNumberFormat="1" applyFont="1"/>
    <xf numFmtId="0" fontId="24" fillId="0" borderId="0" xfId="0" applyFont="1" applyBorder="1" applyAlignment="1">
      <alignment horizontal="center" vertical="center" wrapText="1"/>
    </xf>
    <xf numFmtId="0" fontId="14" fillId="10" borderId="25" xfId="0" applyFont="1" applyFill="1" applyBorder="1" applyAlignment="1">
      <alignment horizontal="center"/>
    </xf>
    <xf numFmtId="0" fontId="14" fillId="10" borderId="26" xfId="0" applyFont="1" applyFill="1" applyBorder="1" applyAlignment="1">
      <alignment horizontal="center"/>
    </xf>
    <xf numFmtId="0" fontId="14" fillId="10" borderId="27" xfId="0" applyFont="1" applyFill="1" applyBorder="1" applyAlignment="1">
      <alignment horizontal="center"/>
    </xf>
    <xf numFmtId="9" fontId="14" fillId="10" borderId="11" xfId="0" applyNumberFormat="1" applyFont="1" applyFill="1" applyBorder="1" applyAlignment="1">
      <alignment horizontal="center"/>
    </xf>
    <xf numFmtId="0" fontId="14" fillId="10" borderId="12" xfId="0" applyFont="1" applyFill="1" applyBorder="1" applyAlignment="1">
      <alignment horizontal="center"/>
    </xf>
    <xf numFmtId="0" fontId="14" fillId="10" borderId="13" xfId="0" applyFont="1" applyFill="1" applyBorder="1" applyAlignment="1">
      <alignment horizontal="center"/>
    </xf>
    <xf numFmtId="9" fontId="14" fillId="10" borderId="12" xfId="0" applyNumberFormat="1" applyFont="1" applyFill="1" applyBorder="1" applyAlignment="1">
      <alignment horizontal="center"/>
    </xf>
    <xf numFmtId="9" fontId="14" fillId="10" borderId="13" xfId="0" applyNumberFormat="1" applyFont="1" applyFill="1" applyBorder="1" applyAlignment="1">
      <alignment horizontal="center"/>
    </xf>
    <xf numFmtId="164" fontId="15" fillId="10" borderId="24" xfId="2" applyNumberFormat="1" applyFont="1" applyFill="1" applyBorder="1" applyAlignment="1" applyProtection="1">
      <alignment horizontal="center" wrapText="1"/>
      <protection hidden="1"/>
    </xf>
    <xf numFmtId="164" fontId="15" fillId="10" borderId="28" xfId="2" applyNumberFormat="1" applyFont="1" applyFill="1" applyBorder="1" applyAlignment="1" applyProtection="1">
      <alignment horizontal="center" wrapText="1"/>
      <protection hidden="1"/>
    </xf>
    <xf numFmtId="164" fontId="15" fillId="10" borderId="10" xfId="2" applyNumberFormat="1" applyFont="1" applyFill="1" applyBorder="1" applyAlignment="1" applyProtection="1">
      <alignment horizontal="center" wrapText="1"/>
      <protection hidden="1"/>
    </xf>
    <xf numFmtId="9" fontId="21" fillId="0" borderId="4" xfId="0" applyNumberFormat="1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0" borderId="21" xfId="0" applyFont="1" applyBorder="1" applyAlignment="1">
      <alignment horizontal="center"/>
    </xf>
    <xf numFmtId="0" fontId="16" fillId="0" borderId="6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</cellXfs>
  <cellStyles count="4">
    <cellStyle name="Normale" xfId="0" builtinId="0"/>
    <cellStyle name="Normale 2" xfId="1"/>
    <cellStyle name="Normale 4" xfId="2"/>
    <cellStyle name="Normale 5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0"/>
  <sheetViews>
    <sheetView tabSelected="1" zoomScale="70" zoomScaleNormal="70" workbookViewId="0">
      <pane ySplit="5" topLeftCell="A6" activePane="bottomLeft" state="frozen"/>
      <selection pane="bottomLeft" activeCell="B9" sqref="B9"/>
    </sheetView>
  </sheetViews>
  <sheetFormatPr defaultRowHeight="12" x14ac:dyDescent="0.2"/>
  <cols>
    <col min="1" max="1" width="13.5703125" style="100" bestFit="1" customWidth="1"/>
    <col min="2" max="2" width="33" style="116" customWidth="1"/>
    <col min="3" max="3" width="11.7109375" style="102" customWidth="1"/>
    <col min="4" max="4" width="7.7109375" style="102" customWidth="1"/>
    <col min="5" max="5" width="5" style="102" customWidth="1"/>
    <col min="6" max="6" width="9.42578125" style="187" customWidth="1"/>
    <col min="7" max="7" width="12" style="188" customWidth="1"/>
    <col min="8" max="8" width="7.28515625" style="103" customWidth="1"/>
    <col min="9" max="9" width="6.7109375" style="103" customWidth="1"/>
    <col min="10" max="10" width="7.28515625" style="103" customWidth="1"/>
    <col min="11" max="16" width="7.7109375" style="104" customWidth="1"/>
    <col min="17" max="19" width="8.7109375" style="105" hidden="1" customWidth="1"/>
    <col min="20" max="25" width="8.7109375" style="104" customWidth="1"/>
    <col min="26" max="26" width="13.140625" style="137" customWidth="1"/>
    <col min="27" max="16384" width="9.140625" style="101"/>
  </cols>
  <sheetData>
    <row r="1" spans="1:26" x14ac:dyDescent="0.2">
      <c r="A1" s="100" t="s">
        <v>789</v>
      </c>
      <c r="H1" s="100" t="s">
        <v>790</v>
      </c>
      <c r="I1" s="116" t="s">
        <v>791</v>
      </c>
      <c r="J1" s="102" t="s">
        <v>792</v>
      </c>
      <c r="K1" s="102" t="s">
        <v>793</v>
      </c>
      <c r="L1" s="102" t="s">
        <v>794</v>
      </c>
      <c r="M1" s="187" t="s">
        <v>795</v>
      </c>
      <c r="N1" s="188" t="s">
        <v>796</v>
      </c>
      <c r="O1" s="103" t="s">
        <v>797</v>
      </c>
      <c r="P1" s="103" t="s">
        <v>798</v>
      </c>
      <c r="Q1" s="103" t="s">
        <v>799</v>
      </c>
      <c r="R1" s="104" t="s">
        <v>800</v>
      </c>
      <c r="S1" s="104" t="s">
        <v>801</v>
      </c>
      <c r="T1" s="104" t="s">
        <v>802</v>
      </c>
      <c r="U1" s="104" t="s">
        <v>803</v>
      </c>
      <c r="V1" s="104" t="s">
        <v>804</v>
      </c>
      <c r="W1" s="104" t="s">
        <v>805</v>
      </c>
      <c r="X1" s="105" t="s">
        <v>806</v>
      </c>
      <c r="Y1" s="105" t="s">
        <v>807</v>
      </c>
    </row>
    <row r="2" spans="1:26" ht="12.75" thickBot="1" x14ac:dyDescent="0.25"/>
    <row r="3" spans="1:26" ht="12.75" thickBot="1" x14ac:dyDescent="0.25">
      <c r="A3" s="132"/>
      <c r="B3" s="133"/>
      <c r="C3" s="134"/>
      <c r="D3" s="134"/>
      <c r="E3" s="134"/>
      <c r="F3" s="189"/>
      <c r="G3" s="190"/>
      <c r="H3" s="135"/>
      <c r="I3" s="135"/>
      <c r="J3" s="135"/>
      <c r="K3" s="322" t="s">
        <v>123</v>
      </c>
      <c r="L3" s="323"/>
      <c r="M3" s="323"/>
      <c r="N3" s="323"/>
      <c r="O3" s="323"/>
      <c r="P3" s="324"/>
      <c r="Q3" s="135"/>
      <c r="R3" s="135"/>
      <c r="S3" s="135"/>
      <c r="T3" s="322" t="s">
        <v>124</v>
      </c>
      <c r="U3" s="323"/>
      <c r="V3" s="323"/>
      <c r="W3" s="323"/>
      <c r="X3" s="323"/>
      <c r="Y3" s="324"/>
      <c r="Z3" s="140"/>
    </row>
    <row r="4" spans="1:26" x14ac:dyDescent="0.2">
      <c r="A4" s="132"/>
      <c r="B4" s="133"/>
      <c r="C4" s="330" t="s">
        <v>119</v>
      </c>
      <c r="D4" s="331"/>
      <c r="E4" s="332"/>
      <c r="F4" s="191" t="s">
        <v>1</v>
      </c>
      <c r="G4" s="190" t="s">
        <v>1</v>
      </c>
      <c r="H4" s="208" t="s">
        <v>365</v>
      </c>
      <c r="I4" s="208" t="s">
        <v>365</v>
      </c>
      <c r="J4" s="208" t="s">
        <v>365</v>
      </c>
      <c r="K4" s="325">
        <v>0.02</v>
      </c>
      <c r="L4" s="326"/>
      <c r="M4" s="327"/>
      <c r="N4" s="325">
        <v>0.04</v>
      </c>
      <c r="O4" s="326"/>
      <c r="P4" s="327"/>
      <c r="Q4" s="208" t="s">
        <v>365</v>
      </c>
      <c r="R4" s="208" t="s">
        <v>365</v>
      </c>
      <c r="S4" s="208" t="s">
        <v>365</v>
      </c>
      <c r="T4" s="325">
        <v>0.02</v>
      </c>
      <c r="U4" s="326"/>
      <c r="V4" s="327"/>
      <c r="W4" s="325">
        <v>0.04</v>
      </c>
      <c r="X4" s="328"/>
      <c r="Y4" s="329"/>
      <c r="Z4" s="140"/>
    </row>
    <row r="5" spans="1:26" ht="24.75" thickBot="1" x14ac:dyDescent="0.25">
      <c r="A5" s="205" t="s">
        <v>747</v>
      </c>
      <c r="B5" s="205" t="s">
        <v>0</v>
      </c>
      <c r="C5" s="206" t="s">
        <v>2</v>
      </c>
      <c r="D5" s="206" t="s">
        <v>777</v>
      </c>
      <c r="E5" s="206" t="s">
        <v>360</v>
      </c>
      <c r="F5" s="207" t="s">
        <v>123</v>
      </c>
      <c r="G5" s="207" t="s">
        <v>347</v>
      </c>
      <c r="H5" s="249" t="s">
        <v>120</v>
      </c>
      <c r="I5" s="249" t="s">
        <v>121</v>
      </c>
      <c r="J5" s="250" t="s">
        <v>122</v>
      </c>
      <c r="K5" s="210" t="s">
        <v>120</v>
      </c>
      <c r="L5" s="209" t="s">
        <v>121</v>
      </c>
      <c r="M5" s="211" t="s">
        <v>122</v>
      </c>
      <c r="N5" s="210" t="s">
        <v>120</v>
      </c>
      <c r="O5" s="209" t="s">
        <v>121</v>
      </c>
      <c r="P5" s="211" t="s">
        <v>122</v>
      </c>
      <c r="Q5" s="249" t="s">
        <v>122</v>
      </c>
      <c r="R5" s="249" t="s">
        <v>345</v>
      </c>
      <c r="S5" s="250" t="s">
        <v>346</v>
      </c>
      <c r="T5" s="210" t="s">
        <v>122</v>
      </c>
      <c r="U5" s="209" t="s">
        <v>345</v>
      </c>
      <c r="V5" s="211" t="s">
        <v>346</v>
      </c>
      <c r="W5" s="210" t="s">
        <v>122</v>
      </c>
      <c r="X5" s="209" t="s">
        <v>345</v>
      </c>
      <c r="Y5" s="211" t="s">
        <v>346</v>
      </c>
      <c r="Z5" s="212" t="s">
        <v>132</v>
      </c>
    </row>
    <row r="6" spans="1:26" ht="72" x14ac:dyDescent="0.2">
      <c r="A6" s="110" t="s">
        <v>482</v>
      </c>
      <c r="B6" s="117" t="s">
        <v>3</v>
      </c>
      <c r="C6" s="76" t="s">
        <v>4</v>
      </c>
      <c r="D6" s="77" t="s">
        <v>361</v>
      </c>
      <c r="E6" s="76" t="s">
        <v>363</v>
      </c>
      <c r="F6" s="192"/>
      <c r="G6" s="163"/>
      <c r="H6" s="141">
        <f>K6*0.95</f>
        <v>0.65549999999999997</v>
      </c>
      <c r="I6" s="141">
        <f>L6*0.95</f>
        <v>0.66499999999999992</v>
      </c>
      <c r="J6" s="141">
        <f>M6*0.95</f>
        <v>0.68399999999999994</v>
      </c>
      <c r="K6" s="143">
        <v>0.69</v>
      </c>
      <c r="L6" s="144">
        <f>K6+0.01</f>
        <v>0.7</v>
      </c>
      <c r="M6" s="144">
        <f>L6+0.02</f>
        <v>0.72</v>
      </c>
      <c r="N6" s="145">
        <f>K6*1.05</f>
        <v>0.72449999999999992</v>
      </c>
      <c r="O6" s="145">
        <f>N6+0.01</f>
        <v>0.73449999999999993</v>
      </c>
      <c r="P6" s="146">
        <f>O6+0.02</f>
        <v>0.75449999999999995</v>
      </c>
      <c r="Q6" s="141">
        <f t="shared" ref="Q6:S7" si="0">T6*0.95</f>
        <v>0.81177499999999991</v>
      </c>
      <c r="R6" s="141">
        <f t="shared" si="0"/>
        <v>0.8592749999999999</v>
      </c>
      <c r="S6" s="141">
        <f t="shared" si="0"/>
        <v>0.90677499999999989</v>
      </c>
      <c r="T6" s="149">
        <f>P6+0.1</f>
        <v>0.85449999999999993</v>
      </c>
      <c r="U6" s="150">
        <f>T6+0.05</f>
        <v>0.90449999999999997</v>
      </c>
      <c r="V6" s="150">
        <f>T6+0.1</f>
        <v>0.9544999999999999</v>
      </c>
      <c r="W6" s="151">
        <f>T6*1.05</f>
        <v>0.89722499999999994</v>
      </c>
      <c r="X6" s="151">
        <f>W6+0.05</f>
        <v>0.94722499999999998</v>
      </c>
      <c r="Y6" s="152">
        <f>W6+0.1</f>
        <v>0.99722499999999992</v>
      </c>
      <c r="Z6" s="129"/>
    </row>
    <row r="7" spans="1:26" s="106" customFormat="1" ht="24" customHeight="1" x14ac:dyDescent="0.2">
      <c r="A7" s="111" t="s">
        <v>488</v>
      </c>
      <c r="B7" s="118" t="s">
        <v>476</v>
      </c>
      <c r="C7" s="79" t="s">
        <v>477</v>
      </c>
      <c r="D7" s="80" t="s">
        <v>361</v>
      </c>
      <c r="E7" s="79" t="s">
        <v>363</v>
      </c>
      <c r="F7" s="193"/>
      <c r="G7" s="153"/>
      <c r="H7" s="141">
        <f>K7*0.95</f>
        <v>0.81699999999999995</v>
      </c>
      <c r="I7" s="141">
        <f t="shared" ref="I7:I20" si="1">L7*0.95</f>
        <v>0.82650000000000001</v>
      </c>
      <c r="J7" s="141">
        <f t="shared" ref="J7:J20" si="2">M7*0.95</f>
        <v>0.84549999999999992</v>
      </c>
      <c r="K7" s="154">
        <v>0.86</v>
      </c>
      <c r="L7" s="155">
        <f t="shared" ref="L7:L22" si="3">K7+0.01</f>
        <v>0.87</v>
      </c>
      <c r="M7" s="155">
        <f t="shared" ref="M7:M39" si="4">L7+0.02</f>
        <v>0.89</v>
      </c>
      <c r="N7" s="156">
        <f>K7*1.05</f>
        <v>0.90300000000000002</v>
      </c>
      <c r="O7" s="156">
        <f t="shared" ref="O7:O14" si="5">N7+0.01</f>
        <v>0.91300000000000003</v>
      </c>
      <c r="P7" s="157">
        <f>O7+0.02</f>
        <v>0.93300000000000005</v>
      </c>
      <c r="Q7" s="141">
        <f t="shared" si="0"/>
        <v>0.98135000000000006</v>
      </c>
      <c r="R7" s="141">
        <f t="shared" si="0"/>
        <v>1.02885</v>
      </c>
      <c r="S7" s="141">
        <f t="shared" si="0"/>
        <v>1.0763500000000001</v>
      </c>
      <c r="T7" s="158">
        <f t="shared" ref="T7:T30" si="6">P7+0.1</f>
        <v>1.0330000000000001</v>
      </c>
      <c r="U7" s="159">
        <f t="shared" ref="U7:U14" si="7">T7+0.05</f>
        <v>1.0830000000000002</v>
      </c>
      <c r="V7" s="159">
        <f t="shared" ref="V7:V14" si="8">T7+0.1</f>
        <v>1.1330000000000002</v>
      </c>
      <c r="W7" s="160">
        <f>T7*1.05</f>
        <v>1.0846500000000001</v>
      </c>
      <c r="X7" s="160">
        <f>W7+0.05</f>
        <v>1.1346500000000002</v>
      </c>
      <c r="Y7" s="161">
        <f>W7+0.1</f>
        <v>1.1846500000000002</v>
      </c>
      <c r="Z7" s="138" t="s">
        <v>748</v>
      </c>
    </row>
    <row r="8" spans="1:26" ht="24" customHeight="1" x14ac:dyDescent="0.2">
      <c r="A8" s="292" t="s">
        <v>483</v>
      </c>
      <c r="B8" s="117" t="s">
        <v>484</v>
      </c>
      <c r="C8" s="78" t="s">
        <v>7</v>
      </c>
      <c r="D8" s="81" t="s">
        <v>361</v>
      </c>
      <c r="E8" s="78" t="s">
        <v>363</v>
      </c>
      <c r="F8" s="195"/>
      <c r="G8" s="196"/>
      <c r="H8" s="141"/>
      <c r="I8" s="141"/>
      <c r="J8" s="141"/>
      <c r="K8" s="154"/>
      <c r="L8" s="155"/>
      <c r="M8" s="155"/>
      <c r="N8" s="156"/>
      <c r="O8" s="156"/>
      <c r="P8" s="157"/>
      <c r="Q8" s="141"/>
      <c r="R8" s="247"/>
      <c r="S8" s="247"/>
      <c r="T8" s="158"/>
      <c r="U8" s="159"/>
      <c r="V8" s="159"/>
      <c r="W8" s="160"/>
      <c r="X8" s="160"/>
      <c r="Y8" s="161"/>
      <c r="Z8" s="129" t="s">
        <v>749</v>
      </c>
    </row>
    <row r="9" spans="1:26" ht="24" customHeight="1" x14ac:dyDescent="0.2">
      <c r="A9" s="110" t="s">
        <v>485</v>
      </c>
      <c r="B9" s="117" t="s">
        <v>6</v>
      </c>
      <c r="C9" s="76" t="s">
        <v>7</v>
      </c>
      <c r="D9" s="77" t="s">
        <v>361</v>
      </c>
      <c r="E9" s="76" t="s">
        <v>363</v>
      </c>
      <c r="F9" s="192"/>
      <c r="G9" s="163"/>
      <c r="H9" s="141">
        <f>K9*0.95</f>
        <v>0.72199999999999998</v>
      </c>
      <c r="I9" s="141">
        <f t="shared" si="1"/>
        <v>0.73149999999999993</v>
      </c>
      <c r="J9" s="141">
        <f t="shared" si="2"/>
        <v>0.75049999999999994</v>
      </c>
      <c r="K9" s="154">
        <v>0.76</v>
      </c>
      <c r="L9" s="155">
        <f t="shared" si="3"/>
        <v>0.77</v>
      </c>
      <c r="M9" s="155">
        <f t="shared" si="4"/>
        <v>0.79</v>
      </c>
      <c r="N9" s="156">
        <f>K9*1.05</f>
        <v>0.79800000000000004</v>
      </c>
      <c r="O9" s="156">
        <f t="shared" si="5"/>
        <v>0.80800000000000005</v>
      </c>
      <c r="P9" s="157">
        <f>O9+0.02</f>
        <v>0.82800000000000007</v>
      </c>
      <c r="Q9" s="141">
        <f t="shared" ref="Q9:S10" si="9">T9*0.95</f>
        <v>0.88160000000000005</v>
      </c>
      <c r="R9" s="141">
        <f t="shared" si="9"/>
        <v>0.92910000000000004</v>
      </c>
      <c r="S9" s="141">
        <f t="shared" si="9"/>
        <v>0.97660000000000002</v>
      </c>
      <c r="T9" s="158">
        <f t="shared" si="6"/>
        <v>0.92800000000000005</v>
      </c>
      <c r="U9" s="159">
        <f t="shared" si="7"/>
        <v>0.97800000000000009</v>
      </c>
      <c r="V9" s="159">
        <f t="shared" si="8"/>
        <v>1.028</v>
      </c>
      <c r="W9" s="160">
        <f>T9*1.05</f>
        <v>0.97440000000000004</v>
      </c>
      <c r="X9" s="160">
        <f>W9+0.05</f>
        <v>1.0244</v>
      </c>
      <c r="Y9" s="161">
        <f>W9+0.1</f>
        <v>1.0744</v>
      </c>
      <c r="Z9" s="129"/>
    </row>
    <row r="10" spans="1:26" ht="24" customHeight="1" x14ac:dyDescent="0.2">
      <c r="A10" s="110" t="s">
        <v>486</v>
      </c>
      <c r="B10" s="117" t="s">
        <v>8</v>
      </c>
      <c r="C10" s="76" t="s">
        <v>7</v>
      </c>
      <c r="D10" s="77" t="s">
        <v>361</v>
      </c>
      <c r="E10" s="76" t="s">
        <v>363</v>
      </c>
      <c r="F10" s="192"/>
      <c r="G10" s="163"/>
      <c r="H10" s="141">
        <f>K10*0.95</f>
        <v>0.63649999999999995</v>
      </c>
      <c r="I10" s="141">
        <f t="shared" si="1"/>
        <v>0.64600000000000002</v>
      </c>
      <c r="J10" s="141">
        <f t="shared" si="2"/>
        <v>0.66500000000000004</v>
      </c>
      <c r="K10" s="154">
        <v>0.67</v>
      </c>
      <c r="L10" s="155">
        <f t="shared" si="3"/>
        <v>0.68</v>
      </c>
      <c r="M10" s="155">
        <f t="shared" si="4"/>
        <v>0.70000000000000007</v>
      </c>
      <c r="N10" s="156">
        <f>K10*1.05</f>
        <v>0.70350000000000013</v>
      </c>
      <c r="O10" s="156">
        <f t="shared" si="5"/>
        <v>0.71350000000000013</v>
      </c>
      <c r="P10" s="157">
        <f>O10+0.02</f>
        <v>0.73350000000000015</v>
      </c>
      <c r="Q10" s="141">
        <f t="shared" si="9"/>
        <v>0.79182500000000011</v>
      </c>
      <c r="R10" s="141">
        <f t="shared" si="9"/>
        <v>0.8393250000000001</v>
      </c>
      <c r="S10" s="141">
        <f t="shared" si="9"/>
        <v>0.88682500000000009</v>
      </c>
      <c r="T10" s="158">
        <f t="shared" si="6"/>
        <v>0.83350000000000013</v>
      </c>
      <c r="U10" s="159">
        <f t="shared" si="7"/>
        <v>0.88350000000000017</v>
      </c>
      <c r="V10" s="159">
        <f t="shared" si="8"/>
        <v>0.93350000000000011</v>
      </c>
      <c r="W10" s="160">
        <f>T10*1.05</f>
        <v>0.87517500000000015</v>
      </c>
      <c r="X10" s="160">
        <f>W10+0.05</f>
        <v>0.92517500000000019</v>
      </c>
      <c r="Y10" s="161">
        <f>W10+0.1</f>
        <v>0.97517500000000013</v>
      </c>
      <c r="Z10" s="129"/>
    </row>
    <row r="11" spans="1:26" ht="24" customHeight="1" x14ac:dyDescent="0.2">
      <c r="A11" s="112" t="s">
        <v>487</v>
      </c>
      <c r="B11" s="117" t="s">
        <v>9</v>
      </c>
      <c r="C11" s="78" t="s">
        <v>7</v>
      </c>
      <c r="D11" s="77" t="s">
        <v>361</v>
      </c>
      <c r="E11" s="76" t="s">
        <v>363</v>
      </c>
      <c r="F11" s="195"/>
      <c r="G11" s="196"/>
      <c r="H11" s="141"/>
      <c r="I11" s="141"/>
      <c r="J11" s="141"/>
      <c r="K11" s="164"/>
      <c r="L11" s="155"/>
      <c r="M11" s="155"/>
      <c r="N11" s="166"/>
      <c r="O11" s="156"/>
      <c r="P11" s="167"/>
      <c r="Q11" s="141"/>
      <c r="R11" s="247"/>
      <c r="S11" s="247"/>
      <c r="T11" s="158"/>
      <c r="U11" s="159"/>
      <c r="V11" s="159"/>
      <c r="W11" s="170"/>
      <c r="X11" s="170"/>
      <c r="Y11" s="171"/>
      <c r="Z11" s="129" t="s">
        <v>749</v>
      </c>
    </row>
    <row r="12" spans="1:26" ht="24" customHeight="1" x14ac:dyDescent="0.2">
      <c r="A12" s="110" t="s">
        <v>489</v>
      </c>
      <c r="B12" s="117" t="s">
        <v>450</v>
      </c>
      <c r="C12" s="76" t="s">
        <v>11</v>
      </c>
      <c r="D12" s="77" t="s">
        <v>361</v>
      </c>
      <c r="E12" s="76" t="s">
        <v>363</v>
      </c>
      <c r="F12" s="192"/>
      <c r="G12" s="163"/>
      <c r="H12" s="141">
        <f>K12*0.95</f>
        <v>0.79799999999999993</v>
      </c>
      <c r="I12" s="141">
        <f t="shared" si="1"/>
        <v>0.8075</v>
      </c>
      <c r="J12" s="141">
        <f t="shared" si="2"/>
        <v>0.82650000000000001</v>
      </c>
      <c r="K12" s="154">
        <v>0.84</v>
      </c>
      <c r="L12" s="155">
        <f t="shared" si="3"/>
        <v>0.85</v>
      </c>
      <c r="M12" s="155">
        <f t="shared" si="4"/>
        <v>0.87</v>
      </c>
      <c r="N12" s="156">
        <f>K12*1.05</f>
        <v>0.88200000000000001</v>
      </c>
      <c r="O12" s="156">
        <f t="shared" si="5"/>
        <v>0.89200000000000002</v>
      </c>
      <c r="P12" s="157">
        <f>O12+0.02</f>
        <v>0.91200000000000003</v>
      </c>
      <c r="Q12" s="141">
        <f t="shared" ref="Q12:S14" si="10">T12*0.95</f>
        <v>0.96139999999999992</v>
      </c>
      <c r="R12" s="141">
        <f t="shared" si="10"/>
        <v>1.0088999999999999</v>
      </c>
      <c r="S12" s="141">
        <f t="shared" si="10"/>
        <v>1.0564</v>
      </c>
      <c r="T12" s="158">
        <f t="shared" si="6"/>
        <v>1.012</v>
      </c>
      <c r="U12" s="159">
        <f t="shared" si="7"/>
        <v>1.0620000000000001</v>
      </c>
      <c r="V12" s="159">
        <f t="shared" si="8"/>
        <v>1.1120000000000001</v>
      </c>
      <c r="W12" s="160">
        <f>T12*1.05</f>
        <v>1.0626</v>
      </c>
      <c r="X12" s="160">
        <f>W12+0.05</f>
        <v>1.1126</v>
      </c>
      <c r="Y12" s="161">
        <f>W12+0.1</f>
        <v>1.1626000000000001</v>
      </c>
      <c r="Z12" s="129"/>
    </row>
    <row r="13" spans="1:26" ht="24" customHeight="1" x14ac:dyDescent="0.2">
      <c r="A13" s="110" t="s">
        <v>490</v>
      </c>
      <c r="B13" s="117" t="s">
        <v>377</v>
      </c>
      <c r="C13" s="76" t="s">
        <v>448</v>
      </c>
      <c r="D13" s="77" t="s">
        <v>778</v>
      </c>
      <c r="E13" s="76" t="s">
        <v>363</v>
      </c>
      <c r="F13" s="192"/>
      <c r="G13" s="163"/>
      <c r="H13" s="141">
        <f>K13*0.95</f>
        <v>0.8929999999999999</v>
      </c>
      <c r="I13" s="141">
        <f t="shared" si="1"/>
        <v>0.90249999999999997</v>
      </c>
      <c r="J13" s="141">
        <f t="shared" si="2"/>
        <v>0.92149999999999999</v>
      </c>
      <c r="K13" s="154">
        <v>0.94</v>
      </c>
      <c r="L13" s="155">
        <f t="shared" si="3"/>
        <v>0.95</v>
      </c>
      <c r="M13" s="155">
        <f t="shared" si="4"/>
        <v>0.97</v>
      </c>
      <c r="N13" s="156">
        <f>K13*1.05</f>
        <v>0.98699999999999999</v>
      </c>
      <c r="O13" s="156">
        <f t="shared" si="5"/>
        <v>0.997</v>
      </c>
      <c r="P13" s="157">
        <f>O13+0.02</f>
        <v>1.0169999999999999</v>
      </c>
      <c r="Q13" s="141">
        <f t="shared" si="10"/>
        <v>1.0991500000000001</v>
      </c>
      <c r="R13" s="141">
        <f t="shared" si="10"/>
        <v>1.1466499999999999</v>
      </c>
      <c r="S13" s="141">
        <f t="shared" si="10"/>
        <v>1.19415</v>
      </c>
      <c r="T13" s="158">
        <f>P13+0.14</f>
        <v>1.157</v>
      </c>
      <c r="U13" s="159">
        <f t="shared" si="7"/>
        <v>1.2070000000000001</v>
      </c>
      <c r="V13" s="159">
        <f t="shared" si="8"/>
        <v>1.2570000000000001</v>
      </c>
      <c r="W13" s="160">
        <f>T13*1.05</f>
        <v>1.21485</v>
      </c>
      <c r="X13" s="160">
        <f>W13+0.05</f>
        <v>1.26485</v>
      </c>
      <c r="Y13" s="161">
        <f>W13+0.1</f>
        <v>1.3148500000000001</v>
      </c>
      <c r="Z13" s="130" t="s">
        <v>750</v>
      </c>
    </row>
    <row r="14" spans="1:26" ht="24" customHeight="1" x14ac:dyDescent="0.2">
      <c r="A14" s="110" t="s">
        <v>491</v>
      </c>
      <c r="B14" s="117" t="s">
        <v>447</v>
      </c>
      <c r="C14" s="76" t="s">
        <v>449</v>
      </c>
      <c r="D14" s="77" t="s">
        <v>779</v>
      </c>
      <c r="E14" s="76"/>
      <c r="F14" s="192"/>
      <c r="G14" s="163"/>
      <c r="H14" s="141">
        <f>K14*0.95</f>
        <v>0.97849999999999993</v>
      </c>
      <c r="I14" s="141">
        <f t="shared" si="1"/>
        <v>0.98799999999999999</v>
      </c>
      <c r="J14" s="141">
        <f t="shared" si="2"/>
        <v>1.0069999999999999</v>
      </c>
      <c r="K14" s="154">
        <v>1.03</v>
      </c>
      <c r="L14" s="155">
        <f t="shared" si="3"/>
        <v>1.04</v>
      </c>
      <c r="M14" s="155">
        <f t="shared" si="4"/>
        <v>1.06</v>
      </c>
      <c r="N14" s="156">
        <f>K14*1.05</f>
        <v>1.0815000000000001</v>
      </c>
      <c r="O14" s="156">
        <f t="shared" si="5"/>
        <v>1.0915000000000001</v>
      </c>
      <c r="P14" s="157">
        <f>O14+0.02</f>
        <v>1.1115000000000002</v>
      </c>
      <c r="Q14" s="141">
        <f t="shared" si="10"/>
        <v>1.188925</v>
      </c>
      <c r="R14" s="141">
        <f t="shared" si="10"/>
        <v>1.2364250000000001</v>
      </c>
      <c r="S14" s="141">
        <f t="shared" si="10"/>
        <v>1.283925</v>
      </c>
      <c r="T14" s="158">
        <f>P14+0.14</f>
        <v>1.2515000000000001</v>
      </c>
      <c r="U14" s="159">
        <f t="shared" si="7"/>
        <v>1.3015000000000001</v>
      </c>
      <c r="V14" s="159">
        <f t="shared" si="8"/>
        <v>1.3515000000000001</v>
      </c>
      <c r="W14" s="160">
        <f>T14*1.05</f>
        <v>1.3140750000000001</v>
      </c>
      <c r="X14" s="160">
        <f>W14+0.05</f>
        <v>1.3640750000000001</v>
      </c>
      <c r="Y14" s="161">
        <f>W14+0.1</f>
        <v>1.4140750000000002</v>
      </c>
      <c r="Z14" s="130" t="s">
        <v>750</v>
      </c>
    </row>
    <row r="15" spans="1:26" ht="84" customHeight="1" x14ac:dyDescent="0.2">
      <c r="A15" s="110" t="s">
        <v>495</v>
      </c>
      <c r="B15" s="117" t="s">
        <v>14</v>
      </c>
      <c r="C15" s="76" t="s">
        <v>15</v>
      </c>
      <c r="D15" s="77">
        <v>125</v>
      </c>
      <c r="E15" s="76" t="s">
        <v>363</v>
      </c>
      <c r="F15" s="192"/>
      <c r="G15" s="163"/>
      <c r="H15" s="141"/>
      <c r="I15" s="141"/>
      <c r="J15" s="141"/>
      <c r="K15" s="154"/>
      <c r="L15" s="155"/>
      <c r="M15" s="155"/>
      <c r="N15" s="156"/>
      <c r="O15" s="156"/>
      <c r="P15" s="157"/>
      <c r="Q15" s="147"/>
      <c r="R15" s="147"/>
      <c r="S15" s="147"/>
      <c r="T15" s="158"/>
      <c r="U15" s="159"/>
      <c r="V15" s="159"/>
      <c r="W15" s="160"/>
      <c r="X15" s="160"/>
      <c r="Y15" s="161"/>
      <c r="Z15" s="129"/>
    </row>
    <row r="16" spans="1:26" ht="24" customHeight="1" x14ac:dyDescent="0.2">
      <c r="A16" s="110" t="s">
        <v>496</v>
      </c>
      <c r="B16" s="117" t="s">
        <v>16</v>
      </c>
      <c r="C16" s="76" t="s">
        <v>17</v>
      </c>
      <c r="D16" s="77" t="s">
        <v>361</v>
      </c>
      <c r="E16" s="76" t="s">
        <v>363</v>
      </c>
      <c r="F16" s="192"/>
      <c r="G16" s="163"/>
      <c r="H16" s="141">
        <f t="shared" ref="H16:H22" si="11">K16*0.95</f>
        <v>0.59849999999999992</v>
      </c>
      <c r="I16" s="141">
        <f t="shared" si="1"/>
        <v>0.60799999999999998</v>
      </c>
      <c r="J16" s="141">
        <f t="shared" si="2"/>
        <v>0.627</v>
      </c>
      <c r="K16" s="154">
        <v>0.63</v>
      </c>
      <c r="L16" s="155">
        <f t="shared" si="3"/>
        <v>0.64</v>
      </c>
      <c r="M16" s="155">
        <f t="shared" si="4"/>
        <v>0.66</v>
      </c>
      <c r="N16" s="156">
        <f t="shared" ref="N16:N22" si="12">K16*1.05</f>
        <v>0.66150000000000009</v>
      </c>
      <c r="O16" s="156">
        <f t="shared" ref="O16:O22" si="13">N16+0.01</f>
        <v>0.6715000000000001</v>
      </c>
      <c r="P16" s="157">
        <f t="shared" ref="P16:P22" si="14">O16+0.02</f>
        <v>0.69150000000000011</v>
      </c>
      <c r="Q16" s="141">
        <f t="shared" ref="Q16:Q22" si="15">T16*0.95</f>
        <v>0.75192500000000007</v>
      </c>
      <c r="R16" s="141">
        <f t="shared" ref="R16:R22" si="16">U16*0.95</f>
        <v>0.79942500000000005</v>
      </c>
      <c r="S16" s="141">
        <f t="shared" ref="S16:S22" si="17">V16*0.95</f>
        <v>0.84692500000000004</v>
      </c>
      <c r="T16" s="158">
        <f t="shared" si="6"/>
        <v>0.79150000000000009</v>
      </c>
      <c r="U16" s="159">
        <f t="shared" ref="U16:U22" si="18">T16+0.05</f>
        <v>0.84150000000000014</v>
      </c>
      <c r="V16" s="159">
        <f t="shared" ref="V16:V22" si="19">T16+0.1</f>
        <v>0.89150000000000007</v>
      </c>
      <c r="W16" s="160">
        <f t="shared" ref="W16:W22" si="20">T16*1.05</f>
        <v>0.83107500000000012</v>
      </c>
      <c r="X16" s="160">
        <f t="shared" ref="X16:X22" si="21">W16+0.05</f>
        <v>0.88107500000000016</v>
      </c>
      <c r="Y16" s="161">
        <f t="shared" ref="Y16:Y22" si="22">W16+0.1</f>
        <v>0.9310750000000001</v>
      </c>
      <c r="Z16" s="129"/>
    </row>
    <row r="17" spans="1:26" ht="24" customHeight="1" x14ac:dyDescent="0.2">
      <c r="A17" s="110" t="s">
        <v>497</v>
      </c>
      <c r="B17" s="117" t="s">
        <v>18</v>
      </c>
      <c r="C17" s="76" t="s">
        <v>19</v>
      </c>
      <c r="D17" s="77" t="s">
        <v>361</v>
      </c>
      <c r="E17" s="76" t="s">
        <v>363</v>
      </c>
      <c r="F17" s="192"/>
      <c r="G17" s="163"/>
      <c r="H17" s="141">
        <f t="shared" si="11"/>
        <v>0.90249999999999997</v>
      </c>
      <c r="I17" s="141">
        <f t="shared" si="1"/>
        <v>0.91199999999999992</v>
      </c>
      <c r="J17" s="141">
        <f t="shared" si="2"/>
        <v>0.93099999999999994</v>
      </c>
      <c r="K17" s="154">
        <v>0.95</v>
      </c>
      <c r="L17" s="155">
        <f t="shared" si="3"/>
        <v>0.96</v>
      </c>
      <c r="M17" s="155">
        <f t="shared" si="4"/>
        <v>0.98</v>
      </c>
      <c r="N17" s="156">
        <f t="shared" si="12"/>
        <v>0.99749999999999994</v>
      </c>
      <c r="O17" s="156">
        <f t="shared" si="13"/>
        <v>1.0074999999999998</v>
      </c>
      <c r="P17" s="157">
        <f t="shared" si="14"/>
        <v>1.0274999999999999</v>
      </c>
      <c r="Q17" s="141">
        <f t="shared" si="15"/>
        <v>1.0711249999999999</v>
      </c>
      <c r="R17" s="141">
        <f t="shared" si="16"/>
        <v>1.118625</v>
      </c>
      <c r="S17" s="141">
        <f t="shared" si="17"/>
        <v>1.1661250000000001</v>
      </c>
      <c r="T17" s="158">
        <f t="shared" si="6"/>
        <v>1.1274999999999999</v>
      </c>
      <c r="U17" s="159">
        <f t="shared" si="18"/>
        <v>1.1775</v>
      </c>
      <c r="V17" s="159">
        <f t="shared" si="19"/>
        <v>1.2275</v>
      </c>
      <c r="W17" s="160">
        <f t="shared" si="20"/>
        <v>1.183875</v>
      </c>
      <c r="X17" s="160">
        <f t="shared" si="21"/>
        <v>1.2338750000000001</v>
      </c>
      <c r="Y17" s="161">
        <f t="shared" si="22"/>
        <v>1.2838750000000001</v>
      </c>
      <c r="Z17" s="129"/>
    </row>
    <row r="18" spans="1:26" ht="24" customHeight="1" x14ac:dyDescent="0.2">
      <c r="A18" s="110" t="s">
        <v>498</v>
      </c>
      <c r="B18" s="117" t="s">
        <v>20</v>
      </c>
      <c r="C18" s="76" t="s">
        <v>21</v>
      </c>
      <c r="D18" s="77" t="s">
        <v>361</v>
      </c>
      <c r="E18" s="76" t="s">
        <v>363</v>
      </c>
      <c r="F18" s="192"/>
      <c r="G18" s="163"/>
      <c r="H18" s="141">
        <f t="shared" si="11"/>
        <v>0.48449999999999999</v>
      </c>
      <c r="I18" s="141">
        <f t="shared" si="1"/>
        <v>0.49399999999999999</v>
      </c>
      <c r="J18" s="141">
        <f t="shared" si="2"/>
        <v>0.51300000000000001</v>
      </c>
      <c r="K18" s="154">
        <v>0.51</v>
      </c>
      <c r="L18" s="155">
        <f t="shared" si="3"/>
        <v>0.52</v>
      </c>
      <c r="M18" s="155">
        <f t="shared" si="4"/>
        <v>0.54</v>
      </c>
      <c r="N18" s="156">
        <f t="shared" si="12"/>
        <v>0.53550000000000009</v>
      </c>
      <c r="O18" s="156">
        <f t="shared" si="13"/>
        <v>0.5455000000000001</v>
      </c>
      <c r="P18" s="157">
        <f t="shared" si="14"/>
        <v>0.56550000000000011</v>
      </c>
      <c r="Q18" s="141">
        <f t="shared" si="15"/>
        <v>0.63222500000000004</v>
      </c>
      <c r="R18" s="141">
        <f t="shared" si="16"/>
        <v>0.67972500000000013</v>
      </c>
      <c r="S18" s="141">
        <f t="shared" si="17"/>
        <v>0.72722500000000001</v>
      </c>
      <c r="T18" s="158">
        <f t="shared" si="6"/>
        <v>0.66550000000000009</v>
      </c>
      <c r="U18" s="159">
        <f t="shared" si="18"/>
        <v>0.71550000000000014</v>
      </c>
      <c r="V18" s="159">
        <f t="shared" si="19"/>
        <v>0.76550000000000007</v>
      </c>
      <c r="W18" s="160">
        <f t="shared" si="20"/>
        <v>0.69877500000000015</v>
      </c>
      <c r="X18" s="160">
        <f t="shared" si="21"/>
        <v>0.74877500000000019</v>
      </c>
      <c r="Y18" s="161">
        <f t="shared" si="22"/>
        <v>0.79877500000000012</v>
      </c>
      <c r="Z18" s="129"/>
    </row>
    <row r="19" spans="1:26" ht="48" x14ac:dyDescent="0.2">
      <c r="A19" s="110" t="s">
        <v>499</v>
      </c>
      <c r="B19" s="117" t="s">
        <v>22</v>
      </c>
      <c r="C19" s="76" t="s">
        <v>23</v>
      </c>
      <c r="D19" s="77" t="s">
        <v>361</v>
      </c>
      <c r="E19" s="76" t="s">
        <v>363</v>
      </c>
      <c r="F19" s="192"/>
      <c r="G19" s="163"/>
      <c r="H19" s="141">
        <f t="shared" si="11"/>
        <v>0.47499999999999998</v>
      </c>
      <c r="I19" s="141">
        <f t="shared" si="1"/>
        <v>0.48449999999999999</v>
      </c>
      <c r="J19" s="141">
        <f t="shared" si="2"/>
        <v>0.50349999999999995</v>
      </c>
      <c r="K19" s="154">
        <v>0.5</v>
      </c>
      <c r="L19" s="155">
        <f t="shared" si="3"/>
        <v>0.51</v>
      </c>
      <c r="M19" s="155">
        <f t="shared" si="4"/>
        <v>0.53</v>
      </c>
      <c r="N19" s="156">
        <f t="shared" si="12"/>
        <v>0.52500000000000002</v>
      </c>
      <c r="O19" s="156">
        <f t="shared" si="13"/>
        <v>0.53500000000000003</v>
      </c>
      <c r="P19" s="157">
        <f t="shared" si="14"/>
        <v>0.55500000000000005</v>
      </c>
      <c r="Q19" s="141">
        <f t="shared" si="15"/>
        <v>0.62224999999999997</v>
      </c>
      <c r="R19" s="141">
        <f t="shared" si="16"/>
        <v>0.66975000000000007</v>
      </c>
      <c r="S19" s="141">
        <f t="shared" si="17"/>
        <v>0.71724999999999994</v>
      </c>
      <c r="T19" s="158">
        <f t="shared" si="6"/>
        <v>0.65500000000000003</v>
      </c>
      <c r="U19" s="159">
        <f t="shared" si="18"/>
        <v>0.70500000000000007</v>
      </c>
      <c r="V19" s="159">
        <f t="shared" si="19"/>
        <v>0.755</v>
      </c>
      <c r="W19" s="160">
        <f t="shared" si="20"/>
        <v>0.68775000000000008</v>
      </c>
      <c r="X19" s="160">
        <f t="shared" si="21"/>
        <v>0.73775000000000013</v>
      </c>
      <c r="Y19" s="161">
        <f t="shared" si="22"/>
        <v>0.78775000000000006</v>
      </c>
      <c r="Z19" s="129"/>
    </row>
    <row r="20" spans="1:26" ht="252" x14ac:dyDescent="0.2">
      <c r="A20" s="110" t="s">
        <v>501</v>
      </c>
      <c r="B20" s="117" t="s">
        <v>28</v>
      </c>
      <c r="C20" s="76" t="s">
        <v>280</v>
      </c>
      <c r="D20" s="77" t="s">
        <v>361</v>
      </c>
      <c r="E20" s="76" t="s">
        <v>363</v>
      </c>
      <c r="F20" s="192"/>
      <c r="G20" s="163"/>
      <c r="H20" s="141">
        <f t="shared" si="11"/>
        <v>0.82650000000000001</v>
      </c>
      <c r="I20" s="141">
        <f t="shared" si="1"/>
        <v>0.83599999999999997</v>
      </c>
      <c r="J20" s="141">
        <f t="shared" si="2"/>
        <v>0.85499999999999998</v>
      </c>
      <c r="K20" s="154">
        <v>0.87</v>
      </c>
      <c r="L20" s="155">
        <f t="shared" si="3"/>
        <v>0.88</v>
      </c>
      <c r="M20" s="155">
        <f t="shared" si="4"/>
        <v>0.9</v>
      </c>
      <c r="N20" s="156">
        <f t="shared" si="12"/>
        <v>0.91349999999999998</v>
      </c>
      <c r="O20" s="156">
        <f t="shared" si="13"/>
        <v>0.92349999999999999</v>
      </c>
      <c r="P20" s="157">
        <f t="shared" si="14"/>
        <v>0.94350000000000001</v>
      </c>
      <c r="Q20" s="141">
        <f t="shared" si="15"/>
        <v>0.99132500000000001</v>
      </c>
      <c r="R20" s="141">
        <f t="shared" si="16"/>
        <v>1.0388250000000001</v>
      </c>
      <c r="S20" s="141">
        <f t="shared" si="17"/>
        <v>1.0863250000000002</v>
      </c>
      <c r="T20" s="158">
        <f t="shared" si="6"/>
        <v>1.0435000000000001</v>
      </c>
      <c r="U20" s="159">
        <f t="shared" si="18"/>
        <v>1.0935000000000001</v>
      </c>
      <c r="V20" s="159">
        <f t="shared" si="19"/>
        <v>1.1435000000000002</v>
      </c>
      <c r="W20" s="160">
        <f t="shared" si="20"/>
        <v>1.0956750000000002</v>
      </c>
      <c r="X20" s="160">
        <f t="shared" si="21"/>
        <v>1.1456750000000002</v>
      </c>
      <c r="Y20" s="161">
        <f t="shared" si="22"/>
        <v>1.1956750000000003</v>
      </c>
      <c r="Z20" s="129"/>
    </row>
    <row r="21" spans="1:26" ht="72" x14ac:dyDescent="0.2">
      <c r="A21" s="110" t="s">
        <v>503</v>
      </c>
      <c r="B21" s="117" t="s">
        <v>31</v>
      </c>
      <c r="C21" s="76" t="s">
        <v>32</v>
      </c>
      <c r="D21" s="77" t="s">
        <v>361</v>
      </c>
      <c r="E21" s="76" t="s">
        <v>363</v>
      </c>
      <c r="F21" s="192"/>
      <c r="G21" s="163"/>
      <c r="H21" s="141">
        <f t="shared" si="11"/>
        <v>1.0449999999999999</v>
      </c>
      <c r="I21" s="141">
        <f>L21*0.95</f>
        <v>1.0545</v>
      </c>
      <c r="J21" s="141">
        <f>M21*0.95</f>
        <v>1.0735000000000001</v>
      </c>
      <c r="K21" s="154">
        <v>1.1000000000000001</v>
      </c>
      <c r="L21" s="155">
        <f t="shared" si="3"/>
        <v>1.1100000000000001</v>
      </c>
      <c r="M21" s="155">
        <f t="shared" si="4"/>
        <v>1.1300000000000001</v>
      </c>
      <c r="N21" s="156">
        <f t="shared" si="12"/>
        <v>1.1550000000000002</v>
      </c>
      <c r="O21" s="156">
        <f t="shared" si="13"/>
        <v>1.1650000000000003</v>
      </c>
      <c r="P21" s="157">
        <f t="shared" si="14"/>
        <v>1.1850000000000003</v>
      </c>
      <c r="Q21" s="141">
        <f t="shared" si="15"/>
        <v>1.2207500000000002</v>
      </c>
      <c r="R21" s="141">
        <f t="shared" si="16"/>
        <v>1.2682500000000003</v>
      </c>
      <c r="S21" s="141">
        <f t="shared" si="17"/>
        <v>1.3157500000000004</v>
      </c>
      <c r="T21" s="158">
        <f t="shared" si="6"/>
        <v>1.2850000000000004</v>
      </c>
      <c r="U21" s="159">
        <f t="shared" si="18"/>
        <v>1.3350000000000004</v>
      </c>
      <c r="V21" s="159">
        <f t="shared" si="19"/>
        <v>1.3850000000000005</v>
      </c>
      <c r="W21" s="160">
        <f t="shared" si="20"/>
        <v>1.3492500000000005</v>
      </c>
      <c r="X21" s="160">
        <f t="shared" si="21"/>
        <v>1.3992500000000005</v>
      </c>
      <c r="Y21" s="161">
        <f t="shared" si="22"/>
        <v>1.4492500000000006</v>
      </c>
      <c r="Z21" s="129"/>
    </row>
    <row r="22" spans="1:26" ht="84" customHeight="1" x14ac:dyDescent="0.2">
      <c r="A22" s="110" t="s">
        <v>502</v>
      </c>
      <c r="B22" s="117" t="s">
        <v>458</v>
      </c>
      <c r="C22" s="76" t="s">
        <v>30</v>
      </c>
      <c r="D22" s="77" t="s">
        <v>361</v>
      </c>
      <c r="E22" s="76" t="s">
        <v>363</v>
      </c>
      <c r="F22" s="192"/>
      <c r="G22" s="163"/>
      <c r="H22" s="141">
        <f t="shared" si="11"/>
        <v>0.874</v>
      </c>
      <c r="I22" s="141">
        <f>L22*0.95</f>
        <v>0.88349999999999995</v>
      </c>
      <c r="J22" s="141">
        <f>M22*0.95</f>
        <v>0.90249999999999997</v>
      </c>
      <c r="K22" s="154">
        <v>0.92</v>
      </c>
      <c r="L22" s="155">
        <f t="shared" si="3"/>
        <v>0.93</v>
      </c>
      <c r="M22" s="155">
        <f t="shared" si="4"/>
        <v>0.95000000000000007</v>
      </c>
      <c r="N22" s="156">
        <f t="shared" si="12"/>
        <v>0.96600000000000008</v>
      </c>
      <c r="O22" s="156">
        <f t="shared" si="13"/>
        <v>0.97600000000000009</v>
      </c>
      <c r="P22" s="157">
        <f t="shared" si="14"/>
        <v>0.99600000000000011</v>
      </c>
      <c r="Q22" s="141">
        <f t="shared" si="15"/>
        <v>1.0412000000000001</v>
      </c>
      <c r="R22" s="141">
        <f t="shared" si="16"/>
        <v>1.0887</v>
      </c>
      <c r="S22" s="141">
        <f t="shared" si="17"/>
        <v>1.1362000000000001</v>
      </c>
      <c r="T22" s="158">
        <f t="shared" si="6"/>
        <v>1.0960000000000001</v>
      </c>
      <c r="U22" s="159">
        <f t="shared" si="18"/>
        <v>1.1460000000000001</v>
      </c>
      <c r="V22" s="159">
        <f t="shared" si="19"/>
        <v>1.1960000000000002</v>
      </c>
      <c r="W22" s="160">
        <f t="shared" si="20"/>
        <v>1.1508</v>
      </c>
      <c r="X22" s="160">
        <f t="shared" si="21"/>
        <v>1.2008000000000001</v>
      </c>
      <c r="Y22" s="161">
        <f t="shared" si="22"/>
        <v>1.2508000000000001</v>
      </c>
      <c r="Z22" s="129"/>
    </row>
    <row r="23" spans="1:26" ht="180" x14ac:dyDescent="0.2">
      <c r="A23" s="110" t="s">
        <v>504</v>
      </c>
      <c r="B23" s="117" t="s">
        <v>286</v>
      </c>
      <c r="C23" s="76" t="s">
        <v>287</v>
      </c>
      <c r="D23" s="77" t="s">
        <v>361</v>
      </c>
      <c r="E23" s="76" t="s">
        <v>363</v>
      </c>
      <c r="F23" s="192"/>
      <c r="G23" s="163"/>
      <c r="H23" s="141"/>
      <c r="I23" s="141"/>
      <c r="J23" s="141"/>
      <c r="K23" s="308" t="s">
        <v>782</v>
      </c>
      <c r="L23" s="155"/>
      <c r="M23" s="155"/>
      <c r="N23" s="156"/>
      <c r="O23" s="156"/>
      <c r="P23" s="157"/>
      <c r="Q23" s="141"/>
      <c r="R23" s="141"/>
      <c r="S23" s="141"/>
      <c r="T23" s="158"/>
      <c r="U23" s="159"/>
      <c r="V23" s="159"/>
      <c r="W23" s="160"/>
      <c r="X23" s="160"/>
      <c r="Y23" s="161"/>
      <c r="Z23" s="129"/>
    </row>
    <row r="24" spans="1:26" ht="108" x14ac:dyDescent="0.2">
      <c r="A24" s="111" t="s">
        <v>508</v>
      </c>
      <c r="B24" s="118" t="s">
        <v>33</v>
      </c>
      <c r="C24" s="79" t="s">
        <v>34</v>
      </c>
      <c r="D24" s="80" t="s">
        <v>361</v>
      </c>
      <c r="E24" s="79" t="s">
        <v>363</v>
      </c>
      <c r="F24" s="193"/>
      <c r="G24" s="153"/>
      <c r="H24" s="141">
        <f t="shared" ref="H24:J25" si="23">K24*0.95</f>
        <v>2.375</v>
      </c>
      <c r="I24" s="141">
        <f t="shared" si="23"/>
        <v>2.3844999999999996</v>
      </c>
      <c r="J24" s="141">
        <f t="shared" si="23"/>
        <v>2.4034999999999997</v>
      </c>
      <c r="K24" s="154">
        <v>2.5</v>
      </c>
      <c r="L24" s="155">
        <f>K24+0.01</f>
        <v>2.5099999999999998</v>
      </c>
      <c r="M24" s="155">
        <f t="shared" si="4"/>
        <v>2.5299999999999998</v>
      </c>
      <c r="N24" s="156">
        <f>K24*1.05</f>
        <v>2.625</v>
      </c>
      <c r="O24" s="156">
        <f>N24+0.01</f>
        <v>2.6349999999999998</v>
      </c>
      <c r="P24" s="157">
        <f>O24+0.02</f>
        <v>2.6549999999999998</v>
      </c>
      <c r="Q24" s="141">
        <f t="shared" ref="Q24:S25" si="24">T24*0.95</f>
        <v>2.6172499999999999</v>
      </c>
      <c r="R24" s="141">
        <f t="shared" si="24"/>
        <v>2.6647499999999997</v>
      </c>
      <c r="S24" s="141">
        <f t="shared" si="24"/>
        <v>2.71225</v>
      </c>
      <c r="T24" s="158">
        <f t="shared" si="6"/>
        <v>2.7549999999999999</v>
      </c>
      <c r="U24" s="159">
        <f>T24+0.05</f>
        <v>2.8049999999999997</v>
      </c>
      <c r="V24" s="159">
        <f>T24+0.1</f>
        <v>2.855</v>
      </c>
      <c r="W24" s="160">
        <f>T24*1.05</f>
        <v>2.8927499999999999</v>
      </c>
      <c r="X24" s="160">
        <f>W24+0.05</f>
        <v>2.9427499999999998</v>
      </c>
      <c r="Y24" s="161">
        <f>W24+0.1</f>
        <v>2.99275</v>
      </c>
      <c r="Z24" s="129"/>
    </row>
    <row r="25" spans="1:26" ht="132" customHeight="1" x14ac:dyDescent="0.2">
      <c r="A25" s="111" t="s">
        <v>500</v>
      </c>
      <c r="B25" s="118" t="s">
        <v>758</v>
      </c>
      <c r="C25" s="79" t="s">
        <v>27</v>
      </c>
      <c r="D25" s="80" t="s">
        <v>361</v>
      </c>
      <c r="E25" s="79" t="s">
        <v>363</v>
      </c>
      <c r="F25" s="193"/>
      <c r="G25" s="153"/>
      <c r="H25" s="141">
        <f t="shared" si="23"/>
        <v>2.8499999999999996</v>
      </c>
      <c r="I25" s="141">
        <f t="shared" si="23"/>
        <v>2.8594999999999997</v>
      </c>
      <c r="J25" s="141">
        <f t="shared" si="23"/>
        <v>2.8784999999999998</v>
      </c>
      <c r="K25" s="154">
        <v>3</v>
      </c>
      <c r="L25" s="155">
        <f>K25+0.01</f>
        <v>3.01</v>
      </c>
      <c r="M25" s="155">
        <f>L25+0.02</f>
        <v>3.03</v>
      </c>
      <c r="N25" s="156">
        <f>K25*1.05</f>
        <v>3.1500000000000004</v>
      </c>
      <c r="O25" s="156">
        <f>N25+0.01</f>
        <v>3.16</v>
      </c>
      <c r="P25" s="157">
        <f>O25+0.02</f>
        <v>3.18</v>
      </c>
      <c r="Q25" s="141">
        <f t="shared" si="24"/>
        <v>3.1160000000000001</v>
      </c>
      <c r="R25" s="141">
        <f t="shared" si="24"/>
        <v>3.1635</v>
      </c>
      <c r="S25" s="141">
        <f t="shared" si="24"/>
        <v>3.2110000000000003</v>
      </c>
      <c r="T25" s="158">
        <f>P25+0.1</f>
        <v>3.2800000000000002</v>
      </c>
      <c r="U25" s="159">
        <f>T25+0.05</f>
        <v>3.33</v>
      </c>
      <c r="V25" s="159">
        <f>T25+0.1</f>
        <v>3.3800000000000003</v>
      </c>
      <c r="W25" s="160">
        <f>T25*1.05</f>
        <v>3.4440000000000004</v>
      </c>
      <c r="X25" s="160">
        <f>W25+0.05</f>
        <v>3.4940000000000002</v>
      </c>
      <c r="Y25" s="161">
        <f>W25+0.1</f>
        <v>3.5440000000000005</v>
      </c>
      <c r="Z25" s="129"/>
    </row>
    <row r="26" spans="1:26" ht="24" customHeight="1" x14ac:dyDescent="0.2">
      <c r="A26" s="276" t="s">
        <v>509</v>
      </c>
      <c r="B26" s="118" t="s">
        <v>379</v>
      </c>
      <c r="C26" s="79"/>
      <c r="D26" s="80"/>
      <c r="E26" s="79"/>
      <c r="F26" s="193"/>
      <c r="G26" s="153"/>
      <c r="H26" s="141"/>
      <c r="I26" s="141"/>
      <c r="J26" s="141"/>
      <c r="K26" s="154"/>
      <c r="L26" s="155"/>
      <c r="M26" s="155"/>
      <c r="N26" s="156"/>
      <c r="O26" s="156"/>
      <c r="P26" s="157"/>
      <c r="Q26" s="147"/>
      <c r="R26" s="147"/>
      <c r="S26" s="147"/>
      <c r="T26" s="158"/>
      <c r="U26" s="159"/>
      <c r="V26" s="159"/>
      <c r="W26" s="160"/>
      <c r="X26" s="160"/>
      <c r="Y26" s="161"/>
      <c r="Z26" s="130" t="s">
        <v>749</v>
      </c>
    </row>
    <row r="27" spans="1:26" ht="84" x14ac:dyDescent="0.2">
      <c r="A27" s="111" t="s">
        <v>505</v>
      </c>
      <c r="B27" s="118" t="s">
        <v>355</v>
      </c>
      <c r="C27" s="79" t="s">
        <v>354</v>
      </c>
      <c r="D27" s="80" t="s">
        <v>361</v>
      </c>
      <c r="E27" s="79" t="s">
        <v>363</v>
      </c>
      <c r="F27" s="193"/>
      <c r="G27" s="153"/>
      <c r="H27" s="141">
        <f t="shared" ref="H27:J28" si="25">K27*0.95</f>
        <v>0.874</v>
      </c>
      <c r="I27" s="141">
        <f t="shared" si="25"/>
        <v>0.88349999999999995</v>
      </c>
      <c r="J27" s="141">
        <f t="shared" si="25"/>
        <v>0.90249999999999997</v>
      </c>
      <c r="K27" s="154">
        <v>0.92</v>
      </c>
      <c r="L27" s="155">
        <f>K27+0.01</f>
        <v>0.93</v>
      </c>
      <c r="M27" s="155">
        <f t="shared" si="4"/>
        <v>0.95000000000000007</v>
      </c>
      <c r="N27" s="156">
        <f>K27*1.05</f>
        <v>0.96600000000000008</v>
      </c>
      <c r="O27" s="156">
        <f>N27+0.01</f>
        <v>0.97600000000000009</v>
      </c>
      <c r="P27" s="157">
        <f>O27+0.02</f>
        <v>0.99600000000000011</v>
      </c>
      <c r="Q27" s="141">
        <f t="shared" ref="Q27:Q62" si="26">T27*0.95</f>
        <v>1.0412000000000001</v>
      </c>
      <c r="R27" s="141">
        <f t="shared" ref="R27:R62" si="27">U27*0.95</f>
        <v>1.0887</v>
      </c>
      <c r="S27" s="141">
        <f t="shared" ref="S27:S62" si="28">V27*0.95</f>
        <v>1.1362000000000001</v>
      </c>
      <c r="T27" s="158">
        <f t="shared" si="6"/>
        <v>1.0960000000000001</v>
      </c>
      <c r="U27" s="159">
        <f>T27+0.05</f>
        <v>1.1460000000000001</v>
      </c>
      <c r="V27" s="159">
        <f>T27+0.1</f>
        <v>1.1960000000000002</v>
      </c>
      <c r="W27" s="160">
        <f>T27*1.05</f>
        <v>1.1508</v>
      </c>
      <c r="X27" s="160">
        <f>W27+0.05</f>
        <v>1.2008000000000001</v>
      </c>
      <c r="Y27" s="161">
        <f>W27+0.1</f>
        <v>1.2508000000000001</v>
      </c>
      <c r="Z27" s="130" t="s">
        <v>751</v>
      </c>
    </row>
    <row r="28" spans="1:26" ht="84" x14ac:dyDescent="0.2">
      <c r="A28" s="111" t="s">
        <v>506</v>
      </c>
      <c r="B28" s="118" t="s">
        <v>353</v>
      </c>
      <c r="C28" s="79" t="s">
        <v>354</v>
      </c>
      <c r="D28" s="80" t="s">
        <v>361</v>
      </c>
      <c r="E28" s="79" t="s">
        <v>363</v>
      </c>
      <c r="F28" s="193"/>
      <c r="G28" s="153"/>
      <c r="H28" s="141">
        <f t="shared" si="25"/>
        <v>0.8929999999999999</v>
      </c>
      <c r="I28" s="141">
        <f t="shared" si="25"/>
        <v>0.90249999999999997</v>
      </c>
      <c r="J28" s="141">
        <f t="shared" si="25"/>
        <v>0.92149999999999999</v>
      </c>
      <c r="K28" s="154">
        <v>0.94</v>
      </c>
      <c r="L28" s="155">
        <f>K28+0.01</f>
        <v>0.95</v>
      </c>
      <c r="M28" s="155">
        <f t="shared" si="4"/>
        <v>0.97</v>
      </c>
      <c r="N28" s="156">
        <f>K28*1.05</f>
        <v>0.98699999999999999</v>
      </c>
      <c r="O28" s="156">
        <f>N28+0.01</f>
        <v>0.997</v>
      </c>
      <c r="P28" s="157">
        <f>O28+0.02</f>
        <v>1.0169999999999999</v>
      </c>
      <c r="Q28" s="141">
        <f t="shared" si="26"/>
        <v>1.06115</v>
      </c>
      <c r="R28" s="141">
        <f t="shared" si="27"/>
        <v>1.1086499999999999</v>
      </c>
      <c r="S28" s="141">
        <f t="shared" si="28"/>
        <v>1.15615</v>
      </c>
      <c r="T28" s="158">
        <f t="shared" si="6"/>
        <v>1.117</v>
      </c>
      <c r="U28" s="159">
        <f>T28+0.05</f>
        <v>1.167</v>
      </c>
      <c r="V28" s="159">
        <f>T28+0.1</f>
        <v>1.2170000000000001</v>
      </c>
      <c r="W28" s="160">
        <f>T28*1.05</f>
        <v>1.1728499999999999</v>
      </c>
      <c r="X28" s="160">
        <f>W28+0.05</f>
        <v>1.22285</v>
      </c>
      <c r="Y28" s="161">
        <f>W28+0.1</f>
        <v>1.27285</v>
      </c>
      <c r="Z28" s="130" t="s">
        <v>752</v>
      </c>
    </row>
    <row r="29" spans="1:26" ht="31.5" customHeight="1" x14ac:dyDescent="0.2">
      <c r="A29" s="111" t="s">
        <v>507</v>
      </c>
      <c r="B29" s="118" t="s">
        <v>359</v>
      </c>
      <c r="C29" s="79"/>
      <c r="D29" s="80" t="s">
        <v>361</v>
      </c>
      <c r="E29" s="79" t="s">
        <v>363</v>
      </c>
      <c r="F29" s="193"/>
      <c r="G29" s="153"/>
      <c r="H29" s="141" t="s">
        <v>131</v>
      </c>
      <c r="I29" s="247"/>
      <c r="J29" s="247"/>
      <c r="K29" s="154" t="s">
        <v>131</v>
      </c>
      <c r="L29" s="155" t="s">
        <v>131</v>
      </c>
      <c r="M29" s="155" t="s">
        <v>131</v>
      </c>
      <c r="N29" s="156" t="s">
        <v>131</v>
      </c>
      <c r="O29" s="156" t="s">
        <v>131</v>
      </c>
      <c r="P29" s="157" t="s">
        <v>131</v>
      </c>
      <c r="Q29" s="141">
        <f t="shared" si="26"/>
        <v>3.3249999999999997</v>
      </c>
      <c r="R29" s="141">
        <f t="shared" si="27"/>
        <v>3.3724999999999996</v>
      </c>
      <c r="S29" s="141">
        <f t="shared" si="28"/>
        <v>3.42</v>
      </c>
      <c r="T29" s="158">
        <v>3.5</v>
      </c>
      <c r="U29" s="159">
        <f>T29+0.05</f>
        <v>3.55</v>
      </c>
      <c r="V29" s="159">
        <f>T29+0.1</f>
        <v>3.6</v>
      </c>
      <c r="W29" s="160">
        <f>T29*1.05</f>
        <v>3.6750000000000003</v>
      </c>
      <c r="X29" s="160">
        <f>W29+0.05</f>
        <v>3.7250000000000001</v>
      </c>
      <c r="Y29" s="161">
        <f>W29+0.1</f>
        <v>3.7750000000000004</v>
      </c>
      <c r="Z29" s="130" t="s">
        <v>753</v>
      </c>
    </row>
    <row r="30" spans="1:26" ht="48" customHeight="1" x14ac:dyDescent="0.2">
      <c r="A30" s="112" t="s">
        <v>562</v>
      </c>
      <c r="B30" s="117" t="s">
        <v>466</v>
      </c>
      <c r="C30" s="78" t="s">
        <v>113</v>
      </c>
      <c r="D30" s="77" t="s">
        <v>361</v>
      </c>
      <c r="E30" s="76" t="s">
        <v>363</v>
      </c>
      <c r="F30" s="195"/>
      <c r="G30" s="196"/>
      <c r="H30" s="141">
        <f t="shared" ref="H30:J31" si="29">K30*0.95</f>
        <v>0.85499999999999998</v>
      </c>
      <c r="I30" s="141">
        <f t="shared" si="29"/>
        <v>0.86449999999999994</v>
      </c>
      <c r="J30" s="141">
        <f t="shared" si="29"/>
        <v>0.88349999999999995</v>
      </c>
      <c r="K30" s="154">
        <v>0.9</v>
      </c>
      <c r="L30" s="155">
        <f>K30+0.01</f>
        <v>0.91</v>
      </c>
      <c r="M30" s="155">
        <f t="shared" si="4"/>
        <v>0.93</v>
      </c>
      <c r="N30" s="156">
        <f>K30*1.05</f>
        <v>0.94500000000000006</v>
      </c>
      <c r="O30" s="156">
        <f>N30+0.01</f>
        <v>0.95500000000000007</v>
      </c>
      <c r="P30" s="157">
        <f>O30+0.02</f>
        <v>0.97500000000000009</v>
      </c>
      <c r="Q30" s="141">
        <f t="shared" si="26"/>
        <v>1.0212500000000002</v>
      </c>
      <c r="R30" s="141">
        <f t="shared" si="27"/>
        <v>1.0687500000000001</v>
      </c>
      <c r="S30" s="141">
        <f t="shared" si="28"/>
        <v>1.1162500000000002</v>
      </c>
      <c r="T30" s="158">
        <f t="shared" si="6"/>
        <v>1.0750000000000002</v>
      </c>
      <c r="U30" s="159">
        <f>T30+0.05</f>
        <v>1.1250000000000002</v>
      </c>
      <c r="V30" s="159">
        <f>T30+0.1</f>
        <v>1.1750000000000003</v>
      </c>
      <c r="W30" s="160">
        <f>T30*1.05</f>
        <v>1.1287500000000001</v>
      </c>
      <c r="X30" s="160">
        <f>W30+0.05</f>
        <v>1.1787500000000002</v>
      </c>
      <c r="Y30" s="161">
        <f>W30+0.1</f>
        <v>1.2287500000000002</v>
      </c>
      <c r="Z30" s="129"/>
    </row>
    <row r="31" spans="1:26" ht="108" x14ac:dyDescent="0.2">
      <c r="A31" s="111" t="s">
        <v>510</v>
      </c>
      <c r="B31" s="114" t="s">
        <v>35</v>
      </c>
      <c r="C31" s="79" t="s">
        <v>341</v>
      </c>
      <c r="D31" s="80" t="s">
        <v>366</v>
      </c>
      <c r="E31" s="79" t="s">
        <v>363</v>
      </c>
      <c r="F31" s="193"/>
      <c r="G31" s="153"/>
      <c r="H31" s="141">
        <f t="shared" si="29"/>
        <v>1.2349999999999999</v>
      </c>
      <c r="I31" s="141">
        <f t="shared" si="29"/>
        <v>1.2444999999999999</v>
      </c>
      <c r="J31" s="141">
        <f t="shared" si="29"/>
        <v>1.2635000000000001</v>
      </c>
      <c r="K31" s="154">
        <v>1.3</v>
      </c>
      <c r="L31" s="155">
        <f>K31+0.01</f>
        <v>1.31</v>
      </c>
      <c r="M31" s="155">
        <f t="shared" si="4"/>
        <v>1.33</v>
      </c>
      <c r="N31" s="156">
        <f>K31*1.05</f>
        <v>1.3650000000000002</v>
      </c>
      <c r="O31" s="156">
        <f>N31+0.01</f>
        <v>1.3750000000000002</v>
      </c>
      <c r="P31" s="157">
        <f>O31+0.02</f>
        <v>1.3950000000000002</v>
      </c>
      <c r="Q31" s="141">
        <f t="shared" si="26"/>
        <v>1.5152500000000002</v>
      </c>
      <c r="R31" s="141">
        <f t="shared" si="27"/>
        <v>1.5627500000000001</v>
      </c>
      <c r="S31" s="141">
        <f t="shared" si="28"/>
        <v>1.6102500000000002</v>
      </c>
      <c r="T31" s="158">
        <f>P31+0.2</f>
        <v>1.5950000000000002</v>
      </c>
      <c r="U31" s="159">
        <f>T31+0.05</f>
        <v>1.6450000000000002</v>
      </c>
      <c r="V31" s="159">
        <f>T31+0.1</f>
        <v>1.6950000000000003</v>
      </c>
      <c r="W31" s="160">
        <f>T31*1.05</f>
        <v>1.6747500000000002</v>
      </c>
      <c r="X31" s="160">
        <f>W31+0.05</f>
        <v>1.7247500000000002</v>
      </c>
      <c r="Y31" s="161">
        <f>W31+0.1</f>
        <v>1.7747500000000003</v>
      </c>
      <c r="Z31" s="129"/>
    </row>
    <row r="32" spans="1:26" ht="84" customHeight="1" x14ac:dyDescent="0.2">
      <c r="A32" s="110" t="s">
        <v>511</v>
      </c>
      <c r="B32" s="119" t="s">
        <v>36</v>
      </c>
      <c r="C32" s="76" t="s">
        <v>37</v>
      </c>
      <c r="D32" s="77" t="s">
        <v>367</v>
      </c>
      <c r="E32" s="76" t="s">
        <v>241</v>
      </c>
      <c r="F32" s="192"/>
      <c r="G32" s="163"/>
      <c r="H32" s="141" t="s">
        <v>131</v>
      </c>
      <c r="I32" s="247"/>
      <c r="J32" s="247"/>
      <c r="K32" s="172"/>
      <c r="L32" s="173"/>
      <c r="M32" s="173"/>
      <c r="N32" s="174"/>
      <c r="O32" s="174"/>
      <c r="P32" s="175"/>
      <c r="Q32" s="251">
        <f t="shared" si="26"/>
        <v>28.5</v>
      </c>
      <c r="R32" s="251">
        <f t="shared" si="27"/>
        <v>28.5</v>
      </c>
      <c r="S32" s="251">
        <f t="shared" si="28"/>
        <v>28.5</v>
      </c>
      <c r="T32" s="238">
        <v>30</v>
      </c>
      <c r="U32" s="239">
        <f>T32</f>
        <v>30</v>
      </c>
      <c r="V32" s="239">
        <f>T32</f>
        <v>30</v>
      </c>
      <c r="W32" s="240">
        <f>T32+10</f>
        <v>40</v>
      </c>
      <c r="X32" s="240">
        <f>W32</f>
        <v>40</v>
      </c>
      <c r="Y32" s="241">
        <f>W32</f>
        <v>40</v>
      </c>
      <c r="Z32" s="129"/>
    </row>
    <row r="33" spans="1:26" ht="36" x14ac:dyDescent="0.2">
      <c r="A33" s="111" t="s">
        <v>512</v>
      </c>
      <c r="B33" s="118" t="s">
        <v>38</v>
      </c>
      <c r="C33" s="79" t="s">
        <v>39</v>
      </c>
      <c r="D33" s="80" t="s">
        <v>361</v>
      </c>
      <c r="E33" s="79" t="s">
        <v>363</v>
      </c>
      <c r="F33" s="193"/>
      <c r="G33" s="153"/>
      <c r="H33" s="141">
        <f t="shared" ref="H33:J37" si="30">K33*0.95</f>
        <v>2.4224999999999999</v>
      </c>
      <c r="I33" s="141">
        <f t="shared" si="30"/>
        <v>2.4319999999999995</v>
      </c>
      <c r="J33" s="141">
        <f t="shared" si="30"/>
        <v>2.4509999999999996</v>
      </c>
      <c r="K33" s="154">
        <v>2.5499999999999998</v>
      </c>
      <c r="L33" s="155">
        <f>K33+0.01</f>
        <v>2.5599999999999996</v>
      </c>
      <c r="M33" s="155">
        <f t="shared" si="4"/>
        <v>2.5799999999999996</v>
      </c>
      <c r="N33" s="156">
        <f>K33*1.05</f>
        <v>2.6774999999999998</v>
      </c>
      <c r="O33" s="156">
        <f>N33+0.01</f>
        <v>2.6874999999999996</v>
      </c>
      <c r="P33" s="157">
        <f>O33+0.02</f>
        <v>2.7074999999999996</v>
      </c>
      <c r="Q33" s="141">
        <f t="shared" si="26"/>
        <v>2.6671249999999995</v>
      </c>
      <c r="R33" s="141">
        <f t="shared" si="27"/>
        <v>2.7146249999999994</v>
      </c>
      <c r="S33" s="141">
        <f t="shared" si="28"/>
        <v>2.7621249999999997</v>
      </c>
      <c r="T33" s="158">
        <f>P33+0.1</f>
        <v>2.8074999999999997</v>
      </c>
      <c r="U33" s="159">
        <f>T33+0.05</f>
        <v>2.8574999999999995</v>
      </c>
      <c r="V33" s="159">
        <f t="shared" ref="V33:V39" si="31">T33+0.1</f>
        <v>2.9074999999999998</v>
      </c>
      <c r="W33" s="160">
        <f>T33*1.05</f>
        <v>2.9478749999999998</v>
      </c>
      <c r="X33" s="160">
        <f>W33+0.05</f>
        <v>2.9978749999999996</v>
      </c>
      <c r="Y33" s="161">
        <f>W33+0.1</f>
        <v>3.0478749999999999</v>
      </c>
      <c r="Z33" s="129"/>
    </row>
    <row r="34" spans="1:26" ht="36" x14ac:dyDescent="0.2">
      <c r="A34" s="110" t="s">
        <v>514</v>
      </c>
      <c r="B34" s="117" t="s">
        <v>757</v>
      </c>
      <c r="C34" s="78" t="s">
        <v>43</v>
      </c>
      <c r="D34" s="77" t="s">
        <v>361</v>
      </c>
      <c r="E34" s="76" t="s">
        <v>363</v>
      </c>
      <c r="F34" s="195"/>
      <c r="G34" s="196"/>
      <c r="H34" s="141">
        <f t="shared" si="30"/>
        <v>3.8949999999999996</v>
      </c>
      <c r="I34" s="141">
        <f t="shared" si="30"/>
        <v>3.9044999999999992</v>
      </c>
      <c r="J34" s="141">
        <f t="shared" si="30"/>
        <v>3.9234999999999989</v>
      </c>
      <c r="K34" s="154">
        <v>4.0999999999999996</v>
      </c>
      <c r="L34" s="155">
        <f>K34+0.01</f>
        <v>4.1099999999999994</v>
      </c>
      <c r="M34" s="155">
        <f t="shared" si="4"/>
        <v>4.129999999999999</v>
      </c>
      <c r="N34" s="156">
        <f>K34*1.05</f>
        <v>4.3049999999999997</v>
      </c>
      <c r="O34" s="156">
        <f>N34+0.01</f>
        <v>4.3149999999999995</v>
      </c>
      <c r="P34" s="157">
        <f>O34+0.02</f>
        <v>4.3349999999999991</v>
      </c>
      <c r="Q34" s="141">
        <f t="shared" si="26"/>
        <v>4.2132499999999986</v>
      </c>
      <c r="R34" s="141">
        <f t="shared" si="27"/>
        <v>4.260749999999998</v>
      </c>
      <c r="S34" s="141">
        <f t="shared" si="28"/>
        <v>4.3082499999999984</v>
      </c>
      <c r="T34" s="158">
        <f>P34+0.1</f>
        <v>4.4349999999999987</v>
      </c>
      <c r="U34" s="159">
        <f>T34+0.05</f>
        <v>4.4849999999999985</v>
      </c>
      <c r="V34" s="159">
        <f t="shared" si="31"/>
        <v>4.5349999999999984</v>
      </c>
      <c r="W34" s="160">
        <f>T34*1.05</f>
        <v>4.6567499999999988</v>
      </c>
      <c r="X34" s="160">
        <f>W34+0.05</f>
        <v>4.7067499999999987</v>
      </c>
      <c r="Y34" s="161">
        <f>W34+0.1</f>
        <v>4.7567499999999985</v>
      </c>
      <c r="Z34" s="130" t="s">
        <v>754</v>
      </c>
    </row>
    <row r="35" spans="1:26" ht="60" x14ac:dyDescent="0.2">
      <c r="A35" s="110" t="s">
        <v>513</v>
      </c>
      <c r="B35" s="117" t="s">
        <v>40</v>
      </c>
      <c r="C35" s="78" t="s">
        <v>41</v>
      </c>
      <c r="D35" s="77" t="s">
        <v>361</v>
      </c>
      <c r="E35" s="76" t="s">
        <v>363</v>
      </c>
      <c r="F35" s="195"/>
      <c r="G35" s="196"/>
      <c r="H35" s="141">
        <f t="shared" si="30"/>
        <v>4.8449999999999998</v>
      </c>
      <c r="I35" s="141">
        <f t="shared" si="30"/>
        <v>4.8544999999999989</v>
      </c>
      <c r="J35" s="141">
        <f t="shared" si="30"/>
        <v>4.8734999999999991</v>
      </c>
      <c r="K35" s="154">
        <v>5.0999999999999996</v>
      </c>
      <c r="L35" s="155">
        <f>K35+0.01</f>
        <v>5.1099999999999994</v>
      </c>
      <c r="M35" s="155">
        <f t="shared" si="4"/>
        <v>5.129999999999999</v>
      </c>
      <c r="N35" s="156">
        <f>K35*1.05</f>
        <v>5.3549999999999995</v>
      </c>
      <c r="O35" s="156">
        <f>N35+0.01</f>
        <v>5.3649999999999993</v>
      </c>
      <c r="P35" s="157">
        <f>O35+0.02</f>
        <v>5.3849999999999989</v>
      </c>
      <c r="Q35" s="141">
        <f t="shared" si="26"/>
        <v>5.2107499999999982</v>
      </c>
      <c r="R35" s="141">
        <f t="shared" si="27"/>
        <v>5.2582499999999985</v>
      </c>
      <c r="S35" s="141">
        <f t="shared" si="28"/>
        <v>5.305749999999998</v>
      </c>
      <c r="T35" s="158">
        <f>P35+0.1</f>
        <v>5.4849999999999985</v>
      </c>
      <c r="U35" s="159">
        <f>T35+0.05</f>
        <v>5.5349999999999984</v>
      </c>
      <c r="V35" s="159">
        <f t="shared" si="31"/>
        <v>5.5849999999999982</v>
      </c>
      <c r="W35" s="160">
        <f>T35*1.05</f>
        <v>5.7592499999999989</v>
      </c>
      <c r="X35" s="160">
        <f>W35+0.05</f>
        <v>5.8092499999999987</v>
      </c>
      <c r="Y35" s="161">
        <f>W35+0.1</f>
        <v>5.8592499999999985</v>
      </c>
      <c r="Z35" s="130" t="s">
        <v>754</v>
      </c>
    </row>
    <row r="36" spans="1:26" ht="36" x14ac:dyDescent="0.2">
      <c r="A36" s="111" t="s">
        <v>517</v>
      </c>
      <c r="B36" s="118" t="s">
        <v>350</v>
      </c>
      <c r="C36" s="79" t="s">
        <v>48</v>
      </c>
      <c r="D36" s="80" t="s">
        <v>361</v>
      </c>
      <c r="E36" s="79" t="s">
        <v>363</v>
      </c>
      <c r="F36" s="193"/>
      <c r="G36" s="153"/>
      <c r="H36" s="141">
        <f t="shared" si="30"/>
        <v>2.8119999999999998</v>
      </c>
      <c r="I36" s="141">
        <f t="shared" si="30"/>
        <v>2.8214999999999995</v>
      </c>
      <c r="J36" s="141">
        <f t="shared" si="30"/>
        <v>2.8404999999999996</v>
      </c>
      <c r="K36" s="154">
        <v>2.96</v>
      </c>
      <c r="L36" s="155">
        <f>K36+0.01</f>
        <v>2.9699999999999998</v>
      </c>
      <c r="M36" s="155">
        <f t="shared" si="4"/>
        <v>2.9899999999999998</v>
      </c>
      <c r="N36" s="156">
        <f>K36*1.05</f>
        <v>3.1080000000000001</v>
      </c>
      <c r="O36" s="156">
        <f>N36+0.01</f>
        <v>3.1179999999999999</v>
      </c>
      <c r="P36" s="157">
        <f>O36+0.02</f>
        <v>3.1379999999999999</v>
      </c>
      <c r="Q36" s="141">
        <f t="shared" si="26"/>
        <v>3.0760999999999998</v>
      </c>
      <c r="R36" s="141">
        <f t="shared" si="27"/>
        <v>3.1235999999999997</v>
      </c>
      <c r="S36" s="141">
        <f t="shared" si="28"/>
        <v>3.1711</v>
      </c>
      <c r="T36" s="158">
        <f>P36+0.1</f>
        <v>3.238</v>
      </c>
      <c r="U36" s="159">
        <f>T36+0.05</f>
        <v>3.2879999999999998</v>
      </c>
      <c r="V36" s="159">
        <f t="shared" si="31"/>
        <v>3.3380000000000001</v>
      </c>
      <c r="W36" s="160">
        <f>T36*1.05</f>
        <v>3.3999000000000001</v>
      </c>
      <c r="X36" s="160">
        <f>W36+0.05</f>
        <v>3.4499</v>
      </c>
      <c r="Y36" s="161">
        <f>W36+0.1</f>
        <v>3.4999000000000002</v>
      </c>
      <c r="Z36" s="129"/>
    </row>
    <row r="37" spans="1:26" ht="36" x14ac:dyDescent="0.2">
      <c r="A37" s="110" t="s">
        <v>515</v>
      </c>
      <c r="B37" s="117" t="s">
        <v>44</v>
      </c>
      <c r="C37" s="78" t="s">
        <v>45</v>
      </c>
      <c r="D37" s="77" t="s">
        <v>361</v>
      </c>
      <c r="E37" s="76" t="s">
        <v>363</v>
      </c>
      <c r="F37" s="197"/>
      <c r="G37" s="196"/>
      <c r="H37" s="141">
        <f t="shared" si="30"/>
        <v>2.1280000000000001</v>
      </c>
      <c r="I37" s="141">
        <f t="shared" si="30"/>
        <v>2.1374999999999997</v>
      </c>
      <c r="J37" s="141">
        <f t="shared" si="30"/>
        <v>2.1564999999999999</v>
      </c>
      <c r="K37" s="154">
        <v>2.2400000000000002</v>
      </c>
      <c r="L37" s="155">
        <f>K37+0.01</f>
        <v>2.25</v>
      </c>
      <c r="M37" s="155">
        <f t="shared" si="4"/>
        <v>2.27</v>
      </c>
      <c r="N37" s="156">
        <f>K37*1.05</f>
        <v>2.3520000000000003</v>
      </c>
      <c r="O37" s="156">
        <f>N37+0.01</f>
        <v>2.3620000000000001</v>
      </c>
      <c r="P37" s="157">
        <f>O37+0.02</f>
        <v>2.3820000000000001</v>
      </c>
      <c r="Q37" s="141">
        <f t="shared" si="26"/>
        <v>2.3578999999999999</v>
      </c>
      <c r="R37" s="141">
        <f t="shared" si="27"/>
        <v>2.4053999999999998</v>
      </c>
      <c r="S37" s="141">
        <f t="shared" si="28"/>
        <v>2.4529000000000001</v>
      </c>
      <c r="T37" s="158">
        <f>P37+0.1</f>
        <v>2.4820000000000002</v>
      </c>
      <c r="U37" s="159">
        <f>T37+0.05</f>
        <v>2.532</v>
      </c>
      <c r="V37" s="159">
        <f t="shared" si="31"/>
        <v>2.5820000000000003</v>
      </c>
      <c r="W37" s="160">
        <f>T37*1.05</f>
        <v>2.6061000000000005</v>
      </c>
      <c r="X37" s="160">
        <f>W37+0.05</f>
        <v>2.6561000000000003</v>
      </c>
      <c r="Y37" s="161">
        <f>W37+0.1</f>
        <v>2.7061000000000006</v>
      </c>
      <c r="Z37" s="129"/>
    </row>
    <row r="38" spans="1:26" ht="36" x14ac:dyDescent="0.2">
      <c r="A38" s="112" t="s">
        <v>717</v>
      </c>
      <c r="B38" s="117" t="s">
        <v>46</v>
      </c>
      <c r="C38" s="78" t="s">
        <v>45</v>
      </c>
      <c r="D38" s="77">
        <v>20</v>
      </c>
      <c r="E38" s="76" t="s">
        <v>368</v>
      </c>
      <c r="F38" s="196">
        <v>15.7</v>
      </c>
      <c r="G38" s="196"/>
      <c r="H38" s="141" t="s">
        <v>131</v>
      </c>
      <c r="I38" s="247"/>
      <c r="J38" s="247"/>
      <c r="K38" s="154" t="s">
        <v>131</v>
      </c>
      <c r="L38" s="155" t="s">
        <v>131</v>
      </c>
      <c r="M38" s="155" t="s">
        <v>131</v>
      </c>
      <c r="N38" s="156" t="s">
        <v>131</v>
      </c>
      <c r="O38" s="156" t="s">
        <v>131</v>
      </c>
      <c r="P38" s="157" t="s">
        <v>131</v>
      </c>
      <c r="Q38" s="141">
        <f t="shared" si="26"/>
        <v>17.099999999999998</v>
      </c>
      <c r="R38" s="141">
        <f t="shared" si="27"/>
        <v>17.099999999999998</v>
      </c>
      <c r="S38" s="141">
        <f t="shared" si="28"/>
        <v>17.099999999999998</v>
      </c>
      <c r="T38" s="242">
        <v>18</v>
      </c>
      <c r="U38" s="243">
        <f>T38</f>
        <v>18</v>
      </c>
      <c r="V38" s="243">
        <f>T38</f>
        <v>18</v>
      </c>
      <c r="W38" s="244">
        <v>20</v>
      </c>
      <c r="X38" s="244">
        <f>W38</f>
        <v>20</v>
      </c>
      <c r="Y38" s="245">
        <f>W38</f>
        <v>20</v>
      </c>
      <c r="Z38" s="129" t="s">
        <v>373</v>
      </c>
    </row>
    <row r="39" spans="1:26" ht="36" x14ac:dyDescent="0.2">
      <c r="A39" s="110" t="s">
        <v>516</v>
      </c>
      <c r="B39" s="117" t="s">
        <v>47</v>
      </c>
      <c r="C39" s="76" t="s">
        <v>48</v>
      </c>
      <c r="D39" s="77" t="s">
        <v>361</v>
      </c>
      <c r="E39" s="76" t="s">
        <v>363</v>
      </c>
      <c r="F39" s="192"/>
      <c r="G39" s="163"/>
      <c r="H39" s="141">
        <f>K39*0.95</f>
        <v>2.1659999999999999</v>
      </c>
      <c r="I39" s="141">
        <f>L39*0.95</f>
        <v>2.1754999999999995</v>
      </c>
      <c r="J39" s="141">
        <f>M39*0.95</f>
        <v>2.1944999999999997</v>
      </c>
      <c r="K39" s="154">
        <v>2.2799999999999998</v>
      </c>
      <c r="L39" s="155">
        <f>K39+0.01</f>
        <v>2.2899999999999996</v>
      </c>
      <c r="M39" s="155">
        <f t="shared" si="4"/>
        <v>2.3099999999999996</v>
      </c>
      <c r="N39" s="156">
        <f>K39*1.05</f>
        <v>2.3939999999999997</v>
      </c>
      <c r="O39" s="156">
        <f>N39+0.01</f>
        <v>2.4039999999999995</v>
      </c>
      <c r="P39" s="157">
        <f>O39+0.02</f>
        <v>2.4239999999999995</v>
      </c>
      <c r="Q39" s="141">
        <f t="shared" si="26"/>
        <v>2.3977999999999993</v>
      </c>
      <c r="R39" s="141">
        <f t="shared" si="27"/>
        <v>2.4452999999999991</v>
      </c>
      <c r="S39" s="141">
        <f t="shared" si="28"/>
        <v>2.4927999999999995</v>
      </c>
      <c r="T39" s="158">
        <f>P39+0.1</f>
        <v>2.5239999999999996</v>
      </c>
      <c r="U39" s="159">
        <f>T39+0.05</f>
        <v>2.5739999999999994</v>
      </c>
      <c r="V39" s="159">
        <f t="shared" si="31"/>
        <v>2.6239999999999997</v>
      </c>
      <c r="W39" s="160">
        <f>T39*1.05</f>
        <v>2.6501999999999999</v>
      </c>
      <c r="X39" s="160">
        <f>W39+0.05</f>
        <v>2.7001999999999997</v>
      </c>
      <c r="Y39" s="161">
        <f>W39+0.1</f>
        <v>2.7502</v>
      </c>
      <c r="Z39" s="129"/>
    </row>
    <row r="40" spans="1:26" ht="97.5" customHeight="1" x14ac:dyDescent="0.2">
      <c r="A40" s="110" t="s">
        <v>518</v>
      </c>
      <c r="B40" s="117" t="s">
        <v>49</v>
      </c>
      <c r="C40" s="78" t="s">
        <v>50</v>
      </c>
      <c r="D40" s="77">
        <v>20</v>
      </c>
      <c r="E40" s="76" t="s">
        <v>240</v>
      </c>
      <c r="F40" s="195"/>
      <c r="G40" s="196"/>
      <c r="H40" s="141" t="s">
        <v>131</v>
      </c>
      <c r="I40" s="247"/>
      <c r="J40" s="247"/>
      <c r="K40" s="154" t="s">
        <v>131</v>
      </c>
      <c r="L40" s="155" t="s">
        <v>131</v>
      </c>
      <c r="M40" s="155" t="s">
        <v>131</v>
      </c>
      <c r="N40" s="156" t="s">
        <v>131</v>
      </c>
      <c r="O40" s="156" t="s">
        <v>131</v>
      </c>
      <c r="P40" s="157" t="s">
        <v>131</v>
      </c>
      <c r="Q40" s="141">
        <f t="shared" si="26"/>
        <v>5.6999999999999993</v>
      </c>
      <c r="R40" s="141">
        <f t="shared" si="27"/>
        <v>5.6999999999999993</v>
      </c>
      <c r="S40" s="141">
        <f t="shared" si="28"/>
        <v>5.6999999999999993</v>
      </c>
      <c r="T40" s="158">
        <v>6</v>
      </c>
      <c r="U40" s="159">
        <f>T40</f>
        <v>6</v>
      </c>
      <c r="V40" s="159">
        <f>T40</f>
        <v>6</v>
      </c>
      <c r="W40" s="160">
        <v>6.5</v>
      </c>
      <c r="X40" s="160">
        <f>W40</f>
        <v>6.5</v>
      </c>
      <c r="Y40" s="161">
        <f>W40</f>
        <v>6.5</v>
      </c>
      <c r="Z40" s="130" t="s">
        <v>754</v>
      </c>
    </row>
    <row r="41" spans="1:26" ht="24" customHeight="1" x14ac:dyDescent="0.2">
      <c r="A41" s="111" t="s">
        <v>519</v>
      </c>
      <c r="B41" s="118" t="s">
        <v>475</v>
      </c>
      <c r="C41" s="79"/>
      <c r="D41" s="80">
        <v>20</v>
      </c>
      <c r="E41" s="79" t="s">
        <v>240</v>
      </c>
      <c r="F41" s="193"/>
      <c r="G41" s="153"/>
      <c r="H41" s="141"/>
      <c r="I41" s="247"/>
      <c r="J41" s="247"/>
      <c r="K41" s="154"/>
      <c r="L41" s="155"/>
      <c r="M41" s="155"/>
      <c r="N41" s="156"/>
      <c r="O41" s="156"/>
      <c r="P41" s="157"/>
      <c r="Q41" s="141">
        <f t="shared" si="26"/>
        <v>6.1749999999999998</v>
      </c>
      <c r="R41" s="141">
        <f t="shared" si="27"/>
        <v>6.1749999999999998</v>
      </c>
      <c r="S41" s="141">
        <f t="shared" si="28"/>
        <v>6.1749999999999998</v>
      </c>
      <c r="T41" s="158">
        <v>6.5</v>
      </c>
      <c r="U41" s="159">
        <f>T41</f>
        <v>6.5</v>
      </c>
      <c r="V41" s="159">
        <f>T41</f>
        <v>6.5</v>
      </c>
      <c r="W41" s="160">
        <v>7</v>
      </c>
      <c r="X41" s="160">
        <f>W41</f>
        <v>7</v>
      </c>
      <c r="Y41" s="161">
        <f>W41</f>
        <v>7</v>
      </c>
      <c r="Z41" s="130" t="s">
        <v>748</v>
      </c>
    </row>
    <row r="42" spans="1:26" ht="24" customHeight="1" x14ac:dyDescent="0.2">
      <c r="A42" s="111" t="s">
        <v>520</v>
      </c>
      <c r="B42" s="118" t="s">
        <v>456</v>
      </c>
      <c r="C42" s="79"/>
      <c r="D42" s="80" t="s">
        <v>446</v>
      </c>
      <c r="E42" s="79" t="s">
        <v>363</v>
      </c>
      <c r="F42" s="193"/>
      <c r="G42" s="153"/>
      <c r="H42" s="141"/>
      <c r="I42" s="247"/>
      <c r="J42" s="247"/>
      <c r="K42" s="154"/>
      <c r="L42" s="155"/>
      <c r="M42" s="155"/>
      <c r="N42" s="156"/>
      <c r="O42" s="156"/>
      <c r="P42" s="157"/>
      <c r="Q42" s="141">
        <f t="shared" si="26"/>
        <v>2.375</v>
      </c>
      <c r="R42" s="141">
        <f t="shared" si="27"/>
        <v>2.4224999999999999</v>
      </c>
      <c r="S42" s="141">
        <f t="shared" si="28"/>
        <v>2.4699999999999998</v>
      </c>
      <c r="T42" s="158">
        <v>2.5</v>
      </c>
      <c r="U42" s="159">
        <f>T42+0.05</f>
        <v>2.5499999999999998</v>
      </c>
      <c r="V42" s="159">
        <f>T42+0.1</f>
        <v>2.6</v>
      </c>
      <c r="W42" s="160">
        <f>T42*1.15</f>
        <v>2.875</v>
      </c>
      <c r="X42" s="160">
        <f>W42+0.05</f>
        <v>2.9249999999999998</v>
      </c>
      <c r="Y42" s="161">
        <f>W42+0.1</f>
        <v>2.9750000000000001</v>
      </c>
      <c r="Z42" s="130" t="s">
        <v>748</v>
      </c>
    </row>
    <row r="43" spans="1:26" ht="36" x14ac:dyDescent="0.2">
      <c r="A43" s="110" t="s">
        <v>524</v>
      </c>
      <c r="B43" s="117" t="s">
        <v>53</v>
      </c>
      <c r="C43" s="78" t="s">
        <v>54</v>
      </c>
      <c r="D43" s="77" t="s">
        <v>361</v>
      </c>
      <c r="E43" s="76" t="s">
        <v>363</v>
      </c>
      <c r="F43" s="195"/>
      <c r="G43" s="196"/>
      <c r="H43" s="141">
        <f>K43*0.95</f>
        <v>2.2515000000000001</v>
      </c>
      <c r="I43" s="141">
        <f t="shared" ref="I43:I49" si="32">L43*0.95</f>
        <v>2.2609999999999997</v>
      </c>
      <c r="J43" s="141">
        <f t="shared" ref="J43:J49" si="33">M43*0.95</f>
        <v>2.2799999999999998</v>
      </c>
      <c r="K43" s="154">
        <v>2.37</v>
      </c>
      <c r="L43" s="155">
        <f>K43+0.01</f>
        <v>2.38</v>
      </c>
      <c r="M43" s="155">
        <f>L43+0.02</f>
        <v>2.4</v>
      </c>
      <c r="N43" s="156">
        <f>K43*1.05</f>
        <v>2.4885000000000002</v>
      </c>
      <c r="O43" s="156">
        <f>N43+0.01</f>
        <v>2.4984999999999999</v>
      </c>
      <c r="P43" s="157">
        <f>O43+0.02</f>
        <v>2.5185</v>
      </c>
      <c r="Q43" s="141">
        <f t="shared" si="26"/>
        <v>2.4875750000000001</v>
      </c>
      <c r="R43" s="141">
        <f t="shared" si="27"/>
        <v>2.535075</v>
      </c>
      <c r="S43" s="141">
        <f t="shared" si="28"/>
        <v>2.5825749999999998</v>
      </c>
      <c r="T43" s="158">
        <f>P43+0.1</f>
        <v>2.6185</v>
      </c>
      <c r="U43" s="159">
        <f>T43+0.05</f>
        <v>2.6684999999999999</v>
      </c>
      <c r="V43" s="159">
        <f>T43+0.1</f>
        <v>2.7185000000000001</v>
      </c>
      <c r="W43" s="160">
        <f>T43*1.05</f>
        <v>2.749425</v>
      </c>
      <c r="X43" s="160">
        <f>W43+0.05</f>
        <v>2.7994249999999998</v>
      </c>
      <c r="Y43" s="161">
        <f>W43+0.1</f>
        <v>2.8494250000000001</v>
      </c>
      <c r="Z43" s="129"/>
    </row>
    <row r="44" spans="1:26" ht="24" customHeight="1" x14ac:dyDescent="0.2">
      <c r="A44" s="110" t="s">
        <v>523</v>
      </c>
      <c r="B44" s="117" t="s">
        <v>522</v>
      </c>
      <c r="C44" s="78" t="s">
        <v>52</v>
      </c>
      <c r="D44" s="77" t="s">
        <v>361</v>
      </c>
      <c r="E44" s="76" t="s">
        <v>363</v>
      </c>
      <c r="F44" s="195"/>
      <c r="G44" s="196"/>
      <c r="H44" s="141">
        <f>K44*0.95</f>
        <v>2.2515000000000001</v>
      </c>
      <c r="I44" s="141">
        <f t="shared" si="32"/>
        <v>2.2609999999999997</v>
      </c>
      <c r="J44" s="141">
        <f t="shared" si="33"/>
        <v>2.2799999999999998</v>
      </c>
      <c r="K44" s="154">
        <v>2.37</v>
      </c>
      <c r="L44" s="155">
        <f>K44+0.01</f>
        <v>2.38</v>
      </c>
      <c r="M44" s="155">
        <f>L44+0.02</f>
        <v>2.4</v>
      </c>
      <c r="N44" s="156">
        <f>K44*1.05</f>
        <v>2.4885000000000002</v>
      </c>
      <c r="O44" s="156">
        <f>N44+0.01</f>
        <v>2.4984999999999999</v>
      </c>
      <c r="P44" s="157">
        <f>O44+0.02</f>
        <v>2.5185</v>
      </c>
      <c r="Q44" s="141">
        <f t="shared" si="26"/>
        <v>2.4875750000000001</v>
      </c>
      <c r="R44" s="141">
        <f t="shared" si="27"/>
        <v>2.535075</v>
      </c>
      <c r="S44" s="141">
        <f t="shared" si="28"/>
        <v>2.5825749999999998</v>
      </c>
      <c r="T44" s="158">
        <f>P44+0.1</f>
        <v>2.6185</v>
      </c>
      <c r="U44" s="159">
        <f>T44+0.05</f>
        <v>2.6684999999999999</v>
      </c>
      <c r="V44" s="159">
        <f>T44+0.1</f>
        <v>2.7185000000000001</v>
      </c>
      <c r="W44" s="160">
        <f>T44*1.05</f>
        <v>2.749425</v>
      </c>
      <c r="X44" s="160">
        <f>W44+0.05</f>
        <v>2.7994249999999998</v>
      </c>
      <c r="Y44" s="161">
        <f>W44+0.1</f>
        <v>2.8494250000000001</v>
      </c>
      <c r="Z44" s="129"/>
    </row>
    <row r="45" spans="1:26" ht="36" x14ac:dyDescent="0.2">
      <c r="A45" s="111" t="s">
        <v>525</v>
      </c>
      <c r="B45" s="118" t="s">
        <v>55</v>
      </c>
      <c r="C45" s="79" t="s">
        <v>56</v>
      </c>
      <c r="D45" s="80" t="s">
        <v>361</v>
      </c>
      <c r="E45" s="79" t="s">
        <v>363</v>
      </c>
      <c r="F45" s="193"/>
      <c r="G45" s="153"/>
      <c r="H45" s="141">
        <f>K45*0.95</f>
        <v>2.4699999999999998</v>
      </c>
      <c r="I45" s="141">
        <f t="shared" si="32"/>
        <v>2.4794999999999998</v>
      </c>
      <c r="J45" s="141">
        <f t="shared" si="33"/>
        <v>2.4984999999999999</v>
      </c>
      <c r="K45" s="154">
        <v>2.6</v>
      </c>
      <c r="L45" s="155">
        <f>K45+0.01</f>
        <v>2.61</v>
      </c>
      <c r="M45" s="155">
        <f>L45+0.02</f>
        <v>2.63</v>
      </c>
      <c r="N45" s="156">
        <f>K45*1.05</f>
        <v>2.7300000000000004</v>
      </c>
      <c r="O45" s="156">
        <f>N45+0.01</f>
        <v>2.74</v>
      </c>
      <c r="P45" s="157">
        <f>O45+0.02</f>
        <v>2.7600000000000002</v>
      </c>
      <c r="Q45" s="141">
        <f t="shared" si="26"/>
        <v>2.7170000000000001</v>
      </c>
      <c r="R45" s="141">
        <f t="shared" si="27"/>
        <v>2.7645</v>
      </c>
      <c r="S45" s="141">
        <f t="shared" si="28"/>
        <v>2.8120000000000003</v>
      </c>
      <c r="T45" s="158">
        <f>P45+0.1</f>
        <v>2.8600000000000003</v>
      </c>
      <c r="U45" s="159">
        <f>T45+0.05</f>
        <v>2.91</v>
      </c>
      <c r="V45" s="159">
        <f>T45+0.1</f>
        <v>2.9600000000000004</v>
      </c>
      <c r="W45" s="160">
        <f>T45*1.05</f>
        <v>3.0030000000000006</v>
      </c>
      <c r="X45" s="160">
        <f>W45+0.05</f>
        <v>3.0530000000000004</v>
      </c>
      <c r="Y45" s="161">
        <f>W45+0.1</f>
        <v>3.1030000000000006</v>
      </c>
      <c r="Z45" s="129"/>
    </row>
    <row r="46" spans="1:26" ht="72" x14ac:dyDescent="0.2">
      <c r="A46" s="110" t="s">
        <v>526</v>
      </c>
      <c r="B46" s="117" t="s">
        <v>57</v>
      </c>
      <c r="C46" s="78" t="s">
        <v>58</v>
      </c>
      <c r="D46" s="77" t="s">
        <v>361</v>
      </c>
      <c r="E46" s="76" t="s">
        <v>363</v>
      </c>
      <c r="F46" s="195"/>
      <c r="G46" s="196"/>
      <c r="H46" s="141">
        <f>K46*0.95</f>
        <v>2.7075</v>
      </c>
      <c r="I46" s="141">
        <f t="shared" si="32"/>
        <v>2.7169999999999996</v>
      </c>
      <c r="J46" s="141">
        <f t="shared" si="33"/>
        <v>2.7359999999999998</v>
      </c>
      <c r="K46" s="154">
        <v>2.85</v>
      </c>
      <c r="L46" s="155">
        <f>K46+0.01</f>
        <v>2.86</v>
      </c>
      <c r="M46" s="155">
        <f>L46+0.02</f>
        <v>2.88</v>
      </c>
      <c r="N46" s="156">
        <f>K46*1.05</f>
        <v>2.9925000000000002</v>
      </c>
      <c r="O46" s="156">
        <f>N46+0.01</f>
        <v>3.0024999999999999</v>
      </c>
      <c r="P46" s="157">
        <f>O46+0.02</f>
        <v>3.0225</v>
      </c>
      <c r="Q46" s="141">
        <f t="shared" si="26"/>
        <v>2.9663749999999998</v>
      </c>
      <c r="R46" s="141">
        <f t="shared" si="27"/>
        <v>3.0138749999999996</v>
      </c>
      <c r="S46" s="141">
        <f t="shared" si="28"/>
        <v>3.061375</v>
      </c>
      <c r="T46" s="158">
        <f>P46+0.1</f>
        <v>3.1225000000000001</v>
      </c>
      <c r="U46" s="159">
        <f>T46+0.05</f>
        <v>3.1724999999999999</v>
      </c>
      <c r="V46" s="159">
        <f>T46+0.1</f>
        <v>3.2225000000000001</v>
      </c>
      <c r="W46" s="160">
        <f>T46*1.05</f>
        <v>3.2786250000000003</v>
      </c>
      <c r="X46" s="160">
        <f>W46+0.05</f>
        <v>3.3286250000000002</v>
      </c>
      <c r="Y46" s="161">
        <f>W46+0.1</f>
        <v>3.3786250000000004</v>
      </c>
      <c r="Z46" s="129"/>
    </row>
    <row r="47" spans="1:26" ht="24" customHeight="1" x14ac:dyDescent="0.2">
      <c r="A47" s="111" t="s">
        <v>521</v>
      </c>
      <c r="B47" s="118" t="s">
        <v>358</v>
      </c>
      <c r="C47" s="79"/>
      <c r="D47" s="80">
        <v>20</v>
      </c>
      <c r="E47" s="79" t="s">
        <v>240</v>
      </c>
      <c r="F47" s="193"/>
      <c r="G47" s="153"/>
      <c r="H47" s="141"/>
      <c r="I47" s="141"/>
      <c r="J47" s="141"/>
      <c r="K47" s="154"/>
      <c r="L47" s="155"/>
      <c r="M47" s="155"/>
      <c r="N47" s="156"/>
      <c r="O47" s="156"/>
      <c r="P47" s="157"/>
      <c r="Q47" s="141">
        <f t="shared" si="26"/>
        <v>6.6499999999999995</v>
      </c>
      <c r="R47" s="141">
        <f t="shared" si="27"/>
        <v>6.6499999999999995</v>
      </c>
      <c r="S47" s="141">
        <f t="shared" si="28"/>
        <v>6.6499999999999995</v>
      </c>
      <c r="T47" s="158">
        <v>7</v>
      </c>
      <c r="U47" s="159">
        <f>T47</f>
        <v>7</v>
      </c>
      <c r="V47" s="159">
        <f>T47</f>
        <v>7</v>
      </c>
      <c r="W47" s="160">
        <v>7.5</v>
      </c>
      <c r="X47" s="160">
        <f>W47</f>
        <v>7.5</v>
      </c>
      <c r="Y47" s="161">
        <f>W47</f>
        <v>7.5</v>
      </c>
      <c r="Z47" s="130"/>
    </row>
    <row r="48" spans="1:26" ht="60" x14ac:dyDescent="0.2">
      <c r="A48" s="110" t="s">
        <v>527</v>
      </c>
      <c r="B48" s="117" t="s">
        <v>59</v>
      </c>
      <c r="C48" s="76" t="s">
        <v>60</v>
      </c>
      <c r="D48" s="77" t="s">
        <v>361</v>
      </c>
      <c r="E48" s="76" t="s">
        <v>363</v>
      </c>
      <c r="F48" s="192"/>
      <c r="G48" s="163"/>
      <c r="H48" s="141">
        <f>K48*0.95</f>
        <v>3.0209999999999999</v>
      </c>
      <c r="I48" s="141">
        <f t="shared" si="32"/>
        <v>3.0305</v>
      </c>
      <c r="J48" s="141">
        <f t="shared" si="33"/>
        <v>3.0494999999999997</v>
      </c>
      <c r="K48" s="154">
        <v>3.18</v>
      </c>
      <c r="L48" s="155">
        <f>K48+0.01</f>
        <v>3.19</v>
      </c>
      <c r="M48" s="155">
        <f>L48+0.02</f>
        <v>3.21</v>
      </c>
      <c r="N48" s="156">
        <f>K48*1.05</f>
        <v>3.3390000000000004</v>
      </c>
      <c r="O48" s="156">
        <f>N48+0.01</f>
        <v>3.3490000000000002</v>
      </c>
      <c r="P48" s="157">
        <f>O48+0.02</f>
        <v>3.3690000000000002</v>
      </c>
      <c r="Q48" s="141">
        <f t="shared" si="26"/>
        <v>3.29555</v>
      </c>
      <c r="R48" s="141">
        <f t="shared" si="27"/>
        <v>3.3430499999999999</v>
      </c>
      <c r="S48" s="141">
        <f t="shared" si="28"/>
        <v>3.3905500000000002</v>
      </c>
      <c r="T48" s="158">
        <f>P48+0.1</f>
        <v>3.4690000000000003</v>
      </c>
      <c r="U48" s="159">
        <f t="shared" ref="U48:U58" si="34">T48+0.05</f>
        <v>3.5190000000000001</v>
      </c>
      <c r="V48" s="159">
        <f t="shared" ref="V48:V58" si="35">T48+0.1</f>
        <v>3.5690000000000004</v>
      </c>
      <c r="W48" s="160">
        <f t="shared" ref="W48:W58" si="36">T48*1.05</f>
        <v>3.6424500000000006</v>
      </c>
      <c r="X48" s="160">
        <f t="shared" ref="X48:X57" si="37">W48+0.05</f>
        <v>3.6924500000000005</v>
      </c>
      <c r="Y48" s="161">
        <f t="shared" ref="Y48:Y53" si="38">W48+0.1</f>
        <v>3.7424500000000007</v>
      </c>
      <c r="Z48" s="129"/>
    </row>
    <row r="49" spans="1:26" ht="24" customHeight="1" x14ac:dyDescent="0.2">
      <c r="A49" s="110" t="s">
        <v>528</v>
      </c>
      <c r="B49" s="117" t="s">
        <v>61</v>
      </c>
      <c r="C49" s="76" t="s">
        <v>62</v>
      </c>
      <c r="D49" s="136" t="s">
        <v>366</v>
      </c>
      <c r="E49" s="76" t="s">
        <v>363</v>
      </c>
      <c r="F49" s="192"/>
      <c r="G49" s="163"/>
      <c r="H49" s="141">
        <f>K49*0.95</f>
        <v>1.52</v>
      </c>
      <c r="I49" s="141">
        <f t="shared" si="32"/>
        <v>1.5295000000000001</v>
      </c>
      <c r="J49" s="141">
        <f t="shared" si="33"/>
        <v>1.5485</v>
      </c>
      <c r="K49" s="154">
        <v>1.6</v>
      </c>
      <c r="L49" s="155">
        <f>K49+0.01</f>
        <v>1.61</v>
      </c>
      <c r="M49" s="155">
        <f>L49+0.02</f>
        <v>1.6300000000000001</v>
      </c>
      <c r="N49" s="156">
        <f>K49*1.05</f>
        <v>1.6800000000000002</v>
      </c>
      <c r="O49" s="156">
        <f>N49+0.01</f>
        <v>1.6900000000000002</v>
      </c>
      <c r="P49" s="157">
        <f>O49+0.02</f>
        <v>1.7100000000000002</v>
      </c>
      <c r="Q49" s="141">
        <f t="shared" si="26"/>
        <v>1.7195000000000003</v>
      </c>
      <c r="R49" s="141">
        <f t="shared" si="27"/>
        <v>1.7670000000000001</v>
      </c>
      <c r="S49" s="141">
        <f t="shared" si="28"/>
        <v>1.8145000000000002</v>
      </c>
      <c r="T49" s="158">
        <f>P49+0.1</f>
        <v>1.8100000000000003</v>
      </c>
      <c r="U49" s="159">
        <f t="shared" si="34"/>
        <v>1.8600000000000003</v>
      </c>
      <c r="V49" s="159">
        <f t="shared" si="35"/>
        <v>1.9100000000000004</v>
      </c>
      <c r="W49" s="160">
        <f t="shared" si="36"/>
        <v>1.9005000000000003</v>
      </c>
      <c r="X49" s="160">
        <f t="shared" si="37"/>
        <v>1.9505000000000003</v>
      </c>
      <c r="Y49" s="161">
        <f t="shared" si="38"/>
        <v>2.0005000000000002</v>
      </c>
      <c r="Z49" s="129"/>
    </row>
    <row r="50" spans="1:26" ht="24" customHeight="1" x14ac:dyDescent="0.2">
      <c r="A50" s="110" t="s">
        <v>529</v>
      </c>
      <c r="B50" s="117" t="s">
        <v>63</v>
      </c>
      <c r="C50" s="78" t="s">
        <v>64</v>
      </c>
      <c r="D50" s="77">
        <v>25</v>
      </c>
      <c r="E50" s="76" t="s">
        <v>240</v>
      </c>
      <c r="F50" s="195"/>
      <c r="G50" s="196"/>
      <c r="H50" s="141"/>
      <c r="I50" s="247"/>
      <c r="J50" s="247"/>
      <c r="K50" s="154"/>
      <c r="L50" s="155"/>
      <c r="M50" s="155"/>
      <c r="N50" s="156"/>
      <c r="O50" s="156"/>
      <c r="P50" s="157"/>
      <c r="Q50" s="141">
        <f t="shared" si="26"/>
        <v>1.9949999999999999</v>
      </c>
      <c r="R50" s="141">
        <f t="shared" si="27"/>
        <v>2.0425</v>
      </c>
      <c r="S50" s="141">
        <f t="shared" si="28"/>
        <v>2.09</v>
      </c>
      <c r="T50" s="158">
        <v>2.1</v>
      </c>
      <c r="U50" s="159">
        <f t="shared" si="34"/>
        <v>2.15</v>
      </c>
      <c r="V50" s="159">
        <f t="shared" si="35"/>
        <v>2.2000000000000002</v>
      </c>
      <c r="W50" s="160">
        <f t="shared" si="36"/>
        <v>2.2050000000000001</v>
      </c>
      <c r="X50" s="160">
        <f t="shared" si="37"/>
        <v>2.2549999999999999</v>
      </c>
      <c r="Y50" s="161">
        <f t="shared" si="38"/>
        <v>2.3050000000000002</v>
      </c>
      <c r="Z50" s="129"/>
    </row>
    <row r="51" spans="1:26" ht="60" x14ac:dyDescent="0.2">
      <c r="A51" s="110" t="s">
        <v>530</v>
      </c>
      <c r="B51" s="117" t="s">
        <v>65</v>
      </c>
      <c r="C51" s="78" t="s">
        <v>66</v>
      </c>
      <c r="D51" s="77" t="s">
        <v>361</v>
      </c>
      <c r="E51" s="76" t="s">
        <v>363</v>
      </c>
      <c r="F51" s="195"/>
      <c r="G51" s="196" t="e">
        <f>(K50*0.3)+(#REF!*0.7)</f>
        <v>#REF!</v>
      </c>
      <c r="H51" s="141">
        <f t="shared" ref="H51:H56" si="39">K51*0.95</f>
        <v>0.95</v>
      </c>
      <c r="I51" s="141">
        <f t="shared" ref="I51:I56" si="40">L51*0.95</f>
        <v>0.95949999999999991</v>
      </c>
      <c r="J51" s="141">
        <f t="shared" ref="J51:J56" si="41">M51*0.95</f>
        <v>0.97849999999999993</v>
      </c>
      <c r="K51" s="154">
        <v>1</v>
      </c>
      <c r="L51" s="155">
        <f t="shared" ref="L51:L56" si="42">K51+0.01</f>
        <v>1.01</v>
      </c>
      <c r="M51" s="155">
        <f t="shared" ref="M51:M56" si="43">L51+0.02</f>
        <v>1.03</v>
      </c>
      <c r="N51" s="156">
        <f t="shared" ref="N51:N56" si="44">K51*1.05</f>
        <v>1.05</v>
      </c>
      <c r="O51" s="156">
        <f t="shared" ref="O51:O56" si="45">N51+0.01</f>
        <v>1.06</v>
      </c>
      <c r="P51" s="157">
        <f t="shared" ref="P51:P56" si="46">O51+0.02</f>
        <v>1.08</v>
      </c>
      <c r="Q51" s="141">
        <f t="shared" si="26"/>
        <v>1.121</v>
      </c>
      <c r="R51" s="141">
        <f t="shared" si="27"/>
        <v>1.1685000000000001</v>
      </c>
      <c r="S51" s="141">
        <f t="shared" si="28"/>
        <v>1.2160000000000002</v>
      </c>
      <c r="T51" s="158">
        <f t="shared" ref="T51:T56" si="47">P51+0.1</f>
        <v>1.1800000000000002</v>
      </c>
      <c r="U51" s="159">
        <f t="shared" si="34"/>
        <v>1.2300000000000002</v>
      </c>
      <c r="V51" s="159">
        <f t="shared" si="35"/>
        <v>1.2800000000000002</v>
      </c>
      <c r="W51" s="160">
        <f t="shared" si="36"/>
        <v>1.2390000000000003</v>
      </c>
      <c r="X51" s="160">
        <f t="shared" si="37"/>
        <v>1.2890000000000004</v>
      </c>
      <c r="Y51" s="161">
        <f t="shared" si="38"/>
        <v>1.3390000000000004</v>
      </c>
      <c r="Z51" s="129"/>
    </row>
    <row r="52" spans="1:26" ht="48" x14ac:dyDescent="0.2">
      <c r="A52" s="110" t="s">
        <v>531</v>
      </c>
      <c r="B52" s="117" t="s">
        <v>459</v>
      </c>
      <c r="C52" s="78" t="s">
        <v>68</v>
      </c>
      <c r="D52" s="77" t="s">
        <v>361</v>
      </c>
      <c r="E52" s="76" t="s">
        <v>363</v>
      </c>
      <c r="F52" s="195"/>
      <c r="G52" s="196"/>
      <c r="H52" s="141">
        <f t="shared" si="39"/>
        <v>0.9405</v>
      </c>
      <c r="I52" s="141">
        <f t="shared" si="40"/>
        <v>0.95</v>
      </c>
      <c r="J52" s="141">
        <f t="shared" si="41"/>
        <v>0.96899999999999997</v>
      </c>
      <c r="K52" s="154">
        <v>0.99</v>
      </c>
      <c r="L52" s="155">
        <f t="shared" si="42"/>
        <v>1</v>
      </c>
      <c r="M52" s="155">
        <f t="shared" si="43"/>
        <v>1.02</v>
      </c>
      <c r="N52" s="156">
        <f t="shared" si="44"/>
        <v>1.0395000000000001</v>
      </c>
      <c r="O52" s="156">
        <f t="shared" si="45"/>
        <v>1.0495000000000001</v>
      </c>
      <c r="P52" s="157">
        <f t="shared" si="46"/>
        <v>1.0695000000000001</v>
      </c>
      <c r="Q52" s="141">
        <f t="shared" si="26"/>
        <v>1.1110250000000002</v>
      </c>
      <c r="R52" s="141">
        <f t="shared" si="27"/>
        <v>1.1585250000000002</v>
      </c>
      <c r="S52" s="141">
        <f t="shared" si="28"/>
        <v>1.2060250000000001</v>
      </c>
      <c r="T52" s="158">
        <f t="shared" si="47"/>
        <v>1.1695000000000002</v>
      </c>
      <c r="U52" s="159">
        <f t="shared" si="34"/>
        <v>1.2195000000000003</v>
      </c>
      <c r="V52" s="159">
        <f t="shared" si="35"/>
        <v>1.2695000000000003</v>
      </c>
      <c r="W52" s="160">
        <f t="shared" si="36"/>
        <v>1.2279750000000003</v>
      </c>
      <c r="X52" s="160">
        <f t="shared" si="37"/>
        <v>1.2779750000000003</v>
      </c>
      <c r="Y52" s="161">
        <f t="shared" si="38"/>
        <v>1.3279750000000003</v>
      </c>
      <c r="Z52" s="129"/>
    </row>
    <row r="53" spans="1:26" ht="24" customHeight="1" x14ac:dyDescent="0.2">
      <c r="A53" s="112" t="s">
        <v>716</v>
      </c>
      <c r="B53" s="119" t="s">
        <v>127</v>
      </c>
      <c r="C53" s="76" t="s">
        <v>72</v>
      </c>
      <c r="D53" s="77" t="s">
        <v>361</v>
      </c>
      <c r="E53" s="76" t="s">
        <v>363</v>
      </c>
      <c r="F53" s="192"/>
      <c r="G53" s="163"/>
      <c r="H53" s="141">
        <f t="shared" si="39"/>
        <v>0.65075000000000005</v>
      </c>
      <c r="I53" s="141">
        <f>L53*0.95</f>
        <v>0.66025</v>
      </c>
      <c r="J53" s="141">
        <f>M53*0.95</f>
        <v>0.67925000000000002</v>
      </c>
      <c r="K53" s="176">
        <v>0.68500000000000005</v>
      </c>
      <c r="L53" s="155">
        <f t="shared" si="42"/>
        <v>0.69500000000000006</v>
      </c>
      <c r="M53" s="155">
        <f t="shared" si="43"/>
        <v>0.71500000000000008</v>
      </c>
      <c r="N53" s="156">
        <f t="shared" si="44"/>
        <v>0.71925000000000006</v>
      </c>
      <c r="O53" s="156">
        <f t="shared" si="45"/>
        <v>0.72925000000000006</v>
      </c>
      <c r="P53" s="157">
        <f t="shared" si="46"/>
        <v>0.74925000000000008</v>
      </c>
      <c r="Q53" s="141">
        <f>T53*0.95</f>
        <v>0.80678749999999999</v>
      </c>
      <c r="R53" s="141">
        <f>U53*0.95</f>
        <v>0.85428750000000009</v>
      </c>
      <c r="S53" s="141">
        <f>V53*0.95</f>
        <v>0.90178749999999996</v>
      </c>
      <c r="T53" s="158">
        <f t="shared" si="47"/>
        <v>0.84925000000000006</v>
      </c>
      <c r="U53" s="159">
        <f t="shared" si="34"/>
        <v>0.8992500000000001</v>
      </c>
      <c r="V53" s="159">
        <f t="shared" si="35"/>
        <v>0.94925000000000004</v>
      </c>
      <c r="W53" s="160">
        <f t="shared" si="36"/>
        <v>0.89171250000000013</v>
      </c>
      <c r="X53" s="160">
        <f>W53+0.05</f>
        <v>0.94171250000000017</v>
      </c>
      <c r="Y53" s="161">
        <f t="shared" si="38"/>
        <v>0.99171250000000011</v>
      </c>
      <c r="Z53" s="130" t="s">
        <v>755</v>
      </c>
    </row>
    <row r="54" spans="1:26" ht="24" customHeight="1" x14ac:dyDescent="0.2">
      <c r="A54" s="110" t="s">
        <v>532</v>
      </c>
      <c r="B54" s="117" t="s">
        <v>460</v>
      </c>
      <c r="C54" s="76" t="s">
        <v>72</v>
      </c>
      <c r="D54" s="77" t="s">
        <v>361</v>
      </c>
      <c r="E54" s="76" t="s">
        <v>363</v>
      </c>
      <c r="F54" s="192"/>
      <c r="G54" s="163"/>
      <c r="H54" s="141">
        <f t="shared" si="39"/>
        <v>0.65075000000000005</v>
      </c>
      <c r="I54" s="141">
        <f t="shared" si="40"/>
        <v>0.66025</v>
      </c>
      <c r="J54" s="141">
        <f t="shared" si="41"/>
        <v>0.67925000000000002</v>
      </c>
      <c r="K54" s="176">
        <v>0.68500000000000005</v>
      </c>
      <c r="L54" s="155">
        <f t="shared" si="42"/>
        <v>0.69500000000000006</v>
      </c>
      <c r="M54" s="155">
        <f t="shared" si="43"/>
        <v>0.71500000000000008</v>
      </c>
      <c r="N54" s="156">
        <f t="shared" si="44"/>
        <v>0.71925000000000006</v>
      </c>
      <c r="O54" s="156">
        <f t="shared" si="45"/>
        <v>0.72925000000000006</v>
      </c>
      <c r="P54" s="157">
        <f t="shared" si="46"/>
        <v>0.74925000000000008</v>
      </c>
      <c r="Q54" s="141">
        <f t="shared" si="26"/>
        <v>0.80678749999999999</v>
      </c>
      <c r="R54" s="141">
        <f t="shared" si="27"/>
        <v>0.85428750000000009</v>
      </c>
      <c r="S54" s="141">
        <f t="shared" si="28"/>
        <v>0.90178749999999996</v>
      </c>
      <c r="T54" s="158">
        <f t="shared" si="47"/>
        <v>0.84925000000000006</v>
      </c>
      <c r="U54" s="159">
        <f t="shared" si="34"/>
        <v>0.8992500000000001</v>
      </c>
      <c r="V54" s="159">
        <f t="shared" si="35"/>
        <v>0.94925000000000004</v>
      </c>
      <c r="W54" s="160">
        <f t="shared" si="36"/>
        <v>0.89171250000000013</v>
      </c>
      <c r="X54" s="160">
        <f t="shared" si="37"/>
        <v>0.94171250000000017</v>
      </c>
      <c r="Y54" s="161">
        <f t="shared" ref="Y54:Y62" si="48">W54+0.1</f>
        <v>0.99171250000000011</v>
      </c>
      <c r="Z54" s="129"/>
    </row>
    <row r="55" spans="1:26" ht="24" customHeight="1" x14ac:dyDescent="0.2">
      <c r="A55" s="110" t="s">
        <v>533</v>
      </c>
      <c r="B55" s="117" t="s">
        <v>73</v>
      </c>
      <c r="C55" s="76" t="s">
        <v>74</v>
      </c>
      <c r="D55" s="77" t="s">
        <v>361</v>
      </c>
      <c r="E55" s="76" t="s">
        <v>363</v>
      </c>
      <c r="F55" s="192"/>
      <c r="G55" s="163"/>
      <c r="H55" s="141">
        <f t="shared" si="39"/>
        <v>0.67449999999999999</v>
      </c>
      <c r="I55" s="141">
        <f t="shared" si="40"/>
        <v>0.68399999999999994</v>
      </c>
      <c r="J55" s="141">
        <f t="shared" si="41"/>
        <v>0.70299999999999996</v>
      </c>
      <c r="K55" s="176">
        <v>0.71</v>
      </c>
      <c r="L55" s="155">
        <f t="shared" si="42"/>
        <v>0.72</v>
      </c>
      <c r="M55" s="155">
        <f t="shared" si="43"/>
        <v>0.74</v>
      </c>
      <c r="N55" s="156">
        <f t="shared" si="44"/>
        <v>0.74549999999999994</v>
      </c>
      <c r="O55" s="156">
        <f t="shared" si="45"/>
        <v>0.75549999999999995</v>
      </c>
      <c r="P55" s="157">
        <f t="shared" si="46"/>
        <v>0.77549999999999997</v>
      </c>
      <c r="Q55" s="141">
        <f t="shared" si="26"/>
        <v>0.83172499999999994</v>
      </c>
      <c r="R55" s="141">
        <f t="shared" si="27"/>
        <v>0.87922499999999992</v>
      </c>
      <c r="S55" s="141">
        <f t="shared" si="28"/>
        <v>0.92672499999999991</v>
      </c>
      <c r="T55" s="158">
        <f t="shared" si="47"/>
        <v>0.87549999999999994</v>
      </c>
      <c r="U55" s="159">
        <f t="shared" si="34"/>
        <v>0.92549999999999999</v>
      </c>
      <c r="V55" s="159">
        <f t="shared" si="35"/>
        <v>0.97549999999999992</v>
      </c>
      <c r="W55" s="160">
        <f t="shared" si="36"/>
        <v>0.91927499999999995</v>
      </c>
      <c r="X55" s="160">
        <f t="shared" si="37"/>
        <v>0.969275</v>
      </c>
      <c r="Y55" s="161">
        <f t="shared" si="48"/>
        <v>1.0192749999999999</v>
      </c>
      <c r="Z55" s="130"/>
    </row>
    <row r="56" spans="1:26" ht="24" customHeight="1" x14ac:dyDescent="0.2">
      <c r="A56" s="111" t="s">
        <v>534</v>
      </c>
      <c r="B56" s="118" t="s">
        <v>374</v>
      </c>
      <c r="C56" s="79" t="s">
        <v>74</v>
      </c>
      <c r="D56" s="80" t="s">
        <v>361</v>
      </c>
      <c r="E56" s="79" t="s">
        <v>363</v>
      </c>
      <c r="F56" s="193"/>
      <c r="G56" s="153"/>
      <c r="H56" s="141">
        <f t="shared" si="39"/>
        <v>1.9664999999999997</v>
      </c>
      <c r="I56" s="141">
        <f t="shared" si="40"/>
        <v>1.9759999999999995</v>
      </c>
      <c r="J56" s="141">
        <f t="shared" si="41"/>
        <v>1.9949999999999997</v>
      </c>
      <c r="K56" s="154">
        <v>2.0699999999999998</v>
      </c>
      <c r="L56" s="155">
        <f t="shared" si="42"/>
        <v>2.0799999999999996</v>
      </c>
      <c r="M56" s="155">
        <f t="shared" si="43"/>
        <v>2.0999999999999996</v>
      </c>
      <c r="N56" s="156">
        <f t="shared" si="44"/>
        <v>2.1734999999999998</v>
      </c>
      <c r="O56" s="156">
        <f t="shared" si="45"/>
        <v>2.1834999999999996</v>
      </c>
      <c r="P56" s="157">
        <f t="shared" si="46"/>
        <v>2.2034999999999996</v>
      </c>
      <c r="Q56" s="141">
        <f t="shared" si="26"/>
        <v>2.1883249999999994</v>
      </c>
      <c r="R56" s="141">
        <f t="shared" si="27"/>
        <v>2.2358249999999993</v>
      </c>
      <c r="S56" s="141">
        <f t="shared" si="28"/>
        <v>2.2833249999999996</v>
      </c>
      <c r="T56" s="158">
        <f t="shared" si="47"/>
        <v>2.3034999999999997</v>
      </c>
      <c r="U56" s="159">
        <f t="shared" si="34"/>
        <v>2.3534999999999995</v>
      </c>
      <c r="V56" s="159">
        <f t="shared" si="35"/>
        <v>2.4034999999999997</v>
      </c>
      <c r="W56" s="160">
        <f t="shared" si="36"/>
        <v>2.4186749999999999</v>
      </c>
      <c r="X56" s="160">
        <f t="shared" si="37"/>
        <v>2.4686749999999997</v>
      </c>
      <c r="Y56" s="161">
        <f t="shared" si="48"/>
        <v>2.518675</v>
      </c>
      <c r="Z56" s="130"/>
    </row>
    <row r="57" spans="1:26" ht="24" customHeight="1" x14ac:dyDescent="0.2">
      <c r="A57" s="110" t="s">
        <v>536</v>
      </c>
      <c r="B57" s="119" t="s">
        <v>77</v>
      </c>
      <c r="C57" s="76" t="s">
        <v>78</v>
      </c>
      <c r="D57" s="136" t="s">
        <v>366</v>
      </c>
      <c r="E57" s="76" t="s">
        <v>363</v>
      </c>
      <c r="F57" s="192"/>
      <c r="G57" s="163"/>
      <c r="H57" s="141"/>
      <c r="I57" s="247"/>
      <c r="J57" s="247"/>
      <c r="K57" s="154"/>
      <c r="L57" s="155"/>
      <c r="M57" s="155"/>
      <c r="N57" s="156"/>
      <c r="O57" s="156"/>
      <c r="P57" s="157"/>
      <c r="Q57" s="141">
        <f t="shared" si="26"/>
        <v>0.9405</v>
      </c>
      <c r="R57" s="141">
        <f t="shared" si="27"/>
        <v>0.98799999999999999</v>
      </c>
      <c r="S57" s="141">
        <f t="shared" si="28"/>
        <v>1.0355000000000001</v>
      </c>
      <c r="T57" s="158">
        <v>0.99</v>
      </c>
      <c r="U57" s="159">
        <f t="shared" si="34"/>
        <v>1.04</v>
      </c>
      <c r="V57" s="159">
        <f t="shared" si="35"/>
        <v>1.0900000000000001</v>
      </c>
      <c r="W57" s="160">
        <f t="shared" si="36"/>
        <v>1.0395000000000001</v>
      </c>
      <c r="X57" s="160">
        <f t="shared" si="37"/>
        <v>1.0895000000000001</v>
      </c>
      <c r="Y57" s="161">
        <f t="shared" si="48"/>
        <v>1.1395000000000002</v>
      </c>
      <c r="Z57" s="130"/>
    </row>
    <row r="58" spans="1:26" ht="24" customHeight="1" x14ac:dyDescent="0.2">
      <c r="A58" s="110" t="s">
        <v>535</v>
      </c>
      <c r="B58" s="117" t="s">
        <v>461</v>
      </c>
      <c r="C58" s="76" t="s">
        <v>76</v>
      </c>
      <c r="D58" s="77" t="s">
        <v>361</v>
      </c>
      <c r="E58" s="76" t="s">
        <v>363</v>
      </c>
      <c r="F58" s="192"/>
      <c r="G58" s="163"/>
      <c r="H58" s="141">
        <f>K58*0.95</f>
        <v>0.627</v>
      </c>
      <c r="I58" s="141">
        <f>L58*0.95</f>
        <v>0.63649999999999995</v>
      </c>
      <c r="J58" s="141">
        <f>M58*0.95</f>
        <v>0.65549999999999997</v>
      </c>
      <c r="K58" s="176">
        <v>0.66</v>
      </c>
      <c r="L58" s="155">
        <f>K58+0.01</f>
        <v>0.67</v>
      </c>
      <c r="M58" s="155">
        <f>L58+0.02</f>
        <v>0.69000000000000006</v>
      </c>
      <c r="N58" s="156">
        <f>K58*1.05</f>
        <v>0.69300000000000006</v>
      </c>
      <c r="O58" s="156">
        <f>N58+0.01</f>
        <v>0.70300000000000007</v>
      </c>
      <c r="P58" s="157">
        <f>O58+0.02</f>
        <v>0.72300000000000009</v>
      </c>
      <c r="Q58" s="141">
        <f t="shared" si="26"/>
        <v>0.78185000000000004</v>
      </c>
      <c r="R58" s="141">
        <f t="shared" si="27"/>
        <v>0.82935000000000003</v>
      </c>
      <c r="S58" s="141">
        <f t="shared" si="28"/>
        <v>0.87685000000000002</v>
      </c>
      <c r="T58" s="158">
        <f>P58+0.1</f>
        <v>0.82300000000000006</v>
      </c>
      <c r="U58" s="159">
        <f t="shared" si="34"/>
        <v>0.87300000000000011</v>
      </c>
      <c r="V58" s="159">
        <f t="shared" si="35"/>
        <v>0.92300000000000004</v>
      </c>
      <c r="W58" s="160">
        <f t="shared" si="36"/>
        <v>0.86415000000000008</v>
      </c>
      <c r="X58" s="160">
        <f>W58+0.05</f>
        <v>0.91415000000000013</v>
      </c>
      <c r="Y58" s="161">
        <f t="shared" si="48"/>
        <v>0.96415000000000006</v>
      </c>
      <c r="Z58" s="130"/>
    </row>
    <row r="59" spans="1:26" ht="24" customHeight="1" x14ac:dyDescent="0.2">
      <c r="A59" s="112" t="s">
        <v>718</v>
      </c>
      <c r="B59" s="119" t="s">
        <v>128</v>
      </c>
      <c r="C59" s="76" t="s">
        <v>76</v>
      </c>
      <c r="D59" s="77" t="s">
        <v>361</v>
      </c>
      <c r="E59" s="76" t="s">
        <v>363</v>
      </c>
      <c r="F59" s="192"/>
      <c r="G59" s="163"/>
      <c r="H59" s="141"/>
      <c r="I59" s="247"/>
      <c r="J59" s="247"/>
      <c r="K59" s="164"/>
      <c r="L59" s="165"/>
      <c r="M59" s="165"/>
      <c r="N59" s="166"/>
      <c r="O59" s="166"/>
      <c r="P59" s="167"/>
      <c r="Q59" s="141"/>
      <c r="R59" s="141"/>
      <c r="S59" s="141"/>
      <c r="T59" s="168"/>
      <c r="U59" s="169"/>
      <c r="V59" s="169"/>
      <c r="W59" s="170"/>
      <c r="X59" s="170"/>
      <c r="Y59" s="171"/>
      <c r="Z59" s="130" t="s">
        <v>755</v>
      </c>
    </row>
    <row r="60" spans="1:26" ht="24" customHeight="1" x14ac:dyDescent="0.2">
      <c r="A60" s="110" t="s">
        <v>537</v>
      </c>
      <c r="B60" s="119" t="s">
        <v>79</v>
      </c>
      <c r="C60" s="76" t="s">
        <v>80</v>
      </c>
      <c r="D60" s="77" t="s">
        <v>361</v>
      </c>
      <c r="E60" s="76" t="s">
        <v>363</v>
      </c>
      <c r="F60" s="192"/>
      <c r="G60" s="163"/>
      <c r="H60" s="141">
        <f t="shared" ref="H60:J62" si="49">K60*0.95</f>
        <v>0.71249999999999991</v>
      </c>
      <c r="I60" s="141">
        <f t="shared" si="49"/>
        <v>0.72199999999999998</v>
      </c>
      <c r="J60" s="141">
        <f t="shared" si="49"/>
        <v>0.74099999999999999</v>
      </c>
      <c r="K60" s="176">
        <v>0.75</v>
      </c>
      <c r="L60" s="155">
        <f>K60+0.01</f>
        <v>0.76</v>
      </c>
      <c r="M60" s="155">
        <f>L60+0.02</f>
        <v>0.78</v>
      </c>
      <c r="N60" s="156">
        <f>K60*1.05</f>
        <v>0.78750000000000009</v>
      </c>
      <c r="O60" s="156">
        <f>N60+0.01</f>
        <v>0.7975000000000001</v>
      </c>
      <c r="P60" s="157">
        <f>O60+0.02</f>
        <v>0.81750000000000012</v>
      </c>
      <c r="Q60" s="141">
        <f t="shared" si="26"/>
        <v>0.87162500000000009</v>
      </c>
      <c r="R60" s="141">
        <f t="shared" si="27"/>
        <v>0.91912500000000008</v>
      </c>
      <c r="S60" s="141">
        <f t="shared" si="28"/>
        <v>0.96662500000000007</v>
      </c>
      <c r="T60" s="158">
        <f>P60+0.1</f>
        <v>0.91750000000000009</v>
      </c>
      <c r="U60" s="159">
        <f>T60+0.05</f>
        <v>0.96750000000000014</v>
      </c>
      <c r="V60" s="159">
        <f>T60+0.1</f>
        <v>1.0175000000000001</v>
      </c>
      <c r="W60" s="160">
        <f>T60*1.05</f>
        <v>0.96337500000000009</v>
      </c>
      <c r="X60" s="160">
        <f>W60+0.05</f>
        <v>1.0133750000000001</v>
      </c>
      <c r="Y60" s="161">
        <f t="shared" si="48"/>
        <v>1.0633750000000002</v>
      </c>
      <c r="Z60" s="130"/>
    </row>
    <row r="61" spans="1:26" ht="24" customHeight="1" x14ac:dyDescent="0.2">
      <c r="A61" s="110" t="s">
        <v>538</v>
      </c>
      <c r="B61" s="117" t="s">
        <v>462</v>
      </c>
      <c r="C61" s="76" t="s">
        <v>82</v>
      </c>
      <c r="D61" s="77" t="s">
        <v>361</v>
      </c>
      <c r="E61" s="76" t="s">
        <v>363</v>
      </c>
      <c r="F61" s="192"/>
      <c r="G61" s="163"/>
      <c r="H61" s="141">
        <f t="shared" si="49"/>
        <v>0.68399999999999994</v>
      </c>
      <c r="I61" s="141">
        <f t="shared" si="49"/>
        <v>0.69350000000000001</v>
      </c>
      <c r="J61" s="141">
        <f t="shared" si="49"/>
        <v>0.71249999999999991</v>
      </c>
      <c r="K61" s="176">
        <v>0.72</v>
      </c>
      <c r="L61" s="155">
        <f>K61+0.01</f>
        <v>0.73</v>
      </c>
      <c r="M61" s="155">
        <f>L61+0.02</f>
        <v>0.75</v>
      </c>
      <c r="N61" s="156">
        <f>K61*1.05</f>
        <v>0.75600000000000001</v>
      </c>
      <c r="O61" s="156">
        <f>N61+0.01</f>
        <v>0.76600000000000001</v>
      </c>
      <c r="P61" s="157">
        <f>O61+0.02</f>
        <v>0.78600000000000003</v>
      </c>
      <c r="Q61" s="141">
        <f t="shared" si="26"/>
        <v>0.8417</v>
      </c>
      <c r="R61" s="141">
        <f t="shared" si="27"/>
        <v>0.88919999999999999</v>
      </c>
      <c r="S61" s="141">
        <f t="shared" si="28"/>
        <v>0.93669999999999998</v>
      </c>
      <c r="T61" s="158">
        <f>P61+0.1</f>
        <v>0.88600000000000001</v>
      </c>
      <c r="U61" s="159">
        <f>T61+0.05</f>
        <v>0.93600000000000005</v>
      </c>
      <c r="V61" s="159">
        <f>T61+0.1</f>
        <v>0.98599999999999999</v>
      </c>
      <c r="W61" s="160">
        <f>T61*1.05</f>
        <v>0.93030000000000002</v>
      </c>
      <c r="X61" s="160">
        <f>W61+0.05</f>
        <v>0.98030000000000006</v>
      </c>
      <c r="Y61" s="161">
        <f t="shared" si="48"/>
        <v>1.0303</v>
      </c>
      <c r="Z61" s="130"/>
    </row>
    <row r="62" spans="1:26" ht="72" customHeight="1" x14ac:dyDescent="0.2">
      <c r="A62" s="110" t="s">
        <v>539</v>
      </c>
      <c r="B62" s="117" t="s">
        <v>83</v>
      </c>
      <c r="C62" s="76" t="s">
        <v>84</v>
      </c>
      <c r="D62" s="77" t="s">
        <v>361</v>
      </c>
      <c r="E62" s="76" t="s">
        <v>363</v>
      </c>
      <c r="F62" s="192"/>
      <c r="G62" s="163"/>
      <c r="H62" s="141">
        <f t="shared" si="49"/>
        <v>0.71249999999999991</v>
      </c>
      <c r="I62" s="141">
        <f t="shared" si="49"/>
        <v>0.72199999999999998</v>
      </c>
      <c r="J62" s="141">
        <f t="shared" si="49"/>
        <v>0.74099999999999999</v>
      </c>
      <c r="K62" s="154">
        <v>0.75</v>
      </c>
      <c r="L62" s="155">
        <f>K62+0.01</f>
        <v>0.76</v>
      </c>
      <c r="M62" s="155">
        <f>L62+0.02</f>
        <v>0.78</v>
      </c>
      <c r="N62" s="156">
        <f>K62*1.05</f>
        <v>0.78750000000000009</v>
      </c>
      <c r="O62" s="156">
        <f>N62+0.01</f>
        <v>0.7975000000000001</v>
      </c>
      <c r="P62" s="157">
        <f>O62+0.02</f>
        <v>0.81750000000000012</v>
      </c>
      <c r="Q62" s="141">
        <f t="shared" si="26"/>
        <v>0.87162500000000009</v>
      </c>
      <c r="R62" s="141">
        <f t="shared" si="27"/>
        <v>0.91912500000000008</v>
      </c>
      <c r="S62" s="141">
        <f t="shared" si="28"/>
        <v>0.96662500000000007</v>
      </c>
      <c r="T62" s="158">
        <f>P62+0.1</f>
        <v>0.91750000000000009</v>
      </c>
      <c r="U62" s="159">
        <f>T62+0.05</f>
        <v>0.96750000000000014</v>
      </c>
      <c r="V62" s="159">
        <f>T62+0.1</f>
        <v>1.0175000000000001</v>
      </c>
      <c r="W62" s="160">
        <f>T62*1.05</f>
        <v>0.96337500000000009</v>
      </c>
      <c r="X62" s="160">
        <f>W62+0.05</f>
        <v>1.0133750000000001</v>
      </c>
      <c r="Y62" s="161">
        <f t="shared" si="48"/>
        <v>1.0633750000000002</v>
      </c>
      <c r="Z62" s="130"/>
    </row>
    <row r="63" spans="1:26" ht="24" customHeight="1" x14ac:dyDescent="0.2">
      <c r="A63" s="110" t="s">
        <v>540</v>
      </c>
      <c r="B63" s="117" t="s">
        <v>129</v>
      </c>
      <c r="C63" s="76" t="s">
        <v>115</v>
      </c>
      <c r="D63" s="77" t="s">
        <v>361</v>
      </c>
      <c r="E63" s="76" t="s">
        <v>363</v>
      </c>
      <c r="F63" s="192"/>
      <c r="G63" s="163"/>
      <c r="H63" s="141"/>
      <c r="I63" s="247"/>
      <c r="J63" s="247"/>
      <c r="K63" s="154"/>
      <c r="L63" s="155"/>
      <c r="M63" s="155"/>
      <c r="N63" s="156"/>
      <c r="O63" s="156"/>
      <c r="P63" s="157"/>
      <c r="Q63" s="147"/>
      <c r="R63" s="147"/>
      <c r="S63" s="147"/>
      <c r="T63" s="158"/>
      <c r="U63" s="159"/>
      <c r="V63" s="159"/>
      <c r="W63" s="160"/>
      <c r="X63" s="160"/>
      <c r="Y63" s="161"/>
      <c r="Z63" s="130" t="s">
        <v>749</v>
      </c>
    </row>
    <row r="64" spans="1:26" s="107" customFormat="1" ht="24" customHeight="1" x14ac:dyDescent="0.2">
      <c r="A64" s="92" t="s">
        <v>737</v>
      </c>
      <c r="B64" s="120" t="s">
        <v>444</v>
      </c>
      <c r="C64" s="77" t="s">
        <v>445</v>
      </c>
      <c r="D64" s="77" t="s">
        <v>433</v>
      </c>
      <c r="E64" s="77" t="s">
        <v>434</v>
      </c>
      <c r="F64" s="198"/>
      <c r="G64" s="198">
        <v>5.6</v>
      </c>
      <c r="H64" s="141"/>
      <c r="I64" s="247"/>
      <c r="J64" s="247"/>
      <c r="K64" s="176"/>
      <c r="L64" s="177"/>
      <c r="M64" s="177"/>
      <c r="N64" s="178"/>
      <c r="O64" s="178"/>
      <c r="P64" s="179"/>
      <c r="Q64" s="141">
        <f t="shared" ref="Q64:S72" si="50">T64*0.95</f>
        <v>6.9159999999999995</v>
      </c>
      <c r="R64" s="141">
        <f t="shared" si="50"/>
        <v>6.9159999999999995</v>
      </c>
      <c r="S64" s="141">
        <f t="shared" si="50"/>
        <v>6.9159999999999995</v>
      </c>
      <c r="T64" s="158">
        <f>G64*1.3</f>
        <v>7.2799999999999994</v>
      </c>
      <c r="U64" s="180">
        <v>7.28</v>
      </c>
      <c r="V64" s="180">
        <v>7.28</v>
      </c>
      <c r="W64" s="160">
        <f>G64*1.55</f>
        <v>8.68</v>
      </c>
      <c r="X64" s="181">
        <v>8.68</v>
      </c>
      <c r="Y64" s="182">
        <v>8.68</v>
      </c>
      <c r="Z64" s="139"/>
    </row>
    <row r="65" spans="1:26" s="108" customFormat="1" ht="24" customHeight="1" x14ac:dyDescent="0.2">
      <c r="A65" s="113" t="s">
        <v>735</v>
      </c>
      <c r="B65" s="121" t="s">
        <v>356</v>
      </c>
      <c r="C65" s="80" t="s">
        <v>357</v>
      </c>
      <c r="D65" s="80" t="s">
        <v>780</v>
      </c>
      <c r="E65" s="80" t="s">
        <v>363</v>
      </c>
      <c r="F65" s="195"/>
      <c r="G65" s="196">
        <v>4.2</v>
      </c>
      <c r="H65" s="141"/>
      <c r="I65" s="247"/>
      <c r="J65" s="247"/>
      <c r="K65" s="154" t="s">
        <v>131</v>
      </c>
      <c r="L65" s="155" t="s">
        <v>131</v>
      </c>
      <c r="M65" s="155" t="s">
        <v>131</v>
      </c>
      <c r="N65" s="156" t="s">
        <v>131</v>
      </c>
      <c r="O65" s="156" t="s">
        <v>131</v>
      </c>
      <c r="P65" s="157" t="s">
        <v>131</v>
      </c>
      <c r="Q65" s="141">
        <f t="shared" si="50"/>
        <v>5.1870000000000003</v>
      </c>
      <c r="R65" s="141">
        <f t="shared" si="50"/>
        <v>5.1869999999999994</v>
      </c>
      <c r="S65" s="141">
        <f t="shared" si="50"/>
        <v>5.1869999999999994</v>
      </c>
      <c r="T65" s="158">
        <f>G65*1.3</f>
        <v>5.4600000000000009</v>
      </c>
      <c r="U65" s="159">
        <v>5.46</v>
      </c>
      <c r="V65" s="159">
        <v>5.46</v>
      </c>
      <c r="W65" s="160">
        <f>G65*1.55</f>
        <v>6.5100000000000007</v>
      </c>
      <c r="X65" s="160">
        <v>6.51</v>
      </c>
      <c r="Y65" s="161">
        <v>6.51</v>
      </c>
      <c r="Z65" s="131"/>
    </row>
    <row r="66" spans="1:26" s="108" customFormat="1" ht="24" customHeight="1" x14ac:dyDescent="0.2">
      <c r="A66" s="113" t="s">
        <v>736</v>
      </c>
      <c r="B66" s="121" t="s">
        <v>457</v>
      </c>
      <c r="C66" s="80"/>
      <c r="D66" s="80" t="s">
        <v>446</v>
      </c>
      <c r="E66" s="80" t="s">
        <v>363</v>
      </c>
      <c r="F66" s="195"/>
      <c r="G66" s="196"/>
      <c r="H66" s="141"/>
      <c r="I66" s="247"/>
      <c r="J66" s="247"/>
      <c r="K66" s="154"/>
      <c r="L66" s="155"/>
      <c r="M66" s="155"/>
      <c r="N66" s="156"/>
      <c r="O66" s="156"/>
      <c r="P66" s="157"/>
      <c r="Q66" s="141">
        <f t="shared" si="50"/>
        <v>5.6999999999999993</v>
      </c>
      <c r="R66" s="141">
        <f t="shared" si="50"/>
        <v>5.6999999999999993</v>
      </c>
      <c r="S66" s="141">
        <f t="shared" si="50"/>
        <v>5.6999999999999993</v>
      </c>
      <c r="T66" s="158">
        <v>6</v>
      </c>
      <c r="U66" s="159">
        <f>T66</f>
        <v>6</v>
      </c>
      <c r="V66" s="159">
        <f>T66</f>
        <v>6</v>
      </c>
      <c r="W66" s="160">
        <f>T66*1.2</f>
        <v>7.1999999999999993</v>
      </c>
      <c r="X66" s="160">
        <f>W66</f>
        <v>7.1999999999999993</v>
      </c>
      <c r="Y66" s="161">
        <f>W66</f>
        <v>7.1999999999999993</v>
      </c>
      <c r="Z66" s="131" t="s">
        <v>748</v>
      </c>
    </row>
    <row r="67" spans="1:26" s="108" customFormat="1" ht="24" customHeight="1" x14ac:dyDescent="0.2">
      <c r="A67" s="293" t="s">
        <v>773</v>
      </c>
      <c r="B67" s="294" t="s">
        <v>766</v>
      </c>
      <c r="C67" s="81" t="s">
        <v>441</v>
      </c>
      <c r="D67" s="81" t="s">
        <v>439</v>
      </c>
      <c r="E67" s="81" t="s">
        <v>363</v>
      </c>
      <c r="F67" s="195"/>
      <c r="G67" s="196">
        <v>2.36</v>
      </c>
      <c r="H67" s="141"/>
      <c r="I67" s="247"/>
      <c r="J67" s="247"/>
      <c r="K67" s="154"/>
      <c r="L67" s="155"/>
      <c r="M67" s="155"/>
      <c r="N67" s="156"/>
      <c r="O67" s="156"/>
      <c r="P67" s="157"/>
      <c r="Q67" s="141">
        <f t="shared" si="50"/>
        <v>2.9146000000000001</v>
      </c>
      <c r="R67" s="141">
        <f t="shared" si="50"/>
        <v>2.9146000000000001</v>
      </c>
      <c r="S67" s="141">
        <f t="shared" si="50"/>
        <v>2.9146000000000001</v>
      </c>
      <c r="T67" s="158">
        <f>G67*1.3</f>
        <v>3.0680000000000001</v>
      </c>
      <c r="U67" s="159">
        <f>T67</f>
        <v>3.0680000000000001</v>
      </c>
      <c r="V67" s="159">
        <f>T67</f>
        <v>3.0680000000000001</v>
      </c>
      <c r="W67" s="160">
        <f>G67*1.55</f>
        <v>3.6579999999999999</v>
      </c>
      <c r="X67" s="160">
        <f>W67</f>
        <v>3.6579999999999999</v>
      </c>
      <c r="Y67" s="161">
        <f>W67</f>
        <v>3.6579999999999999</v>
      </c>
      <c r="Z67" s="131" t="s">
        <v>748</v>
      </c>
    </row>
    <row r="68" spans="1:26" s="108" customFormat="1" ht="24" customHeight="1" x14ac:dyDescent="0.2">
      <c r="A68" s="293" t="s">
        <v>774</v>
      </c>
      <c r="B68" s="294" t="s">
        <v>768</v>
      </c>
      <c r="C68" s="81" t="s">
        <v>443</v>
      </c>
      <c r="D68" s="81" t="s">
        <v>439</v>
      </c>
      <c r="E68" s="81" t="s">
        <v>363</v>
      </c>
      <c r="F68" s="195"/>
      <c r="G68" s="196">
        <v>1.88</v>
      </c>
      <c r="H68" s="141"/>
      <c r="I68" s="247"/>
      <c r="J68" s="247"/>
      <c r="K68" s="154"/>
      <c r="L68" s="155"/>
      <c r="M68" s="155"/>
      <c r="N68" s="156"/>
      <c r="O68" s="156"/>
      <c r="P68" s="157"/>
      <c r="Q68" s="141">
        <f t="shared" si="50"/>
        <v>2.3217999999999996</v>
      </c>
      <c r="R68" s="141">
        <f t="shared" si="50"/>
        <v>2.3217999999999996</v>
      </c>
      <c r="S68" s="141">
        <f t="shared" si="50"/>
        <v>2.3217999999999996</v>
      </c>
      <c r="T68" s="158">
        <f>G68*1.3</f>
        <v>2.444</v>
      </c>
      <c r="U68" s="159">
        <f>T68</f>
        <v>2.444</v>
      </c>
      <c r="V68" s="159">
        <f>T68</f>
        <v>2.444</v>
      </c>
      <c r="W68" s="160">
        <f>G68*1.55</f>
        <v>2.9139999999999997</v>
      </c>
      <c r="X68" s="160">
        <f>W68</f>
        <v>2.9139999999999997</v>
      </c>
      <c r="Y68" s="161">
        <f>W68</f>
        <v>2.9139999999999997</v>
      </c>
      <c r="Z68" s="131" t="s">
        <v>748</v>
      </c>
    </row>
    <row r="69" spans="1:26" s="108" customFormat="1" ht="24" customHeight="1" x14ac:dyDescent="0.2">
      <c r="A69" s="293" t="s">
        <v>772</v>
      </c>
      <c r="B69" s="294" t="s">
        <v>767</v>
      </c>
      <c r="C69" s="81" t="s">
        <v>442</v>
      </c>
      <c r="D69" s="81" t="s">
        <v>439</v>
      </c>
      <c r="E69" s="81" t="s">
        <v>363</v>
      </c>
      <c r="F69" s="195"/>
      <c r="G69" s="196">
        <v>1.88</v>
      </c>
      <c r="H69" s="141"/>
      <c r="I69" s="247"/>
      <c r="J69" s="247"/>
      <c r="K69" s="154"/>
      <c r="L69" s="155"/>
      <c r="M69" s="155"/>
      <c r="N69" s="156"/>
      <c r="O69" s="156"/>
      <c r="P69" s="157"/>
      <c r="Q69" s="141">
        <f t="shared" ref="Q69:S70" si="51">T69*0.95</f>
        <v>2.3217999999999996</v>
      </c>
      <c r="R69" s="141">
        <f t="shared" si="51"/>
        <v>2.3217999999999996</v>
      </c>
      <c r="S69" s="141">
        <f t="shared" si="51"/>
        <v>2.3217999999999996</v>
      </c>
      <c r="T69" s="158">
        <f>G69*1.3</f>
        <v>2.444</v>
      </c>
      <c r="U69" s="159">
        <f>T69</f>
        <v>2.444</v>
      </c>
      <c r="V69" s="159">
        <f>T69</f>
        <v>2.444</v>
      </c>
      <c r="W69" s="160">
        <f>G69*1.55</f>
        <v>2.9139999999999997</v>
      </c>
      <c r="X69" s="160">
        <f>W69</f>
        <v>2.9139999999999997</v>
      </c>
      <c r="Y69" s="161">
        <f>W69</f>
        <v>2.9139999999999997</v>
      </c>
      <c r="Z69" s="131" t="s">
        <v>748</v>
      </c>
    </row>
    <row r="70" spans="1:26" s="108" customFormat="1" ht="24" customHeight="1" x14ac:dyDescent="0.2">
      <c r="A70" s="293" t="s">
        <v>771</v>
      </c>
      <c r="B70" s="294" t="s">
        <v>769</v>
      </c>
      <c r="C70" s="81" t="s">
        <v>770</v>
      </c>
      <c r="D70" s="81" t="s">
        <v>765</v>
      </c>
      <c r="E70" s="81" t="s">
        <v>363</v>
      </c>
      <c r="F70" s="195"/>
      <c r="G70" s="196">
        <v>3.42</v>
      </c>
      <c r="H70" s="141"/>
      <c r="I70" s="247"/>
      <c r="J70" s="247"/>
      <c r="K70" s="154"/>
      <c r="L70" s="155"/>
      <c r="M70" s="155"/>
      <c r="N70" s="156"/>
      <c r="O70" s="156"/>
      <c r="P70" s="157"/>
      <c r="Q70" s="141">
        <f t="shared" si="51"/>
        <v>4.2236999999999991</v>
      </c>
      <c r="R70" s="141">
        <f t="shared" si="51"/>
        <v>4.2236999999999991</v>
      </c>
      <c r="S70" s="141">
        <f t="shared" si="51"/>
        <v>4.2236999999999991</v>
      </c>
      <c r="T70" s="158">
        <f>G70*1.3</f>
        <v>4.4459999999999997</v>
      </c>
      <c r="U70" s="159">
        <f>T70</f>
        <v>4.4459999999999997</v>
      </c>
      <c r="V70" s="159">
        <f>T70</f>
        <v>4.4459999999999997</v>
      </c>
      <c r="W70" s="160">
        <f>G70*1.55</f>
        <v>5.3010000000000002</v>
      </c>
      <c r="X70" s="160">
        <f>W70</f>
        <v>5.3010000000000002</v>
      </c>
      <c r="Y70" s="161">
        <f>W70</f>
        <v>5.3010000000000002</v>
      </c>
      <c r="Z70" s="131" t="s">
        <v>748</v>
      </c>
    </row>
    <row r="71" spans="1:26" ht="36" x14ac:dyDescent="0.2">
      <c r="A71" s="110" t="s">
        <v>541</v>
      </c>
      <c r="B71" s="117" t="s">
        <v>85</v>
      </c>
      <c r="C71" s="78" t="s">
        <v>86</v>
      </c>
      <c r="D71" s="77" t="s">
        <v>781</v>
      </c>
      <c r="E71" s="76" t="s">
        <v>363</v>
      </c>
      <c r="F71" s="195"/>
      <c r="G71" s="196"/>
      <c r="H71" s="141">
        <f t="shared" ref="H71:J72" si="52">K71*0.95</f>
        <v>1.0449999999999999</v>
      </c>
      <c r="I71" s="141">
        <f t="shared" si="52"/>
        <v>1.0545</v>
      </c>
      <c r="J71" s="141">
        <f t="shared" si="52"/>
        <v>1.0735000000000001</v>
      </c>
      <c r="K71" s="154">
        <v>1.1000000000000001</v>
      </c>
      <c r="L71" s="155">
        <f>K71+0.01</f>
        <v>1.1100000000000001</v>
      </c>
      <c r="M71" s="155">
        <f>L71+0.02</f>
        <v>1.1300000000000001</v>
      </c>
      <c r="N71" s="156">
        <f>K71*1.05</f>
        <v>1.1550000000000002</v>
      </c>
      <c r="O71" s="156">
        <f t="shared" ref="O71:O94" si="53">N71+0.01</f>
        <v>1.1650000000000003</v>
      </c>
      <c r="P71" s="157">
        <f>O71+0.02</f>
        <v>1.1850000000000003</v>
      </c>
      <c r="Q71" s="141">
        <f t="shared" si="50"/>
        <v>1.2207500000000002</v>
      </c>
      <c r="R71" s="141">
        <f t="shared" si="50"/>
        <v>1.2682500000000003</v>
      </c>
      <c r="S71" s="141">
        <f t="shared" si="50"/>
        <v>1.3157500000000004</v>
      </c>
      <c r="T71" s="158">
        <f>P71+0.1</f>
        <v>1.2850000000000004</v>
      </c>
      <c r="U71" s="159">
        <f>T71+0.05</f>
        <v>1.3350000000000004</v>
      </c>
      <c r="V71" s="159">
        <f>T71+0.1</f>
        <v>1.3850000000000005</v>
      </c>
      <c r="W71" s="160">
        <f>T71*1.05</f>
        <v>1.3492500000000005</v>
      </c>
      <c r="X71" s="160">
        <f>W71+0.05</f>
        <v>1.3992500000000005</v>
      </c>
      <c r="Y71" s="161">
        <f>W71+0.1</f>
        <v>1.4492500000000006</v>
      </c>
      <c r="Z71" s="130"/>
    </row>
    <row r="72" spans="1:26" ht="36" x14ac:dyDescent="0.2">
      <c r="A72" s="110" t="s">
        <v>542</v>
      </c>
      <c r="B72" s="117" t="s">
        <v>463</v>
      </c>
      <c r="C72" s="76" t="s">
        <v>86</v>
      </c>
      <c r="D72" s="77" t="s">
        <v>781</v>
      </c>
      <c r="E72" s="76" t="s">
        <v>363</v>
      </c>
      <c r="F72" s="192"/>
      <c r="G72" s="163"/>
      <c r="H72" s="141">
        <f t="shared" si="52"/>
        <v>0.76</v>
      </c>
      <c r="I72" s="141">
        <f t="shared" si="52"/>
        <v>0.76949999999999996</v>
      </c>
      <c r="J72" s="141">
        <f t="shared" si="52"/>
        <v>0.78849999999999998</v>
      </c>
      <c r="K72" s="154">
        <v>0.8</v>
      </c>
      <c r="L72" s="155">
        <f>K72+0.01</f>
        <v>0.81</v>
      </c>
      <c r="M72" s="155">
        <f>L72+0.02</f>
        <v>0.83000000000000007</v>
      </c>
      <c r="N72" s="156">
        <f>K72*1.05</f>
        <v>0.84000000000000008</v>
      </c>
      <c r="O72" s="156">
        <f t="shared" si="53"/>
        <v>0.85000000000000009</v>
      </c>
      <c r="P72" s="157">
        <f>O72+0.02</f>
        <v>0.87000000000000011</v>
      </c>
      <c r="Q72" s="141">
        <f t="shared" si="50"/>
        <v>0.92149999999999999</v>
      </c>
      <c r="R72" s="141">
        <f t="shared" si="50"/>
        <v>0.96899999999999997</v>
      </c>
      <c r="S72" s="141">
        <f t="shared" si="50"/>
        <v>1.0165</v>
      </c>
      <c r="T72" s="158">
        <f>P72+0.1</f>
        <v>0.97000000000000008</v>
      </c>
      <c r="U72" s="159">
        <f>T72+0.05</f>
        <v>1.02</v>
      </c>
      <c r="V72" s="159">
        <f>T72+0.1</f>
        <v>1.07</v>
      </c>
      <c r="W72" s="160">
        <f>T72*1.05</f>
        <v>1.0185000000000002</v>
      </c>
      <c r="X72" s="160">
        <f>W72+0.05</f>
        <v>1.0685000000000002</v>
      </c>
      <c r="Y72" s="161">
        <f>W72+0.1</f>
        <v>1.1185000000000003</v>
      </c>
      <c r="Z72" s="130"/>
    </row>
    <row r="73" spans="1:26" ht="36" x14ac:dyDescent="0.2">
      <c r="A73" s="112" t="s">
        <v>719</v>
      </c>
      <c r="B73" s="117" t="s">
        <v>88</v>
      </c>
      <c r="C73" s="76" t="s">
        <v>86</v>
      </c>
      <c r="D73" s="77" t="s">
        <v>781</v>
      </c>
      <c r="E73" s="76" t="s">
        <v>363</v>
      </c>
      <c r="F73" s="192"/>
      <c r="G73" s="163"/>
      <c r="H73" s="141"/>
      <c r="I73" s="247"/>
      <c r="J73" s="247"/>
      <c r="K73" s="164"/>
      <c r="L73" s="165"/>
      <c r="M73" s="165"/>
      <c r="N73" s="166"/>
      <c r="O73" s="166"/>
      <c r="P73" s="167"/>
      <c r="Q73" s="141"/>
      <c r="R73" s="247"/>
      <c r="S73" s="247"/>
      <c r="T73" s="168"/>
      <c r="U73" s="169"/>
      <c r="V73" s="169"/>
      <c r="W73" s="170"/>
      <c r="X73" s="170"/>
      <c r="Y73" s="171"/>
      <c r="Z73" s="130" t="s">
        <v>749</v>
      </c>
    </row>
    <row r="74" spans="1:26" ht="36" x14ac:dyDescent="0.2">
      <c r="A74" s="110" t="s">
        <v>543</v>
      </c>
      <c r="B74" s="117" t="s">
        <v>89</v>
      </c>
      <c r="C74" s="76" t="s">
        <v>86</v>
      </c>
      <c r="D74" s="77" t="s">
        <v>781</v>
      </c>
      <c r="E74" s="76" t="s">
        <v>363</v>
      </c>
      <c r="F74" s="192"/>
      <c r="G74" s="163"/>
      <c r="H74" s="141">
        <f t="shared" ref="H74:H81" si="54">K74*0.95</f>
        <v>0.95</v>
      </c>
      <c r="I74" s="141">
        <f t="shared" ref="I74:I81" si="55">L74*0.95</f>
        <v>0.95949999999999991</v>
      </c>
      <c r="J74" s="141">
        <f t="shared" ref="J74:J81" si="56">M74*0.95</f>
        <v>0.97849999999999993</v>
      </c>
      <c r="K74" s="154">
        <v>1</v>
      </c>
      <c r="L74" s="155">
        <f t="shared" ref="L74:L81" si="57">K74+0.01</f>
        <v>1.01</v>
      </c>
      <c r="M74" s="155">
        <f t="shared" ref="M74:M81" si="58">L74+0.02</f>
        <v>1.03</v>
      </c>
      <c r="N74" s="156">
        <f t="shared" ref="N74:N81" si="59">K74*1.05</f>
        <v>1.05</v>
      </c>
      <c r="O74" s="156">
        <f t="shared" si="53"/>
        <v>1.06</v>
      </c>
      <c r="P74" s="157">
        <f t="shared" ref="P74:P81" si="60">O74+0.02</f>
        <v>1.08</v>
      </c>
      <c r="Q74" s="141">
        <f t="shared" ref="Q74:Q94" si="61">T74*0.95</f>
        <v>1.121</v>
      </c>
      <c r="R74" s="141">
        <f t="shared" ref="R74:R94" si="62">U74*0.95</f>
        <v>1.1685000000000001</v>
      </c>
      <c r="S74" s="141">
        <f t="shared" ref="S74:S94" si="63">V74*0.95</f>
        <v>1.2160000000000002</v>
      </c>
      <c r="T74" s="158">
        <f t="shared" ref="T74:T81" si="64">P74+0.1</f>
        <v>1.1800000000000002</v>
      </c>
      <c r="U74" s="159">
        <f t="shared" ref="U74:U81" si="65">T74+0.05</f>
        <v>1.2300000000000002</v>
      </c>
      <c r="V74" s="159">
        <f t="shared" ref="V74:V81" si="66">T74+0.1</f>
        <v>1.2800000000000002</v>
      </c>
      <c r="W74" s="160">
        <f t="shared" ref="W74:W81" si="67">T74*1.05</f>
        <v>1.2390000000000003</v>
      </c>
      <c r="X74" s="160">
        <f t="shared" ref="X74:X81" si="68">W74+0.05</f>
        <v>1.2890000000000004</v>
      </c>
      <c r="Y74" s="161">
        <f t="shared" ref="Y74:Y81" si="69">W74+0.1</f>
        <v>1.3390000000000004</v>
      </c>
      <c r="Z74" s="130"/>
    </row>
    <row r="75" spans="1:26" ht="36" x14ac:dyDescent="0.2">
      <c r="A75" s="110" t="s">
        <v>544</v>
      </c>
      <c r="B75" s="117" t="s">
        <v>90</v>
      </c>
      <c r="C75" s="76" t="s">
        <v>86</v>
      </c>
      <c r="D75" s="77" t="s">
        <v>781</v>
      </c>
      <c r="E75" s="76" t="s">
        <v>363</v>
      </c>
      <c r="F75" s="192"/>
      <c r="G75" s="163"/>
      <c r="H75" s="141">
        <f t="shared" si="54"/>
        <v>1.0924999999999998</v>
      </c>
      <c r="I75" s="141">
        <f t="shared" si="55"/>
        <v>1.1019999999999999</v>
      </c>
      <c r="J75" s="141">
        <f t="shared" si="56"/>
        <v>1.121</v>
      </c>
      <c r="K75" s="154">
        <v>1.1499999999999999</v>
      </c>
      <c r="L75" s="155">
        <f t="shared" si="57"/>
        <v>1.1599999999999999</v>
      </c>
      <c r="M75" s="155">
        <f t="shared" si="58"/>
        <v>1.18</v>
      </c>
      <c r="N75" s="156">
        <f t="shared" si="59"/>
        <v>1.2075</v>
      </c>
      <c r="O75" s="156">
        <f t="shared" si="53"/>
        <v>1.2175</v>
      </c>
      <c r="P75" s="157">
        <f t="shared" si="60"/>
        <v>1.2375</v>
      </c>
      <c r="Q75" s="141">
        <f t="shared" si="61"/>
        <v>1.2706250000000001</v>
      </c>
      <c r="R75" s="141">
        <f t="shared" si="62"/>
        <v>1.3181250000000002</v>
      </c>
      <c r="S75" s="141">
        <f t="shared" si="63"/>
        <v>1.3656250000000001</v>
      </c>
      <c r="T75" s="158">
        <f t="shared" si="64"/>
        <v>1.3375000000000001</v>
      </c>
      <c r="U75" s="159">
        <f t="shared" si="65"/>
        <v>1.3875000000000002</v>
      </c>
      <c r="V75" s="159">
        <f t="shared" si="66"/>
        <v>1.4375000000000002</v>
      </c>
      <c r="W75" s="160">
        <f t="shared" si="67"/>
        <v>1.4043750000000002</v>
      </c>
      <c r="X75" s="160">
        <f t="shared" si="68"/>
        <v>1.4543750000000002</v>
      </c>
      <c r="Y75" s="161">
        <f t="shared" si="69"/>
        <v>1.5043750000000002</v>
      </c>
      <c r="Z75" s="130"/>
    </row>
    <row r="76" spans="1:26" ht="36" x14ac:dyDescent="0.2">
      <c r="A76" s="110" t="s">
        <v>545</v>
      </c>
      <c r="B76" s="117" t="s">
        <v>92</v>
      </c>
      <c r="C76" s="76" t="s">
        <v>86</v>
      </c>
      <c r="D76" s="77" t="s">
        <v>781</v>
      </c>
      <c r="E76" s="76" t="s">
        <v>363</v>
      </c>
      <c r="F76" s="192"/>
      <c r="G76" s="163"/>
      <c r="H76" s="141">
        <f t="shared" si="54"/>
        <v>1.0924999999999998</v>
      </c>
      <c r="I76" s="141">
        <f t="shared" si="55"/>
        <v>1.1019999999999999</v>
      </c>
      <c r="J76" s="141">
        <f t="shared" si="56"/>
        <v>1.121</v>
      </c>
      <c r="K76" s="154">
        <v>1.1499999999999999</v>
      </c>
      <c r="L76" s="155">
        <f t="shared" si="57"/>
        <v>1.1599999999999999</v>
      </c>
      <c r="M76" s="155">
        <f t="shared" si="58"/>
        <v>1.18</v>
      </c>
      <c r="N76" s="156">
        <f t="shared" si="59"/>
        <v>1.2075</v>
      </c>
      <c r="O76" s="156">
        <f t="shared" si="53"/>
        <v>1.2175</v>
      </c>
      <c r="P76" s="157">
        <f t="shared" si="60"/>
        <v>1.2375</v>
      </c>
      <c r="Q76" s="141">
        <f t="shared" si="61"/>
        <v>1.2706250000000001</v>
      </c>
      <c r="R76" s="141">
        <f t="shared" si="62"/>
        <v>1.3181250000000002</v>
      </c>
      <c r="S76" s="141">
        <f t="shared" si="63"/>
        <v>1.3656250000000001</v>
      </c>
      <c r="T76" s="158">
        <f t="shared" si="64"/>
        <v>1.3375000000000001</v>
      </c>
      <c r="U76" s="159">
        <f t="shared" si="65"/>
        <v>1.3875000000000002</v>
      </c>
      <c r="V76" s="159">
        <f t="shared" si="66"/>
        <v>1.4375000000000002</v>
      </c>
      <c r="W76" s="160">
        <f t="shared" si="67"/>
        <v>1.4043750000000002</v>
      </c>
      <c r="X76" s="160">
        <f t="shared" si="68"/>
        <v>1.4543750000000002</v>
      </c>
      <c r="Y76" s="161">
        <f t="shared" si="69"/>
        <v>1.5043750000000002</v>
      </c>
      <c r="Z76" s="130"/>
    </row>
    <row r="77" spans="1:26" ht="36" x14ac:dyDescent="0.2">
      <c r="A77" s="110" t="s">
        <v>546</v>
      </c>
      <c r="B77" s="117" t="s">
        <v>391</v>
      </c>
      <c r="C77" s="76" t="s">
        <v>86</v>
      </c>
      <c r="D77" s="77" t="s">
        <v>781</v>
      </c>
      <c r="E77" s="76" t="s">
        <v>363</v>
      </c>
      <c r="F77" s="192"/>
      <c r="G77" s="163"/>
      <c r="H77" s="141">
        <f t="shared" si="54"/>
        <v>1.0924999999999998</v>
      </c>
      <c r="I77" s="141">
        <f t="shared" si="55"/>
        <v>1.1019999999999999</v>
      </c>
      <c r="J77" s="141">
        <f t="shared" si="56"/>
        <v>1.121</v>
      </c>
      <c r="K77" s="154">
        <v>1.1499999999999999</v>
      </c>
      <c r="L77" s="155">
        <f t="shared" si="57"/>
        <v>1.1599999999999999</v>
      </c>
      <c r="M77" s="155">
        <f t="shared" si="58"/>
        <v>1.18</v>
      </c>
      <c r="N77" s="156">
        <f t="shared" si="59"/>
        <v>1.2075</v>
      </c>
      <c r="O77" s="156">
        <f t="shared" si="53"/>
        <v>1.2175</v>
      </c>
      <c r="P77" s="157">
        <f t="shared" si="60"/>
        <v>1.2375</v>
      </c>
      <c r="Q77" s="141">
        <f t="shared" si="61"/>
        <v>1.2706250000000001</v>
      </c>
      <c r="R77" s="141">
        <f t="shared" si="62"/>
        <v>1.3181250000000002</v>
      </c>
      <c r="S77" s="141">
        <f t="shared" si="63"/>
        <v>1.3656250000000001</v>
      </c>
      <c r="T77" s="158">
        <f t="shared" si="64"/>
        <v>1.3375000000000001</v>
      </c>
      <c r="U77" s="159">
        <f t="shared" si="65"/>
        <v>1.3875000000000002</v>
      </c>
      <c r="V77" s="159">
        <f t="shared" si="66"/>
        <v>1.4375000000000002</v>
      </c>
      <c r="W77" s="160">
        <f t="shared" si="67"/>
        <v>1.4043750000000002</v>
      </c>
      <c r="X77" s="160">
        <f t="shared" si="68"/>
        <v>1.4543750000000002</v>
      </c>
      <c r="Y77" s="161">
        <f t="shared" si="69"/>
        <v>1.5043750000000002</v>
      </c>
      <c r="Z77" s="130"/>
    </row>
    <row r="78" spans="1:26" ht="36" x14ac:dyDescent="0.2">
      <c r="A78" s="110" t="s">
        <v>547</v>
      </c>
      <c r="B78" s="117" t="s">
        <v>93</v>
      </c>
      <c r="C78" s="78" t="s">
        <v>86</v>
      </c>
      <c r="D78" s="77" t="s">
        <v>361</v>
      </c>
      <c r="E78" s="76" t="s">
        <v>363</v>
      </c>
      <c r="F78" s="195"/>
      <c r="G78" s="196"/>
      <c r="H78" s="141">
        <f t="shared" si="54"/>
        <v>0.49399999999999999</v>
      </c>
      <c r="I78" s="141">
        <f t="shared" si="55"/>
        <v>0.50349999999999995</v>
      </c>
      <c r="J78" s="141">
        <f t="shared" si="56"/>
        <v>0.52249999999999996</v>
      </c>
      <c r="K78" s="154">
        <v>0.52</v>
      </c>
      <c r="L78" s="155">
        <f t="shared" si="57"/>
        <v>0.53</v>
      </c>
      <c r="M78" s="155">
        <f t="shared" si="58"/>
        <v>0.55000000000000004</v>
      </c>
      <c r="N78" s="156">
        <f t="shared" si="59"/>
        <v>0.54600000000000004</v>
      </c>
      <c r="O78" s="156">
        <f t="shared" si="53"/>
        <v>0.55600000000000005</v>
      </c>
      <c r="P78" s="157">
        <f t="shared" si="60"/>
        <v>0.57600000000000007</v>
      </c>
      <c r="Q78" s="141">
        <f t="shared" si="61"/>
        <v>0.64219999999999999</v>
      </c>
      <c r="R78" s="141">
        <f t="shared" si="62"/>
        <v>0.68970000000000009</v>
      </c>
      <c r="S78" s="141">
        <f t="shared" si="63"/>
        <v>0.73719999999999997</v>
      </c>
      <c r="T78" s="158">
        <f t="shared" si="64"/>
        <v>0.67600000000000005</v>
      </c>
      <c r="U78" s="159">
        <f t="shared" si="65"/>
        <v>0.72600000000000009</v>
      </c>
      <c r="V78" s="159">
        <f t="shared" si="66"/>
        <v>0.77600000000000002</v>
      </c>
      <c r="W78" s="160">
        <f t="shared" si="67"/>
        <v>0.7098000000000001</v>
      </c>
      <c r="X78" s="160">
        <f t="shared" si="68"/>
        <v>0.75980000000000014</v>
      </c>
      <c r="Y78" s="161">
        <f t="shared" si="69"/>
        <v>0.80980000000000008</v>
      </c>
      <c r="Z78" s="130"/>
    </row>
    <row r="79" spans="1:26" ht="36" x14ac:dyDescent="0.2">
      <c r="A79" s="110" t="s">
        <v>548</v>
      </c>
      <c r="B79" s="117" t="s">
        <v>352</v>
      </c>
      <c r="C79" s="78" t="s">
        <v>86</v>
      </c>
      <c r="D79" s="77" t="s">
        <v>781</v>
      </c>
      <c r="E79" s="76" t="s">
        <v>363</v>
      </c>
      <c r="F79" s="195"/>
      <c r="G79" s="196"/>
      <c r="H79" s="141">
        <f t="shared" si="54"/>
        <v>1.159</v>
      </c>
      <c r="I79" s="141">
        <f t="shared" si="55"/>
        <v>1.1684999999999999</v>
      </c>
      <c r="J79" s="141">
        <f t="shared" si="56"/>
        <v>1.1875</v>
      </c>
      <c r="K79" s="154">
        <v>1.22</v>
      </c>
      <c r="L79" s="155">
        <f t="shared" si="57"/>
        <v>1.23</v>
      </c>
      <c r="M79" s="155">
        <f t="shared" si="58"/>
        <v>1.25</v>
      </c>
      <c r="N79" s="156">
        <f t="shared" si="59"/>
        <v>1.2809999999999999</v>
      </c>
      <c r="O79" s="156">
        <f t="shared" si="53"/>
        <v>1.2909999999999999</v>
      </c>
      <c r="P79" s="157">
        <f t="shared" si="60"/>
        <v>1.3109999999999999</v>
      </c>
      <c r="Q79" s="141">
        <f t="shared" si="61"/>
        <v>1.3404499999999999</v>
      </c>
      <c r="R79" s="141">
        <f t="shared" si="62"/>
        <v>1.38795</v>
      </c>
      <c r="S79" s="141">
        <f t="shared" si="63"/>
        <v>1.4354500000000001</v>
      </c>
      <c r="T79" s="158">
        <f t="shared" si="64"/>
        <v>1.411</v>
      </c>
      <c r="U79" s="159">
        <f t="shared" si="65"/>
        <v>1.4610000000000001</v>
      </c>
      <c r="V79" s="159">
        <f t="shared" si="66"/>
        <v>1.5110000000000001</v>
      </c>
      <c r="W79" s="160">
        <f t="shared" si="67"/>
        <v>1.4815500000000001</v>
      </c>
      <c r="X79" s="160">
        <f t="shared" si="68"/>
        <v>1.5315500000000002</v>
      </c>
      <c r="Y79" s="161">
        <f t="shared" si="69"/>
        <v>1.5815500000000002</v>
      </c>
      <c r="Z79" s="130"/>
    </row>
    <row r="80" spans="1:26" ht="36" x14ac:dyDescent="0.2">
      <c r="A80" s="110" t="s">
        <v>549</v>
      </c>
      <c r="B80" s="117" t="s">
        <v>94</v>
      </c>
      <c r="C80" s="76" t="s">
        <v>95</v>
      </c>
      <c r="D80" s="77" t="s">
        <v>361</v>
      </c>
      <c r="E80" s="76" t="s">
        <v>363</v>
      </c>
      <c r="F80" s="192"/>
      <c r="G80" s="163"/>
      <c r="H80" s="141">
        <f t="shared" si="54"/>
        <v>0.60799999999999998</v>
      </c>
      <c r="I80" s="141">
        <f t="shared" si="55"/>
        <v>0.61749999999999994</v>
      </c>
      <c r="J80" s="141">
        <f t="shared" si="56"/>
        <v>0.63649999999999995</v>
      </c>
      <c r="K80" s="154">
        <v>0.64</v>
      </c>
      <c r="L80" s="155">
        <f t="shared" si="57"/>
        <v>0.65</v>
      </c>
      <c r="M80" s="155">
        <f t="shared" si="58"/>
        <v>0.67</v>
      </c>
      <c r="N80" s="156">
        <f t="shared" si="59"/>
        <v>0.67200000000000004</v>
      </c>
      <c r="O80" s="156">
        <f t="shared" si="53"/>
        <v>0.68200000000000005</v>
      </c>
      <c r="P80" s="157">
        <f t="shared" si="60"/>
        <v>0.70200000000000007</v>
      </c>
      <c r="Q80" s="141">
        <f t="shared" si="61"/>
        <v>0.76190000000000002</v>
      </c>
      <c r="R80" s="141">
        <f t="shared" si="62"/>
        <v>0.80940000000000001</v>
      </c>
      <c r="S80" s="141">
        <f t="shared" si="63"/>
        <v>0.8569</v>
      </c>
      <c r="T80" s="158">
        <f t="shared" si="64"/>
        <v>0.80200000000000005</v>
      </c>
      <c r="U80" s="159">
        <f t="shared" si="65"/>
        <v>0.85200000000000009</v>
      </c>
      <c r="V80" s="159">
        <f t="shared" si="66"/>
        <v>0.90200000000000002</v>
      </c>
      <c r="W80" s="160">
        <f t="shared" si="67"/>
        <v>0.84210000000000007</v>
      </c>
      <c r="X80" s="160">
        <f t="shared" si="68"/>
        <v>0.89210000000000012</v>
      </c>
      <c r="Y80" s="161">
        <f t="shared" si="69"/>
        <v>0.94210000000000005</v>
      </c>
      <c r="Z80" s="130"/>
    </row>
    <row r="81" spans="1:26" ht="36" x14ac:dyDescent="0.2">
      <c r="A81" s="110" t="s">
        <v>550</v>
      </c>
      <c r="B81" s="117" t="s">
        <v>96</v>
      </c>
      <c r="C81" s="78" t="s">
        <v>95</v>
      </c>
      <c r="D81" s="77" t="s">
        <v>781</v>
      </c>
      <c r="E81" s="76" t="s">
        <v>363</v>
      </c>
      <c r="F81" s="195"/>
      <c r="G81" s="196"/>
      <c r="H81" s="141">
        <f t="shared" si="54"/>
        <v>1.1399999999999999</v>
      </c>
      <c r="I81" s="141">
        <f t="shared" si="55"/>
        <v>1.1495</v>
      </c>
      <c r="J81" s="141">
        <f t="shared" si="56"/>
        <v>1.1684999999999999</v>
      </c>
      <c r="K81" s="154">
        <v>1.2</v>
      </c>
      <c r="L81" s="155">
        <f t="shared" si="57"/>
        <v>1.21</v>
      </c>
      <c r="M81" s="155">
        <f t="shared" si="58"/>
        <v>1.23</v>
      </c>
      <c r="N81" s="156">
        <f t="shared" si="59"/>
        <v>1.26</v>
      </c>
      <c r="O81" s="156">
        <f t="shared" si="53"/>
        <v>1.27</v>
      </c>
      <c r="P81" s="157">
        <f t="shared" si="60"/>
        <v>1.29</v>
      </c>
      <c r="Q81" s="141">
        <f t="shared" si="61"/>
        <v>1.3205</v>
      </c>
      <c r="R81" s="141">
        <f t="shared" si="62"/>
        <v>1.3680000000000001</v>
      </c>
      <c r="S81" s="141">
        <f t="shared" si="63"/>
        <v>1.4155000000000002</v>
      </c>
      <c r="T81" s="158">
        <f t="shared" si="64"/>
        <v>1.3900000000000001</v>
      </c>
      <c r="U81" s="159">
        <f t="shared" si="65"/>
        <v>1.4400000000000002</v>
      </c>
      <c r="V81" s="159">
        <f t="shared" si="66"/>
        <v>1.4900000000000002</v>
      </c>
      <c r="W81" s="160">
        <f t="shared" si="67"/>
        <v>1.4595000000000002</v>
      </c>
      <c r="X81" s="160">
        <f t="shared" si="68"/>
        <v>1.5095000000000003</v>
      </c>
      <c r="Y81" s="161">
        <f t="shared" si="69"/>
        <v>1.5595000000000003</v>
      </c>
      <c r="Z81" s="130"/>
    </row>
    <row r="82" spans="1:26" ht="36" x14ac:dyDescent="0.2">
      <c r="A82" s="111" t="s">
        <v>556</v>
      </c>
      <c r="B82" s="118" t="s">
        <v>381</v>
      </c>
      <c r="C82" s="79" t="s">
        <v>86</v>
      </c>
      <c r="D82" s="80" t="s">
        <v>378</v>
      </c>
      <c r="E82" s="79" t="s">
        <v>363</v>
      </c>
      <c r="F82" s="193"/>
      <c r="G82" s="153"/>
      <c r="H82" s="141"/>
      <c r="I82" s="247"/>
      <c r="J82" s="247"/>
      <c r="K82" s="154"/>
      <c r="L82" s="155"/>
      <c r="M82" s="155"/>
      <c r="N82" s="156"/>
      <c r="O82" s="156"/>
      <c r="P82" s="157"/>
      <c r="Q82" s="141"/>
      <c r="R82" s="141"/>
      <c r="S82" s="141"/>
      <c r="T82" s="158"/>
      <c r="U82" s="159"/>
      <c r="V82" s="159"/>
      <c r="W82" s="160"/>
      <c r="X82" s="160"/>
      <c r="Y82" s="161"/>
      <c r="Z82" s="130" t="s">
        <v>749</v>
      </c>
    </row>
    <row r="83" spans="1:26" ht="36" x14ac:dyDescent="0.2">
      <c r="A83" s="111" t="s">
        <v>555</v>
      </c>
      <c r="B83" s="118" t="s">
        <v>375</v>
      </c>
      <c r="C83" s="79" t="s">
        <v>86</v>
      </c>
      <c r="D83" s="80" t="s">
        <v>361</v>
      </c>
      <c r="E83" s="79" t="s">
        <v>363</v>
      </c>
      <c r="F83" s="193"/>
      <c r="G83" s="153"/>
      <c r="H83" s="141">
        <f t="shared" ref="H83:H91" si="70">K83*0.95</f>
        <v>1.7575000000000001</v>
      </c>
      <c r="I83" s="141">
        <f t="shared" ref="I83:I94" si="71">L83*0.95</f>
        <v>1.7669999999999999</v>
      </c>
      <c r="J83" s="141">
        <f t="shared" ref="J83:J94" si="72">M83*0.95</f>
        <v>1.786</v>
      </c>
      <c r="K83" s="154">
        <v>1.85</v>
      </c>
      <c r="L83" s="155">
        <f t="shared" ref="L83:L91" si="73">K83+0.01</f>
        <v>1.86</v>
      </c>
      <c r="M83" s="155">
        <f t="shared" ref="M83:M91" si="74">L83+0.02</f>
        <v>1.8800000000000001</v>
      </c>
      <c r="N83" s="156">
        <f t="shared" ref="N83:N91" si="75">K83*1.05</f>
        <v>1.9425000000000001</v>
      </c>
      <c r="O83" s="156">
        <f t="shared" si="53"/>
        <v>1.9525000000000001</v>
      </c>
      <c r="P83" s="157">
        <f t="shared" ref="P83:P94" si="76">O83+0.02</f>
        <v>1.9725000000000001</v>
      </c>
      <c r="Q83" s="141">
        <f t="shared" si="61"/>
        <v>1.9688750000000002</v>
      </c>
      <c r="R83" s="141">
        <f t="shared" si="62"/>
        <v>2.016375</v>
      </c>
      <c r="S83" s="141">
        <f t="shared" si="63"/>
        <v>2.0638750000000003</v>
      </c>
      <c r="T83" s="158">
        <f t="shared" ref="T83:T91" si="77">P83+0.1</f>
        <v>2.0725000000000002</v>
      </c>
      <c r="U83" s="159">
        <f t="shared" ref="U83:U90" si="78">T83+0.05</f>
        <v>2.1225000000000001</v>
      </c>
      <c r="V83" s="159">
        <f t="shared" ref="V83:V94" si="79">T83+0.1</f>
        <v>2.1725000000000003</v>
      </c>
      <c r="W83" s="160">
        <f t="shared" ref="W83:W91" si="80">T83*1.05</f>
        <v>2.1761250000000003</v>
      </c>
      <c r="X83" s="160">
        <f t="shared" ref="X83:X90" si="81">W83+0.05</f>
        <v>2.2261250000000001</v>
      </c>
      <c r="Y83" s="161">
        <f t="shared" ref="Y83:Y94" si="82">W83+0.1</f>
        <v>2.2761250000000004</v>
      </c>
      <c r="Z83" s="130"/>
    </row>
    <row r="84" spans="1:26" ht="36" x14ac:dyDescent="0.2">
      <c r="A84" s="110" t="s">
        <v>551</v>
      </c>
      <c r="B84" s="117" t="s">
        <v>99</v>
      </c>
      <c r="C84" s="76" t="s">
        <v>86</v>
      </c>
      <c r="D84" s="77" t="s">
        <v>361</v>
      </c>
      <c r="E84" s="76" t="s">
        <v>363</v>
      </c>
      <c r="F84" s="192"/>
      <c r="G84" s="163"/>
      <c r="H84" s="141">
        <f t="shared" si="70"/>
        <v>0.437</v>
      </c>
      <c r="I84" s="141">
        <f t="shared" si="71"/>
        <v>0.44650000000000001</v>
      </c>
      <c r="J84" s="141">
        <f t="shared" si="72"/>
        <v>0.46550000000000002</v>
      </c>
      <c r="K84" s="154">
        <v>0.46</v>
      </c>
      <c r="L84" s="155">
        <f t="shared" si="73"/>
        <v>0.47000000000000003</v>
      </c>
      <c r="M84" s="155">
        <f t="shared" si="74"/>
        <v>0.49000000000000005</v>
      </c>
      <c r="N84" s="156">
        <f t="shared" si="75"/>
        <v>0.48300000000000004</v>
      </c>
      <c r="O84" s="156">
        <f t="shared" si="53"/>
        <v>0.49300000000000005</v>
      </c>
      <c r="P84" s="157">
        <f t="shared" si="76"/>
        <v>0.51300000000000001</v>
      </c>
      <c r="Q84" s="141">
        <f t="shared" si="61"/>
        <v>0.58234999999999992</v>
      </c>
      <c r="R84" s="141">
        <f t="shared" si="62"/>
        <v>0.62985000000000002</v>
      </c>
      <c r="S84" s="141">
        <f t="shared" si="63"/>
        <v>0.6773499999999999</v>
      </c>
      <c r="T84" s="158">
        <f t="shared" si="77"/>
        <v>0.61299999999999999</v>
      </c>
      <c r="U84" s="159">
        <f t="shared" si="78"/>
        <v>0.66300000000000003</v>
      </c>
      <c r="V84" s="159">
        <f t="shared" si="79"/>
        <v>0.71299999999999997</v>
      </c>
      <c r="W84" s="160">
        <f t="shared" si="80"/>
        <v>0.64365000000000006</v>
      </c>
      <c r="X84" s="160">
        <f t="shared" si="81"/>
        <v>0.6936500000000001</v>
      </c>
      <c r="Y84" s="161">
        <f t="shared" si="82"/>
        <v>0.74365000000000003</v>
      </c>
      <c r="Z84" s="130"/>
    </row>
    <row r="85" spans="1:26" ht="36" x14ac:dyDescent="0.2">
      <c r="A85" s="110" t="s">
        <v>552</v>
      </c>
      <c r="B85" s="117" t="s">
        <v>100</v>
      </c>
      <c r="C85" s="76" t="s">
        <v>101</v>
      </c>
      <c r="D85" s="77" t="s">
        <v>361</v>
      </c>
      <c r="E85" s="76" t="s">
        <v>363</v>
      </c>
      <c r="F85" s="192"/>
      <c r="G85" s="163"/>
      <c r="H85" s="141">
        <f t="shared" si="70"/>
        <v>0.45599999999999996</v>
      </c>
      <c r="I85" s="141">
        <f t="shared" si="71"/>
        <v>0.46549999999999997</v>
      </c>
      <c r="J85" s="141">
        <f t="shared" si="72"/>
        <v>0.48449999999999999</v>
      </c>
      <c r="K85" s="154">
        <v>0.48</v>
      </c>
      <c r="L85" s="155">
        <f t="shared" si="73"/>
        <v>0.49</v>
      </c>
      <c r="M85" s="155">
        <f t="shared" si="74"/>
        <v>0.51</v>
      </c>
      <c r="N85" s="156">
        <f t="shared" si="75"/>
        <v>0.504</v>
      </c>
      <c r="O85" s="156">
        <f t="shared" si="53"/>
        <v>0.51400000000000001</v>
      </c>
      <c r="P85" s="157">
        <f t="shared" si="76"/>
        <v>0.53400000000000003</v>
      </c>
      <c r="Q85" s="141">
        <f t="shared" si="61"/>
        <v>0.60229999999999995</v>
      </c>
      <c r="R85" s="141">
        <f t="shared" si="62"/>
        <v>0.64980000000000004</v>
      </c>
      <c r="S85" s="141">
        <f t="shared" si="63"/>
        <v>0.69729999999999992</v>
      </c>
      <c r="T85" s="158">
        <f t="shared" si="77"/>
        <v>0.63400000000000001</v>
      </c>
      <c r="U85" s="159">
        <f t="shared" si="78"/>
        <v>0.68400000000000005</v>
      </c>
      <c r="V85" s="159">
        <f t="shared" si="79"/>
        <v>0.73399999999999999</v>
      </c>
      <c r="W85" s="160">
        <f t="shared" si="80"/>
        <v>0.66570000000000007</v>
      </c>
      <c r="X85" s="160">
        <f t="shared" si="81"/>
        <v>0.71570000000000011</v>
      </c>
      <c r="Y85" s="161">
        <f t="shared" si="82"/>
        <v>0.76570000000000005</v>
      </c>
      <c r="Z85" s="130"/>
    </row>
    <row r="86" spans="1:26" ht="36" x14ac:dyDescent="0.2">
      <c r="A86" s="110" t="s">
        <v>553</v>
      </c>
      <c r="B86" s="117" t="s">
        <v>102</v>
      </c>
      <c r="C86" s="76" t="s">
        <v>86</v>
      </c>
      <c r="D86" s="77" t="s">
        <v>361</v>
      </c>
      <c r="E86" s="76" t="s">
        <v>363</v>
      </c>
      <c r="F86" s="192"/>
      <c r="G86" s="163"/>
      <c r="H86" s="141">
        <f t="shared" si="70"/>
        <v>0.437</v>
      </c>
      <c r="I86" s="141">
        <f t="shared" si="71"/>
        <v>0.44650000000000001</v>
      </c>
      <c r="J86" s="141">
        <f t="shared" si="72"/>
        <v>0.46550000000000002</v>
      </c>
      <c r="K86" s="154">
        <v>0.46</v>
      </c>
      <c r="L86" s="155">
        <f t="shared" si="73"/>
        <v>0.47000000000000003</v>
      </c>
      <c r="M86" s="155">
        <f t="shared" si="74"/>
        <v>0.49000000000000005</v>
      </c>
      <c r="N86" s="156">
        <f t="shared" si="75"/>
        <v>0.48300000000000004</v>
      </c>
      <c r="O86" s="156">
        <f t="shared" si="53"/>
        <v>0.49300000000000005</v>
      </c>
      <c r="P86" s="157">
        <f t="shared" si="76"/>
        <v>0.51300000000000001</v>
      </c>
      <c r="Q86" s="141">
        <f t="shared" si="61"/>
        <v>0.58234999999999992</v>
      </c>
      <c r="R86" s="141">
        <f t="shared" si="62"/>
        <v>0.62985000000000002</v>
      </c>
      <c r="S86" s="141">
        <f t="shared" si="63"/>
        <v>0.6773499999999999</v>
      </c>
      <c r="T86" s="158">
        <f t="shared" si="77"/>
        <v>0.61299999999999999</v>
      </c>
      <c r="U86" s="159">
        <f t="shared" si="78"/>
        <v>0.66300000000000003</v>
      </c>
      <c r="V86" s="159">
        <f t="shared" si="79"/>
        <v>0.71299999999999997</v>
      </c>
      <c r="W86" s="160">
        <f t="shared" si="80"/>
        <v>0.64365000000000006</v>
      </c>
      <c r="X86" s="160">
        <f t="shared" si="81"/>
        <v>0.6936500000000001</v>
      </c>
      <c r="Y86" s="161">
        <f t="shared" si="82"/>
        <v>0.74365000000000003</v>
      </c>
      <c r="Z86" s="130"/>
    </row>
    <row r="87" spans="1:26" ht="36" x14ac:dyDescent="0.2">
      <c r="A87" s="110" t="s">
        <v>554</v>
      </c>
      <c r="B87" s="117" t="s">
        <v>103</v>
      </c>
      <c r="C87" s="76" t="s">
        <v>86</v>
      </c>
      <c r="D87" s="77" t="s">
        <v>361</v>
      </c>
      <c r="E87" s="76" t="s">
        <v>363</v>
      </c>
      <c r="F87" s="192"/>
      <c r="G87" s="163"/>
      <c r="H87" s="141">
        <f t="shared" si="70"/>
        <v>0.437</v>
      </c>
      <c r="I87" s="141">
        <f t="shared" si="71"/>
        <v>0.44650000000000001</v>
      </c>
      <c r="J87" s="141">
        <f t="shared" si="72"/>
        <v>0.46550000000000002</v>
      </c>
      <c r="K87" s="154">
        <v>0.46</v>
      </c>
      <c r="L87" s="155">
        <f t="shared" si="73"/>
        <v>0.47000000000000003</v>
      </c>
      <c r="M87" s="155">
        <f t="shared" si="74"/>
        <v>0.49000000000000005</v>
      </c>
      <c r="N87" s="156">
        <f t="shared" si="75"/>
        <v>0.48300000000000004</v>
      </c>
      <c r="O87" s="156">
        <f t="shared" si="53"/>
        <v>0.49300000000000005</v>
      </c>
      <c r="P87" s="157">
        <f t="shared" si="76"/>
        <v>0.51300000000000001</v>
      </c>
      <c r="Q87" s="141">
        <f t="shared" si="61"/>
        <v>0.58234999999999992</v>
      </c>
      <c r="R87" s="141">
        <f t="shared" si="62"/>
        <v>0.62985000000000002</v>
      </c>
      <c r="S87" s="141">
        <f t="shared" si="63"/>
        <v>0.6773499999999999</v>
      </c>
      <c r="T87" s="158">
        <f t="shared" si="77"/>
        <v>0.61299999999999999</v>
      </c>
      <c r="U87" s="159">
        <f t="shared" si="78"/>
        <v>0.66300000000000003</v>
      </c>
      <c r="V87" s="159">
        <f t="shared" si="79"/>
        <v>0.71299999999999997</v>
      </c>
      <c r="W87" s="160">
        <f t="shared" si="80"/>
        <v>0.64365000000000006</v>
      </c>
      <c r="X87" s="160">
        <f t="shared" si="81"/>
        <v>0.6936500000000001</v>
      </c>
      <c r="Y87" s="161">
        <f t="shared" si="82"/>
        <v>0.74365000000000003</v>
      </c>
      <c r="Z87" s="130"/>
    </row>
    <row r="88" spans="1:26" ht="24" customHeight="1" x14ac:dyDescent="0.2">
      <c r="A88" s="110" t="s">
        <v>557</v>
      </c>
      <c r="B88" s="117" t="s">
        <v>104</v>
      </c>
      <c r="C88" s="76" t="s">
        <v>105</v>
      </c>
      <c r="D88" s="77" t="s">
        <v>361</v>
      </c>
      <c r="E88" s="76" t="s">
        <v>363</v>
      </c>
      <c r="F88" s="192"/>
      <c r="G88" s="163"/>
      <c r="H88" s="141">
        <f t="shared" si="70"/>
        <v>0.58899999999999997</v>
      </c>
      <c r="I88" s="141">
        <f t="shared" si="71"/>
        <v>0.59849999999999992</v>
      </c>
      <c r="J88" s="141">
        <f t="shared" si="72"/>
        <v>0.61749999999999994</v>
      </c>
      <c r="K88" s="154">
        <v>0.62</v>
      </c>
      <c r="L88" s="155">
        <f t="shared" si="73"/>
        <v>0.63</v>
      </c>
      <c r="M88" s="155">
        <f t="shared" si="74"/>
        <v>0.65</v>
      </c>
      <c r="N88" s="156">
        <f t="shared" si="75"/>
        <v>0.65100000000000002</v>
      </c>
      <c r="O88" s="156">
        <f t="shared" si="53"/>
        <v>0.66100000000000003</v>
      </c>
      <c r="P88" s="157">
        <f t="shared" si="76"/>
        <v>0.68100000000000005</v>
      </c>
      <c r="Q88" s="141">
        <f t="shared" si="61"/>
        <v>0.74195</v>
      </c>
      <c r="R88" s="141">
        <f t="shared" si="62"/>
        <v>0.78944999999999999</v>
      </c>
      <c r="S88" s="141">
        <f t="shared" si="63"/>
        <v>0.83694999999999997</v>
      </c>
      <c r="T88" s="158">
        <f t="shared" si="77"/>
        <v>0.78100000000000003</v>
      </c>
      <c r="U88" s="159">
        <f t="shared" si="78"/>
        <v>0.83100000000000007</v>
      </c>
      <c r="V88" s="159">
        <f t="shared" si="79"/>
        <v>0.88100000000000001</v>
      </c>
      <c r="W88" s="160">
        <f t="shared" si="80"/>
        <v>0.82005000000000006</v>
      </c>
      <c r="X88" s="160">
        <f t="shared" si="81"/>
        <v>0.8700500000000001</v>
      </c>
      <c r="Y88" s="161">
        <f t="shared" si="82"/>
        <v>0.92005000000000003</v>
      </c>
      <c r="Z88" s="130"/>
    </row>
    <row r="89" spans="1:26" ht="36" x14ac:dyDescent="0.2">
      <c r="A89" s="110" t="s">
        <v>559</v>
      </c>
      <c r="B89" s="117" t="s">
        <v>289</v>
      </c>
      <c r="C89" s="78" t="s">
        <v>107</v>
      </c>
      <c r="D89" s="77" t="s">
        <v>361</v>
      </c>
      <c r="E89" s="76" t="s">
        <v>363</v>
      </c>
      <c r="F89" s="195"/>
      <c r="G89" s="196"/>
      <c r="H89" s="141">
        <f t="shared" si="70"/>
        <v>1.0449999999999999</v>
      </c>
      <c r="I89" s="141">
        <f t="shared" si="71"/>
        <v>1.0545</v>
      </c>
      <c r="J89" s="141">
        <f t="shared" si="72"/>
        <v>1.0735000000000001</v>
      </c>
      <c r="K89" s="154">
        <v>1.1000000000000001</v>
      </c>
      <c r="L89" s="155">
        <f t="shared" si="73"/>
        <v>1.1100000000000001</v>
      </c>
      <c r="M89" s="155">
        <f t="shared" si="74"/>
        <v>1.1300000000000001</v>
      </c>
      <c r="N89" s="156">
        <f t="shared" si="75"/>
        <v>1.1550000000000002</v>
      </c>
      <c r="O89" s="156">
        <f t="shared" si="53"/>
        <v>1.1650000000000003</v>
      </c>
      <c r="P89" s="157">
        <f t="shared" si="76"/>
        <v>1.1850000000000003</v>
      </c>
      <c r="Q89" s="141">
        <f t="shared" si="61"/>
        <v>1.2207500000000002</v>
      </c>
      <c r="R89" s="141">
        <f t="shared" si="62"/>
        <v>1.2682500000000003</v>
      </c>
      <c r="S89" s="141">
        <f t="shared" si="63"/>
        <v>1.3157500000000004</v>
      </c>
      <c r="T89" s="158">
        <f t="shared" si="77"/>
        <v>1.2850000000000004</v>
      </c>
      <c r="U89" s="159">
        <f t="shared" si="78"/>
        <v>1.3350000000000004</v>
      </c>
      <c r="V89" s="159">
        <f t="shared" si="79"/>
        <v>1.3850000000000005</v>
      </c>
      <c r="W89" s="160">
        <f t="shared" si="80"/>
        <v>1.3492500000000005</v>
      </c>
      <c r="X89" s="160">
        <f t="shared" si="81"/>
        <v>1.3992500000000005</v>
      </c>
      <c r="Y89" s="161">
        <f t="shared" si="82"/>
        <v>1.4492500000000006</v>
      </c>
      <c r="Z89" s="129"/>
    </row>
    <row r="90" spans="1:26" ht="36" x14ac:dyDescent="0.2">
      <c r="A90" s="110" t="s">
        <v>558</v>
      </c>
      <c r="B90" s="117" t="s">
        <v>464</v>
      </c>
      <c r="C90" s="78" t="s">
        <v>107</v>
      </c>
      <c r="D90" s="77" t="s">
        <v>361</v>
      </c>
      <c r="E90" s="76" t="s">
        <v>363</v>
      </c>
      <c r="F90" s="195"/>
      <c r="G90" s="196"/>
      <c r="H90" s="141">
        <f t="shared" si="70"/>
        <v>0.58899999999999997</v>
      </c>
      <c r="I90" s="141">
        <f t="shared" si="71"/>
        <v>0.59849999999999992</v>
      </c>
      <c r="J90" s="141">
        <f t="shared" si="72"/>
        <v>0.61749999999999994</v>
      </c>
      <c r="K90" s="154">
        <v>0.62</v>
      </c>
      <c r="L90" s="155">
        <f t="shared" si="73"/>
        <v>0.63</v>
      </c>
      <c r="M90" s="155">
        <f t="shared" si="74"/>
        <v>0.65</v>
      </c>
      <c r="N90" s="156">
        <f t="shared" si="75"/>
        <v>0.65100000000000002</v>
      </c>
      <c r="O90" s="156">
        <f t="shared" si="53"/>
        <v>0.66100000000000003</v>
      </c>
      <c r="P90" s="157">
        <f t="shared" si="76"/>
        <v>0.68100000000000005</v>
      </c>
      <c r="Q90" s="141">
        <f t="shared" si="61"/>
        <v>0.74195</v>
      </c>
      <c r="R90" s="141">
        <f t="shared" si="62"/>
        <v>0.78944999999999999</v>
      </c>
      <c r="S90" s="141">
        <f t="shared" si="63"/>
        <v>0.83694999999999997</v>
      </c>
      <c r="T90" s="158">
        <f t="shared" si="77"/>
        <v>0.78100000000000003</v>
      </c>
      <c r="U90" s="159">
        <f t="shared" si="78"/>
        <v>0.83100000000000007</v>
      </c>
      <c r="V90" s="159">
        <f t="shared" si="79"/>
        <v>0.88100000000000001</v>
      </c>
      <c r="W90" s="160">
        <f t="shared" si="80"/>
        <v>0.82005000000000006</v>
      </c>
      <c r="X90" s="160">
        <f t="shared" si="81"/>
        <v>0.8700500000000001</v>
      </c>
      <c r="Y90" s="161">
        <f t="shared" si="82"/>
        <v>0.92005000000000003</v>
      </c>
      <c r="Z90" s="129"/>
    </row>
    <row r="91" spans="1:26" ht="84" x14ac:dyDescent="0.2">
      <c r="A91" s="110" t="s">
        <v>560</v>
      </c>
      <c r="B91" s="117" t="s">
        <v>465</v>
      </c>
      <c r="C91" s="76" t="s">
        <v>109</v>
      </c>
      <c r="D91" s="77" t="s">
        <v>361</v>
      </c>
      <c r="E91" s="76" t="s">
        <v>363</v>
      </c>
      <c r="F91" s="192"/>
      <c r="G91" s="163"/>
      <c r="H91" s="141">
        <f t="shared" si="70"/>
        <v>0.83599999999999997</v>
      </c>
      <c r="I91" s="141">
        <f t="shared" si="71"/>
        <v>0.84549999999999992</v>
      </c>
      <c r="J91" s="141">
        <f t="shared" si="72"/>
        <v>0.86449999999999994</v>
      </c>
      <c r="K91" s="154">
        <v>0.88</v>
      </c>
      <c r="L91" s="155">
        <f t="shared" si="73"/>
        <v>0.89</v>
      </c>
      <c r="M91" s="155">
        <f t="shared" si="74"/>
        <v>0.91</v>
      </c>
      <c r="N91" s="156">
        <f t="shared" si="75"/>
        <v>0.92400000000000004</v>
      </c>
      <c r="O91" s="156">
        <f t="shared" si="53"/>
        <v>0.93400000000000005</v>
      </c>
      <c r="P91" s="157">
        <f t="shared" si="76"/>
        <v>0.95400000000000007</v>
      </c>
      <c r="Q91" s="141">
        <f t="shared" si="61"/>
        <v>1.0013000000000001</v>
      </c>
      <c r="R91" s="141">
        <f t="shared" si="62"/>
        <v>1.0488</v>
      </c>
      <c r="S91" s="141">
        <f t="shared" si="63"/>
        <v>1.0963000000000001</v>
      </c>
      <c r="T91" s="158">
        <f t="shared" si="77"/>
        <v>1.054</v>
      </c>
      <c r="U91" s="159">
        <f>T91+0.05</f>
        <v>1.1040000000000001</v>
      </c>
      <c r="V91" s="159">
        <f t="shared" si="79"/>
        <v>1.1540000000000001</v>
      </c>
      <c r="W91" s="160">
        <f t="shared" si="80"/>
        <v>1.1067</v>
      </c>
      <c r="X91" s="160">
        <f>W91+0.05</f>
        <v>1.1567000000000001</v>
      </c>
      <c r="Y91" s="161">
        <f t="shared" si="82"/>
        <v>1.2067000000000001</v>
      </c>
      <c r="Z91" s="129"/>
    </row>
    <row r="92" spans="1:26" ht="60" x14ac:dyDescent="0.2">
      <c r="A92" s="112" t="s">
        <v>561</v>
      </c>
      <c r="B92" s="117" t="s">
        <v>110</v>
      </c>
      <c r="C92" s="76" t="s">
        <v>111</v>
      </c>
      <c r="D92" s="77" t="s">
        <v>361</v>
      </c>
      <c r="E92" s="76" t="s">
        <v>363</v>
      </c>
      <c r="F92" s="192"/>
      <c r="G92" s="163"/>
      <c r="H92" s="141"/>
      <c r="I92" s="141"/>
      <c r="J92" s="141"/>
      <c r="K92" s="164"/>
      <c r="L92" s="165"/>
      <c r="M92" s="165"/>
      <c r="N92" s="166"/>
      <c r="O92" s="166"/>
      <c r="P92" s="157"/>
      <c r="Q92" s="141"/>
      <c r="R92" s="141"/>
      <c r="S92" s="141"/>
      <c r="T92" s="168"/>
      <c r="U92" s="169"/>
      <c r="V92" s="159"/>
      <c r="W92" s="170"/>
      <c r="X92" s="170"/>
      <c r="Y92" s="161"/>
      <c r="Z92" s="130" t="s">
        <v>749</v>
      </c>
    </row>
    <row r="93" spans="1:26" ht="24" customHeight="1" x14ac:dyDescent="0.2">
      <c r="A93" s="111" t="s">
        <v>563</v>
      </c>
      <c r="B93" s="118" t="s">
        <v>114</v>
      </c>
      <c r="C93" s="79" t="s">
        <v>115</v>
      </c>
      <c r="D93" s="80" t="s">
        <v>361</v>
      </c>
      <c r="E93" s="79" t="s">
        <v>363</v>
      </c>
      <c r="F93" s="193"/>
      <c r="G93" s="153"/>
      <c r="H93" s="141">
        <f>K93*0.95</f>
        <v>0.95</v>
      </c>
      <c r="I93" s="141">
        <f t="shared" si="71"/>
        <v>0.95949999999999991</v>
      </c>
      <c r="J93" s="141">
        <f t="shared" si="72"/>
        <v>0.97849999999999993</v>
      </c>
      <c r="K93" s="154">
        <v>1</v>
      </c>
      <c r="L93" s="155">
        <f>K93+0.01</f>
        <v>1.01</v>
      </c>
      <c r="M93" s="155">
        <f>L93+0.02</f>
        <v>1.03</v>
      </c>
      <c r="N93" s="156">
        <f>K93*1.05</f>
        <v>1.05</v>
      </c>
      <c r="O93" s="156">
        <f t="shared" si="53"/>
        <v>1.06</v>
      </c>
      <c r="P93" s="157">
        <f t="shared" si="76"/>
        <v>1.08</v>
      </c>
      <c r="Q93" s="141">
        <f t="shared" si="61"/>
        <v>1.121</v>
      </c>
      <c r="R93" s="141">
        <f t="shared" si="62"/>
        <v>1.1685000000000001</v>
      </c>
      <c r="S93" s="141">
        <f t="shared" si="63"/>
        <v>1.2160000000000002</v>
      </c>
      <c r="T93" s="158">
        <f>P93+0.1</f>
        <v>1.1800000000000002</v>
      </c>
      <c r="U93" s="159">
        <f>T93+0.05</f>
        <v>1.2300000000000002</v>
      </c>
      <c r="V93" s="159">
        <f t="shared" si="79"/>
        <v>1.2800000000000002</v>
      </c>
      <c r="W93" s="160">
        <f>T93*1.05</f>
        <v>1.2390000000000003</v>
      </c>
      <c r="X93" s="160">
        <f>W93+0.05</f>
        <v>1.2890000000000004</v>
      </c>
      <c r="Y93" s="161">
        <f t="shared" si="82"/>
        <v>1.3390000000000004</v>
      </c>
      <c r="Z93" s="129"/>
    </row>
    <row r="94" spans="1:26" ht="24" customHeight="1" thickBot="1" x14ac:dyDescent="0.25">
      <c r="A94" s="110" t="s">
        <v>564</v>
      </c>
      <c r="B94" s="117" t="s">
        <v>282</v>
      </c>
      <c r="C94" s="78" t="s">
        <v>283</v>
      </c>
      <c r="D94" s="77" t="s">
        <v>361</v>
      </c>
      <c r="E94" s="76" t="s">
        <v>363</v>
      </c>
      <c r="F94" s="196">
        <v>2.09</v>
      </c>
      <c r="G94" s="196">
        <v>2.19</v>
      </c>
      <c r="H94" s="141">
        <f>K94*0.95</f>
        <v>1.6064499999999999</v>
      </c>
      <c r="I94" s="141">
        <f t="shared" si="71"/>
        <v>1.61595</v>
      </c>
      <c r="J94" s="141">
        <f t="shared" si="72"/>
        <v>1.6349499999999999</v>
      </c>
      <c r="K94" s="184">
        <v>1.6910000000000001</v>
      </c>
      <c r="L94" s="216">
        <f>K94+0.01</f>
        <v>1.7010000000000001</v>
      </c>
      <c r="M94" s="216">
        <f>L94+0.02</f>
        <v>1.7210000000000001</v>
      </c>
      <c r="N94" s="185">
        <f>K94*1.05</f>
        <v>1.7755500000000002</v>
      </c>
      <c r="O94" s="185">
        <f t="shared" si="53"/>
        <v>1.7855500000000002</v>
      </c>
      <c r="P94" s="217">
        <f t="shared" si="76"/>
        <v>1.8055500000000002</v>
      </c>
      <c r="Q94" s="141">
        <f t="shared" si="61"/>
        <v>1.8102725000000002</v>
      </c>
      <c r="R94" s="141">
        <f t="shared" si="62"/>
        <v>1.8577725000000003</v>
      </c>
      <c r="S94" s="141">
        <f t="shared" si="63"/>
        <v>1.9052725000000004</v>
      </c>
      <c r="T94" s="213">
        <f>P94+0.1</f>
        <v>1.9055500000000003</v>
      </c>
      <c r="U94" s="214">
        <f>T94+0.05</f>
        <v>1.9555500000000003</v>
      </c>
      <c r="V94" s="214">
        <f t="shared" si="79"/>
        <v>2.0055500000000004</v>
      </c>
      <c r="W94" s="186">
        <f>T94*1.05</f>
        <v>2.0008275000000002</v>
      </c>
      <c r="X94" s="186">
        <f>W94+0.05</f>
        <v>2.0508275</v>
      </c>
      <c r="Y94" s="215">
        <f t="shared" si="82"/>
        <v>2.1008275000000003</v>
      </c>
      <c r="Z94" s="129"/>
    </row>
    <row r="95" spans="1:26" s="264" customFormat="1" ht="15" customHeight="1" thickBot="1" x14ac:dyDescent="0.25">
      <c r="A95" s="265"/>
      <c r="B95" s="266"/>
      <c r="C95" s="267"/>
      <c r="D95" s="267"/>
      <c r="E95" s="267"/>
      <c r="F95" s="268"/>
      <c r="G95" s="269"/>
      <c r="H95" s="270"/>
      <c r="I95" s="271"/>
      <c r="J95" s="271"/>
      <c r="K95" s="272"/>
      <c r="L95" s="272"/>
      <c r="M95" s="272"/>
      <c r="N95" s="272"/>
      <c r="O95" s="272"/>
      <c r="P95" s="272"/>
      <c r="Q95" s="273"/>
      <c r="R95" s="274"/>
      <c r="S95" s="274"/>
      <c r="T95" s="272"/>
      <c r="U95" s="272"/>
      <c r="V95" s="272"/>
      <c r="W95" s="272"/>
      <c r="X95" s="272"/>
      <c r="Y95" s="272"/>
      <c r="Z95" s="275"/>
    </row>
    <row r="96" spans="1:26" ht="24" customHeight="1" x14ac:dyDescent="0.2">
      <c r="A96" s="112">
        <v>43022</v>
      </c>
      <c r="B96" s="122" t="s">
        <v>764</v>
      </c>
      <c r="C96" s="76" t="s">
        <v>266</v>
      </c>
      <c r="D96" s="88"/>
      <c r="E96" s="78"/>
      <c r="F96" s="198"/>
      <c r="G96" s="198">
        <v>2.85</v>
      </c>
      <c r="H96" s="141"/>
      <c r="I96" s="247"/>
      <c r="J96" s="247"/>
      <c r="K96" s="220" t="s">
        <v>131</v>
      </c>
      <c r="L96" s="221" t="s">
        <v>131</v>
      </c>
      <c r="M96" s="221" t="s">
        <v>131</v>
      </c>
      <c r="N96" s="222" t="s">
        <v>131</v>
      </c>
      <c r="O96" s="222" t="s">
        <v>131</v>
      </c>
      <c r="P96" s="223" t="s">
        <v>131</v>
      </c>
      <c r="Q96" s="141">
        <f t="shared" ref="Q96:Q110" si="83">T96*0.95</f>
        <v>2.9782500000000001</v>
      </c>
      <c r="R96" s="141">
        <f t="shared" ref="R96:R110" si="84">U96*0.95</f>
        <v>3.0257499999999999</v>
      </c>
      <c r="S96" s="141">
        <f t="shared" ref="S96:S110" si="85">V96*0.95</f>
        <v>3.0732500000000003</v>
      </c>
      <c r="T96" s="226">
        <f>G96*1.1</f>
        <v>3.1350000000000002</v>
      </c>
      <c r="U96" s="150">
        <f>T96+0.05</f>
        <v>3.1850000000000001</v>
      </c>
      <c r="V96" s="150">
        <f t="shared" ref="V96:V106" si="86">T96+0.1</f>
        <v>3.2350000000000003</v>
      </c>
      <c r="W96" s="230">
        <f>(T96*1.05)</f>
        <v>3.2917500000000004</v>
      </c>
      <c r="X96" s="230">
        <f>W96+0.05</f>
        <v>3.3417500000000002</v>
      </c>
      <c r="Y96" s="246">
        <f>W96+0.1</f>
        <v>3.3917500000000005</v>
      </c>
      <c r="Z96" s="129"/>
    </row>
    <row r="97" spans="1:26" s="109" customFormat="1" ht="24" customHeight="1" x14ac:dyDescent="0.2">
      <c r="A97" s="295">
        <v>11040</v>
      </c>
      <c r="B97" s="117" t="s">
        <v>470</v>
      </c>
      <c r="C97" s="78"/>
      <c r="D97" s="81"/>
      <c r="E97" s="78"/>
      <c r="F97" s="194"/>
      <c r="G97" s="162"/>
      <c r="H97" s="142"/>
      <c r="I97" s="252"/>
      <c r="J97" s="252"/>
      <c r="K97" s="176"/>
      <c r="L97" s="177"/>
      <c r="M97" s="177"/>
      <c r="N97" s="224"/>
      <c r="O97" s="224"/>
      <c r="P97" s="225"/>
      <c r="Q97" s="141"/>
      <c r="R97" s="141"/>
      <c r="S97" s="141"/>
      <c r="T97" s="227"/>
      <c r="U97" s="228"/>
      <c r="V97" s="228"/>
      <c r="W97" s="231"/>
      <c r="X97" s="231"/>
      <c r="Y97" s="232"/>
      <c r="Z97" s="218"/>
    </row>
    <row r="98" spans="1:26" ht="24" customHeight="1" x14ac:dyDescent="0.2">
      <c r="A98" s="110" t="s">
        <v>586</v>
      </c>
      <c r="B98" s="123" t="s">
        <v>587</v>
      </c>
      <c r="C98" s="76" t="s">
        <v>263</v>
      </c>
      <c r="D98" s="88"/>
      <c r="E98" s="78"/>
      <c r="F98" s="198"/>
      <c r="G98" s="198">
        <v>1.76</v>
      </c>
      <c r="H98" s="141"/>
      <c r="I98" s="247"/>
      <c r="J98" s="247"/>
      <c r="K98" s="176" t="s">
        <v>131</v>
      </c>
      <c r="L98" s="177" t="s">
        <v>131</v>
      </c>
      <c r="M98" s="177" t="s">
        <v>131</v>
      </c>
      <c r="N98" s="224" t="s">
        <v>131</v>
      </c>
      <c r="O98" s="224" t="s">
        <v>131</v>
      </c>
      <c r="P98" s="225" t="s">
        <v>131</v>
      </c>
      <c r="Q98" s="141">
        <f t="shared" si="83"/>
        <v>1.8392000000000002</v>
      </c>
      <c r="R98" s="141">
        <f t="shared" si="84"/>
        <v>1.8867</v>
      </c>
      <c r="S98" s="141">
        <f t="shared" si="85"/>
        <v>1.9341999999999999</v>
      </c>
      <c r="T98" s="229">
        <f>G98*1.1</f>
        <v>1.9360000000000002</v>
      </c>
      <c r="U98" s="159">
        <f t="shared" ref="U98:V113" si="87">T98+0.05</f>
        <v>1.9860000000000002</v>
      </c>
      <c r="V98" s="159">
        <f t="shared" si="86"/>
        <v>2.036</v>
      </c>
      <c r="W98" s="181">
        <f t="shared" ref="W98:W106" si="88">(T98*1.05)</f>
        <v>2.0328000000000004</v>
      </c>
      <c r="X98" s="181">
        <f t="shared" ref="X98:X109" si="89">W98+0.05</f>
        <v>2.0828000000000002</v>
      </c>
      <c r="Y98" s="161">
        <f t="shared" ref="Y98:Y105" si="90">W98+0.1</f>
        <v>2.1328000000000005</v>
      </c>
      <c r="Z98" s="129"/>
    </row>
    <row r="99" spans="1:26" ht="24" customHeight="1" x14ac:dyDescent="0.2">
      <c r="A99" s="110" t="s">
        <v>565</v>
      </c>
      <c r="B99" s="122" t="s">
        <v>255</v>
      </c>
      <c r="C99" s="76" t="s">
        <v>292</v>
      </c>
      <c r="D99" s="136" t="s">
        <v>369</v>
      </c>
      <c r="E99" s="76" t="s">
        <v>363</v>
      </c>
      <c r="F99" s="198">
        <v>2.0499999999999998</v>
      </c>
      <c r="G99" s="198">
        <v>2.1</v>
      </c>
      <c r="H99" s="141">
        <f t="shared" ref="H99:J103" si="91">K99*0.95</f>
        <v>2.3369999999999993</v>
      </c>
      <c r="I99" s="141">
        <f t="shared" si="91"/>
        <v>2.3464999999999994</v>
      </c>
      <c r="J99" s="141">
        <f t="shared" si="91"/>
        <v>2.365499999999999</v>
      </c>
      <c r="K99" s="176">
        <f>F99*1.2</f>
        <v>2.4599999999999995</v>
      </c>
      <c r="L99" s="155">
        <f>K99+0.01</f>
        <v>2.4699999999999993</v>
      </c>
      <c r="M99" s="177">
        <f>K99+0.03</f>
        <v>2.4899999999999993</v>
      </c>
      <c r="N99" s="178">
        <f>(K99*1.05)</f>
        <v>2.5829999999999997</v>
      </c>
      <c r="O99" s="156">
        <f>N99+0.01</f>
        <v>2.5929999999999995</v>
      </c>
      <c r="P99" s="225">
        <f>N99+0.03</f>
        <v>2.6129999999999995</v>
      </c>
      <c r="Q99" s="141">
        <f t="shared" si="83"/>
        <v>2.3939999999999997</v>
      </c>
      <c r="R99" s="141">
        <f t="shared" si="84"/>
        <v>2.4414999999999996</v>
      </c>
      <c r="S99" s="141">
        <f t="shared" si="85"/>
        <v>2.4889999999999999</v>
      </c>
      <c r="T99" s="229">
        <f>G99*1.2</f>
        <v>2.52</v>
      </c>
      <c r="U99" s="159">
        <f t="shared" si="87"/>
        <v>2.57</v>
      </c>
      <c r="V99" s="159">
        <f t="shared" si="86"/>
        <v>2.62</v>
      </c>
      <c r="W99" s="181">
        <f t="shared" si="88"/>
        <v>2.6460000000000004</v>
      </c>
      <c r="X99" s="181">
        <f t="shared" si="89"/>
        <v>2.6960000000000002</v>
      </c>
      <c r="Y99" s="161">
        <f t="shared" si="90"/>
        <v>2.7460000000000004</v>
      </c>
      <c r="Z99" s="129"/>
    </row>
    <row r="100" spans="1:26" ht="24" customHeight="1" x14ac:dyDescent="0.2">
      <c r="A100" s="110" t="s">
        <v>566</v>
      </c>
      <c r="B100" s="122" t="s">
        <v>278</v>
      </c>
      <c r="C100" s="76" t="s">
        <v>292</v>
      </c>
      <c r="D100" s="77" t="s">
        <v>369</v>
      </c>
      <c r="E100" s="76" t="s">
        <v>363</v>
      </c>
      <c r="F100" s="198">
        <v>2.2999999999999998</v>
      </c>
      <c r="G100" s="198">
        <v>2.4500000000000002</v>
      </c>
      <c r="H100" s="141">
        <f t="shared" si="91"/>
        <v>2.6219999999999999</v>
      </c>
      <c r="I100" s="141">
        <f t="shared" si="91"/>
        <v>2.6314999999999995</v>
      </c>
      <c r="J100" s="141">
        <f t="shared" si="91"/>
        <v>2.6504999999999996</v>
      </c>
      <c r="K100" s="176">
        <f>F100*1.2</f>
        <v>2.76</v>
      </c>
      <c r="L100" s="155">
        <f>K100+0.01</f>
        <v>2.7699999999999996</v>
      </c>
      <c r="M100" s="177">
        <f>K100+0.03</f>
        <v>2.7899999999999996</v>
      </c>
      <c r="N100" s="178">
        <f>(K100*1.05)</f>
        <v>2.8979999999999997</v>
      </c>
      <c r="O100" s="156">
        <f>N100+0.01</f>
        <v>2.9079999999999995</v>
      </c>
      <c r="P100" s="225">
        <f>N100+0.03</f>
        <v>2.9279999999999995</v>
      </c>
      <c r="Q100" s="141">
        <f t="shared" si="83"/>
        <v>2.7929999999999997</v>
      </c>
      <c r="R100" s="141">
        <f t="shared" si="84"/>
        <v>2.8404999999999996</v>
      </c>
      <c r="S100" s="141">
        <f t="shared" si="85"/>
        <v>2.8879999999999999</v>
      </c>
      <c r="T100" s="229">
        <f>G100*1.2</f>
        <v>2.94</v>
      </c>
      <c r="U100" s="159">
        <f t="shared" si="87"/>
        <v>2.9899999999999998</v>
      </c>
      <c r="V100" s="159">
        <f t="shared" si="86"/>
        <v>3.04</v>
      </c>
      <c r="W100" s="181">
        <f t="shared" si="88"/>
        <v>3.0870000000000002</v>
      </c>
      <c r="X100" s="181">
        <f t="shared" si="89"/>
        <v>3.137</v>
      </c>
      <c r="Y100" s="161">
        <f t="shared" si="90"/>
        <v>3.1870000000000003</v>
      </c>
      <c r="Z100" s="129"/>
    </row>
    <row r="101" spans="1:26" ht="24" customHeight="1" x14ac:dyDescent="0.2">
      <c r="A101" s="110" t="s">
        <v>567</v>
      </c>
      <c r="B101" s="122" t="s">
        <v>279</v>
      </c>
      <c r="C101" s="76" t="s">
        <v>292</v>
      </c>
      <c r="D101" s="77" t="s">
        <v>369</v>
      </c>
      <c r="E101" s="76" t="s">
        <v>363</v>
      </c>
      <c r="F101" s="198">
        <v>2.4</v>
      </c>
      <c r="G101" s="198">
        <v>2.5499999999999998</v>
      </c>
      <c r="H101" s="141">
        <f t="shared" si="91"/>
        <v>2.7359999999999998</v>
      </c>
      <c r="I101" s="141">
        <f t="shared" si="91"/>
        <v>2.7454999999999994</v>
      </c>
      <c r="J101" s="141">
        <f t="shared" si="91"/>
        <v>2.7644999999999995</v>
      </c>
      <c r="K101" s="176">
        <f>F101*1.2</f>
        <v>2.88</v>
      </c>
      <c r="L101" s="155">
        <f>K101+0.01</f>
        <v>2.8899999999999997</v>
      </c>
      <c r="M101" s="177">
        <f>K101+0.03</f>
        <v>2.9099999999999997</v>
      </c>
      <c r="N101" s="178">
        <f>(K101*1.05)</f>
        <v>3.024</v>
      </c>
      <c r="O101" s="156">
        <f>N101+0.01</f>
        <v>3.0339999999999998</v>
      </c>
      <c r="P101" s="225">
        <f>N101+0.03</f>
        <v>3.0539999999999998</v>
      </c>
      <c r="Q101" s="141">
        <f t="shared" si="83"/>
        <v>2.9069999999999996</v>
      </c>
      <c r="R101" s="141">
        <f t="shared" si="84"/>
        <v>2.9544999999999995</v>
      </c>
      <c r="S101" s="141">
        <f t="shared" si="85"/>
        <v>3.0019999999999998</v>
      </c>
      <c r="T101" s="229">
        <f>G101*1.2</f>
        <v>3.0599999999999996</v>
      </c>
      <c r="U101" s="159">
        <f t="shared" si="87"/>
        <v>3.1099999999999994</v>
      </c>
      <c r="V101" s="159">
        <f t="shared" si="86"/>
        <v>3.1599999999999997</v>
      </c>
      <c r="W101" s="181">
        <f t="shared" si="88"/>
        <v>3.2129999999999996</v>
      </c>
      <c r="X101" s="181">
        <f t="shared" si="89"/>
        <v>3.2629999999999995</v>
      </c>
      <c r="Y101" s="161">
        <f t="shared" si="90"/>
        <v>3.3129999999999997</v>
      </c>
      <c r="Z101" s="129"/>
    </row>
    <row r="102" spans="1:26" ht="24" customHeight="1" x14ac:dyDescent="0.2">
      <c r="A102" s="110" t="s">
        <v>568</v>
      </c>
      <c r="B102" s="122" t="s">
        <v>256</v>
      </c>
      <c r="C102" s="76" t="s">
        <v>292</v>
      </c>
      <c r="D102" s="77" t="s">
        <v>369</v>
      </c>
      <c r="E102" s="76" t="s">
        <v>363</v>
      </c>
      <c r="F102" s="198">
        <v>2.6</v>
      </c>
      <c r="G102" s="198">
        <v>2.75</v>
      </c>
      <c r="H102" s="141">
        <f t="shared" si="91"/>
        <v>2.964</v>
      </c>
      <c r="I102" s="141">
        <f t="shared" si="91"/>
        <v>2.9734999999999996</v>
      </c>
      <c r="J102" s="141">
        <f t="shared" si="91"/>
        <v>2.9924999999999997</v>
      </c>
      <c r="K102" s="176">
        <f>F102*1.2</f>
        <v>3.12</v>
      </c>
      <c r="L102" s="155">
        <f>K102+0.01</f>
        <v>3.13</v>
      </c>
      <c r="M102" s="177">
        <f>K102+0.03</f>
        <v>3.15</v>
      </c>
      <c r="N102" s="178">
        <f>(K102*1.05)</f>
        <v>3.2760000000000002</v>
      </c>
      <c r="O102" s="156">
        <f>N102+0.01</f>
        <v>3.286</v>
      </c>
      <c r="P102" s="225">
        <f>N102+0.03</f>
        <v>3.306</v>
      </c>
      <c r="Q102" s="141">
        <f t="shared" si="83"/>
        <v>3.1349999999999998</v>
      </c>
      <c r="R102" s="141">
        <f t="shared" si="84"/>
        <v>3.1824999999999997</v>
      </c>
      <c r="S102" s="141">
        <f t="shared" si="85"/>
        <v>3.23</v>
      </c>
      <c r="T102" s="229">
        <f>G102*1.2</f>
        <v>3.3</v>
      </c>
      <c r="U102" s="159">
        <f t="shared" si="87"/>
        <v>3.3499999999999996</v>
      </c>
      <c r="V102" s="159">
        <f t="shared" si="86"/>
        <v>3.4</v>
      </c>
      <c r="W102" s="181">
        <f t="shared" si="88"/>
        <v>3.4649999999999999</v>
      </c>
      <c r="X102" s="181">
        <f t="shared" si="89"/>
        <v>3.5149999999999997</v>
      </c>
      <c r="Y102" s="161">
        <f t="shared" si="90"/>
        <v>3.5649999999999999</v>
      </c>
      <c r="Z102" s="129"/>
    </row>
    <row r="103" spans="1:26" ht="24" customHeight="1" x14ac:dyDescent="0.2">
      <c r="A103" s="110" t="s">
        <v>569</v>
      </c>
      <c r="B103" s="122" t="s">
        <v>257</v>
      </c>
      <c r="C103" s="76" t="s">
        <v>292</v>
      </c>
      <c r="D103" s="77" t="s">
        <v>369</v>
      </c>
      <c r="E103" s="76" t="s">
        <v>363</v>
      </c>
      <c r="F103" s="198">
        <v>3.1</v>
      </c>
      <c r="G103" s="198">
        <v>3.25</v>
      </c>
      <c r="H103" s="141">
        <f t="shared" si="91"/>
        <v>3.5339999999999998</v>
      </c>
      <c r="I103" s="141">
        <f t="shared" si="91"/>
        <v>3.5434999999999994</v>
      </c>
      <c r="J103" s="141">
        <f t="shared" si="91"/>
        <v>3.5624999999999996</v>
      </c>
      <c r="K103" s="176">
        <f>F103*1.2</f>
        <v>3.7199999999999998</v>
      </c>
      <c r="L103" s="155">
        <f>K103+0.01</f>
        <v>3.7299999999999995</v>
      </c>
      <c r="M103" s="177">
        <f>K103+0.03</f>
        <v>3.7499999999999996</v>
      </c>
      <c r="N103" s="178">
        <f>(K103*1.05)</f>
        <v>3.9059999999999997</v>
      </c>
      <c r="O103" s="156">
        <f>N103+0.01</f>
        <v>3.9159999999999995</v>
      </c>
      <c r="P103" s="225">
        <f>N103+0.03</f>
        <v>3.9359999999999995</v>
      </c>
      <c r="Q103" s="141">
        <f t="shared" si="83"/>
        <v>3.7049999999999996</v>
      </c>
      <c r="R103" s="141">
        <f t="shared" si="84"/>
        <v>3.7524999999999995</v>
      </c>
      <c r="S103" s="141">
        <f t="shared" si="85"/>
        <v>3.8</v>
      </c>
      <c r="T103" s="229">
        <f>G103*1.2</f>
        <v>3.9</v>
      </c>
      <c r="U103" s="159">
        <f t="shared" si="87"/>
        <v>3.9499999999999997</v>
      </c>
      <c r="V103" s="159">
        <f t="shared" si="86"/>
        <v>4</v>
      </c>
      <c r="W103" s="181">
        <f t="shared" si="88"/>
        <v>4.0949999999999998</v>
      </c>
      <c r="X103" s="181">
        <f t="shared" si="89"/>
        <v>4.1449999999999996</v>
      </c>
      <c r="Y103" s="161">
        <f t="shared" si="90"/>
        <v>4.1949999999999994</v>
      </c>
      <c r="Z103" s="129"/>
    </row>
    <row r="104" spans="1:26" ht="24" customHeight="1" x14ac:dyDescent="0.2">
      <c r="A104" s="110" t="s">
        <v>588</v>
      </c>
      <c r="B104" s="122" t="s">
        <v>338</v>
      </c>
      <c r="C104" s="76" t="s">
        <v>265</v>
      </c>
      <c r="D104" s="88"/>
      <c r="E104" s="78"/>
      <c r="F104" s="198"/>
      <c r="G104" s="198">
        <v>1.4</v>
      </c>
      <c r="H104" s="141"/>
      <c r="I104" s="247"/>
      <c r="J104" s="247"/>
      <c r="K104" s="176" t="s">
        <v>131</v>
      </c>
      <c r="L104" s="177" t="s">
        <v>131</v>
      </c>
      <c r="M104" s="177" t="s">
        <v>131</v>
      </c>
      <c r="N104" s="224" t="s">
        <v>131</v>
      </c>
      <c r="O104" s="224" t="s">
        <v>131</v>
      </c>
      <c r="P104" s="225" t="s">
        <v>131</v>
      </c>
      <c r="Q104" s="141">
        <f t="shared" si="83"/>
        <v>1.4629999999999999</v>
      </c>
      <c r="R104" s="141">
        <f t="shared" si="84"/>
        <v>1.5105</v>
      </c>
      <c r="S104" s="141">
        <f t="shared" si="85"/>
        <v>1.5580000000000001</v>
      </c>
      <c r="T104" s="229">
        <f>G104*1.1</f>
        <v>1.54</v>
      </c>
      <c r="U104" s="159">
        <f t="shared" si="87"/>
        <v>1.59</v>
      </c>
      <c r="V104" s="159">
        <f t="shared" si="86"/>
        <v>1.6400000000000001</v>
      </c>
      <c r="W104" s="181">
        <f t="shared" si="88"/>
        <v>1.6170000000000002</v>
      </c>
      <c r="X104" s="181">
        <f t="shared" si="89"/>
        <v>1.6670000000000003</v>
      </c>
      <c r="Y104" s="161">
        <f t="shared" si="90"/>
        <v>1.7170000000000003</v>
      </c>
      <c r="Z104" s="129"/>
    </row>
    <row r="105" spans="1:26" ht="24" customHeight="1" x14ac:dyDescent="0.2">
      <c r="A105" s="110" t="s">
        <v>589</v>
      </c>
      <c r="B105" s="122" t="s">
        <v>339</v>
      </c>
      <c r="C105" s="76" t="s">
        <v>265</v>
      </c>
      <c r="D105" s="88"/>
      <c r="E105" s="78"/>
      <c r="F105" s="198"/>
      <c r="G105" s="198">
        <v>1.63</v>
      </c>
      <c r="H105" s="141"/>
      <c r="I105" s="247"/>
      <c r="J105" s="247"/>
      <c r="K105" s="176" t="s">
        <v>131</v>
      </c>
      <c r="L105" s="177" t="s">
        <v>131</v>
      </c>
      <c r="M105" s="177" t="s">
        <v>131</v>
      </c>
      <c r="N105" s="224" t="s">
        <v>131</v>
      </c>
      <c r="O105" s="224" t="s">
        <v>131</v>
      </c>
      <c r="P105" s="225" t="s">
        <v>131</v>
      </c>
      <c r="Q105" s="141">
        <f t="shared" si="83"/>
        <v>1.7033499999999999</v>
      </c>
      <c r="R105" s="141">
        <f t="shared" si="84"/>
        <v>1.7508499999999998</v>
      </c>
      <c r="S105" s="141">
        <f t="shared" si="85"/>
        <v>1.7983499999999999</v>
      </c>
      <c r="T105" s="229">
        <f>G105*1.1</f>
        <v>1.7929999999999999</v>
      </c>
      <c r="U105" s="159">
        <f t="shared" si="87"/>
        <v>1.843</v>
      </c>
      <c r="V105" s="159">
        <f t="shared" si="86"/>
        <v>1.893</v>
      </c>
      <c r="W105" s="181">
        <f t="shared" si="88"/>
        <v>1.8826499999999999</v>
      </c>
      <c r="X105" s="181">
        <f t="shared" si="89"/>
        <v>1.93265</v>
      </c>
      <c r="Y105" s="161">
        <f t="shared" si="90"/>
        <v>1.98265</v>
      </c>
      <c r="Z105" s="129"/>
    </row>
    <row r="106" spans="1:26" ht="24" customHeight="1" x14ac:dyDescent="0.2">
      <c r="A106" s="110" t="s">
        <v>590</v>
      </c>
      <c r="B106" s="122" t="s">
        <v>340</v>
      </c>
      <c r="C106" s="76" t="s">
        <v>265</v>
      </c>
      <c r="D106" s="88"/>
      <c r="E106" s="78"/>
      <c r="F106" s="198"/>
      <c r="G106" s="198">
        <v>1.71</v>
      </c>
      <c r="H106" s="141"/>
      <c r="I106" s="247"/>
      <c r="J106" s="247"/>
      <c r="K106" s="176" t="s">
        <v>131</v>
      </c>
      <c r="L106" s="177" t="s">
        <v>131</v>
      </c>
      <c r="M106" s="177" t="s">
        <v>131</v>
      </c>
      <c r="N106" s="224" t="s">
        <v>131</v>
      </c>
      <c r="O106" s="224" t="s">
        <v>131</v>
      </c>
      <c r="P106" s="225" t="s">
        <v>131</v>
      </c>
      <c r="Q106" s="141">
        <f t="shared" si="83"/>
        <v>1.7869499999999998</v>
      </c>
      <c r="R106" s="141">
        <f t="shared" si="84"/>
        <v>1.8344499999999999</v>
      </c>
      <c r="S106" s="141">
        <f t="shared" si="85"/>
        <v>1.88195</v>
      </c>
      <c r="T106" s="229">
        <f>G106*1.1</f>
        <v>1.881</v>
      </c>
      <c r="U106" s="159">
        <f t="shared" si="87"/>
        <v>1.931</v>
      </c>
      <c r="V106" s="159">
        <f t="shared" si="86"/>
        <v>1.9810000000000001</v>
      </c>
      <c r="W106" s="181">
        <f t="shared" si="88"/>
        <v>1.9750500000000002</v>
      </c>
      <c r="X106" s="181">
        <f t="shared" si="89"/>
        <v>2.0250500000000002</v>
      </c>
      <c r="Y106" s="161">
        <f>W106+0.1</f>
        <v>2.0750500000000001</v>
      </c>
      <c r="Z106" s="129"/>
    </row>
    <row r="107" spans="1:26" ht="24" customHeight="1" x14ac:dyDescent="0.2">
      <c r="A107" s="110" t="s">
        <v>591</v>
      </c>
      <c r="B107" s="123" t="s">
        <v>592</v>
      </c>
      <c r="C107" s="76" t="s">
        <v>264</v>
      </c>
      <c r="D107" s="88"/>
      <c r="E107" s="78"/>
      <c r="F107" s="198"/>
      <c r="G107" s="198">
        <v>1.7</v>
      </c>
      <c r="H107" s="141"/>
      <c r="I107" s="247"/>
      <c r="J107" s="247"/>
      <c r="K107" s="176" t="s">
        <v>131</v>
      </c>
      <c r="L107" s="177" t="s">
        <v>131</v>
      </c>
      <c r="M107" s="177" t="s">
        <v>131</v>
      </c>
      <c r="N107" s="224" t="s">
        <v>131</v>
      </c>
      <c r="O107" s="224" t="s">
        <v>131</v>
      </c>
      <c r="P107" s="225" t="s">
        <v>131</v>
      </c>
      <c r="Q107" s="141">
        <f t="shared" si="83"/>
        <v>1.7765</v>
      </c>
      <c r="R107" s="141">
        <f t="shared" si="84"/>
        <v>1.8240000000000001</v>
      </c>
      <c r="S107" s="141">
        <f t="shared" si="85"/>
        <v>1.8715000000000002</v>
      </c>
      <c r="T107" s="229">
        <f>G107*1.1</f>
        <v>1.87</v>
      </c>
      <c r="U107" s="159">
        <f t="shared" si="87"/>
        <v>1.9200000000000002</v>
      </c>
      <c r="V107" s="159">
        <f t="shared" si="87"/>
        <v>1.9700000000000002</v>
      </c>
      <c r="W107" s="181">
        <f>V107+0.2</f>
        <v>2.1700000000000004</v>
      </c>
      <c r="X107" s="181">
        <f t="shared" si="89"/>
        <v>2.2200000000000002</v>
      </c>
      <c r="Y107" s="233">
        <f>X107+0.05</f>
        <v>2.27</v>
      </c>
      <c r="Z107" s="129"/>
    </row>
    <row r="108" spans="1:26" ht="36" x14ac:dyDescent="0.2">
      <c r="A108" s="110" t="s">
        <v>492</v>
      </c>
      <c r="B108" s="117" t="s">
        <v>397</v>
      </c>
      <c r="C108" s="78" t="s">
        <v>12</v>
      </c>
      <c r="D108" s="81" t="s">
        <v>361</v>
      </c>
      <c r="E108" s="78" t="s">
        <v>363</v>
      </c>
      <c r="F108" s="196">
        <v>1.3</v>
      </c>
      <c r="G108" s="196">
        <v>1.4</v>
      </c>
      <c r="H108" s="141">
        <f>K108*0.95</f>
        <v>1.4059999999999999</v>
      </c>
      <c r="I108" s="141">
        <f>L108*0.95</f>
        <v>1.4155</v>
      </c>
      <c r="J108" s="141">
        <f>M108*0.95</f>
        <v>1.4344999999999999</v>
      </c>
      <c r="K108" s="154">
        <v>1.48</v>
      </c>
      <c r="L108" s="155">
        <f>K108+0.01</f>
        <v>1.49</v>
      </c>
      <c r="M108" s="155">
        <f>L108+0.02</f>
        <v>1.51</v>
      </c>
      <c r="N108" s="156">
        <f>K108*1.05</f>
        <v>1.554</v>
      </c>
      <c r="O108" s="156">
        <f>N108+0.01</f>
        <v>1.5640000000000001</v>
      </c>
      <c r="P108" s="157">
        <f>O108+0.02</f>
        <v>1.5840000000000001</v>
      </c>
      <c r="Q108" s="141">
        <f t="shared" si="83"/>
        <v>1.5998000000000001</v>
      </c>
      <c r="R108" s="141">
        <f t="shared" si="84"/>
        <v>1.6473000000000002</v>
      </c>
      <c r="S108" s="141">
        <f t="shared" si="85"/>
        <v>1.6948000000000001</v>
      </c>
      <c r="T108" s="158">
        <f>P108+0.1</f>
        <v>1.6840000000000002</v>
      </c>
      <c r="U108" s="159">
        <f t="shared" si="87"/>
        <v>1.7340000000000002</v>
      </c>
      <c r="V108" s="159">
        <f>T108+0.1</f>
        <v>1.7840000000000003</v>
      </c>
      <c r="W108" s="160">
        <f>T108*1.05</f>
        <v>1.7682000000000002</v>
      </c>
      <c r="X108" s="181">
        <f t="shared" si="89"/>
        <v>1.8182000000000003</v>
      </c>
      <c r="Y108" s="161">
        <f>W108+0.1</f>
        <v>1.8682000000000003</v>
      </c>
      <c r="Z108" s="129"/>
    </row>
    <row r="109" spans="1:26" ht="60" x14ac:dyDescent="0.2">
      <c r="A109" s="110" t="s">
        <v>493</v>
      </c>
      <c r="B109" s="117" t="s">
        <v>284</v>
      </c>
      <c r="C109" s="76" t="s">
        <v>285</v>
      </c>
      <c r="D109" s="77" t="s">
        <v>361</v>
      </c>
      <c r="E109" s="76" t="s">
        <v>363</v>
      </c>
      <c r="F109" s="192"/>
      <c r="G109" s="163">
        <v>3</v>
      </c>
      <c r="H109" s="141" t="s">
        <v>131</v>
      </c>
      <c r="I109" s="247"/>
      <c r="J109" s="247"/>
      <c r="K109" s="176" t="s">
        <v>131</v>
      </c>
      <c r="L109" s="177" t="s">
        <v>131</v>
      </c>
      <c r="M109" s="177" t="s">
        <v>131</v>
      </c>
      <c r="N109" s="156" t="s">
        <v>131</v>
      </c>
      <c r="O109" s="156" t="s">
        <v>131</v>
      </c>
      <c r="P109" s="157" t="s">
        <v>131</v>
      </c>
      <c r="Q109" s="141">
        <f t="shared" si="83"/>
        <v>3.3724999999999996</v>
      </c>
      <c r="R109" s="141">
        <f t="shared" si="84"/>
        <v>3.4199999999999995</v>
      </c>
      <c r="S109" s="141">
        <f t="shared" si="85"/>
        <v>3.4674999999999998</v>
      </c>
      <c r="T109" s="158">
        <f>(G109*1.15)+0.1</f>
        <v>3.55</v>
      </c>
      <c r="U109" s="159">
        <f t="shared" si="87"/>
        <v>3.5999999999999996</v>
      </c>
      <c r="V109" s="159">
        <f>T109+0.1</f>
        <v>3.65</v>
      </c>
      <c r="W109" s="160">
        <f>T109*1.05</f>
        <v>3.7275</v>
      </c>
      <c r="X109" s="181">
        <f t="shared" si="89"/>
        <v>3.7774999999999999</v>
      </c>
      <c r="Y109" s="161">
        <f>W109+0.1</f>
        <v>3.8275000000000001</v>
      </c>
      <c r="Z109" s="129"/>
    </row>
    <row r="110" spans="1:26" ht="72" x14ac:dyDescent="0.2">
      <c r="A110" s="110" t="s">
        <v>494</v>
      </c>
      <c r="B110" s="117" t="s">
        <v>288</v>
      </c>
      <c r="C110" s="78" t="s">
        <v>13</v>
      </c>
      <c r="D110" s="81">
        <v>100</v>
      </c>
      <c r="E110" s="78" t="s">
        <v>241</v>
      </c>
      <c r="F110" s="195"/>
      <c r="G110" s="196">
        <v>1</v>
      </c>
      <c r="H110" s="141" t="s">
        <v>131</v>
      </c>
      <c r="I110" s="247"/>
      <c r="J110" s="247"/>
      <c r="K110" s="154" t="s">
        <v>131</v>
      </c>
      <c r="L110" s="155" t="s">
        <v>131</v>
      </c>
      <c r="M110" s="155" t="s">
        <v>131</v>
      </c>
      <c r="N110" s="156" t="s">
        <v>131</v>
      </c>
      <c r="O110" s="156" t="s">
        <v>131</v>
      </c>
      <c r="P110" s="157" t="s">
        <v>131</v>
      </c>
      <c r="Q110" s="141">
        <f t="shared" si="83"/>
        <v>1.1875</v>
      </c>
      <c r="R110" s="141">
        <f t="shared" si="84"/>
        <v>1.2349999999999999</v>
      </c>
      <c r="S110" s="141">
        <f t="shared" si="85"/>
        <v>1.2825</v>
      </c>
      <c r="T110" s="158">
        <f>(G110*1.15)+0.1</f>
        <v>1.25</v>
      </c>
      <c r="U110" s="159">
        <f t="shared" si="87"/>
        <v>1.3</v>
      </c>
      <c r="V110" s="159">
        <f>T110+0.1</f>
        <v>1.35</v>
      </c>
      <c r="W110" s="160">
        <f>T110*1.05</f>
        <v>1.3125</v>
      </c>
      <c r="X110" s="181">
        <f>W110+0.05</f>
        <v>1.3625</v>
      </c>
      <c r="Y110" s="161">
        <f>W110+0.1</f>
        <v>1.4125000000000001</v>
      </c>
      <c r="Z110" s="129"/>
    </row>
    <row r="111" spans="1:26" ht="24" customHeight="1" x14ac:dyDescent="0.2">
      <c r="A111" s="112"/>
      <c r="B111" s="124" t="s">
        <v>756</v>
      </c>
      <c r="C111" s="82"/>
      <c r="D111" s="83">
        <v>100</v>
      </c>
      <c r="E111" s="82"/>
      <c r="F111" s="199"/>
      <c r="G111" s="142"/>
      <c r="H111" s="141"/>
      <c r="I111" s="247"/>
      <c r="J111" s="247"/>
      <c r="K111" s="154"/>
      <c r="L111" s="155"/>
      <c r="M111" s="155"/>
      <c r="N111" s="156"/>
      <c r="O111" s="156"/>
      <c r="P111" s="157"/>
      <c r="Q111" s="147"/>
      <c r="R111" s="147"/>
      <c r="S111" s="147"/>
      <c r="T111" s="158"/>
      <c r="U111" s="159"/>
      <c r="V111" s="159"/>
      <c r="W111" s="160"/>
      <c r="X111" s="160"/>
      <c r="Y111" s="234"/>
      <c r="Z111" s="219" t="s">
        <v>474</v>
      </c>
    </row>
    <row r="112" spans="1:26" ht="24" customHeight="1" x14ac:dyDescent="0.2">
      <c r="A112" s="110" t="s">
        <v>579</v>
      </c>
      <c r="B112" s="123" t="s">
        <v>580</v>
      </c>
      <c r="C112" s="76" t="s">
        <v>24</v>
      </c>
      <c r="D112" s="87"/>
      <c r="E112" s="78"/>
      <c r="F112" s="198">
        <v>0.56000000000000005</v>
      </c>
      <c r="G112" s="198">
        <v>0.91</v>
      </c>
      <c r="H112" s="141">
        <f t="shared" ref="H112:J113" si="92">K112*0.95</f>
        <v>0.95095000000000007</v>
      </c>
      <c r="I112" s="141">
        <f t="shared" si="92"/>
        <v>0.96045000000000003</v>
      </c>
      <c r="J112" s="141">
        <f t="shared" si="92"/>
        <v>0.97945000000000004</v>
      </c>
      <c r="K112" s="176">
        <f>G112*1.1</f>
        <v>1.0010000000000001</v>
      </c>
      <c r="L112" s="155">
        <f>K112+0.01</f>
        <v>1.0110000000000001</v>
      </c>
      <c r="M112" s="155">
        <f>L112+0.02</f>
        <v>1.0310000000000001</v>
      </c>
      <c r="N112" s="178">
        <f>(K112*1.05)</f>
        <v>1.0510500000000003</v>
      </c>
      <c r="O112" s="156">
        <f>N112+0.01</f>
        <v>1.0610500000000003</v>
      </c>
      <c r="P112" s="157">
        <f>O112+0.02</f>
        <v>1.0810500000000003</v>
      </c>
      <c r="Q112" s="141">
        <f t="shared" ref="Q112:S113" si="93">T112*0.95</f>
        <v>1.0374000000000001</v>
      </c>
      <c r="R112" s="141">
        <f t="shared" si="93"/>
        <v>1.0849</v>
      </c>
      <c r="S112" s="141">
        <f t="shared" si="93"/>
        <v>1.1324000000000001</v>
      </c>
      <c r="T112" s="229">
        <f>G112*1.2</f>
        <v>1.0920000000000001</v>
      </c>
      <c r="U112" s="159">
        <f t="shared" si="87"/>
        <v>1.1420000000000001</v>
      </c>
      <c r="V112" s="159">
        <f>T112+0.1</f>
        <v>1.1920000000000002</v>
      </c>
      <c r="W112" s="181">
        <f>((G112*1.2)*1.05)</f>
        <v>1.1466000000000001</v>
      </c>
      <c r="X112" s="181">
        <f>W112+0.05</f>
        <v>1.1966000000000001</v>
      </c>
      <c r="Y112" s="161">
        <f>W112+0.1</f>
        <v>1.2466000000000002</v>
      </c>
      <c r="Z112" s="129"/>
    </row>
    <row r="113" spans="1:26" ht="24" customHeight="1" x14ac:dyDescent="0.2">
      <c r="A113" s="112">
        <v>43065</v>
      </c>
      <c r="B113" s="117" t="s">
        <v>25</v>
      </c>
      <c r="C113" s="76" t="s">
        <v>277</v>
      </c>
      <c r="D113" s="77" t="s">
        <v>361</v>
      </c>
      <c r="E113" s="76" t="s">
        <v>363</v>
      </c>
      <c r="F113" s="196">
        <v>0.99</v>
      </c>
      <c r="G113" s="196">
        <v>0</v>
      </c>
      <c r="H113" s="141">
        <f t="shared" si="92"/>
        <v>1.0165</v>
      </c>
      <c r="I113" s="141">
        <f t="shared" si="92"/>
        <v>1.026</v>
      </c>
      <c r="J113" s="141">
        <f t="shared" si="92"/>
        <v>1.0449999999999999</v>
      </c>
      <c r="K113" s="154">
        <v>1.07</v>
      </c>
      <c r="L113" s="155">
        <f>K113+0.01</f>
        <v>1.08</v>
      </c>
      <c r="M113" s="155">
        <f>L113+0.02</f>
        <v>1.1000000000000001</v>
      </c>
      <c r="N113" s="156">
        <f>K113*1.05</f>
        <v>1.1235000000000002</v>
      </c>
      <c r="O113" s="156">
        <f>N113+0.01</f>
        <v>1.1335000000000002</v>
      </c>
      <c r="P113" s="157">
        <f>O113+0.02</f>
        <v>1.1535000000000002</v>
      </c>
      <c r="Q113" s="141">
        <f t="shared" si="93"/>
        <v>1.1908250000000002</v>
      </c>
      <c r="R113" s="141">
        <f t="shared" si="93"/>
        <v>1.2383250000000003</v>
      </c>
      <c r="S113" s="141">
        <f t="shared" si="93"/>
        <v>1.2858250000000002</v>
      </c>
      <c r="T113" s="158">
        <f>P113+0.1</f>
        <v>1.2535000000000003</v>
      </c>
      <c r="U113" s="159">
        <f t="shared" si="87"/>
        <v>1.3035000000000003</v>
      </c>
      <c r="V113" s="159">
        <f>T113+0.1</f>
        <v>1.3535000000000004</v>
      </c>
      <c r="W113" s="160">
        <f>T113*1.05</f>
        <v>1.3161750000000003</v>
      </c>
      <c r="X113" s="181">
        <f>W113+0.05</f>
        <v>1.3661750000000004</v>
      </c>
      <c r="Y113" s="161">
        <f>W113+0.1</f>
        <v>1.4161750000000004</v>
      </c>
      <c r="Z113" s="129"/>
    </row>
    <row r="114" spans="1:26" ht="24" customHeight="1" x14ac:dyDescent="0.2">
      <c r="A114" s="110" t="s">
        <v>581</v>
      </c>
      <c r="B114" s="84" t="s">
        <v>251</v>
      </c>
      <c r="C114" s="76"/>
      <c r="D114" s="87"/>
      <c r="E114" s="78"/>
      <c r="F114" s="198"/>
      <c r="G114" s="198"/>
      <c r="H114" s="141"/>
      <c r="I114" s="247"/>
      <c r="J114" s="247"/>
      <c r="K114" s="176" t="s">
        <v>131</v>
      </c>
      <c r="L114" s="177" t="s">
        <v>131</v>
      </c>
      <c r="M114" s="177" t="s">
        <v>131</v>
      </c>
      <c r="N114" s="224" t="s">
        <v>131</v>
      </c>
      <c r="O114" s="224" t="s">
        <v>131</v>
      </c>
      <c r="P114" s="225" t="s">
        <v>131</v>
      </c>
      <c r="Q114" s="147"/>
      <c r="R114" s="147"/>
      <c r="S114" s="147"/>
      <c r="T114" s="229" t="s">
        <v>131</v>
      </c>
      <c r="U114" s="180" t="s">
        <v>131</v>
      </c>
      <c r="V114" s="180" t="s">
        <v>131</v>
      </c>
      <c r="W114" s="181" t="s">
        <v>131</v>
      </c>
      <c r="X114" s="181" t="s">
        <v>131</v>
      </c>
      <c r="Y114" s="235" t="s">
        <v>131</v>
      </c>
      <c r="Z114" s="129" t="s">
        <v>749</v>
      </c>
    </row>
    <row r="115" spans="1:26" ht="24" customHeight="1" x14ac:dyDescent="0.2">
      <c r="A115" s="110" t="s">
        <v>582</v>
      </c>
      <c r="B115" s="84" t="s">
        <v>252</v>
      </c>
      <c r="C115" s="76"/>
      <c r="D115" s="87"/>
      <c r="E115" s="78"/>
      <c r="F115" s="198"/>
      <c r="G115" s="198"/>
      <c r="H115" s="141"/>
      <c r="I115" s="247"/>
      <c r="J115" s="247"/>
      <c r="K115" s="176" t="s">
        <v>131</v>
      </c>
      <c r="L115" s="177" t="s">
        <v>131</v>
      </c>
      <c r="M115" s="177" t="s">
        <v>131</v>
      </c>
      <c r="N115" s="224" t="s">
        <v>131</v>
      </c>
      <c r="O115" s="224" t="s">
        <v>131</v>
      </c>
      <c r="P115" s="225" t="s">
        <v>131</v>
      </c>
      <c r="Q115" s="147"/>
      <c r="R115" s="147"/>
      <c r="S115" s="147"/>
      <c r="T115" s="229" t="s">
        <v>131</v>
      </c>
      <c r="U115" s="180" t="s">
        <v>131</v>
      </c>
      <c r="V115" s="180" t="s">
        <v>131</v>
      </c>
      <c r="W115" s="181" t="s">
        <v>131</v>
      </c>
      <c r="X115" s="181" t="s">
        <v>131</v>
      </c>
      <c r="Y115" s="235" t="s">
        <v>131</v>
      </c>
      <c r="Z115" s="129" t="s">
        <v>749</v>
      </c>
    </row>
    <row r="116" spans="1:26" ht="24" customHeight="1" x14ac:dyDescent="0.2">
      <c r="A116" s="92" t="s">
        <v>741</v>
      </c>
      <c r="B116" s="123" t="s">
        <v>742</v>
      </c>
      <c r="C116" s="77" t="s">
        <v>330</v>
      </c>
      <c r="D116" s="93"/>
      <c r="E116" s="81"/>
      <c r="F116" s="183">
        <v>2.5</v>
      </c>
      <c r="G116" s="183"/>
      <c r="H116" s="141"/>
      <c r="I116" s="247"/>
      <c r="J116" s="247"/>
      <c r="K116" s="176"/>
      <c r="L116" s="177" t="s">
        <v>131</v>
      </c>
      <c r="M116" s="177" t="s">
        <v>131</v>
      </c>
      <c r="N116" s="224" t="s">
        <v>131</v>
      </c>
      <c r="O116" s="224" t="s">
        <v>131</v>
      </c>
      <c r="P116" s="225" t="s">
        <v>131</v>
      </c>
      <c r="Q116" s="141">
        <f t="shared" ref="Q116:S117" si="94">T116*0.95</f>
        <v>0</v>
      </c>
      <c r="R116" s="141">
        <f t="shared" si="94"/>
        <v>3.0874999999999999</v>
      </c>
      <c r="S116" s="141">
        <f t="shared" si="94"/>
        <v>3.0874999999999999</v>
      </c>
      <c r="T116" s="158">
        <f>G116*1.3</f>
        <v>0</v>
      </c>
      <c r="U116" s="180">
        <v>3.25</v>
      </c>
      <c r="V116" s="180">
        <v>3.25</v>
      </c>
      <c r="W116" s="160">
        <f>G116*1.55</f>
        <v>0</v>
      </c>
      <c r="X116" s="181">
        <v>3.875</v>
      </c>
      <c r="Y116" s="233">
        <v>3.875</v>
      </c>
      <c r="Z116" s="139"/>
    </row>
    <row r="117" spans="1:26" ht="48" customHeight="1" x14ac:dyDescent="0.2">
      <c r="A117" s="110" t="s">
        <v>595</v>
      </c>
      <c r="B117" s="115" t="s">
        <v>290</v>
      </c>
      <c r="C117" s="76" t="s">
        <v>291</v>
      </c>
      <c r="D117" s="77" t="s">
        <v>372</v>
      </c>
      <c r="E117" s="76" t="s">
        <v>363</v>
      </c>
      <c r="F117" s="183"/>
      <c r="G117" s="198">
        <v>1.6</v>
      </c>
      <c r="H117" s="141"/>
      <c r="I117" s="247"/>
      <c r="J117" s="247"/>
      <c r="K117" s="176" t="s">
        <v>131</v>
      </c>
      <c r="L117" s="177" t="s">
        <v>131</v>
      </c>
      <c r="M117" s="177" t="s">
        <v>131</v>
      </c>
      <c r="N117" s="224" t="s">
        <v>131</v>
      </c>
      <c r="O117" s="224" t="s">
        <v>131</v>
      </c>
      <c r="P117" s="225" t="s">
        <v>131</v>
      </c>
      <c r="Q117" s="141">
        <f t="shared" si="94"/>
        <v>1.8239999999999998</v>
      </c>
      <c r="R117" s="141">
        <f t="shared" si="94"/>
        <v>1.8714999999999999</v>
      </c>
      <c r="S117" s="141">
        <f t="shared" si="94"/>
        <v>1.9189999999999998</v>
      </c>
      <c r="T117" s="229">
        <f>G117*1.2</f>
        <v>1.92</v>
      </c>
      <c r="U117" s="180">
        <f>T117+0.05</f>
        <v>1.97</v>
      </c>
      <c r="V117" s="159">
        <f>T117+0.1</f>
        <v>2.02</v>
      </c>
      <c r="W117" s="181">
        <f>(T117*1.05)</f>
        <v>2.016</v>
      </c>
      <c r="X117" s="181">
        <f>W117+0.05</f>
        <v>2.0659999999999998</v>
      </c>
      <c r="Y117" s="161">
        <f>W117+0.1</f>
        <v>2.1160000000000001</v>
      </c>
      <c r="Z117" s="129"/>
    </row>
    <row r="118" spans="1:26" ht="24" hidden="1" customHeight="1" x14ac:dyDescent="0.2">
      <c r="A118" s="112">
        <v>11045</v>
      </c>
      <c r="B118" s="125" t="s">
        <v>469</v>
      </c>
      <c r="C118" s="82"/>
      <c r="D118" s="83"/>
      <c r="E118" s="82"/>
      <c r="F118" s="199"/>
      <c r="G118" s="142"/>
      <c r="H118" s="141"/>
      <c r="I118" s="247"/>
      <c r="J118" s="247"/>
      <c r="K118" s="154"/>
      <c r="L118" s="155"/>
      <c r="M118" s="155"/>
      <c r="N118" s="156"/>
      <c r="O118" s="156"/>
      <c r="P118" s="157"/>
      <c r="Q118" s="141">
        <f t="shared" ref="Q118:S121" si="95">T118*0.95</f>
        <v>0</v>
      </c>
      <c r="R118" s="141">
        <f t="shared" si="95"/>
        <v>0</v>
      </c>
      <c r="S118" s="141">
        <f t="shared" si="95"/>
        <v>0</v>
      </c>
      <c r="T118" s="158"/>
      <c r="U118" s="159"/>
      <c r="V118" s="159"/>
      <c r="W118" s="160"/>
      <c r="X118" s="160"/>
      <c r="Y118" s="234"/>
      <c r="Z118" s="130"/>
    </row>
    <row r="119" spans="1:26" ht="24" hidden="1" customHeight="1" x14ac:dyDescent="0.2">
      <c r="A119" s="112"/>
      <c r="B119" s="125" t="s">
        <v>775</v>
      </c>
      <c r="C119" s="82"/>
      <c r="D119" s="83"/>
      <c r="E119" s="82"/>
      <c r="F119" s="199"/>
      <c r="G119" s="142"/>
      <c r="H119" s="141"/>
      <c r="I119" s="247"/>
      <c r="J119" s="247"/>
      <c r="K119" s="154"/>
      <c r="L119" s="155"/>
      <c r="M119" s="155"/>
      <c r="N119" s="156"/>
      <c r="O119" s="156"/>
      <c r="P119" s="157"/>
      <c r="Q119" s="141">
        <f t="shared" si="95"/>
        <v>0</v>
      </c>
      <c r="R119" s="141">
        <f t="shared" si="95"/>
        <v>0</v>
      </c>
      <c r="S119" s="141">
        <f t="shared" si="95"/>
        <v>0</v>
      </c>
      <c r="T119" s="158"/>
      <c r="U119" s="159"/>
      <c r="V119" s="159"/>
      <c r="W119" s="160"/>
      <c r="X119" s="160"/>
      <c r="Y119" s="234"/>
      <c r="Z119" s="130"/>
    </row>
    <row r="120" spans="1:26" ht="24" hidden="1" customHeight="1" x14ac:dyDescent="0.2">
      <c r="A120" s="112">
        <v>43161</v>
      </c>
      <c r="B120" s="128" t="s">
        <v>473</v>
      </c>
      <c r="C120" s="98"/>
      <c r="D120" s="90"/>
      <c r="E120" s="90"/>
      <c r="F120" s="148"/>
      <c r="G120" s="200"/>
      <c r="H120" s="204"/>
      <c r="I120" s="248"/>
      <c r="J120" s="248"/>
      <c r="K120" s="176"/>
      <c r="L120" s="177"/>
      <c r="M120" s="177"/>
      <c r="N120" s="224"/>
      <c r="O120" s="224"/>
      <c r="P120" s="225"/>
      <c r="Q120" s="141">
        <f t="shared" si="95"/>
        <v>0</v>
      </c>
      <c r="R120" s="141">
        <f t="shared" si="95"/>
        <v>0</v>
      </c>
      <c r="S120" s="141">
        <f t="shared" si="95"/>
        <v>0</v>
      </c>
      <c r="T120" s="227"/>
      <c r="U120" s="180"/>
      <c r="V120" s="180"/>
      <c r="W120" s="231"/>
      <c r="X120" s="181"/>
      <c r="Y120" s="237"/>
      <c r="Z120" s="129"/>
    </row>
    <row r="121" spans="1:26" ht="24" customHeight="1" x14ac:dyDescent="0.2">
      <c r="A121" s="112">
        <v>11281</v>
      </c>
      <c r="B121" s="119" t="s">
        <v>125</v>
      </c>
      <c r="C121" s="76" t="s">
        <v>126</v>
      </c>
      <c r="D121" s="77">
        <v>20</v>
      </c>
      <c r="E121" s="76" t="s">
        <v>368</v>
      </c>
      <c r="F121" s="192"/>
      <c r="G121" s="163">
        <v>52</v>
      </c>
      <c r="H121" s="141" t="s">
        <v>131</v>
      </c>
      <c r="I121" s="247"/>
      <c r="J121" s="247"/>
      <c r="K121" s="172"/>
      <c r="L121" s="173"/>
      <c r="M121" s="173"/>
      <c r="N121" s="174"/>
      <c r="O121" s="174"/>
      <c r="P121" s="175"/>
      <c r="Q121" s="141">
        <f t="shared" si="95"/>
        <v>61.75</v>
      </c>
      <c r="R121" s="141">
        <f t="shared" si="95"/>
        <v>61.75</v>
      </c>
      <c r="S121" s="141">
        <f t="shared" si="95"/>
        <v>61.75</v>
      </c>
      <c r="T121" s="309">
        <v>65</v>
      </c>
      <c r="U121" s="310">
        <f>T121</f>
        <v>65</v>
      </c>
      <c r="V121" s="310">
        <f>T121</f>
        <v>65</v>
      </c>
      <c r="W121" s="311">
        <f>T121+20</f>
        <v>85</v>
      </c>
      <c r="X121" s="311">
        <f>W121</f>
        <v>85</v>
      </c>
      <c r="Y121" s="312">
        <f>W121</f>
        <v>85</v>
      </c>
      <c r="Z121" s="129"/>
    </row>
    <row r="122" spans="1:26" ht="24" hidden="1" customHeight="1" x14ac:dyDescent="0.2">
      <c r="A122" s="112">
        <v>43143</v>
      </c>
      <c r="B122" s="125" t="s">
        <v>471</v>
      </c>
      <c r="C122" s="82"/>
      <c r="D122" s="83"/>
      <c r="E122" s="82"/>
      <c r="F122" s="199"/>
      <c r="G122" s="142"/>
      <c r="H122" s="141"/>
      <c r="I122" s="247"/>
      <c r="J122" s="247"/>
      <c r="K122" s="154"/>
      <c r="L122" s="155"/>
      <c r="M122" s="155"/>
      <c r="N122" s="156"/>
      <c r="O122" s="156"/>
      <c r="P122" s="157"/>
      <c r="Q122" s="147"/>
      <c r="R122" s="147"/>
      <c r="S122" s="147"/>
      <c r="T122" s="158"/>
      <c r="U122" s="159"/>
      <c r="V122" s="159"/>
      <c r="W122" s="160"/>
      <c r="X122" s="160"/>
      <c r="Y122" s="234"/>
      <c r="Z122" s="130"/>
    </row>
    <row r="123" spans="1:26" ht="24" hidden="1" customHeight="1" x14ac:dyDescent="0.2">
      <c r="A123" s="112">
        <v>43141</v>
      </c>
      <c r="B123" s="125" t="s">
        <v>472</v>
      </c>
      <c r="C123" s="82"/>
      <c r="D123" s="83"/>
      <c r="E123" s="82"/>
      <c r="F123" s="199"/>
      <c r="G123" s="142"/>
      <c r="H123" s="141"/>
      <c r="I123" s="247"/>
      <c r="J123" s="247"/>
      <c r="K123" s="154"/>
      <c r="L123" s="155"/>
      <c r="M123" s="155"/>
      <c r="N123" s="156"/>
      <c r="O123" s="156"/>
      <c r="P123" s="157"/>
      <c r="Q123" s="147"/>
      <c r="R123" s="147"/>
      <c r="S123" s="147"/>
      <c r="T123" s="158"/>
      <c r="U123" s="159"/>
      <c r="V123" s="159"/>
      <c r="W123" s="160"/>
      <c r="X123" s="160"/>
      <c r="Y123" s="234"/>
      <c r="Z123" s="130"/>
    </row>
    <row r="124" spans="1:26" ht="24" customHeight="1" x14ac:dyDescent="0.2">
      <c r="A124" s="110" t="s">
        <v>585</v>
      </c>
      <c r="B124" s="115" t="s">
        <v>452</v>
      </c>
      <c r="C124" s="76" t="s">
        <v>335</v>
      </c>
      <c r="D124" s="88"/>
      <c r="E124" s="78"/>
      <c r="F124" s="183">
        <v>6.7</v>
      </c>
      <c r="G124" s="201"/>
      <c r="H124" s="142"/>
      <c r="I124" s="252"/>
      <c r="J124" s="252"/>
      <c r="K124" s="176" t="s">
        <v>131</v>
      </c>
      <c r="L124" s="177" t="s">
        <v>131</v>
      </c>
      <c r="M124" s="177" t="s">
        <v>131</v>
      </c>
      <c r="N124" s="224" t="s">
        <v>131</v>
      </c>
      <c r="O124" s="224" t="s">
        <v>131</v>
      </c>
      <c r="P124" s="225" t="s">
        <v>131</v>
      </c>
      <c r="Q124" s="141">
        <f t="shared" ref="Q124:Q140" si="96">T124*0.95</f>
        <v>7.0015000000000009</v>
      </c>
      <c r="R124" s="141">
        <f t="shared" ref="R124:R140" si="97">U124*0.95</f>
        <v>7.0490000000000004</v>
      </c>
      <c r="S124" s="141">
        <f t="shared" ref="S124:S140" si="98">V124*0.95</f>
        <v>7.0965000000000007</v>
      </c>
      <c r="T124" s="227">
        <f>F124*1.1</f>
        <v>7.370000000000001</v>
      </c>
      <c r="U124" s="180">
        <f>T124+0.05</f>
        <v>7.4200000000000008</v>
      </c>
      <c r="V124" s="159">
        <f>T124+0.1</f>
        <v>7.4700000000000006</v>
      </c>
      <c r="W124" s="181">
        <f>(T124*1.05)</f>
        <v>7.738500000000001</v>
      </c>
      <c r="X124" s="181">
        <f>W124+0.05</f>
        <v>7.7885000000000009</v>
      </c>
      <c r="Y124" s="161">
        <f>W124+0.1</f>
        <v>7.8385000000000007</v>
      </c>
      <c r="Z124" s="129"/>
    </row>
    <row r="125" spans="1:26" ht="24" customHeight="1" x14ac:dyDescent="0.2">
      <c r="A125" s="110" t="s">
        <v>584</v>
      </c>
      <c r="B125" s="84" t="s">
        <v>254</v>
      </c>
      <c r="C125" s="76"/>
      <c r="D125" s="87"/>
      <c r="E125" s="78"/>
      <c r="F125" s="198">
        <v>3.35</v>
      </c>
      <c r="G125" s="198">
        <v>3.5</v>
      </c>
      <c r="H125" s="141">
        <f t="shared" ref="H125:H136" si="99">K125*0.95</f>
        <v>3.8189999999999995</v>
      </c>
      <c r="I125" s="141">
        <f t="shared" ref="I125:I136" si="100">L125*0.95</f>
        <v>3.8284999999999991</v>
      </c>
      <c r="J125" s="141">
        <f t="shared" ref="J125:J136" si="101">M125*0.95</f>
        <v>3.8474999999999997</v>
      </c>
      <c r="K125" s="176">
        <f>F125*1.2</f>
        <v>4.0199999999999996</v>
      </c>
      <c r="L125" s="177">
        <f>K125+0.01</f>
        <v>4.0299999999999994</v>
      </c>
      <c r="M125" s="177">
        <f>K125+0.03</f>
        <v>4.05</v>
      </c>
      <c r="N125" s="178">
        <f>(K125*1.05)</f>
        <v>4.2210000000000001</v>
      </c>
      <c r="O125" s="224">
        <f t="shared" ref="O125:O135" si="102">N125+0.01</f>
        <v>4.2309999999999999</v>
      </c>
      <c r="P125" s="225">
        <f t="shared" ref="P125:P135" si="103">N125+0.03</f>
        <v>4.2510000000000003</v>
      </c>
      <c r="Q125" s="141">
        <f t="shared" si="96"/>
        <v>3.9899999999999998</v>
      </c>
      <c r="R125" s="141">
        <f t="shared" si="97"/>
        <v>4.0374999999999996</v>
      </c>
      <c r="S125" s="141">
        <f t="shared" si="98"/>
        <v>4.085</v>
      </c>
      <c r="T125" s="229">
        <f>G125*1.2</f>
        <v>4.2</v>
      </c>
      <c r="U125" s="180">
        <f>T125+0.05</f>
        <v>4.25</v>
      </c>
      <c r="V125" s="180">
        <f>T125+0.1</f>
        <v>4.3</v>
      </c>
      <c r="W125" s="181">
        <f>((G125*1.2)*1.05)</f>
        <v>4.41</v>
      </c>
      <c r="X125" s="181">
        <f>W125+0.05</f>
        <v>4.46</v>
      </c>
      <c r="Y125" s="182">
        <f>W125+0.1</f>
        <v>4.51</v>
      </c>
      <c r="Z125" s="129"/>
    </row>
    <row r="126" spans="1:26" ht="24" customHeight="1" x14ac:dyDescent="0.2">
      <c r="A126" s="110" t="s">
        <v>570</v>
      </c>
      <c r="B126" s="122" t="s">
        <v>163</v>
      </c>
      <c r="C126" s="76"/>
      <c r="D126" s="77">
        <v>160</v>
      </c>
      <c r="E126" s="78" t="s">
        <v>241</v>
      </c>
      <c r="F126" s="198">
        <v>3.5</v>
      </c>
      <c r="G126" s="198">
        <v>3.65</v>
      </c>
      <c r="H126" s="141">
        <f t="shared" si="99"/>
        <v>3.9899999999999998</v>
      </c>
      <c r="I126" s="141">
        <f t="shared" si="100"/>
        <v>3.9994999999999998</v>
      </c>
      <c r="J126" s="141">
        <f t="shared" si="101"/>
        <v>4.0185000000000004</v>
      </c>
      <c r="K126" s="176">
        <f>F126*1.2</f>
        <v>4.2</v>
      </c>
      <c r="L126" s="177">
        <f t="shared" ref="L126:L136" si="104">K126+0.01</f>
        <v>4.21</v>
      </c>
      <c r="M126" s="177">
        <f t="shared" ref="M126:M135" si="105">K126+0.03</f>
        <v>4.2300000000000004</v>
      </c>
      <c r="N126" s="178">
        <f>(K126*1.05)</f>
        <v>4.41</v>
      </c>
      <c r="O126" s="224">
        <f t="shared" si="102"/>
        <v>4.42</v>
      </c>
      <c r="P126" s="225">
        <f t="shared" si="103"/>
        <v>4.4400000000000004</v>
      </c>
      <c r="Q126" s="141">
        <f t="shared" si="96"/>
        <v>4.1609999999999996</v>
      </c>
      <c r="R126" s="141">
        <f t="shared" si="97"/>
        <v>4.2084999999999999</v>
      </c>
      <c r="S126" s="141">
        <f t="shared" si="98"/>
        <v>4.2559999999999993</v>
      </c>
      <c r="T126" s="229">
        <f>G126*1.2</f>
        <v>4.38</v>
      </c>
      <c r="U126" s="180">
        <f>T126+0.05</f>
        <v>4.43</v>
      </c>
      <c r="V126" s="180">
        <f>T126+0.1</f>
        <v>4.4799999999999995</v>
      </c>
      <c r="W126" s="181">
        <f>((G126*1.2)*1.05)</f>
        <v>4.5990000000000002</v>
      </c>
      <c r="X126" s="181">
        <f>W126+0.05</f>
        <v>4.649</v>
      </c>
      <c r="Y126" s="182">
        <f>W126+0.1</f>
        <v>4.6989999999999998</v>
      </c>
      <c r="Z126" s="129"/>
    </row>
    <row r="127" spans="1:26" ht="24" customHeight="1" x14ac:dyDescent="0.2">
      <c r="A127" s="110" t="s">
        <v>576</v>
      </c>
      <c r="B127" s="84" t="s">
        <v>249</v>
      </c>
      <c r="C127" s="76"/>
      <c r="D127" s="77">
        <v>160</v>
      </c>
      <c r="E127" s="78" t="s">
        <v>241</v>
      </c>
      <c r="F127" s="198">
        <v>2.82</v>
      </c>
      <c r="G127" s="198">
        <v>3</v>
      </c>
      <c r="H127" s="141">
        <f t="shared" si="99"/>
        <v>3.2147999999999999</v>
      </c>
      <c r="I127" s="141">
        <f t="shared" si="100"/>
        <v>3.2242999999999995</v>
      </c>
      <c r="J127" s="141">
        <f t="shared" si="101"/>
        <v>3.2432999999999996</v>
      </c>
      <c r="K127" s="176">
        <f>F127*1.2</f>
        <v>3.3839999999999999</v>
      </c>
      <c r="L127" s="177">
        <f t="shared" si="104"/>
        <v>3.3939999999999997</v>
      </c>
      <c r="M127" s="177">
        <f t="shared" si="105"/>
        <v>3.4139999999999997</v>
      </c>
      <c r="N127" s="178">
        <f>(K127*1.05)</f>
        <v>3.5531999999999999</v>
      </c>
      <c r="O127" s="224">
        <f t="shared" si="102"/>
        <v>3.5631999999999997</v>
      </c>
      <c r="P127" s="225">
        <f t="shared" si="103"/>
        <v>3.5831999999999997</v>
      </c>
      <c r="Q127" s="141">
        <f t="shared" si="96"/>
        <v>3.4199999999999995</v>
      </c>
      <c r="R127" s="141">
        <f t="shared" si="97"/>
        <v>3.4674999999999994</v>
      </c>
      <c r="S127" s="141">
        <f t="shared" si="98"/>
        <v>3.5149999999999997</v>
      </c>
      <c r="T127" s="229">
        <f>G127*1.2</f>
        <v>3.5999999999999996</v>
      </c>
      <c r="U127" s="180">
        <f>T127+0.05</f>
        <v>3.6499999999999995</v>
      </c>
      <c r="V127" s="180">
        <f>T127+0.1</f>
        <v>3.6999999999999997</v>
      </c>
      <c r="W127" s="181">
        <f>((G127*1.2)*1.05)</f>
        <v>3.78</v>
      </c>
      <c r="X127" s="181">
        <f>W127+0.05</f>
        <v>3.8299999999999996</v>
      </c>
      <c r="Y127" s="182">
        <f>W127+0.1</f>
        <v>3.88</v>
      </c>
      <c r="Z127" s="129"/>
    </row>
    <row r="128" spans="1:26" ht="24" customHeight="1" x14ac:dyDescent="0.2">
      <c r="A128" s="110" t="s">
        <v>577</v>
      </c>
      <c r="B128" s="84" t="s">
        <v>250</v>
      </c>
      <c r="C128" s="76"/>
      <c r="D128" s="77">
        <v>160</v>
      </c>
      <c r="E128" s="78" t="s">
        <v>241</v>
      </c>
      <c r="F128" s="198">
        <v>2.82</v>
      </c>
      <c r="G128" s="198">
        <v>3</v>
      </c>
      <c r="H128" s="141">
        <f t="shared" si="99"/>
        <v>3.2147999999999999</v>
      </c>
      <c r="I128" s="141">
        <f t="shared" si="100"/>
        <v>3.2242999999999995</v>
      </c>
      <c r="J128" s="141">
        <f t="shared" si="101"/>
        <v>3.2432999999999996</v>
      </c>
      <c r="K128" s="176">
        <f>F128*1.2</f>
        <v>3.3839999999999999</v>
      </c>
      <c r="L128" s="177">
        <f t="shared" si="104"/>
        <v>3.3939999999999997</v>
      </c>
      <c r="M128" s="177">
        <f t="shared" si="105"/>
        <v>3.4139999999999997</v>
      </c>
      <c r="N128" s="178">
        <f>(K128*1.05)</f>
        <v>3.5531999999999999</v>
      </c>
      <c r="O128" s="224">
        <f t="shared" si="102"/>
        <v>3.5631999999999997</v>
      </c>
      <c r="P128" s="225">
        <f t="shared" si="103"/>
        <v>3.5831999999999997</v>
      </c>
      <c r="Q128" s="141">
        <f t="shared" si="96"/>
        <v>3.4199999999999995</v>
      </c>
      <c r="R128" s="141">
        <f t="shared" si="97"/>
        <v>3.4674999999999994</v>
      </c>
      <c r="S128" s="141">
        <f t="shared" si="98"/>
        <v>3.5149999999999997</v>
      </c>
      <c r="T128" s="229">
        <f>G128*1.2</f>
        <v>3.5999999999999996</v>
      </c>
      <c r="U128" s="180">
        <f>T128+0.05</f>
        <v>3.6499999999999995</v>
      </c>
      <c r="V128" s="180">
        <f>T128+0.1</f>
        <v>3.6999999999999997</v>
      </c>
      <c r="W128" s="181">
        <f>((G128*1.2)*1.05)</f>
        <v>3.78</v>
      </c>
      <c r="X128" s="181">
        <f>W128+0.05</f>
        <v>3.8299999999999996</v>
      </c>
      <c r="Y128" s="182">
        <f>W128+0.1</f>
        <v>3.88</v>
      </c>
      <c r="Z128" s="129"/>
    </row>
    <row r="129" spans="1:26" ht="24" customHeight="1" x14ac:dyDescent="0.2">
      <c r="A129" s="92" t="s">
        <v>720</v>
      </c>
      <c r="B129" s="123" t="s">
        <v>721</v>
      </c>
      <c r="C129" s="76"/>
      <c r="D129" s="77">
        <v>20</v>
      </c>
      <c r="E129" s="78" t="s">
        <v>240</v>
      </c>
      <c r="F129" s="202"/>
      <c r="G129" s="202"/>
      <c r="H129" s="141"/>
      <c r="I129" s="141"/>
      <c r="J129" s="141"/>
      <c r="K129" s="176"/>
      <c r="L129" s="177"/>
      <c r="M129" s="177"/>
      <c r="N129" s="224"/>
      <c r="O129" s="224"/>
      <c r="P129" s="225"/>
      <c r="Q129" s="141"/>
      <c r="R129" s="141"/>
      <c r="S129" s="141"/>
      <c r="T129" s="227" t="s">
        <v>131</v>
      </c>
      <c r="U129" s="228" t="s">
        <v>131</v>
      </c>
      <c r="V129" s="228" t="s">
        <v>131</v>
      </c>
      <c r="W129" s="231" t="s">
        <v>131</v>
      </c>
      <c r="X129" s="231" t="s">
        <v>131</v>
      </c>
      <c r="Y129" s="232" t="s">
        <v>131</v>
      </c>
      <c r="Z129" s="129"/>
    </row>
    <row r="130" spans="1:26" ht="24" customHeight="1" x14ac:dyDescent="0.2">
      <c r="A130" s="112">
        <v>43165</v>
      </c>
      <c r="B130" s="84" t="s">
        <v>243</v>
      </c>
      <c r="C130" s="76"/>
      <c r="D130" s="77">
        <v>160</v>
      </c>
      <c r="E130" s="78" t="s">
        <v>241</v>
      </c>
      <c r="F130" s="198">
        <v>2</v>
      </c>
      <c r="G130" s="198"/>
      <c r="H130" s="141">
        <f t="shared" si="99"/>
        <v>2.2799999999999998</v>
      </c>
      <c r="I130" s="141">
        <f t="shared" si="100"/>
        <v>2.2894999999999994</v>
      </c>
      <c r="J130" s="141">
        <f t="shared" si="101"/>
        <v>2.3084999999999996</v>
      </c>
      <c r="K130" s="176">
        <f t="shared" ref="K130:K135" si="106">F130*1.2</f>
        <v>2.4</v>
      </c>
      <c r="L130" s="177">
        <f t="shared" si="104"/>
        <v>2.4099999999999997</v>
      </c>
      <c r="M130" s="177">
        <f t="shared" si="105"/>
        <v>2.4299999999999997</v>
      </c>
      <c r="N130" s="178">
        <f t="shared" ref="N130:N136" si="107">(K130*1.05)</f>
        <v>2.52</v>
      </c>
      <c r="O130" s="224">
        <f t="shared" si="102"/>
        <v>2.5299999999999998</v>
      </c>
      <c r="P130" s="225">
        <f t="shared" si="103"/>
        <v>2.5499999999999998</v>
      </c>
      <c r="Q130" s="141">
        <f t="shared" si="96"/>
        <v>0</v>
      </c>
      <c r="R130" s="141">
        <f t="shared" si="97"/>
        <v>4.7500000000000001E-2</v>
      </c>
      <c r="S130" s="141">
        <f t="shared" si="98"/>
        <v>9.5000000000000001E-2</v>
      </c>
      <c r="T130" s="229">
        <f t="shared" ref="T130:T136" si="108">G130*1.2</f>
        <v>0</v>
      </c>
      <c r="U130" s="180">
        <f t="shared" ref="U130:U138" si="109">T130+0.05</f>
        <v>0.05</v>
      </c>
      <c r="V130" s="180">
        <f t="shared" ref="V130:V138" si="110">T130+0.1</f>
        <v>0.1</v>
      </c>
      <c r="W130" s="181">
        <f>(T130*1.05)</f>
        <v>0</v>
      </c>
      <c r="X130" s="181">
        <f t="shared" ref="X130:X138" si="111">W130+0.05</f>
        <v>0.05</v>
      </c>
      <c r="Y130" s="182">
        <f t="shared" ref="Y130:Y138" si="112">W130+0.1</f>
        <v>0.1</v>
      </c>
      <c r="Z130" s="130" t="s">
        <v>749</v>
      </c>
    </row>
    <row r="131" spans="1:26" ht="24" customHeight="1" x14ac:dyDescent="0.2">
      <c r="A131" s="110" t="s">
        <v>571</v>
      </c>
      <c r="B131" s="84" t="s">
        <v>246</v>
      </c>
      <c r="C131" s="76"/>
      <c r="D131" s="77">
        <v>160</v>
      </c>
      <c r="E131" s="78" t="s">
        <v>241</v>
      </c>
      <c r="F131" s="198">
        <v>1.85</v>
      </c>
      <c r="G131" s="198">
        <v>2.0249999999999999</v>
      </c>
      <c r="H131" s="141">
        <f t="shared" si="99"/>
        <v>2.109</v>
      </c>
      <c r="I131" s="141">
        <f t="shared" si="100"/>
        <v>2.1185</v>
      </c>
      <c r="J131" s="141">
        <f t="shared" si="101"/>
        <v>2.1374999999999997</v>
      </c>
      <c r="K131" s="176">
        <f t="shared" si="106"/>
        <v>2.2200000000000002</v>
      </c>
      <c r="L131" s="177">
        <f t="shared" si="104"/>
        <v>2.23</v>
      </c>
      <c r="M131" s="177">
        <f t="shared" si="105"/>
        <v>2.25</v>
      </c>
      <c r="N131" s="178">
        <f t="shared" si="107"/>
        <v>2.3310000000000004</v>
      </c>
      <c r="O131" s="224">
        <f t="shared" si="102"/>
        <v>2.3410000000000002</v>
      </c>
      <c r="P131" s="225">
        <f t="shared" si="103"/>
        <v>2.3610000000000002</v>
      </c>
      <c r="Q131" s="141">
        <f t="shared" si="96"/>
        <v>2.3084999999999996</v>
      </c>
      <c r="R131" s="141">
        <f t="shared" si="97"/>
        <v>2.3559999999999994</v>
      </c>
      <c r="S131" s="141">
        <f t="shared" si="98"/>
        <v>2.4034999999999997</v>
      </c>
      <c r="T131" s="229">
        <f t="shared" si="108"/>
        <v>2.4299999999999997</v>
      </c>
      <c r="U131" s="180">
        <f t="shared" si="109"/>
        <v>2.4799999999999995</v>
      </c>
      <c r="V131" s="180">
        <f t="shared" si="110"/>
        <v>2.5299999999999998</v>
      </c>
      <c r="W131" s="181">
        <f>(T131*1.05)</f>
        <v>2.5514999999999999</v>
      </c>
      <c r="X131" s="181">
        <f t="shared" si="111"/>
        <v>2.6014999999999997</v>
      </c>
      <c r="Y131" s="182">
        <f t="shared" si="112"/>
        <v>2.6515</v>
      </c>
      <c r="Z131" s="129"/>
    </row>
    <row r="132" spans="1:26" ht="24" customHeight="1" x14ac:dyDescent="0.2">
      <c r="A132" s="92" t="s">
        <v>574</v>
      </c>
      <c r="B132" s="123" t="s">
        <v>575</v>
      </c>
      <c r="C132" s="76"/>
      <c r="D132" s="77">
        <v>20</v>
      </c>
      <c r="E132" s="78" t="s">
        <v>240</v>
      </c>
      <c r="F132" s="198"/>
      <c r="G132" s="198">
        <v>2.1</v>
      </c>
      <c r="H132" s="141">
        <f t="shared" si="99"/>
        <v>0</v>
      </c>
      <c r="I132" s="141">
        <f t="shared" si="100"/>
        <v>9.4999999999999998E-3</v>
      </c>
      <c r="J132" s="141">
        <f t="shared" si="101"/>
        <v>2.8499999999999998E-2</v>
      </c>
      <c r="K132" s="176">
        <f t="shared" si="106"/>
        <v>0</v>
      </c>
      <c r="L132" s="177">
        <f t="shared" si="104"/>
        <v>0.01</v>
      </c>
      <c r="M132" s="177">
        <f t="shared" si="105"/>
        <v>0.03</v>
      </c>
      <c r="N132" s="178">
        <f t="shared" si="107"/>
        <v>0</v>
      </c>
      <c r="O132" s="224">
        <f t="shared" si="102"/>
        <v>0.01</v>
      </c>
      <c r="P132" s="225">
        <f t="shared" si="103"/>
        <v>0.03</v>
      </c>
      <c r="Q132" s="141">
        <f t="shared" si="96"/>
        <v>2.3939999999999997</v>
      </c>
      <c r="R132" s="141">
        <f t="shared" si="97"/>
        <v>2.4414999999999996</v>
      </c>
      <c r="S132" s="141">
        <f t="shared" si="98"/>
        <v>2.4889999999999999</v>
      </c>
      <c r="T132" s="229">
        <f t="shared" si="108"/>
        <v>2.52</v>
      </c>
      <c r="U132" s="180">
        <f t="shared" si="109"/>
        <v>2.57</v>
      </c>
      <c r="V132" s="180">
        <f t="shared" si="110"/>
        <v>2.62</v>
      </c>
      <c r="W132" s="181">
        <f>(T132*1.05)</f>
        <v>2.6460000000000004</v>
      </c>
      <c r="X132" s="181">
        <f t="shared" si="111"/>
        <v>2.6960000000000002</v>
      </c>
      <c r="Y132" s="182">
        <f t="shared" si="112"/>
        <v>2.7460000000000004</v>
      </c>
      <c r="Z132" s="130" t="s">
        <v>749</v>
      </c>
    </row>
    <row r="133" spans="1:26" ht="24" customHeight="1" x14ac:dyDescent="0.2">
      <c r="A133" s="110" t="s">
        <v>572</v>
      </c>
      <c r="B133" s="84" t="s">
        <v>245</v>
      </c>
      <c r="C133" s="76"/>
      <c r="D133" s="77">
        <v>160</v>
      </c>
      <c r="E133" s="78" t="s">
        <v>241</v>
      </c>
      <c r="F133" s="198">
        <v>2.14</v>
      </c>
      <c r="G133" s="198">
        <v>2.3149999999999999</v>
      </c>
      <c r="H133" s="141">
        <f t="shared" si="99"/>
        <v>2.4396</v>
      </c>
      <c r="I133" s="141">
        <f t="shared" si="100"/>
        <v>2.4490999999999996</v>
      </c>
      <c r="J133" s="141">
        <f t="shared" si="101"/>
        <v>2.4680999999999997</v>
      </c>
      <c r="K133" s="176">
        <f t="shared" si="106"/>
        <v>2.5680000000000001</v>
      </c>
      <c r="L133" s="177">
        <f t="shared" si="104"/>
        <v>2.5779999999999998</v>
      </c>
      <c r="M133" s="177">
        <f t="shared" si="105"/>
        <v>2.5979999999999999</v>
      </c>
      <c r="N133" s="178">
        <f t="shared" si="107"/>
        <v>2.6964000000000001</v>
      </c>
      <c r="O133" s="224">
        <f t="shared" si="102"/>
        <v>2.7063999999999999</v>
      </c>
      <c r="P133" s="225">
        <f t="shared" si="103"/>
        <v>2.7263999999999999</v>
      </c>
      <c r="Q133" s="141">
        <f t="shared" si="96"/>
        <v>2.6391</v>
      </c>
      <c r="R133" s="141">
        <f t="shared" si="97"/>
        <v>2.6865999999999999</v>
      </c>
      <c r="S133" s="141">
        <f t="shared" si="98"/>
        <v>2.7341000000000002</v>
      </c>
      <c r="T133" s="229">
        <f t="shared" si="108"/>
        <v>2.778</v>
      </c>
      <c r="U133" s="180">
        <f t="shared" si="109"/>
        <v>2.8279999999999998</v>
      </c>
      <c r="V133" s="180">
        <f t="shared" si="110"/>
        <v>2.8780000000000001</v>
      </c>
      <c r="W133" s="181">
        <f>(T133*1.05)</f>
        <v>2.9169</v>
      </c>
      <c r="X133" s="181">
        <f t="shared" si="111"/>
        <v>2.9668999999999999</v>
      </c>
      <c r="Y133" s="182">
        <f t="shared" si="112"/>
        <v>3.0169000000000001</v>
      </c>
      <c r="Z133" s="129"/>
    </row>
    <row r="134" spans="1:26" ht="24" customHeight="1" x14ac:dyDescent="0.2">
      <c r="A134" s="110" t="s">
        <v>573</v>
      </c>
      <c r="B134" s="84" t="s">
        <v>247</v>
      </c>
      <c r="C134" s="76"/>
      <c r="D134" s="77">
        <v>160</v>
      </c>
      <c r="E134" s="78" t="s">
        <v>241</v>
      </c>
      <c r="F134" s="198">
        <v>2.0499999999999998</v>
      </c>
      <c r="G134" s="198">
        <v>2.25</v>
      </c>
      <c r="H134" s="141">
        <f t="shared" si="99"/>
        <v>2.3369999999999993</v>
      </c>
      <c r="I134" s="141">
        <f t="shared" si="100"/>
        <v>2.3464999999999994</v>
      </c>
      <c r="J134" s="141">
        <f t="shared" si="101"/>
        <v>2.365499999999999</v>
      </c>
      <c r="K134" s="176">
        <f t="shared" si="106"/>
        <v>2.4599999999999995</v>
      </c>
      <c r="L134" s="177">
        <f t="shared" si="104"/>
        <v>2.4699999999999993</v>
      </c>
      <c r="M134" s="177">
        <f t="shared" si="105"/>
        <v>2.4899999999999993</v>
      </c>
      <c r="N134" s="178">
        <f t="shared" si="107"/>
        <v>2.5829999999999997</v>
      </c>
      <c r="O134" s="224">
        <f t="shared" si="102"/>
        <v>2.5929999999999995</v>
      </c>
      <c r="P134" s="225">
        <f t="shared" si="103"/>
        <v>2.6129999999999995</v>
      </c>
      <c r="Q134" s="141">
        <f t="shared" si="96"/>
        <v>2.5649999999999995</v>
      </c>
      <c r="R134" s="141">
        <f t="shared" si="97"/>
        <v>2.6124999999999994</v>
      </c>
      <c r="S134" s="141">
        <f t="shared" si="98"/>
        <v>2.6599999999999997</v>
      </c>
      <c r="T134" s="229">
        <f t="shared" si="108"/>
        <v>2.6999999999999997</v>
      </c>
      <c r="U134" s="180">
        <f t="shared" si="109"/>
        <v>2.7499999999999996</v>
      </c>
      <c r="V134" s="180">
        <f t="shared" si="110"/>
        <v>2.8</v>
      </c>
      <c r="W134" s="181">
        <f>(T134*1.05)</f>
        <v>2.835</v>
      </c>
      <c r="X134" s="181">
        <f t="shared" si="111"/>
        <v>2.8849999999999998</v>
      </c>
      <c r="Y134" s="182">
        <f t="shared" si="112"/>
        <v>2.9350000000000001</v>
      </c>
      <c r="Z134" s="129"/>
    </row>
    <row r="135" spans="1:26" ht="24" customHeight="1" x14ac:dyDescent="0.2">
      <c r="A135" s="110" t="s">
        <v>583</v>
      </c>
      <c r="B135" s="84" t="s">
        <v>253</v>
      </c>
      <c r="C135" s="76"/>
      <c r="D135" s="87"/>
      <c r="E135" s="78"/>
      <c r="F135" s="198">
        <v>3.35</v>
      </c>
      <c r="G135" s="198">
        <v>3.5</v>
      </c>
      <c r="H135" s="141">
        <f t="shared" si="99"/>
        <v>3.8189999999999995</v>
      </c>
      <c r="I135" s="141">
        <f t="shared" si="100"/>
        <v>3.8284999999999991</v>
      </c>
      <c r="J135" s="141">
        <f t="shared" si="101"/>
        <v>3.8474999999999997</v>
      </c>
      <c r="K135" s="176">
        <f t="shared" si="106"/>
        <v>4.0199999999999996</v>
      </c>
      <c r="L135" s="177">
        <f t="shared" si="104"/>
        <v>4.0299999999999994</v>
      </c>
      <c r="M135" s="177">
        <f t="shared" si="105"/>
        <v>4.05</v>
      </c>
      <c r="N135" s="178">
        <f t="shared" si="107"/>
        <v>4.2210000000000001</v>
      </c>
      <c r="O135" s="224">
        <f t="shared" si="102"/>
        <v>4.2309999999999999</v>
      </c>
      <c r="P135" s="225">
        <f t="shared" si="103"/>
        <v>4.2510000000000003</v>
      </c>
      <c r="Q135" s="141">
        <f t="shared" si="96"/>
        <v>3.9899999999999998</v>
      </c>
      <c r="R135" s="141">
        <f t="shared" si="97"/>
        <v>4.0374999999999996</v>
      </c>
      <c r="S135" s="141">
        <f t="shared" si="98"/>
        <v>4.085</v>
      </c>
      <c r="T135" s="229">
        <f t="shared" si="108"/>
        <v>4.2</v>
      </c>
      <c r="U135" s="180">
        <f t="shared" si="109"/>
        <v>4.25</v>
      </c>
      <c r="V135" s="180">
        <f t="shared" si="110"/>
        <v>4.3</v>
      </c>
      <c r="W135" s="181">
        <f>((G135*1.2)*1.05)</f>
        <v>4.41</v>
      </c>
      <c r="X135" s="181">
        <f t="shared" si="111"/>
        <v>4.46</v>
      </c>
      <c r="Y135" s="182">
        <f t="shared" si="112"/>
        <v>4.51</v>
      </c>
      <c r="Z135" s="129"/>
    </row>
    <row r="136" spans="1:26" ht="24" customHeight="1" x14ac:dyDescent="0.2">
      <c r="A136" s="110" t="s">
        <v>578</v>
      </c>
      <c r="B136" s="115" t="s">
        <v>468</v>
      </c>
      <c r="C136" s="76" t="s">
        <v>70</v>
      </c>
      <c r="D136" s="87"/>
      <c r="E136" s="78"/>
      <c r="F136" s="198">
        <v>0.76</v>
      </c>
      <c r="G136" s="198">
        <v>0.86</v>
      </c>
      <c r="H136" s="141">
        <f t="shared" si="99"/>
        <v>0.8929999999999999</v>
      </c>
      <c r="I136" s="141">
        <f t="shared" si="100"/>
        <v>0.90249999999999997</v>
      </c>
      <c r="J136" s="141">
        <f t="shared" si="101"/>
        <v>0.92149999999999999</v>
      </c>
      <c r="K136" s="176">
        <v>0.94</v>
      </c>
      <c r="L136" s="177">
        <f t="shared" si="104"/>
        <v>0.95</v>
      </c>
      <c r="M136" s="155">
        <f>L136+0.02</f>
        <v>0.97</v>
      </c>
      <c r="N136" s="178">
        <f t="shared" si="107"/>
        <v>0.98699999999999999</v>
      </c>
      <c r="O136" s="224">
        <f>N136+0.01</f>
        <v>0.997</v>
      </c>
      <c r="P136" s="157">
        <f>O136+0.02</f>
        <v>1.0169999999999999</v>
      </c>
      <c r="Q136" s="141">
        <f t="shared" si="96"/>
        <v>0.98039999999999994</v>
      </c>
      <c r="R136" s="141">
        <f t="shared" si="97"/>
        <v>1.0279</v>
      </c>
      <c r="S136" s="141">
        <f t="shared" si="98"/>
        <v>1.0754000000000001</v>
      </c>
      <c r="T136" s="229">
        <f t="shared" si="108"/>
        <v>1.032</v>
      </c>
      <c r="U136" s="180">
        <f t="shared" si="109"/>
        <v>1.0820000000000001</v>
      </c>
      <c r="V136" s="180">
        <f t="shared" si="110"/>
        <v>1.1320000000000001</v>
      </c>
      <c r="W136" s="181">
        <f>((G136*1.2)*1.05)</f>
        <v>1.0836000000000001</v>
      </c>
      <c r="X136" s="181">
        <f t="shared" si="111"/>
        <v>1.1336000000000002</v>
      </c>
      <c r="Y136" s="182">
        <f t="shared" si="112"/>
        <v>1.1836000000000002</v>
      </c>
      <c r="Z136" s="129"/>
    </row>
    <row r="137" spans="1:26" ht="24" customHeight="1" x14ac:dyDescent="0.2">
      <c r="A137" s="110" t="s">
        <v>593</v>
      </c>
      <c r="B137" s="115" t="s">
        <v>306</v>
      </c>
      <c r="C137" s="76" t="s">
        <v>307</v>
      </c>
      <c r="D137" s="88"/>
      <c r="E137" s="78"/>
      <c r="F137" s="198"/>
      <c r="G137" s="198">
        <v>1.1000000000000001</v>
      </c>
      <c r="H137" s="141"/>
      <c r="I137" s="247"/>
      <c r="J137" s="247"/>
      <c r="K137" s="176" t="s">
        <v>131</v>
      </c>
      <c r="L137" s="177" t="s">
        <v>131</v>
      </c>
      <c r="M137" s="177" t="s">
        <v>131</v>
      </c>
      <c r="N137" s="224" t="s">
        <v>131</v>
      </c>
      <c r="O137" s="224" t="s">
        <v>131</v>
      </c>
      <c r="P137" s="225" t="s">
        <v>131</v>
      </c>
      <c r="Q137" s="141">
        <f t="shared" si="96"/>
        <v>1.1495000000000002</v>
      </c>
      <c r="R137" s="141">
        <f t="shared" si="97"/>
        <v>1.1970000000000001</v>
      </c>
      <c r="S137" s="141">
        <f t="shared" si="98"/>
        <v>1.2445000000000002</v>
      </c>
      <c r="T137" s="229">
        <f>G137*1.1</f>
        <v>1.2100000000000002</v>
      </c>
      <c r="U137" s="180">
        <f t="shared" si="109"/>
        <v>1.2600000000000002</v>
      </c>
      <c r="V137" s="180">
        <f t="shared" si="110"/>
        <v>1.3100000000000003</v>
      </c>
      <c r="W137" s="181">
        <f>(T137*1.05)</f>
        <v>1.2705000000000002</v>
      </c>
      <c r="X137" s="181">
        <f t="shared" si="111"/>
        <v>1.3205000000000002</v>
      </c>
      <c r="Y137" s="182">
        <f t="shared" si="112"/>
        <v>1.3705000000000003</v>
      </c>
      <c r="Z137" s="129"/>
    </row>
    <row r="138" spans="1:26" ht="24" customHeight="1" x14ac:dyDescent="0.2">
      <c r="A138" s="110" t="s">
        <v>612</v>
      </c>
      <c r="B138" s="115" t="s">
        <v>348</v>
      </c>
      <c r="C138" s="76" t="s">
        <v>76</v>
      </c>
      <c r="D138" s="77">
        <v>25</v>
      </c>
      <c r="E138" s="78" t="s">
        <v>240</v>
      </c>
      <c r="F138" s="183"/>
      <c r="G138" s="198">
        <v>2.48</v>
      </c>
      <c r="H138" s="141"/>
      <c r="I138" s="247"/>
      <c r="J138" s="247"/>
      <c r="K138" s="176" t="s">
        <v>131</v>
      </c>
      <c r="L138" s="177" t="s">
        <v>131</v>
      </c>
      <c r="M138" s="177" t="s">
        <v>131</v>
      </c>
      <c r="N138" s="224" t="s">
        <v>131</v>
      </c>
      <c r="O138" s="224" t="s">
        <v>131</v>
      </c>
      <c r="P138" s="225" t="s">
        <v>131</v>
      </c>
      <c r="Q138" s="141">
        <f t="shared" si="96"/>
        <v>2.8271999999999999</v>
      </c>
      <c r="R138" s="141">
        <f t="shared" si="97"/>
        <v>2.8746999999999998</v>
      </c>
      <c r="S138" s="141">
        <f t="shared" si="98"/>
        <v>2.9222000000000001</v>
      </c>
      <c r="T138" s="229">
        <f>G138*1.2</f>
        <v>2.976</v>
      </c>
      <c r="U138" s="180">
        <f t="shared" si="109"/>
        <v>3.0259999999999998</v>
      </c>
      <c r="V138" s="180">
        <f t="shared" si="110"/>
        <v>3.0760000000000001</v>
      </c>
      <c r="W138" s="181">
        <f>(T138*1.05)</f>
        <v>3.1248</v>
      </c>
      <c r="X138" s="181">
        <f t="shared" si="111"/>
        <v>3.1747999999999998</v>
      </c>
      <c r="Y138" s="182">
        <f t="shared" si="112"/>
        <v>3.2248000000000001</v>
      </c>
      <c r="Z138" s="129"/>
    </row>
    <row r="139" spans="1:26" ht="24" customHeight="1" x14ac:dyDescent="0.2">
      <c r="A139" s="110"/>
      <c r="B139" s="115" t="s">
        <v>396</v>
      </c>
      <c r="C139" s="95" t="s">
        <v>325</v>
      </c>
      <c r="D139" s="289">
        <v>25</v>
      </c>
      <c r="E139" s="78" t="s">
        <v>240</v>
      </c>
      <c r="F139" s="198" t="s">
        <v>364</v>
      </c>
      <c r="G139" s="198"/>
      <c r="H139" s="141"/>
      <c r="I139" s="247"/>
      <c r="J139" s="247"/>
      <c r="K139" s="176" t="s">
        <v>131</v>
      </c>
      <c r="L139" s="177" t="s">
        <v>131</v>
      </c>
      <c r="M139" s="177" t="s">
        <v>131</v>
      </c>
      <c r="N139" s="224" t="s">
        <v>131</v>
      </c>
      <c r="O139" s="224" t="s">
        <v>131</v>
      </c>
      <c r="P139" s="225" t="s">
        <v>131</v>
      </c>
      <c r="Q139" s="141"/>
      <c r="R139" s="141"/>
      <c r="S139" s="141"/>
      <c r="T139" s="227" t="s">
        <v>131</v>
      </c>
      <c r="U139" s="228" t="s">
        <v>131</v>
      </c>
      <c r="V139" s="228" t="s">
        <v>131</v>
      </c>
      <c r="W139" s="231" t="s">
        <v>131</v>
      </c>
      <c r="X139" s="231" t="s">
        <v>131</v>
      </c>
      <c r="Y139" s="232" t="s">
        <v>131</v>
      </c>
      <c r="Z139" s="129"/>
    </row>
    <row r="140" spans="1:26" ht="24" customHeight="1" x14ac:dyDescent="0.2">
      <c r="A140" s="110" t="s">
        <v>613</v>
      </c>
      <c r="B140" s="115" t="s">
        <v>395</v>
      </c>
      <c r="C140" s="76" t="s">
        <v>76</v>
      </c>
      <c r="D140" s="289">
        <v>25</v>
      </c>
      <c r="E140" s="78" t="s">
        <v>240</v>
      </c>
      <c r="F140" s="198"/>
      <c r="G140" s="198">
        <v>2.48</v>
      </c>
      <c r="H140" s="141"/>
      <c r="I140" s="247"/>
      <c r="J140" s="247"/>
      <c r="K140" s="176"/>
      <c r="L140" s="177"/>
      <c r="M140" s="177"/>
      <c r="N140" s="224"/>
      <c r="O140" s="224"/>
      <c r="P140" s="225"/>
      <c r="Q140" s="141">
        <f t="shared" si="96"/>
        <v>2.8271999999999999</v>
      </c>
      <c r="R140" s="141">
        <f t="shared" si="97"/>
        <v>2.8746999999999998</v>
      </c>
      <c r="S140" s="141">
        <f t="shared" si="98"/>
        <v>2.9222000000000001</v>
      </c>
      <c r="T140" s="229">
        <f>G140*1.2</f>
        <v>2.976</v>
      </c>
      <c r="U140" s="180">
        <f>T140+0.05</f>
        <v>3.0259999999999998</v>
      </c>
      <c r="V140" s="180">
        <f>T140+0.1</f>
        <v>3.0760000000000001</v>
      </c>
      <c r="W140" s="181">
        <f>(T140*1.05)</f>
        <v>3.1248</v>
      </c>
      <c r="X140" s="181">
        <f>W140+0.05</f>
        <v>3.1747999999999998</v>
      </c>
      <c r="Y140" s="182">
        <f>W140+0.1</f>
        <v>3.2248000000000001</v>
      </c>
      <c r="Z140" s="129"/>
    </row>
    <row r="141" spans="1:26" ht="24" customHeight="1" x14ac:dyDescent="0.2">
      <c r="A141" s="92" t="s">
        <v>727</v>
      </c>
      <c r="B141" s="120" t="s">
        <v>328</v>
      </c>
      <c r="C141" s="77"/>
      <c r="D141" s="77"/>
      <c r="E141" s="77"/>
      <c r="F141" s="198">
        <v>3.1</v>
      </c>
      <c r="G141" s="198">
        <v>3.25</v>
      </c>
      <c r="H141" s="141"/>
      <c r="I141" s="247"/>
      <c r="J141" s="247"/>
      <c r="K141" s="176"/>
      <c r="L141" s="177"/>
      <c r="M141" s="177"/>
      <c r="N141" s="178"/>
      <c r="O141" s="178"/>
      <c r="P141" s="179"/>
      <c r="Q141" s="147"/>
      <c r="R141" s="147"/>
      <c r="S141" s="147"/>
      <c r="T141" s="158"/>
      <c r="U141" s="180"/>
      <c r="V141" s="180"/>
      <c r="W141" s="160"/>
      <c r="X141" s="181"/>
      <c r="Y141" s="236"/>
      <c r="Z141" s="139"/>
    </row>
    <row r="142" spans="1:26" ht="24" customHeight="1" x14ac:dyDescent="0.2">
      <c r="A142" s="92" t="s">
        <v>725</v>
      </c>
      <c r="B142" s="123" t="s">
        <v>726</v>
      </c>
      <c r="C142" s="77" t="s">
        <v>440</v>
      </c>
      <c r="D142" s="77" t="s">
        <v>439</v>
      </c>
      <c r="E142" s="77" t="s">
        <v>434</v>
      </c>
      <c r="F142" s="198"/>
      <c r="G142" s="198">
        <v>3.42</v>
      </c>
      <c r="H142" s="141"/>
      <c r="I142" s="247"/>
      <c r="J142" s="247"/>
      <c r="K142" s="176"/>
      <c r="L142" s="177"/>
      <c r="M142" s="177"/>
      <c r="N142" s="178"/>
      <c r="O142" s="178"/>
      <c r="P142" s="179"/>
      <c r="Q142" s="141">
        <f t="shared" ref="Q142:Q173" si="113">T142*0.95</f>
        <v>4.2236999999999991</v>
      </c>
      <c r="R142" s="141">
        <f t="shared" ref="R142:R173" si="114">U142*0.95</f>
        <v>4.2236999999999991</v>
      </c>
      <c r="S142" s="141">
        <f t="shared" ref="S142:S173" si="115">V142*0.95</f>
        <v>4.2236999999999991</v>
      </c>
      <c r="T142" s="158">
        <f>G142*1.3</f>
        <v>4.4459999999999997</v>
      </c>
      <c r="U142" s="159">
        <f>T142</f>
        <v>4.4459999999999997</v>
      </c>
      <c r="V142" s="159">
        <f>T142</f>
        <v>4.4459999999999997</v>
      </c>
      <c r="W142" s="160">
        <f t="shared" ref="W142:W148" si="116">G142*1.55</f>
        <v>5.3010000000000002</v>
      </c>
      <c r="X142" s="181">
        <f>W142</f>
        <v>5.3010000000000002</v>
      </c>
      <c r="Y142" s="236">
        <f>W142</f>
        <v>5.3010000000000002</v>
      </c>
      <c r="Z142" s="139"/>
    </row>
    <row r="143" spans="1:26" s="107" customFormat="1" ht="24" customHeight="1" x14ac:dyDescent="0.2">
      <c r="A143" s="92" t="s">
        <v>724</v>
      </c>
      <c r="B143" s="120" t="s">
        <v>260</v>
      </c>
      <c r="C143" s="77" t="s">
        <v>258</v>
      </c>
      <c r="D143" s="77" t="s">
        <v>371</v>
      </c>
      <c r="E143" s="77" t="s">
        <v>363</v>
      </c>
      <c r="F143" s="198">
        <v>4.75</v>
      </c>
      <c r="G143" s="198">
        <v>4.9000000000000004</v>
      </c>
      <c r="H143" s="141"/>
      <c r="I143" s="247"/>
      <c r="J143" s="247"/>
      <c r="K143" s="176"/>
      <c r="L143" s="177"/>
      <c r="M143" s="177"/>
      <c r="N143" s="178"/>
      <c r="O143" s="178"/>
      <c r="P143" s="179"/>
      <c r="Q143" s="141">
        <f t="shared" si="113"/>
        <v>6.0515000000000008</v>
      </c>
      <c r="R143" s="141">
        <f t="shared" si="114"/>
        <v>6.0515000000000008</v>
      </c>
      <c r="S143" s="141">
        <f t="shared" si="115"/>
        <v>6.0515000000000008</v>
      </c>
      <c r="T143" s="158">
        <f>G143*1.3</f>
        <v>6.370000000000001</v>
      </c>
      <c r="U143" s="159">
        <f t="shared" ref="U143:U148" si="117">T143</f>
        <v>6.370000000000001</v>
      </c>
      <c r="V143" s="159">
        <f t="shared" ref="V143:V148" si="118">T143</f>
        <v>6.370000000000001</v>
      </c>
      <c r="W143" s="160">
        <f t="shared" si="116"/>
        <v>7.5950000000000006</v>
      </c>
      <c r="X143" s="181">
        <f t="shared" ref="X143:X148" si="119">W143</f>
        <v>7.5950000000000006</v>
      </c>
      <c r="Y143" s="236">
        <f t="shared" ref="Y143:Y148" si="120">W143</f>
        <v>7.5950000000000006</v>
      </c>
      <c r="Z143" s="139"/>
    </row>
    <row r="144" spans="1:26" s="107" customFormat="1" ht="24" customHeight="1" x14ac:dyDescent="0.2">
      <c r="A144" s="92" t="s">
        <v>728</v>
      </c>
      <c r="B144" s="123" t="s">
        <v>729</v>
      </c>
      <c r="C144" s="77" t="s">
        <v>441</v>
      </c>
      <c r="D144" s="77" t="s">
        <v>439</v>
      </c>
      <c r="E144" s="77" t="s">
        <v>434</v>
      </c>
      <c r="F144" s="198"/>
      <c r="G144" s="198">
        <v>2.36</v>
      </c>
      <c r="H144" s="141"/>
      <c r="I144" s="247"/>
      <c r="J144" s="247"/>
      <c r="K144" s="176"/>
      <c r="L144" s="177"/>
      <c r="M144" s="177"/>
      <c r="N144" s="178"/>
      <c r="O144" s="178"/>
      <c r="P144" s="179"/>
      <c r="Q144" s="141">
        <f t="shared" si="113"/>
        <v>2.9146000000000001</v>
      </c>
      <c r="R144" s="141">
        <f t="shared" si="114"/>
        <v>2.9146000000000001</v>
      </c>
      <c r="S144" s="141">
        <f t="shared" si="115"/>
        <v>2.9146000000000001</v>
      </c>
      <c r="T144" s="158">
        <f>G144*1.3</f>
        <v>3.0680000000000001</v>
      </c>
      <c r="U144" s="159">
        <f t="shared" si="117"/>
        <v>3.0680000000000001</v>
      </c>
      <c r="V144" s="159">
        <f t="shared" si="118"/>
        <v>3.0680000000000001</v>
      </c>
      <c r="W144" s="160">
        <f t="shared" si="116"/>
        <v>3.6579999999999999</v>
      </c>
      <c r="X144" s="181">
        <f t="shared" si="119"/>
        <v>3.6579999999999999</v>
      </c>
      <c r="Y144" s="236">
        <f t="shared" si="120"/>
        <v>3.6579999999999999</v>
      </c>
      <c r="Z144" s="139"/>
    </row>
    <row r="145" spans="1:26" s="107" customFormat="1" ht="24" customHeight="1" x14ac:dyDescent="0.2">
      <c r="A145" s="92" t="s">
        <v>740</v>
      </c>
      <c r="B145" s="120" t="s">
        <v>261</v>
      </c>
      <c r="C145" s="77" t="s">
        <v>259</v>
      </c>
      <c r="D145" s="77">
        <v>170</v>
      </c>
      <c r="E145" s="81" t="s">
        <v>241</v>
      </c>
      <c r="F145" s="198">
        <v>4.95</v>
      </c>
      <c r="G145" s="198">
        <v>5.08</v>
      </c>
      <c r="H145" s="141"/>
      <c r="I145" s="247"/>
      <c r="J145" s="247"/>
      <c r="K145" s="176" t="s">
        <v>131</v>
      </c>
      <c r="L145" s="177" t="s">
        <v>131</v>
      </c>
      <c r="M145" s="177" t="s">
        <v>131</v>
      </c>
      <c r="N145" s="224" t="s">
        <v>131</v>
      </c>
      <c r="O145" s="224" t="s">
        <v>131</v>
      </c>
      <c r="P145" s="225" t="s">
        <v>131</v>
      </c>
      <c r="Q145" s="141">
        <f t="shared" si="113"/>
        <v>6.2737999999999996</v>
      </c>
      <c r="R145" s="141">
        <f t="shared" si="114"/>
        <v>6.2737999999999996</v>
      </c>
      <c r="S145" s="141">
        <f t="shared" si="115"/>
        <v>6.2737999999999996</v>
      </c>
      <c r="T145" s="158">
        <f>G145*1.3</f>
        <v>6.6040000000000001</v>
      </c>
      <c r="U145" s="159">
        <f t="shared" si="117"/>
        <v>6.6040000000000001</v>
      </c>
      <c r="V145" s="159">
        <f t="shared" si="118"/>
        <v>6.6040000000000001</v>
      </c>
      <c r="W145" s="160">
        <f t="shared" si="116"/>
        <v>7.8740000000000006</v>
      </c>
      <c r="X145" s="181">
        <f t="shared" si="119"/>
        <v>7.8740000000000006</v>
      </c>
      <c r="Y145" s="233">
        <f t="shared" si="120"/>
        <v>7.8740000000000006</v>
      </c>
      <c r="Z145" s="139"/>
    </row>
    <row r="146" spans="1:26" s="107" customFormat="1" ht="24" customHeight="1" x14ac:dyDescent="0.2">
      <c r="A146" s="92" t="s">
        <v>734</v>
      </c>
      <c r="B146" s="126" t="s">
        <v>326</v>
      </c>
      <c r="C146" s="77" t="s">
        <v>327</v>
      </c>
      <c r="D146" s="77" t="s">
        <v>370</v>
      </c>
      <c r="E146" s="77" t="s">
        <v>363</v>
      </c>
      <c r="F146" s="198">
        <v>3.55</v>
      </c>
      <c r="G146" s="198">
        <v>3.7</v>
      </c>
      <c r="H146" s="141"/>
      <c r="I146" s="247"/>
      <c r="J146" s="247"/>
      <c r="K146" s="176"/>
      <c r="L146" s="177"/>
      <c r="M146" s="177"/>
      <c r="N146" s="178"/>
      <c r="O146" s="178"/>
      <c r="P146" s="179"/>
      <c r="Q146" s="141">
        <f t="shared" si="113"/>
        <v>4.3937499999999998</v>
      </c>
      <c r="R146" s="141">
        <f t="shared" si="114"/>
        <v>4.3937499999999998</v>
      </c>
      <c r="S146" s="141">
        <f t="shared" si="115"/>
        <v>4.3937499999999998</v>
      </c>
      <c r="T146" s="158">
        <f>G146*1.25</f>
        <v>4.625</v>
      </c>
      <c r="U146" s="159">
        <f t="shared" si="117"/>
        <v>4.625</v>
      </c>
      <c r="V146" s="159">
        <f t="shared" si="118"/>
        <v>4.625</v>
      </c>
      <c r="W146" s="160">
        <f t="shared" si="116"/>
        <v>5.7350000000000003</v>
      </c>
      <c r="X146" s="181">
        <f t="shared" si="119"/>
        <v>5.7350000000000003</v>
      </c>
      <c r="Y146" s="236">
        <f t="shared" si="120"/>
        <v>5.7350000000000003</v>
      </c>
      <c r="Z146" s="139"/>
    </row>
    <row r="147" spans="1:26" s="107" customFormat="1" ht="24" customHeight="1" x14ac:dyDescent="0.2">
      <c r="A147" s="92" t="s">
        <v>732</v>
      </c>
      <c r="B147" s="123" t="s">
        <v>733</v>
      </c>
      <c r="C147" s="77" t="s">
        <v>443</v>
      </c>
      <c r="D147" s="77" t="s">
        <v>439</v>
      </c>
      <c r="E147" s="77" t="s">
        <v>434</v>
      </c>
      <c r="F147" s="198"/>
      <c r="G147" s="198">
        <v>1.88</v>
      </c>
      <c r="H147" s="141"/>
      <c r="I147" s="247"/>
      <c r="J147" s="247"/>
      <c r="K147" s="176"/>
      <c r="L147" s="177"/>
      <c r="M147" s="177"/>
      <c r="N147" s="178"/>
      <c r="O147" s="178"/>
      <c r="P147" s="179"/>
      <c r="Q147" s="141">
        <f t="shared" si="113"/>
        <v>2.3217999999999996</v>
      </c>
      <c r="R147" s="141">
        <f t="shared" si="114"/>
        <v>2.3217999999999996</v>
      </c>
      <c r="S147" s="141">
        <f t="shared" si="115"/>
        <v>2.3217999999999996</v>
      </c>
      <c r="T147" s="158">
        <f>G147*1.3</f>
        <v>2.444</v>
      </c>
      <c r="U147" s="159">
        <f t="shared" si="117"/>
        <v>2.444</v>
      </c>
      <c r="V147" s="159">
        <f t="shared" si="118"/>
        <v>2.444</v>
      </c>
      <c r="W147" s="160">
        <f t="shared" si="116"/>
        <v>2.9139999999999997</v>
      </c>
      <c r="X147" s="181">
        <f t="shared" si="119"/>
        <v>2.9139999999999997</v>
      </c>
      <c r="Y147" s="236">
        <f t="shared" si="120"/>
        <v>2.9139999999999997</v>
      </c>
      <c r="Z147" s="139"/>
    </row>
    <row r="148" spans="1:26" s="107" customFormat="1" ht="24" customHeight="1" x14ac:dyDescent="0.2">
      <c r="A148" s="92" t="s">
        <v>730</v>
      </c>
      <c r="B148" s="123" t="s">
        <v>731</v>
      </c>
      <c r="C148" s="77" t="s">
        <v>442</v>
      </c>
      <c r="D148" s="77" t="s">
        <v>439</v>
      </c>
      <c r="E148" s="77" t="s">
        <v>434</v>
      </c>
      <c r="F148" s="198"/>
      <c r="G148" s="198">
        <v>1.88</v>
      </c>
      <c r="H148" s="141"/>
      <c r="I148" s="247"/>
      <c r="J148" s="247"/>
      <c r="K148" s="176"/>
      <c r="L148" s="177"/>
      <c r="M148" s="177"/>
      <c r="N148" s="178"/>
      <c r="O148" s="178"/>
      <c r="P148" s="179"/>
      <c r="Q148" s="141">
        <f t="shared" si="113"/>
        <v>2.3217999999999996</v>
      </c>
      <c r="R148" s="141">
        <f t="shared" si="114"/>
        <v>2.3217999999999996</v>
      </c>
      <c r="S148" s="141">
        <f t="shared" si="115"/>
        <v>2.3217999999999996</v>
      </c>
      <c r="T148" s="158">
        <f>G148*1.3</f>
        <v>2.444</v>
      </c>
      <c r="U148" s="159">
        <f t="shared" si="117"/>
        <v>2.444</v>
      </c>
      <c r="V148" s="159">
        <f t="shared" si="118"/>
        <v>2.444</v>
      </c>
      <c r="W148" s="160">
        <f t="shared" si="116"/>
        <v>2.9139999999999997</v>
      </c>
      <c r="X148" s="181">
        <f t="shared" si="119"/>
        <v>2.9139999999999997</v>
      </c>
      <c r="Y148" s="236">
        <f t="shared" si="120"/>
        <v>2.9139999999999997</v>
      </c>
      <c r="Z148" s="139"/>
    </row>
    <row r="149" spans="1:26" s="107" customFormat="1" ht="24" customHeight="1" x14ac:dyDescent="0.2">
      <c r="A149" s="110" t="s">
        <v>594</v>
      </c>
      <c r="B149" s="122" t="s">
        <v>776</v>
      </c>
      <c r="C149" s="76" t="s">
        <v>267</v>
      </c>
      <c r="D149" s="77">
        <v>200</v>
      </c>
      <c r="E149" s="78" t="s">
        <v>241</v>
      </c>
      <c r="F149" s="198"/>
      <c r="G149" s="198">
        <v>0.8</v>
      </c>
      <c r="H149" s="141"/>
      <c r="I149" s="247"/>
      <c r="J149" s="247"/>
      <c r="K149" s="176" t="s">
        <v>131</v>
      </c>
      <c r="L149" s="177" t="s">
        <v>131</v>
      </c>
      <c r="M149" s="177" t="s">
        <v>131</v>
      </c>
      <c r="N149" s="224" t="s">
        <v>131</v>
      </c>
      <c r="O149" s="224" t="s">
        <v>131</v>
      </c>
      <c r="P149" s="225" t="s">
        <v>131</v>
      </c>
      <c r="Q149" s="141">
        <f t="shared" si="113"/>
        <v>0.95</v>
      </c>
      <c r="R149" s="141">
        <f t="shared" si="114"/>
        <v>0.99749999999999994</v>
      </c>
      <c r="S149" s="141">
        <f t="shared" si="115"/>
        <v>1.0449999999999999</v>
      </c>
      <c r="T149" s="229">
        <f>G149*1.25</f>
        <v>1</v>
      </c>
      <c r="U149" s="180">
        <f>T149+0.05</f>
        <v>1.05</v>
      </c>
      <c r="V149" s="180">
        <f>T149+0.1</f>
        <v>1.1000000000000001</v>
      </c>
      <c r="W149" s="181">
        <f>(T149*1.05)</f>
        <v>1.05</v>
      </c>
      <c r="X149" s="181">
        <f>W149+0.05</f>
        <v>1.1000000000000001</v>
      </c>
      <c r="Y149" s="182">
        <f>W149+0.1</f>
        <v>1.1500000000000001</v>
      </c>
      <c r="Z149" s="129"/>
    </row>
    <row r="150" spans="1:26" s="107" customFormat="1" ht="24" customHeight="1" x14ac:dyDescent="0.2">
      <c r="A150" s="112">
        <v>43070</v>
      </c>
      <c r="B150" s="277" t="s">
        <v>467</v>
      </c>
      <c r="C150" s="78" t="s">
        <v>69</v>
      </c>
      <c r="D150" s="88"/>
      <c r="E150" s="78"/>
      <c r="F150" s="278"/>
      <c r="G150" s="201">
        <v>1.28</v>
      </c>
      <c r="H150" s="141"/>
      <c r="I150" s="247"/>
      <c r="J150" s="247"/>
      <c r="K150" s="176" t="s">
        <v>131</v>
      </c>
      <c r="L150" s="177" t="s">
        <v>131</v>
      </c>
      <c r="M150" s="177" t="s">
        <v>131</v>
      </c>
      <c r="N150" s="224" t="s">
        <v>131</v>
      </c>
      <c r="O150" s="224" t="s">
        <v>131</v>
      </c>
      <c r="P150" s="225" t="s">
        <v>131</v>
      </c>
      <c r="Q150" s="141">
        <f t="shared" si="113"/>
        <v>1.3376000000000001</v>
      </c>
      <c r="R150" s="141">
        <f t="shared" si="114"/>
        <v>1.3851000000000002</v>
      </c>
      <c r="S150" s="141">
        <f t="shared" si="115"/>
        <v>1.4326000000000001</v>
      </c>
      <c r="T150" s="229">
        <f>G150*1.1</f>
        <v>1.4080000000000001</v>
      </c>
      <c r="U150" s="180">
        <f>T150+0.05</f>
        <v>1.4580000000000002</v>
      </c>
      <c r="V150" s="180">
        <f>T150+0.1</f>
        <v>1.5080000000000002</v>
      </c>
      <c r="W150" s="181">
        <f>(T150*1.05)</f>
        <v>1.4784000000000002</v>
      </c>
      <c r="X150" s="181">
        <f>W150+0.05</f>
        <v>1.5284000000000002</v>
      </c>
      <c r="Y150" s="182">
        <f>W150+0.1</f>
        <v>1.5784000000000002</v>
      </c>
      <c r="Z150" s="129"/>
    </row>
    <row r="151" spans="1:26" s="107" customFormat="1" ht="24" customHeight="1" x14ac:dyDescent="0.2">
      <c r="A151" s="112">
        <v>43075</v>
      </c>
      <c r="B151" s="127" t="s">
        <v>349</v>
      </c>
      <c r="C151" s="97"/>
      <c r="D151" s="89">
        <v>140</v>
      </c>
      <c r="E151" s="89" t="s">
        <v>241</v>
      </c>
      <c r="F151" s="183" t="s">
        <v>364</v>
      </c>
      <c r="G151" s="201">
        <v>1.83</v>
      </c>
      <c r="H151" s="204"/>
      <c r="I151" s="248"/>
      <c r="J151" s="248"/>
      <c r="K151" s="176" t="s">
        <v>131</v>
      </c>
      <c r="L151" s="177" t="s">
        <v>131</v>
      </c>
      <c r="M151" s="177" t="s">
        <v>131</v>
      </c>
      <c r="N151" s="224" t="s">
        <v>131</v>
      </c>
      <c r="O151" s="224" t="s">
        <v>131</v>
      </c>
      <c r="P151" s="225" t="s">
        <v>131</v>
      </c>
      <c r="Q151" s="141">
        <f t="shared" si="113"/>
        <v>1.9992749999999997</v>
      </c>
      <c r="R151" s="141">
        <f t="shared" si="114"/>
        <v>2.0467749999999993</v>
      </c>
      <c r="S151" s="141">
        <f t="shared" si="115"/>
        <v>1.9992749999999997</v>
      </c>
      <c r="T151" s="227">
        <f>G151*1.15</f>
        <v>2.1044999999999998</v>
      </c>
      <c r="U151" s="180">
        <f t="shared" ref="U151:U161" si="121">T151+0.05</f>
        <v>2.1544999999999996</v>
      </c>
      <c r="V151" s="180">
        <f>T151</f>
        <v>2.1044999999999998</v>
      </c>
      <c r="W151" s="231">
        <f>G151*1.3</f>
        <v>2.379</v>
      </c>
      <c r="X151" s="181">
        <f t="shared" ref="X151:X161" si="122">W151+0.05</f>
        <v>2.4289999999999998</v>
      </c>
      <c r="Y151" s="182">
        <f t="shared" ref="Y151:Y161" si="123">W151+0.1</f>
        <v>2.4790000000000001</v>
      </c>
      <c r="Z151" s="129"/>
    </row>
    <row r="152" spans="1:26" s="107" customFormat="1" ht="24" customHeight="1" x14ac:dyDescent="0.2">
      <c r="A152" s="110" t="s">
        <v>604</v>
      </c>
      <c r="B152" s="115" t="s">
        <v>309</v>
      </c>
      <c r="C152" s="76" t="s">
        <v>310</v>
      </c>
      <c r="D152" s="77">
        <v>25</v>
      </c>
      <c r="E152" s="78" t="s">
        <v>240</v>
      </c>
      <c r="F152" s="183"/>
      <c r="G152" s="198">
        <v>1.74</v>
      </c>
      <c r="H152" s="141"/>
      <c r="I152" s="247"/>
      <c r="J152" s="247"/>
      <c r="K152" s="176" t="s">
        <v>131</v>
      </c>
      <c r="L152" s="177" t="s">
        <v>131</v>
      </c>
      <c r="M152" s="177" t="s">
        <v>131</v>
      </c>
      <c r="N152" s="224" t="s">
        <v>131</v>
      </c>
      <c r="O152" s="224" t="s">
        <v>131</v>
      </c>
      <c r="P152" s="225" t="s">
        <v>131</v>
      </c>
      <c r="Q152" s="141">
        <f t="shared" si="113"/>
        <v>1.9836</v>
      </c>
      <c r="R152" s="141">
        <f t="shared" si="114"/>
        <v>2.0310999999999999</v>
      </c>
      <c r="S152" s="141">
        <f t="shared" si="115"/>
        <v>2.0786000000000002</v>
      </c>
      <c r="T152" s="229">
        <f>G152*1.2</f>
        <v>2.0880000000000001</v>
      </c>
      <c r="U152" s="180">
        <f t="shared" si="121"/>
        <v>2.1379999999999999</v>
      </c>
      <c r="V152" s="180">
        <f t="shared" ref="V152:V161" si="124">T152+0.1</f>
        <v>2.1880000000000002</v>
      </c>
      <c r="W152" s="181">
        <f>(T152*1.05)</f>
        <v>2.1924000000000001</v>
      </c>
      <c r="X152" s="181">
        <f t="shared" si="122"/>
        <v>2.2423999999999999</v>
      </c>
      <c r="Y152" s="182">
        <f t="shared" si="123"/>
        <v>2.2924000000000002</v>
      </c>
      <c r="Z152" s="129"/>
    </row>
    <row r="153" spans="1:26" s="107" customFormat="1" ht="24" customHeight="1" x14ac:dyDescent="0.2">
      <c r="A153" s="110" t="s">
        <v>605</v>
      </c>
      <c r="B153" s="115" t="s">
        <v>311</v>
      </c>
      <c r="C153" s="76" t="s">
        <v>312</v>
      </c>
      <c r="D153" s="77">
        <v>25</v>
      </c>
      <c r="E153" s="78" t="s">
        <v>240</v>
      </c>
      <c r="F153" s="183"/>
      <c r="G153" s="198">
        <v>1.76</v>
      </c>
      <c r="H153" s="141"/>
      <c r="I153" s="247"/>
      <c r="J153" s="247"/>
      <c r="K153" s="176" t="s">
        <v>131</v>
      </c>
      <c r="L153" s="177" t="s">
        <v>131</v>
      </c>
      <c r="M153" s="177" t="s">
        <v>131</v>
      </c>
      <c r="N153" s="224" t="s">
        <v>131</v>
      </c>
      <c r="O153" s="224" t="s">
        <v>131</v>
      </c>
      <c r="P153" s="225" t="s">
        <v>131</v>
      </c>
      <c r="Q153" s="141">
        <f t="shared" si="113"/>
        <v>2.0064000000000002</v>
      </c>
      <c r="R153" s="141">
        <f t="shared" si="114"/>
        <v>2.0538999999999996</v>
      </c>
      <c r="S153" s="141">
        <f t="shared" si="115"/>
        <v>2.1013999999999999</v>
      </c>
      <c r="T153" s="229">
        <f>G153*1.2</f>
        <v>2.1120000000000001</v>
      </c>
      <c r="U153" s="180">
        <f t="shared" si="121"/>
        <v>2.1619999999999999</v>
      </c>
      <c r="V153" s="180">
        <f t="shared" si="124"/>
        <v>2.2120000000000002</v>
      </c>
      <c r="W153" s="181">
        <f>(T153*1.05)</f>
        <v>2.2176</v>
      </c>
      <c r="X153" s="181">
        <f t="shared" si="122"/>
        <v>2.2675999999999998</v>
      </c>
      <c r="Y153" s="182">
        <f t="shared" si="123"/>
        <v>2.3176000000000001</v>
      </c>
      <c r="Z153" s="129"/>
    </row>
    <row r="154" spans="1:26" ht="24" customHeight="1" x14ac:dyDescent="0.2">
      <c r="A154" s="110" t="s">
        <v>606</v>
      </c>
      <c r="B154" s="115" t="s">
        <v>313</v>
      </c>
      <c r="C154" s="76" t="s">
        <v>314</v>
      </c>
      <c r="D154" s="77">
        <v>25</v>
      </c>
      <c r="E154" s="78" t="s">
        <v>240</v>
      </c>
      <c r="F154" s="183"/>
      <c r="G154" s="198">
        <v>1.76</v>
      </c>
      <c r="H154" s="141"/>
      <c r="I154" s="247"/>
      <c r="J154" s="247"/>
      <c r="K154" s="176" t="s">
        <v>131</v>
      </c>
      <c r="L154" s="177" t="s">
        <v>131</v>
      </c>
      <c r="M154" s="177" t="s">
        <v>131</v>
      </c>
      <c r="N154" s="224" t="s">
        <v>131</v>
      </c>
      <c r="O154" s="224" t="s">
        <v>131</v>
      </c>
      <c r="P154" s="225" t="s">
        <v>131</v>
      </c>
      <c r="Q154" s="141">
        <f t="shared" si="113"/>
        <v>2.09</v>
      </c>
      <c r="R154" s="141">
        <f t="shared" si="114"/>
        <v>2.1374999999999997</v>
      </c>
      <c r="S154" s="141">
        <f t="shared" si="115"/>
        <v>2.1850000000000001</v>
      </c>
      <c r="T154" s="229">
        <f>G154*1.25</f>
        <v>2.2000000000000002</v>
      </c>
      <c r="U154" s="180">
        <f t="shared" si="121"/>
        <v>2.25</v>
      </c>
      <c r="V154" s="180">
        <f t="shared" si="124"/>
        <v>2.3000000000000003</v>
      </c>
      <c r="W154" s="181">
        <f>(T154*1.05)</f>
        <v>2.3100000000000005</v>
      </c>
      <c r="X154" s="181">
        <f t="shared" si="122"/>
        <v>2.3600000000000003</v>
      </c>
      <c r="Y154" s="182">
        <f t="shared" si="123"/>
        <v>2.4100000000000006</v>
      </c>
      <c r="Z154" s="129"/>
    </row>
    <row r="155" spans="1:26" ht="24" customHeight="1" x14ac:dyDescent="0.2">
      <c r="A155" s="110" t="s">
        <v>607</v>
      </c>
      <c r="B155" s="115" t="s">
        <v>315</v>
      </c>
      <c r="C155" s="76" t="s">
        <v>316</v>
      </c>
      <c r="D155" s="77">
        <v>25</v>
      </c>
      <c r="E155" s="78" t="s">
        <v>240</v>
      </c>
      <c r="F155" s="198"/>
      <c r="G155" s="198">
        <v>1.76</v>
      </c>
      <c r="H155" s="141"/>
      <c r="I155" s="247"/>
      <c r="J155" s="247"/>
      <c r="K155" s="176" t="s">
        <v>131</v>
      </c>
      <c r="L155" s="177" t="s">
        <v>131</v>
      </c>
      <c r="M155" s="177" t="s">
        <v>131</v>
      </c>
      <c r="N155" s="224" t="s">
        <v>131</v>
      </c>
      <c r="O155" s="224" t="s">
        <v>131</v>
      </c>
      <c r="P155" s="225" t="s">
        <v>131</v>
      </c>
      <c r="Q155" s="141">
        <f t="shared" si="113"/>
        <v>2.09</v>
      </c>
      <c r="R155" s="141">
        <f t="shared" si="114"/>
        <v>2.1374999999999997</v>
      </c>
      <c r="S155" s="141">
        <f t="shared" si="115"/>
        <v>2.1850000000000001</v>
      </c>
      <c r="T155" s="229">
        <f>G155*1.25</f>
        <v>2.2000000000000002</v>
      </c>
      <c r="U155" s="180">
        <f t="shared" si="121"/>
        <v>2.25</v>
      </c>
      <c r="V155" s="180">
        <f t="shared" si="124"/>
        <v>2.3000000000000003</v>
      </c>
      <c r="W155" s="181">
        <f>(T155*1.05)</f>
        <v>2.3100000000000005</v>
      </c>
      <c r="X155" s="181">
        <f t="shared" si="122"/>
        <v>2.3600000000000003</v>
      </c>
      <c r="Y155" s="182">
        <f t="shared" si="123"/>
        <v>2.4100000000000006</v>
      </c>
      <c r="Z155" s="129"/>
    </row>
    <row r="156" spans="1:26" ht="36" x14ac:dyDescent="0.2">
      <c r="A156" s="92" t="s">
        <v>738</v>
      </c>
      <c r="B156" s="126" t="s">
        <v>331</v>
      </c>
      <c r="C156" s="77" t="s">
        <v>332</v>
      </c>
      <c r="D156" s="77">
        <v>100</v>
      </c>
      <c r="E156" s="81" t="s">
        <v>241</v>
      </c>
      <c r="F156" s="198"/>
      <c r="G156" s="198">
        <v>2.7</v>
      </c>
      <c r="H156" s="141"/>
      <c r="I156" s="247"/>
      <c r="J156" s="247"/>
      <c r="K156" s="176" t="s">
        <v>131</v>
      </c>
      <c r="L156" s="177" t="s">
        <v>131</v>
      </c>
      <c r="M156" s="177" t="s">
        <v>131</v>
      </c>
      <c r="N156" s="224" t="s">
        <v>131</v>
      </c>
      <c r="O156" s="224" t="s">
        <v>131</v>
      </c>
      <c r="P156" s="225" t="s">
        <v>131</v>
      </c>
      <c r="Q156" s="141">
        <f t="shared" si="113"/>
        <v>3.3345000000000002</v>
      </c>
      <c r="R156" s="141">
        <f t="shared" si="114"/>
        <v>3.3345000000000002</v>
      </c>
      <c r="S156" s="141">
        <f t="shared" si="115"/>
        <v>3.3345000000000002</v>
      </c>
      <c r="T156" s="158">
        <f>G156*1.3</f>
        <v>3.5100000000000002</v>
      </c>
      <c r="U156" s="180">
        <f>T156</f>
        <v>3.5100000000000002</v>
      </c>
      <c r="V156" s="180">
        <f>T156</f>
        <v>3.5100000000000002</v>
      </c>
      <c r="W156" s="160">
        <f>G156*1.55</f>
        <v>4.1850000000000005</v>
      </c>
      <c r="X156" s="181">
        <f>W156</f>
        <v>4.1850000000000005</v>
      </c>
      <c r="Y156" s="182">
        <f>X156</f>
        <v>4.1850000000000005</v>
      </c>
      <c r="Z156" s="139"/>
    </row>
    <row r="157" spans="1:26" ht="24" customHeight="1" x14ac:dyDescent="0.2">
      <c r="A157" s="110" t="s">
        <v>596</v>
      </c>
      <c r="B157" s="115" t="s">
        <v>293</v>
      </c>
      <c r="C157" s="76" t="s">
        <v>294</v>
      </c>
      <c r="D157" s="77">
        <v>30</v>
      </c>
      <c r="E157" s="78" t="s">
        <v>241</v>
      </c>
      <c r="F157" s="198"/>
      <c r="G157" s="198">
        <v>1.7</v>
      </c>
      <c r="H157" s="141"/>
      <c r="I157" s="247"/>
      <c r="J157" s="247"/>
      <c r="K157" s="176" t="s">
        <v>131</v>
      </c>
      <c r="L157" s="177" t="s">
        <v>131</v>
      </c>
      <c r="M157" s="177" t="s">
        <v>131</v>
      </c>
      <c r="N157" s="224" t="s">
        <v>131</v>
      </c>
      <c r="O157" s="224" t="s">
        <v>131</v>
      </c>
      <c r="P157" s="225" t="s">
        <v>131</v>
      </c>
      <c r="Q157" s="141">
        <f t="shared" si="113"/>
        <v>1.9379999999999999</v>
      </c>
      <c r="R157" s="141">
        <f t="shared" si="114"/>
        <v>1.9854999999999998</v>
      </c>
      <c r="S157" s="141">
        <f t="shared" si="115"/>
        <v>2.0329999999999999</v>
      </c>
      <c r="T157" s="229">
        <f>G157*1.2</f>
        <v>2.04</v>
      </c>
      <c r="U157" s="180">
        <f t="shared" si="121"/>
        <v>2.09</v>
      </c>
      <c r="V157" s="180">
        <f t="shared" si="124"/>
        <v>2.14</v>
      </c>
      <c r="W157" s="181">
        <f>(T157*1.05)</f>
        <v>2.1420000000000003</v>
      </c>
      <c r="X157" s="181">
        <f t="shared" si="122"/>
        <v>2.1920000000000002</v>
      </c>
      <c r="Y157" s="182">
        <f t="shared" si="123"/>
        <v>2.2420000000000004</v>
      </c>
      <c r="Z157" s="129"/>
    </row>
    <row r="158" spans="1:26" ht="24" customHeight="1" x14ac:dyDescent="0.2">
      <c r="A158" s="112"/>
      <c r="B158" s="115" t="s">
        <v>295</v>
      </c>
      <c r="C158" s="76" t="s">
        <v>296</v>
      </c>
      <c r="D158" s="77">
        <v>30</v>
      </c>
      <c r="E158" s="78" t="s">
        <v>241</v>
      </c>
      <c r="F158" s="198" t="s">
        <v>342</v>
      </c>
      <c r="G158" s="198" t="s">
        <v>342</v>
      </c>
      <c r="H158" s="141"/>
      <c r="I158" s="247"/>
      <c r="J158" s="247"/>
      <c r="K158" s="176" t="s">
        <v>131</v>
      </c>
      <c r="L158" s="177" t="s">
        <v>131</v>
      </c>
      <c r="M158" s="177" t="s">
        <v>131</v>
      </c>
      <c r="N158" s="224" t="s">
        <v>131</v>
      </c>
      <c r="O158" s="224" t="s">
        <v>131</v>
      </c>
      <c r="P158" s="225" t="s">
        <v>131</v>
      </c>
      <c r="Q158" s="141"/>
      <c r="R158" s="141"/>
      <c r="S158" s="141"/>
      <c r="T158" s="227" t="s">
        <v>131</v>
      </c>
      <c r="U158" s="180"/>
      <c r="V158" s="180"/>
      <c r="W158" s="231"/>
      <c r="X158" s="181"/>
      <c r="Y158" s="182"/>
      <c r="Z158" s="129"/>
    </row>
    <row r="159" spans="1:26" ht="36" x14ac:dyDescent="0.2">
      <c r="A159" s="110" t="s">
        <v>597</v>
      </c>
      <c r="B159" s="115" t="s">
        <v>297</v>
      </c>
      <c r="C159" s="76" t="s">
        <v>298</v>
      </c>
      <c r="D159" s="77">
        <v>30</v>
      </c>
      <c r="E159" s="78" t="s">
        <v>241</v>
      </c>
      <c r="F159" s="183"/>
      <c r="G159" s="198">
        <v>2.0299999999999998</v>
      </c>
      <c r="H159" s="141"/>
      <c r="I159" s="247"/>
      <c r="J159" s="247"/>
      <c r="K159" s="176" t="s">
        <v>131</v>
      </c>
      <c r="L159" s="177" t="s">
        <v>131</v>
      </c>
      <c r="M159" s="177" t="s">
        <v>131</v>
      </c>
      <c r="N159" s="224" t="s">
        <v>131</v>
      </c>
      <c r="O159" s="224" t="s">
        <v>131</v>
      </c>
      <c r="P159" s="225" t="s">
        <v>131</v>
      </c>
      <c r="Q159" s="141">
        <f t="shared" si="113"/>
        <v>2.3141999999999996</v>
      </c>
      <c r="R159" s="141">
        <f t="shared" si="114"/>
        <v>2.3616999999999995</v>
      </c>
      <c r="S159" s="141">
        <f t="shared" si="115"/>
        <v>2.4091999999999993</v>
      </c>
      <c r="T159" s="229">
        <f>G159*1.2</f>
        <v>2.4359999999999995</v>
      </c>
      <c r="U159" s="180">
        <f t="shared" si="121"/>
        <v>2.4859999999999993</v>
      </c>
      <c r="V159" s="180">
        <f t="shared" si="124"/>
        <v>2.5359999999999996</v>
      </c>
      <c r="W159" s="181">
        <f>(T159*1.05)</f>
        <v>2.5577999999999994</v>
      </c>
      <c r="X159" s="181">
        <f t="shared" si="122"/>
        <v>2.6077999999999992</v>
      </c>
      <c r="Y159" s="182">
        <f t="shared" si="123"/>
        <v>2.6577999999999995</v>
      </c>
      <c r="Z159" s="129"/>
    </row>
    <row r="160" spans="1:26" ht="84" x14ac:dyDescent="0.2">
      <c r="A160" s="110" t="s">
        <v>598</v>
      </c>
      <c r="B160" s="115" t="s">
        <v>299</v>
      </c>
      <c r="C160" s="76" t="s">
        <v>300</v>
      </c>
      <c r="D160" s="77">
        <v>125</v>
      </c>
      <c r="E160" s="78" t="s">
        <v>241</v>
      </c>
      <c r="F160" s="198" t="s">
        <v>342</v>
      </c>
      <c r="G160" s="198">
        <v>1.9</v>
      </c>
      <c r="H160" s="141"/>
      <c r="I160" s="247"/>
      <c r="J160" s="247"/>
      <c r="K160" s="176" t="s">
        <v>131</v>
      </c>
      <c r="L160" s="177" t="s">
        <v>131</v>
      </c>
      <c r="M160" s="177" t="s">
        <v>131</v>
      </c>
      <c r="N160" s="224" t="s">
        <v>131</v>
      </c>
      <c r="O160" s="224" t="s">
        <v>131</v>
      </c>
      <c r="P160" s="225" t="s">
        <v>131</v>
      </c>
      <c r="Q160" s="141">
        <f t="shared" si="113"/>
        <v>2.1659999999999999</v>
      </c>
      <c r="R160" s="141">
        <f t="shared" si="114"/>
        <v>2.2134999999999994</v>
      </c>
      <c r="S160" s="141">
        <f t="shared" si="115"/>
        <v>2.2609999999999997</v>
      </c>
      <c r="T160" s="229">
        <f>G160*1.2</f>
        <v>2.2799999999999998</v>
      </c>
      <c r="U160" s="180">
        <f t="shared" si="121"/>
        <v>2.3299999999999996</v>
      </c>
      <c r="V160" s="180">
        <f t="shared" si="124"/>
        <v>2.38</v>
      </c>
      <c r="W160" s="181">
        <f>(T160*1.05)</f>
        <v>2.3939999999999997</v>
      </c>
      <c r="X160" s="181">
        <f t="shared" si="122"/>
        <v>2.4439999999999995</v>
      </c>
      <c r="Y160" s="182">
        <f t="shared" si="123"/>
        <v>2.4939999999999998</v>
      </c>
      <c r="Z160" s="129"/>
    </row>
    <row r="161" spans="1:26" ht="48" x14ac:dyDescent="0.2">
      <c r="A161" s="110" t="s">
        <v>599</v>
      </c>
      <c r="B161" s="115" t="s">
        <v>301</v>
      </c>
      <c r="C161" s="76" t="s">
        <v>302</v>
      </c>
      <c r="D161" s="77">
        <v>100</v>
      </c>
      <c r="E161" s="78" t="s">
        <v>241</v>
      </c>
      <c r="F161" s="183"/>
      <c r="G161" s="198">
        <v>2</v>
      </c>
      <c r="H161" s="141"/>
      <c r="I161" s="247"/>
      <c r="J161" s="247"/>
      <c r="K161" s="176" t="s">
        <v>131</v>
      </c>
      <c r="L161" s="177" t="s">
        <v>131</v>
      </c>
      <c r="M161" s="177" t="s">
        <v>131</v>
      </c>
      <c r="N161" s="224" t="s">
        <v>131</v>
      </c>
      <c r="O161" s="224" t="s">
        <v>131</v>
      </c>
      <c r="P161" s="225" t="s">
        <v>131</v>
      </c>
      <c r="Q161" s="141">
        <f t="shared" si="113"/>
        <v>2.2799999999999998</v>
      </c>
      <c r="R161" s="141">
        <f t="shared" si="114"/>
        <v>2.3274999999999997</v>
      </c>
      <c r="S161" s="141">
        <f t="shared" si="115"/>
        <v>2.375</v>
      </c>
      <c r="T161" s="229">
        <f>G161*1.2</f>
        <v>2.4</v>
      </c>
      <c r="U161" s="180">
        <f t="shared" si="121"/>
        <v>2.4499999999999997</v>
      </c>
      <c r="V161" s="180">
        <f t="shared" si="124"/>
        <v>2.5</v>
      </c>
      <c r="W161" s="181">
        <f>(T161*1.05)</f>
        <v>2.52</v>
      </c>
      <c r="X161" s="181">
        <f t="shared" si="122"/>
        <v>2.57</v>
      </c>
      <c r="Y161" s="182">
        <f t="shared" si="123"/>
        <v>2.62</v>
      </c>
      <c r="Z161" s="129"/>
    </row>
    <row r="162" spans="1:26" ht="24" customHeight="1" x14ac:dyDescent="0.2">
      <c r="A162" s="112"/>
      <c r="B162" s="115" t="s">
        <v>317</v>
      </c>
      <c r="C162" s="76" t="s">
        <v>318</v>
      </c>
      <c r="D162" s="77">
        <v>100</v>
      </c>
      <c r="E162" s="78" t="s">
        <v>241</v>
      </c>
      <c r="F162" s="198" t="s">
        <v>342</v>
      </c>
      <c r="G162" s="198"/>
      <c r="H162" s="141"/>
      <c r="I162" s="247"/>
      <c r="J162" s="247"/>
      <c r="K162" s="176" t="s">
        <v>131</v>
      </c>
      <c r="L162" s="177" t="s">
        <v>131</v>
      </c>
      <c r="M162" s="177" t="s">
        <v>131</v>
      </c>
      <c r="N162" s="224" t="s">
        <v>131</v>
      </c>
      <c r="O162" s="224" t="s">
        <v>131</v>
      </c>
      <c r="P162" s="225" t="s">
        <v>131</v>
      </c>
      <c r="Q162" s="141"/>
      <c r="R162" s="141"/>
      <c r="S162" s="141"/>
      <c r="T162" s="229" t="s">
        <v>131</v>
      </c>
      <c r="U162" s="180" t="s">
        <v>131</v>
      </c>
      <c r="V162" s="180" t="s">
        <v>131</v>
      </c>
      <c r="W162" s="181" t="s">
        <v>131</v>
      </c>
      <c r="X162" s="181" t="s">
        <v>131</v>
      </c>
      <c r="Y162" s="235" t="s">
        <v>131</v>
      </c>
      <c r="Z162" s="129"/>
    </row>
    <row r="163" spans="1:26" ht="24" customHeight="1" x14ac:dyDescent="0.2">
      <c r="A163" s="110" t="s">
        <v>608</v>
      </c>
      <c r="B163" s="115" t="s">
        <v>319</v>
      </c>
      <c r="C163" s="76" t="s">
        <v>320</v>
      </c>
      <c r="D163" s="77">
        <v>50</v>
      </c>
      <c r="E163" s="78" t="s">
        <v>241</v>
      </c>
      <c r="F163" s="198"/>
      <c r="G163" s="198">
        <v>1.74</v>
      </c>
      <c r="H163" s="141"/>
      <c r="I163" s="247"/>
      <c r="J163" s="247"/>
      <c r="K163" s="176" t="s">
        <v>131</v>
      </c>
      <c r="L163" s="177" t="s">
        <v>131</v>
      </c>
      <c r="M163" s="177" t="s">
        <v>131</v>
      </c>
      <c r="N163" s="224" t="s">
        <v>131</v>
      </c>
      <c r="O163" s="224" t="s">
        <v>131</v>
      </c>
      <c r="P163" s="225" t="s">
        <v>131</v>
      </c>
      <c r="Q163" s="141">
        <f t="shared" si="113"/>
        <v>1.9836</v>
      </c>
      <c r="R163" s="141">
        <f t="shared" si="114"/>
        <v>2.0310999999999999</v>
      </c>
      <c r="S163" s="141">
        <f t="shared" si="115"/>
        <v>2.0786000000000002</v>
      </c>
      <c r="T163" s="229">
        <f>G163*1.2</f>
        <v>2.0880000000000001</v>
      </c>
      <c r="U163" s="159">
        <f t="shared" ref="U163:U172" si="125">T163+0.05</f>
        <v>2.1379999999999999</v>
      </c>
      <c r="V163" s="159">
        <f t="shared" ref="V163:V172" si="126">T163+0.1</f>
        <v>2.1880000000000002</v>
      </c>
      <c r="W163" s="181">
        <f>(T163*1.05)</f>
        <v>2.1924000000000001</v>
      </c>
      <c r="X163" s="160">
        <f t="shared" ref="X163:X172" si="127">W163+0.05</f>
        <v>2.2423999999999999</v>
      </c>
      <c r="Y163" s="161">
        <f t="shared" ref="Y163:Y172" si="128">W163+0.1</f>
        <v>2.2924000000000002</v>
      </c>
      <c r="Z163" s="129"/>
    </row>
    <row r="164" spans="1:26" ht="24" customHeight="1" x14ac:dyDescent="0.2">
      <c r="A164" s="112">
        <v>11262</v>
      </c>
      <c r="B164" s="115" t="s">
        <v>321</v>
      </c>
      <c r="C164" s="76" t="s">
        <v>322</v>
      </c>
      <c r="D164" s="77">
        <v>25</v>
      </c>
      <c r="E164" s="78" t="s">
        <v>240</v>
      </c>
      <c r="F164" s="183"/>
      <c r="G164" s="198">
        <v>1.6</v>
      </c>
      <c r="H164" s="141"/>
      <c r="I164" s="247"/>
      <c r="J164" s="247"/>
      <c r="K164" s="176" t="s">
        <v>131</v>
      </c>
      <c r="L164" s="177" t="s">
        <v>131</v>
      </c>
      <c r="M164" s="177" t="s">
        <v>131</v>
      </c>
      <c r="N164" s="224" t="s">
        <v>131</v>
      </c>
      <c r="O164" s="224" t="s">
        <v>131</v>
      </c>
      <c r="P164" s="225" t="s">
        <v>131</v>
      </c>
      <c r="Q164" s="141">
        <f t="shared" si="113"/>
        <v>1.8239999999999998</v>
      </c>
      <c r="R164" s="141">
        <f t="shared" si="114"/>
        <v>1.8714999999999999</v>
      </c>
      <c r="S164" s="141">
        <f t="shared" si="115"/>
        <v>1.9189999999999998</v>
      </c>
      <c r="T164" s="229">
        <f>G164*1.2</f>
        <v>1.92</v>
      </c>
      <c r="U164" s="159">
        <f t="shared" si="125"/>
        <v>1.97</v>
      </c>
      <c r="V164" s="159">
        <f t="shared" si="126"/>
        <v>2.02</v>
      </c>
      <c r="W164" s="181">
        <f>(T164*1.05)</f>
        <v>2.016</v>
      </c>
      <c r="X164" s="160">
        <f t="shared" si="127"/>
        <v>2.0659999999999998</v>
      </c>
      <c r="Y164" s="161">
        <f t="shared" si="128"/>
        <v>2.1160000000000001</v>
      </c>
      <c r="Z164" s="129"/>
    </row>
    <row r="165" spans="1:26" ht="24" customHeight="1" x14ac:dyDescent="0.2">
      <c r="A165" s="112"/>
      <c r="B165" s="122" t="s">
        <v>275</v>
      </c>
      <c r="C165" s="76" t="s">
        <v>276</v>
      </c>
      <c r="D165" s="77">
        <v>175</v>
      </c>
      <c r="E165" s="78" t="s">
        <v>241</v>
      </c>
      <c r="F165" s="198" t="s">
        <v>342</v>
      </c>
      <c r="G165" s="198"/>
      <c r="H165" s="141"/>
      <c r="I165" s="247"/>
      <c r="J165" s="247"/>
      <c r="K165" s="176" t="s">
        <v>131</v>
      </c>
      <c r="L165" s="177" t="s">
        <v>131</v>
      </c>
      <c r="M165" s="177" t="s">
        <v>131</v>
      </c>
      <c r="N165" s="224" t="s">
        <v>131</v>
      </c>
      <c r="O165" s="224" t="s">
        <v>131</v>
      </c>
      <c r="P165" s="225" t="s">
        <v>131</v>
      </c>
      <c r="Q165" s="141"/>
      <c r="R165" s="141"/>
      <c r="S165" s="141"/>
      <c r="T165" s="227" t="s">
        <v>131</v>
      </c>
      <c r="U165" s="159"/>
      <c r="V165" s="159"/>
      <c r="W165" s="231"/>
      <c r="X165" s="160"/>
      <c r="Y165" s="161"/>
      <c r="Z165" s="129"/>
    </row>
    <row r="166" spans="1:26" ht="24" customHeight="1" x14ac:dyDescent="0.2">
      <c r="A166" s="92" t="s">
        <v>739</v>
      </c>
      <c r="B166" s="126" t="s">
        <v>333</v>
      </c>
      <c r="C166" s="77" t="s">
        <v>334</v>
      </c>
      <c r="D166" s="94"/>
      <c r="E166" s="81"/>
      <c r="F166" s="198"/>
      <c r="G166" s="198">
        <v>1.85</v>
      </c>
      <c r="H166" s="141"/>
      <c r="I166" s="247"/>
      <c r="J166" s="247"/>
      <c r="K166" s="176" t="s">
        <v>131</v>
      </c>
      <c r="L166" s="177" t="s">
        <v>131</v>
      </c>
      <c r="M166" s="177" t="s">
        <v>131</v>
      </c>
      <c r="N166" s="224" t="s">
        <v>131</v>
      </c>
      <c r="O166" s="224" t="s">
        <v>131</v>
      </c>
      <c r="P166" s="225" t="s">
        <v>131</v>
      </c>
      <c r="Q166" s="141">
        <f t="shared" si="113"/>
        <v>2.2847500000000003</v>
      </c>
      <c r="R166" s="141">
        <f t="shared" si="114"/>
        <v>2.2847500000000003</v>
      </c>
      <c r="S166" s="141">
        <f t="shared" si="115"/>
        <v>2.2847500000000003</v>
      </c>
      <c r="T166" s="158">
        <f>G166*1.3</f>
        <v>2.4050000000000002</v>
      </c>
      <c r="U166" s="180">
        <f>T166</f>
        <v>2.4050000000000002</v>
      </c>
      <c r="V166" s="180">
        <f>T166</f>
        <v>2.4050000000000002</v>
      </c>
      <c r="W166" s="160">
        <f>G166*1.55</f>
        <v>2.8675000000000002</v>
      </c>
      <c r="X166" s="181">
        <f>W166</f>
        <v>2.8675000000000002</v>
      </c>
      <c r="Y166" s="182">
        <f>X166</f>
        <v>2.8675000000000002</v>
      </c>
      <c r="Z166" s="139"/>
    </row>
    <row r="167" spans="1:26" ht="24" customHeight="1" x14ac:dyDescent="0.2">
      <c r="A167" s="110" t="s">
        <v>600</v>
      </c>
      <c r="B167" s="115" t="s">
        <v>303</v>
      </c>
      <c r="C167" s="76" t="s">
        <v>134</v>
      </c>
      <c r="D167" s="77">
        <v>120</v>
      </c>
      <c r="E167" s="78" t="s">
        <v>241</v>
      </c>
      <c r="F167" s="183"/>
      <c r="G167" s="198">
        <v>1.84</v>
      </c>
      <c r="H167" s="141"/>
      <c r="I167" s="247"/>
      <c r="J167" s="247"/>
      <c r="K167" s="176" t="s">
        <v>131</v>
      </c>
      <c r="L167" s="177" t="s">
        <v>131</v>
      </c>
      <c r="M167" s="177" t="s">
        <v>131</v>
      </c>
      <c r="N167" s="224" t="s">
        <v>131</v>
      </c>
      <c r="O167" s="224" t="s">
        <v>131</v>
      </c>
      <c r="P167" s="225" t="s">
        <v>131</v>
      </c>
      <c r="Q167" s="141">
        <f t="shared" si="113"/>
        <v>2.0975999999999999</v>
      </c>
      <c r="R167" s="141">
        <f t="shared" si="114"/>
        <v>2.1450999999999998</v>
      </c>
      <c r="S167" s="141">
        <f t="shared" si="115"/>
        <v>2.1926000000000001</v>
      </c>
      <c r="T167" s="229">
        <f>G167*1.2</f>
        <v>2.2080000000000002</v>
      </c>
      <c r="U167" s="159">
        <f t="shared" si="125"/>
        <v>2.258</v>
      </c>
      <c r="V167" s="159">
        <f t="shared" si="126"/>
        <v>2.3080000000000003</v>
      </c>
      <c r="W167" s="181">
        <f>(T167*1.05)</f>
        <v>2.3184000000000005</v>
      </c>
      <c r="X167" s="160">
        <f t="shared" si="127"/>
        <v>2.3684000000000003</v>
      </c>
      <c r="Y167" s="161">
        <f t="shared" si="128"/>
        <v>2.4184000000000005</v>
      </c>
      <c r="Z167" s="129"/>
    </row>
    <row r="168" spans="1:26" ht="36" x14ac:dyDescent="0.2">
      <c r="A168" s="110" t="s">
        <v>611</v>
      </c>
      <c r="B168" s="122" t="s">
        <v>274</v>
      </c>
      <c r="C168" s="76" t="s">
        <v>273</v>
      </c>
      <c r="D168" s="77">
        <v>175</v>
      </c>
      <c r="E168" s="78" t="s">
        <v>241</v>
      </c>
      <c r="F168" s="198"/>
      <c r="G168" s="198">
        <v>3.32</v>
      </c>
      <c r="H168" s="141"/>
      <c r="I168" s="247"/>
      <c r="J168" s="247"/>
      <c r="K168" s="176" t="s">
        <v>131</v>
      </c>
      <c r="L168" s="177" t="s">
        <v>131</v>
      </c>
      <c r="M168" s="177" t="s">
        <v>131</v>
      </c>
      <c r="N168" s="224" t="s">
        <v>131</v>
      </c>
      <c r="O168" s="224" t="s">
        <v>131</v>
      </c>
      <c r="P168" s="225" t="s">
        <v>131</v>
      </c>
      <c r="Q168" s="141">
        <f t="shared" si="113"/>
        <v>3.7847999999999993</v>
      </c>
      <c r="R168" s="141">
        <f t="shared" si="114"/>
        <v>3.8322999999999996</v>
      </c>
      <c r="S168" s="141">
        <f t="shared" si="115"/>
        <v>3.8797999999999995</v>
      </c>
      <c r="T168" s="229">
        <f>G168*1.2</f>
        <v>3.9839999999999995</v>
      </c>
      <c r="U168" s="159">
        <f t="shared" si="125"/>
        <v>4.0339999999999998</v>
      </c>
      <c r="V168" s="159">
        <f t="shared" si="126"/>
        <v>4.0839999999999996</v>
      </c>
      <c r="W168" s="181">
        <f>(T168*1.05)</f>
        <v>4.1831999999999994</v>
      </c>
      <c r="X168" s="160">
        <f t="shared" si="127"/>
        <v>4.2331999999999992</v>
      </c>
      <c r="Y168" s="161">
        <f t="shared" si="128"/>
        <v>4.283199999999999</v>
      </c>
      <c r="Z168" s="129"/>
    </row>
    <row r="169" spans="1:26" ht="24" x14ac:dyDescent="0.2">
      <c r="A169" s="110" t="s">
        <v>601</v>
      </c>
      <c r="B169" s="115" t="s">
        <v>304</v>
      </c>
      <c r="C169" s="76" t="s">
        <v>135</v>
      </c>
      <c r="D169" s="77">
        <v>120</v>
      </c>
      <c r="E169" s="78" t="s">
        <v>241</v>
      </c>
      <c r="F169" s="183"/>
      <c r="G169" s="198">
        <v>1.95</v>
      </c>
      <c r="H169" s="141"/>
      <c r="I169" s="247"/>
      <c r="J169" s="247"/>
      <c r="K169" s="176" t="s">
        <v>131</v>
      </c>
      <c r="L169" s="177" t="s">
        <v>131</v>
      </c>
      <c r="M169" s="177" t="s">
        <v>131</v>
      </c>
      <c r="N169" s="224" t="s">
        <v>131</v>
      </c>
      <c r="O169" s="224" t="s">
        <v>131</v>
      </c>
      <c r="P169" s="225" t="s">
        <v>131</v>
      </c>
      <c r="Q169" s="141">
        <f t="shared" si="113"/>
        <v>2.2229999999999999</v>
      </c>
      <c r="R169" s="141">
        <f t="shared" si="114"/>
        <v>2.2704999999999997</v>
      </c>
      <c r="S169" s="141">
        <f t="shared" si="115"/>
        <v>2.3180000000000001</v>
      </c>
      <c r="T169" s="229">
        <f>G169*1.2</f>
        <v>2.34</v>
      </c>
      <c r="U169" s="159">
        <f t="shared" si="125"/>
        <v>2.3899999999999997</v>
      </c>
      <c r="V169" s="159">
        <f t="shared" si="126"/>
        <v>2.44</v>
      </c>
      <c r="W169" s="181">
        <f>(T169*1.05)</f>
        <v>2.4569999999999999</v>
      </c>
      <c r="X169" s="160">
        <f t="shared" si="127"/>
        <v>2.5069999999999997</v>
      </c>
      <c r="Y169" s="161">
        <f t="shared" si="128"/>
        <v>2.5569999999999999</v>
      </c>
      <c r="Z169" s="129"/>
    </row>
    <row r="170" spans="1:26" ht="24" x14ac:dyDescent="0.2">
      <c r="A170" s="110" t="s">
        <v>602</v>
      </c>
      <c r="B170" s="115" t="s">
        <v>305</v>
      </c>
      <c r="C170" s="76" t="s">
        <v>136</v>
      </c>
      <c r="D170" s="77">
        <v>200</v>
      </c>
      <c r="E170" s="78" t="s">
        <v>241</v>
      </c>
      <c r="F170" s="183"/>
      <c r="G170" s="198">
        <v>2.5</v>
      </c>
      <c r="H170" s="141"/>
      <c r="I170" s="247"/>
      <c r="J170" s="247"/>
      <c r="K170" s="176" t="s">
        <v>131</v>
      </c>
      <c r="L170" s="177" t="s">
        <v>131</v>
      </c>
      <c r="M170" s="177" t="s">
        <v>131</v>
      </c>
      <c r="N170" s="224" t="s">
        <v>131</v>
      </c>
      <c r="O170" s="224" t="s">
        <v>131</v>
      </c>
      <c r="P170" s="225" t="s">
        <v>131</v>
      </c>
      <c r="Q170" s="141">
        <f t="shared" si="113"/>
        <v>3.0874999999999999</v>
      </c>
      <c r="R170" s="141">
        <f t="shared" si="114"/>
        <v>3.1349999999999998</v>
      </c>
      <c r="S170" s="141">
        <f t="shared" si="115"/>
        <v>3.1825000000000001</v>
      </c>
      <c r="T170" s="229">
        <f>G170*1.3</f>
        <v>3.25</v>
      </c>
      <c r="U170" s="159">
        <f t="shared" si="125"/>
        <v>3.3</v>
      </c>
      <c r="V170" s="159">
        <f t="shared" si="126"/>
        <v>3.35</v>
      </c>
      <c r="W170" s="181">
        <f>(T170*1.05)</f>
        <v>3.4125000000000001</v>
      </c>
      <c r="X170" s="160">
        <f t="shared" si="127"/>
        <v>3.4624999999999999</v>
      </c>
      <c r="Y170" s="161">
        <f t="shared" si="128"/>
        <v>3.5125000000000002</v>
      </c>
      <c r="Z170" s="129"/>
    </row>
    <row r="171" spans="1:26" s="91" customFormat="1" ht="36" x14ac:dyDescent="0.2">
      <c r="A171" s="110" t="s">
        <v>603</v>
      </c>
      <c r="B171" s="115" t="s">
        <v>394</v>
      </c>
      <c r="C171" s="76" t="s">
        <v>308</v>
      </c>
      <c r="D171" s="77">
        <v>25</v>
      </c>
      <c r="E171" s="78" t="s">
        <v>240</v>
      </c>
      <c r="F171" s="198" t="s">
        <v>342</v>
      </c>
      <c r="G171" s="198" t="s">
        <v>342</v>
      </c>
      <c r="H171" s="141"/>
      <c r="I171" s="247"/>
      <c r="J171" s="247"/>
      <c r="K171" s="176" t="s">
        <v>131</v>
      </c>
      <c r="L171" s="177" t="s">
        <v>131</v>
      </c>
      <c r="M171" s="177" t="s">
        <v>131</v>
      </c>
      <c r="N171" s="224" t="s">
        <v>131</v>
      </c>
      <c r="O171" s="224" t="s">
        <v>131</v>
      </c>
      <c r="P171" s="225" t="s">
        <v>131</v>
      </c>
      <c r="Q171" s="141" t="e">
        <f t="shared" si="113"/>
        <v>#VALUE!</v>
      </c>
      <c r="R171" s="141" t="e">
        <f t="shared" si="114"/>
        <v>#VALUE!</v>
      </c>
      <c r="S171" s="141" t="e">
        <f t="shared" si="115"/>
        <v>#VALUE!</v>
      </c>
      <c r="T171" s="229" t="e">
        <f>G171*1.3</f>
        <v>#VALUE!</v>
      </c>
      <c r="U171" s="159" t="e">
        <f t="shared" si="125"/>
        <v>#VALUE!</v>
      </c>
      <c r="V171" s="159" t="e">
        <f t="shared" si="126"/>
        <v>#VALUE!</v>
      </c>
      <c r="W171" s="181" t="e">
        <f>(T171*1.05)</f>
        <v>#VALUE!</v>
      </c>
      <c r="X171" s="160" t="e">
        <f t="shared" si="127"/>
        <v>#VALUE!</v>
      </c>
      <c r="Y171" s="161" t="e">
        <f t="shared" si="128"/>
        <v>#VALUE!</v>
      </c>
      <c r="Z171" s="129"/>
    </row>
    <row r="172" spans="1:26" ht="24" customHeight="1" x14ac:dyDescent="0.2">
      <c r="A172" s="110" t="s">
        <v>609</v>
      </c>
      <c r="B172" s="117" t="s">
        <v>116</v>
      </c>
      <c r="C172" s="76" t="s">
        <v>117</v>
      </c>
      <c r="D172" s="77" t="s">
        <v>361</v>
      </c>
      <c r="E172" s="76" t="s">
        <v>363</v>
      </c>
      <c r="F172" s="192"/>
      <c r="G172" s="163" t="s">
        <v>480</v>
      </c>
      <c r="H172" s="141"/>
      <c r="I172" s="247"/>
      <c r="J172" s="247"/>
      <c r="K172" s="154" t="s">
        <v>131</v>
      </c>
      <c r="L172" s="155" t="s">
        <v>131</v>
      </c>
      <c r="M172" s="155" t="s">
        <v>131</v>
      </c>
      <c r="N172" s="156" t="s">
        <v>131</v>
      </c>
      <c r="O172" s="156" t="s">
        <v>131</v>
      </c>
      <c r="P172" s="157" t="s">
        <v>131</v>
      </c>
      <c r="Q172" s="141">
        <f t="shared" si="113"/>
        <v>2.1755</v>
      </c>
      <c r="R172" s="141">
        <f t="shared" si="114"/>
        <v>2.2229999999999999</v>
      </c>
      <c r="S172" s="141">
        <f t="shared" si="115"/>
        <v>2.2705000000000002</v>
      </c>
      <c r="T172" s="158">
        <v>2.29</v>
      </c>
      <c r="U172" s="159">
        <f t="shared" si="125"/>
        <v>2.34</v>
      </c>
      <c r="V172" s="159">
        <f t="shared" si="126"/>
        <v>2.39</v>
      </c>
      <c r="W172" s="160">
        <f>T172*1.05</f>
        <v>2.4045000000000001</v>
      </c>
      <c r="X172" s="160">
        <f t="shared" si="127"/>
        <v>2.4544999999999999</v>
      </c>
      <c r="Y172" s="161">
        <f t="shared" si="128"/>
        <v>2.5045000000000002</v>
      </c>
      <c r="Z172" s="130" t="s">
        <v>749</v>
      </c>
    </row>
    <row r="173" spans="1:26" ht="24" customHeight="1" thickBot="1" x14ac:dyDescent="0.25">
      <c r="A173" s="110" t="s">
        <v>610</v>
      </c>
      <c r="B173" s="117" t="s">
        <v>281</v>
      </c>
      <c r="C173" s="78" t="s">
        <v>118</v>
      </c>
      <c r="D173" s="77" t="s">
        <v>361</v>
      </c>
      <c r="E173" s="76" t="s">
        <v>363</v>
      </c>
      <c r="F173" s="196">
        <v>1.7</v>
      </c>
      <c r="G173" s="163">
        <v>1.8</v>
      </c>
      <c r="H173" s="141">
        <f>K173*0.95</f>
        <v>1.7280499999999999</v>
      </c>
      <c r="I173" s="141">
        <f>L173*0.95</f>
        <v>1.7375499999999999</v>
      </c>
      <c r="J173" s="141">
        <f>M173*0.95</f>
        <v>1.7565499999999998</v>
      </c>
      <c r="K173" s="184">
        <f>F173*1.07</f>
        <v>1.819</v>
      </c>
      <c r="L173" s="216">
        <f>K173+0.01</f>
        <v>1.829</v>
      </c>
      <c r="M173" s="216">
        <f>L173+0.02</f>
        <v>1.849</v>
      </c>
      <c r="N173" s="185">
        <f>K173*1.05</f>
        <v>1.90995</v>
      </c>
      <c r="O173" s="185">
        <f>N173+0.01</f>
        <v>1.91995</v>
      </c>
      <c r="P173" s="217">
        <f>O173+0.02</f>
        <v>1.9399500000000001</v>
      </c>
      <c r="Q173" s="141">
        <f t="shared" si="113"/>
        <v>1.9379525</v>
      </c>
      <c r="R173" s="141">
        <f t="shared" si="114"/>
        <v>1.9854524999999998</v>
      </c>
      <c r="S173" s="141">
        <f t="shared" si="115"/>
        <v>2.0329524999999999</v>
      </c>
      <c r="T173" s="213">
        <f>P173+0.1</f>
        <v>2.0399500000000002</v>
      </c>
      <c r="U173" s="214">
        <f>T173+0.05</f>
        <v>2.08995</v>
      </c>
      <c r="V173" s="214">
        <f>T173+0.1</f>
        <v>2.1399500000000002</v>
      </c>
      <c r="W173" s="186">
        <f>T173*1.05</f>
        <v>2.1419475000000001</v>
      </c>
      <c r="X173" s="186">
        <f>W173+0.05</f>
        <v>2.1919474999999999</v>
      </c>
      <c r="Y173" s="215">
        <f>W173+0.1</f>
        <v>2.2419475000000002</v>
      </c>
      <c r="Z173" s="129"/>
    </row>
    <row r="174" spans="1:26" s="264" customFormat="1" ht="15" customHeight="1" thickBot="1" x14ac:dyDescent="0.25">
      <c r="A174" s="253"/>
      <c r="B174" s="254"/>
      <c r="C174" s="255"/>
      <c r="D174" s="256"/>
      <c r="E174" s="255"/>
      <c r="F174" s="257"/>
      <c r="G174" s="258"/>
      <c r="H174" s="259"/>
      <c r="I174" s="259"/>
      <c r="J174" s="259"/>
      <c r="K174" s="260"/>
      <c r="L174" s="260"/>
      <c r="M174" s="260"/>
      <c r="N174" s="260"/>
      <c r="O174" s="260"/>
      <c r="P174" s="260"/>
      <c r="Q174" s="261"/>
      <c r="R174" s="261"/>
      <c r="S174" s="261"/>
      <c r="T174" s="262"/>
      <c r="U174" s="262"/>
      <c r="V174" s="262"/>
      <c r="W174" s="262"/>
      <c r="X174" s="262"/>
      <c r="Y174" s="262"/>
      <c r="Z174" s="263"/>
    </row>
    <row r="175" spans="1:26" ht="24" customHeight="1" x14ac:dyDescent="0.2">
      <c r="A175" s="110" t="s">
        <v>614</v>
      </c>
      <c r="B175" s="127" t="s">
        <v>239</v>
      </c>
      <c r="C175" s="97" t="s">
        <v>270</v>
      </c>
      <c r="D175" s="89">
        <v>25</v>
      </c>
      <c r="E175" s="89" t="s">
        <v>240</v>
      </c>
      <c r="F175" s="183" t="s">
        <v>364</v>
      </c>
      <c r="G175" s="203">
        <v>3.5</v>
      </c>
      <c r="H175" s="85"/>
      <c r="I175" s="85"/>
      <c r="J175" s="85"/>
      <c r="K175" s="290" t="s">
        <v>131</v>
      </c>
      <c r="L175" s="290" t="s">
        <v>131</v>
      </c>
      <c r="M175" s="290" t="s">
        <v>131</v>
      </c>
      <c r="N175" s="291" t="s">
        <v>131</v>
      </c>
      <c r="O175" s="291" t="s">
        <v>131</v>
      </c>
      <c r="P175" s="291" t="s">
        <v>131</v>
      </c>
      <c r="Q175" s="296">
        <f t="shared" ref="Q175:Q206" si="129">G175*1.08</f>
        <v>3.7800000000000002</v>
      </c>
      <c r="R175" s="296">
        <f>Q175</f>
        <v>3.7800000000000002</v>
      </c>
      <c r="S175" s="297">
        <f>Q175</f>
        <v>3.7800000000000002</v>
      </c>
      <c r="T175" s="298">
        <f t="shared" ref="T175:T188" si="130">(G175*1.1)</f>
        <v>3.8500000000000005</v>
      </c>
      <c r="U175" s="299">
        <f>T175</f>
        <v>3.8500000000000005</v>
      </c>
      <c r="V175" s="299">
        <f>T175</f>
        <v>3.8500000000000005</v>
      </c>
      <c r="W175" s="300">
        <f t="shared" ref="W175:W188" si="131">(T175*1.3)</f>
        <v>5.0050000000000008</v>
      </c>
      <c r="X175" s="230">
        <f>W175</f>
        <v>5.0050000000000008</v>
      </c>
      <c r="Y175" s="301">
        <f>W175</f>
        <v>5.0050000000000008</v>
      </c>
      <c r="Z175" s="129"/>
    </row>
    <row r="176" spans="1:26" ht="24" customHeight="1" x14ac:dyDescent="0.2">
      <c r="A176" s="110" t="s">
        <v>615</v>
      </c>
      <c r="B176" s="127" t="s">
        <v>166</v>
      </c>
      <c r="C176" s="97" t="s">
        <v>270</v>
      </c>
      <c r="D176" s="89">
        <v>140</v>
      </c>
      <c r="E176" s="89" t="s">
        <v>241</v>
      </c>
      <c r="F176" s="183" t="s">
        <v>364</v>
      </c>
      <c r="G176" s="203">
        <v>2.1</v>
      </c>
      <c r="H176" s="85"/>
      <c r="I176" s="85"/>
      <c r="J176" s="85"/>
      <c r="K176" s="290" t="s">
        <v>131</v>
      </c>
      <c r="L176" s="290" t="s">
        <v>131</v>
      </c>
      <c r="M176" s="290" t="s">
        <v>131</v>
      </c>
      <c r="N176" s="291" t="s">
        <v>131</v>
      </c>
      <c r="O176" s="291" t="s">
        <v>131</v>
      </c>
      <c r="P176" s="291" t="s">
        <v>131</v>
      </c>
      <c r="Q176" s="296">
        <f t="shared" si="129"/>
        <v>2.2680000000000002</v>
      </c>
      <c r="R176" s="296">
        <f t="shared" ref="R176:R239" si="132">Q176</f>
        <v>2.2680000000000002</v>
      </c>
      <c r="S176" s="297">
        <f t="shared" ref="S176:S239" si="133">Q176</f>
        <v>2.2680000000000002</v>
      </c>
      <c r="T176" s="227">
        <f t="shared" si="130"/>
        <v>2.3100000000000005</v>
      </c>
      <c r="U176" s="180">
        <f t="shared" ref="U176:U239" si="134">T176</f>
        <v>2.3100000000000005</v>
      </c>
      <c r="V176" s="180">
        <f t="shared" ref="V176:V194" si="135">T176</f>
        <v>2.3100000000000005</v>
      </c>
      <c r="W176" s="231">
        <f t="shared" si="131"/>
        <v>3.0030000000000006</v>
      </c>
      <c r="X176" s="181">
        <f t="shared" ref="X176:X239" si="136">W176</f>
        <v>3.0030000000000006</v>
      </c>
      <c r="Y176" s="182">
        <f t="shared" ref="Y176:Y194" si="137">W176</f>
        <v>3.0030000000000006</v>
      </c>
      <c r="Z176" s="129"/>
    </row>
    <row r="177" spans="1:26" ht="24" customHeight="1" x14ac:dyDescent="0.2">
      <c r="A177" s="110" t="s">
        <v>616</v>
      </c>
      <c r="B177" s="127" t="s">
        <v>137</v>
      </c>
      <c r="C177" s="97" t="s">
        <v>270</v>
      </c>
      <c r="D177" s="89">
        <v>130</v>
      </c>
      <c r="E177" s="89" t="s">
        <v>241</v>
      </c>
      <c r="F177" s="183" t="s">
        <v>364</v>
      </c>
      <c r="G177" s="203">
        <v>1.98</v>
      </c>
      <c r="H177" s="85"/>
      <c r="I177" s="85"/>
      <c r="J177" s="85"/>
      <c r="K177" s="290" t="s">
        <v>131</v>
      </c>
      <c r="L177" s="290" t="s">
        <v>131</v>
      </c>
      <c r="M177" s="290" t="s">
        <v>131</v>
      </c>
      <c r="N177" s="291" t="s">
        <v>131</v>
      </c>
      <c r="O177" s="291" t="s">
        <v>131</v>
      </c>
      <c r="P177" s="291" t="s">
        <v>131</v>
      </c>
      <c r="Q177" s="296">
        <f t="shared" si="129"/>
        <v>2.1384000000000003</v>
      </c>
      <c r="R177" s="296">
        <f t="shared" si="132"/>
        <v>2.1384000000000003</v>
      </c>
      <c r="S177" s="297">
        <f t="shared" si="133"/>
        <v>2.1384000000000003</v>
      </c>
      <c r="T177" s="227">
        <f t="shared" si="130"/>
        <v>2.1779999999999999</v>
      </c>
      <c r="U177" s="180">
        <f t="shared" si="134"/>
        <v>2.1779999999999999</v>
      </c>
      <c r="V177" s="180">
        <f t="shared" si="135"/>
        <v>2.1779999999999999</v>
      </c>
      <c r="W177" s="231">
        <f t="shared" si="131"/>
        <v>2.8313999999999999</v>
      </c>
      <c r="X177" s="181">
        <f t="shared" si="136"/>
        <v>2.8313999999999999</v>
      </c>
      <c r="Y177" s="182">
        <f t="shared" si="137"/>
        <v>2.8313999999999999</v>
      </c>
      <c r="Z177" s="129"/>
    </row>
    <row r="178" spans="1:26" ht="24" customHeight="1" x14ac:dyDescent="0.2">
      <c r="A178" s="110" t="s">
        <v>617</v>
      </c>
      <c r="B178" s="127" t="s">
        <v>138</v>
      </c>
      <c r="C178" s="97" t="s">
        <v>270</v>
      </c>
      <c r="D178" s="89">
        <v>140</v>
      </c>
      <c r="E178" s="89" t="s">
        <v>241</v>
      </c>
      <c r="F178" s="183" t="s">
        <v>364</v>
      </c>
      <c r="G178" s="203">
        <v>1.85</v>
      </c>
      <c r="H178" s="85"/>
      <c r="I178" s="85"/>
      <c r="J178" s="85"/>
      <c r="K178" s="290" t="s">
        <v>131</v>
      </c>
      <c r="L178" s="290" t="s">
        <v>131</v>
      </c>
      <c r="M178" s="290" t="s">
        <v>131</v>
      </c>
      <c r="N178" s="291" t="s">
        <v>131</v>
      </c>
      <c r="O178" s="291" t="s">
        <v>131</v>
      </c>
      <c r="P178" s="291" t="s">
        <v>131</v>
      </c>
      <c r="Q178" s="296">
        <f t="shared" si="129"/>
        <v>1.9980000000000002</v>
      </c>
      <c r="R178" s="296">
        <f t="shared" si="132"/>
        <v>1.9980000000000002</v>
      </c>
      <c r="S178" s="297">
        <f t="shared" si="133"/>
        <v>1.9980000000000002</v>
      </c>
      <c r="T178" s="227">
        <f t="shared" si="130"/>
        <v>2.0350000000000001</v>
      </c>
      <c r="U178" s="180">
        <f t="shared" si="134"/>
        <v>2.0350000000000001</v>
      </c>
      <c r="V178" s="180">
        <f t="shared" si="135"/>
        <v>2.0350000000000001</v>
      </c>
      <c r="W178" s="231">
        <f t="shared" si="131"/>
        <v>2.6455000000000002</v>
      </c>
      <c r="X178" s="181">
        <f t="shared" si="136"/>
        <v>2.6455000000000002</v>
      </c>
      <c r="Y178" s="182">
        <f t="shared" si="137"/>
        <v>2.6455000000000002</v>
      </c>
      <c r="Z178" s="129"/>
    </row>
    <row r="179" spans="1:26" ht="24" customHeight="1" x14ac:dyDescent="0.2">
      <c r="A179" s="110" t="s">
        <v>618</v>
      </c>
      <c r="B179" s="127" t="s">
        <v>139</v>
      </c>
      <c r="C179" s="97" t="s">
        <v>270</v>
      </c>
      <c r="D179" s="89">
        <v>190</v>
      </c>
      <c r="E179" s="89" t="s">
        <v>241</v>
      </c>
      <c r="F179" s="183" t="s">
        <v>364</v>
      </c>
      <c r="G179" s="203">
        <v>3.89</v>
      </c>
      <c r="H179" s="85"/>
      <c r="I179" s="85"/>
      <c r="J179" s="85"/>
      <c r="K179" s="290" t="s">
        <v>131</v>
      </c>
      <c r="L179" s="290" t="s">
        <v>131</v>
      </c>
      <c r="M179" s="290" t="s">
        <v>131</v>
      </c>
      <c r="N179" s="291" t="s">
        <v>131</v>
      </c>
      <c r="O179" s="291" t="s">
        <v>131</v>
      </c>
      <c r="P179" s="291" t="s">
        <v>131</v>
      </c>
      <c r="Q179" s="296">
        <f t="shared" si="129"/>
        <v>4.2012</v>
      </c>
      <c r="R179" s="296">
        <f t="shared" si="132"/>
        <v>4.2012</v>
      </c>
      <c r="S179" s="297">
        <f t="shared" si="133"/>
        <v>4.2012</v>
      </c>
      <c r="T179" s="227">
        <f t="shared" si="130"/>
        <v>4.2790000000000008</v>
      </c>
      <c r="U179" s="180">
        <f t="shared" si="134"/>
        <v>4.2790000000000008</v>
      </c>
      <c r="V179" s="180">
        <f t="shared" si="135"/>
        <v>4.2790000000000008</v>
      </c>
      <c r="W179" s="231">
        <f t="shared" si="131"/>
        <v>5.5627000000000013</v>
      </c>
      <c r="X179" s="181">
        <f t="shared" si="136"/>
        <v>5.5627000000000013</v>
      </c>
      <c r="Y179" s="182">
        <f t="shared" si="137"/>
        <v>5.5627000000000013</v>
      </c>
      <c r="Z179" s="129"/>
    </row>
    <row r="180" spans="1:26" ht="24" customHeight="1" x14ac:dyDescent="0.2">
      <c r="A180" s="110" t="s">
        <v>619</v>
      </c>
      <c r="B180" s="127" t="s">
        <v>140</v>
      </c>
      <c r="C180" s="97" t="s">
        <v>270</v>
      </c>
      <c r="D180" s="89">
        <v>130</v>
      </c>
      <c r="E180" s="89" t="s">
        <v>241</v>
      </c>
      <c r="F180" s="183" t="s">
        <v>364</v>
      </c>
      <c r="G180" s="203">
        <v>2.42</v>
      </c>
      <c r="H180" s="85"/>
      <c r="I180" s="85"/>
      <c r="J180" s="85"/>
      <c r="K180" s="290" t="s">
        <v>131</v>
      </c>
      <c r="L180" s="290" t="s">
        <v>131</v>
      </c>
      <c r="M180" s="290" t="s">
        <v>131</v>
      </c>
      <c r="N180" s="291" t="s">
        <v>131</v>
      </c>
      <c r="O180" s="291" t="s">
        <v>131</v>
      </c>
      <c r="P180" s="291" t="s">
        <v>131</v>
      </c>
      <c r="Q180" s="296">
        <f t="shared" si="129"/>
        <v>2.6135999999999999</v>
      </c>
      <c r="R180" s="296">
        <f t="shared" si="132"/>
        <v>2.6135999999999999</v>
      </c>
      <c r="S180" s="297">
        <f t="shared" si="133"/>
        <v>2.6135999999999999</v>
      </c>
      <c r="T180" s="227">
        <f t="shared" si="130"/>
        <v>2.6619999999999999</v>
      </c>
      <c r="U180" s="180">
        <f t="shared" si="134"/>
        <v>2.6619999999999999</v>
      </c>
      <c r="V180" s="180">
        <f t="shared" si="135"/>
        <v>2.6619999999999999</v>
      </c>
      <c r="W180" s="231">
        <f t="shared" si="131"/>
        <v>3.4605999999999999</v>
      </c>
      <c r="X180" s="181">
        <f t="shared" si="136"/>
        <v>3.4605999999999999</v>
      </c>
      <c r="Y180" s="182">
        <f t="shared" si="137"/>
        <v>3.4605999999999999</v>
      </c>
      <c r="Z180" s="129"/>
    </row>
    <row r="181" spans="1:26" ht="24" customHeight="1" x14ac:dyDescent="0.2">
      <c r="A181" s="110" t="s">
        <v>620</v>
      </c>
      <c r="B181" s="127" t="s">
        <v>141</v>
      </c>
      <c r="C181" s="97" t="s">
        <v>270</v>
      </c>
      <c r="D181" s="89">
        <v>120</v>
      </c>
      <c r="E181" s="89" t="s">
        <v>241</v>
      </c>
      <c r="F181" s="183" t="s">
        <v>364</v>
      </c>
      <c r="G181" s="203">
        <v>2.25</v>
      </c>
      <c r="H181" s="85"/>
      <c r="I181" s="85"/>
      <c r="J181" s="85"/>
      <c r="K181" s="290" t="s">
        <v>131</v>
      </c>
      <c r="L181" s="290" t="s">
        <v>131</v>
      </c>
      <c r="M181" s="290" t="s">
        <v>131</v>
      </c>
      <c r="N181" s="291" t="s">
        <v>131</v>
      </c>
      <c r="O181" s="291" t="s">
        <v>131</v>
      </c>
      <c r="P181" s="291" t="s">
        <v>131</v>
      </c>
      <c r="Q181" s="296">
        <f t="shared" si="129"/>
        <v>2.4300000000000002</v>
      </c>
      <c r="R181" s="296">
        <f t="shared" si="132"/>
        <v>2.4300000000000002</v>
      </c>
      <c r="S181" s="297">
        <f t="shared" si="133"/>
        <v>2.4300000000000002</v>
      </c>
      <c r="T181" s="227">
        <f t="shared" si="130"/>
        <v>2.4750000000000001</v>
      </c>
      <c r="U181" s="180">
        <f t="shared" si="134"/>
        <v>2.4750000000000001</v>
      </c>
      <c r="V181" s="180">
        <f t="shared" si="135"/>
        <v>2.4750000000000001</v>
      </c>
      <c r="W181" s="231">
        <f t="shared" si="131"/>
        <v>3.2175000000000002</v>
      </c>
      <c r="X181" s="181">
        <f t="shared" si="136"/>
        <v>3.2175000000000002</v>
      </c>
      <c r="Y181" s="182">
        <f t="shared" si="137"/>
        <v>3.2175000000000002</v>
      </c>
      <c r="Z181" s="129"/>
    </row>
    <row r="182" spans="1:26" ht="24" customHeight="1" x14ac:dyDescent="0.2">
      <c r="A182" s="110" t="s">
        <v>621</v>
      </c>
      <c r="B182" s="127" t="s">
        <v>142</v>
      </c>
      <c r="C182" s="97" t="s">
        <v>270</v>
      </c>
      <c r="D182" s="89">
        <v>110</v>
      </c>
      <c r="E182" s="89" t="s">
        <v>241</v>
      </c>
      <c r="F182" s="183" t="s">
        <v>364</v>
      </c>
      <c r="G182" s="203">
        <v>2.1</v>
      </c>
      <c r="H182" s="85"/>
      <c r="I182" s="85"/>
      <c r="J182" s="85"/>
      <c r="K182" s="290" t="s">
        <v>131</v>
      </c>
      <c r="L182" s="290" t="s">
        <v>131</v>
      </c>
      <c r="M182" s="290" t="s">
        <v>131</v>
      </c>
      <c r="N182" s="291" t="s">
        <v>131</v>
      </c>
      <c r="O182" s="291" t="s">
        <v>131</v>
      </c>
      <c r="P182" s="291" t="s">
        <v>131</v>
      </c>
      <c r="Q182" s="296">
        <f t="shared" si="129"/>
        <v>2.2680000000000002</v>
      </c>
      <c r="R182" s="296">
        <f t="shared" si="132"/>
        <v>2.2680000000000002</v>
      </c>
      <c r="S182" s="297">
        <f t="shared" si="133"/>
        <v>2.2680000000000002</v>
      </c>
      <c r="T182" s="227">
        <f t="shared" si="130"/>
        <v>2.3100000000000005</v>
      </c>
      <c r="U182" s="180">
        <f t="shared" si="134"/>
        <v>2.3100000000000005</v>
      </c>
      <c r="V182" s="180">
        <f t="shared" si="135"/>
        <v>2.3100000000000005</v>
      </c>
      <c r="W182" s="231">
        <f t="shared" si="131"/>
        <v>3.0030000000000006</v>
      </c>
      <c r="X182" s="181">
        <f t="shared" si="136"/>
        <v>3.0030000000000006</v>
      </c>
      <c r="Y182" s="182">
        <f t="shared" si="137"/>
        <v>3.0030000000000006</v>
      </c>
      <c r="Z182" s="129"/>
    </row>
    <row r="183" spans="1:26" ht="24" customHeight="1" x14ac:dyDescent="0.2">
      <c r="A183" s="110" t="s">
        <v>622</v>
      </c>
      <c r="B183" s="127" t="s">
        <v>143</v>
      </c>
      <c r="C183" s="97" t="s">
        <v>270</v>
      </c>
      <c r="D183" s="89">
        <v>135</v>
      </c>
      <c r="E183" s="89" t="s">
        <v>241</v>
      </c>
      <c r="F183" s="183" t="s">
        <v>364</v>
      </c>
      <c r="G183" s="203">
        <v>1.78</v>
      </c>
      <c r="H183" s="85"/>
      <c r="I183" s="85"/>
      <c r="J183" s="85"/>
      <c r="K183" s="290" t="s">
        <v>131</v>
      </c>
      <c r="L183" s="290" t="s">
        <v>131</v>
      </c>
      <c r="M183" s="290" t="s">
        <v>131</v>
      </c>
      <c r="N183" s="291" t="s">
        <v>131</v>
      </c>
      <c r="O183" s="291" t="s">
        <v>131</v>
      </c>
      <c r="P183" s="291" t="s">
        <v>131</v>
      </c>
      <c r="Q183" s="296">
        <f t="shared" si="129"/>
        <v>1.9224000000000001</v>
      </c>
      <c r="R183" s="296">
        <f t="shared" si="132"/>
        <v>1.9224000000000001</v>
      </c>
      <c r="S183" s="297">
        <f t="shared" si="133"/>
        <v>1.9224000000000001</v>
      </c>
      <c r="T183" s="227">
        <f t="shared" si="130"/>
        <v>1.9580000000000002</v>
      </c>
      <c r="U183" s="180">
        <f t="shared" si="134"/>
        <v>1.9580000000000002</v>
      </c>
      <c r="V183" s="180">
        <f t="shared" si="135"/>
        <v>1.9580000000000002</v>
      </c>
      <c r="W183" s="231">
        <f t="shared" si="131"/>
        <v>2.5454000000000003</v>
      </c>
      <c r="X183" s="181">
        <f t="shared" si="136"/>
        <v>2.5454000000000003</v>
      </c>
      <c r="Y183" s="182">
        <f t="shared" si="137"/>
        <v>2.5454000000000003</v>
      </c>
      <c r="Z183" s="129"/>
    </row>
    <row r="184" spans="1:26" ht="24" customHeight="1" x14ac:dyDescent="0.2">
      <c r="A184" s="110" t="s">
        <v>623</v>
      </c>
      <c r="B184" s="127" t="s">
        <v>144</v>
      </c>
      <c r="C184" s="97" t="s">
        <v>270</v>
      </c>
      <c r="D184" s="89">
        <v>150</v>
      </c>
      <c r="E184" s="89" t="s">
        <v>241</v>
      </c>
      <c r="F184" s="183" t="s">
        <v>364</v>
      </c>
      <c r="G184" s="203">
        <v>2.06</v>
      </c>
      <c r="H184" s="85"/>
      <c r="I184" s="85"/>
      <c r="J184" s="85"/>
      <c r="K184" s="290" t="s">
        <v>131</v>
      </c>
      <c r="L184" s="290" t="s">
        <v>131</v>
      </c>
      <c r="M184" s="290" t="s">
        <v>131</v>
      </c>
      <c r="N184" s="291" t="s">
        <v>131</v>
      </c>
      <c r="O184" s="291" t="s">
        <v>131</v>
      </c>
      <c r="P184" s="291" t="s">
        <v>131</v>
      </c>
      <c r="Q184" s="296">
        <f t="shared" si="129"/>
        <v>2.2248000000000001</v>
      </c>
      <c r="R184" s="296">
        <f t="shared" si="132"/>
        <v>2.2248000000000001</v>
      </c>
      <c r="S184" s="297">
        <f t="shared" si="133"/>
        <v>2.2248000000000001</v>
      </c>
      <c r="T184" s="227">
        <f t="shared" si="130"/>
        <v>2.2660000000000005</v>
      </c>
      <c r="U184" s="180">
        <f t="shared" si="134"/>
        <v>2.2660000000000005</v>
      </c>
      <c r="V184" s="180">
        <f t="shared" si="135"/>
        <v>2.2660000000000005</v>
      </c>
      <c r="W184" s="231">
        <f t="shared" si="131"/>
        <v>2.9458000000000006</v>
      </c>
      <c r="X184" s="181">
        <f t="shared" si="136"/>
        <v>2.9458000000000006</v>
      </c>
      <c r="Y184" s="182">
        <f t="shared" si="137"/>
        <v>2.9458000000000006</v>
      </c>
      <c r="Z184" s="129"/>
    </row>
    <row r="185" spans="1:26" ht="24" customHeight="1" x14ac:dyDescent="0.2">
      <c r="A185" s="110" t="s">
        <v>624</v>
      </c>
      <c r="B185" s="127" t="s">
        <v>167</v>
      </c>
      <c r="C185" s="97" t="s">
        <v>270</v>
      </c>
      <c r="D185" s="89">
        <v>130</v>
      </c>
      <c r="E185" s="89" t="s">
        <v>241</v>
      </c>
      <c r="F185" s="183" t="s">
        <v>364</v>
      </c>
      <c r="G185" s="203">
        <v>2.33</v>
      </c>
      <c r="H185" s="85"/>
      <c r="I185" s="85"/>
      <c r="J185" s="85"/>
      <c r="K185" s="290" t="s">
        <v>131</v>
      </c>
      <c r="L185" s="290" t="s">
        <v>131</v>
      </c>
      <c r="M185" s="290" t="s">
        <v>131</v>
      </c>
      <c r="N185" s="291" t="s">
        <v>131</v>
      </c>
      <c r="O185" s="291" t="s">
        <v>131</v>
      </c>
      <c r="P185" s="291" t="s">
        <v>131</v>
      </c>
      <c r="Q185" s="296">
        <f t="shared" si="129"/>
        <v>2.5164000000000004</v>
      </c>
      <c r="R185" s="296">
        <f t="shared" si="132"/>
        <v>2.5164000000000004</v>
      </c>
      <c r="S185" s="297">
        <f t="shared" si="133"/>
        <v>2.5164000000000004</v>
      </c>
      <c r="T185" s="227">
        <f t="shared" si="130"/>
        <v>2.5630000000000002</v>
      </c>
      <c r="U185" s="180">
        <f t="shared" si="134"/>
        <v>2.5630000000000002</v>
      </c>
      <c r="V185" s="180">
        <f t="shared" si="135"/>
        <v>2.5630000000000002</v>
      </c>
      <c r="W185" s="231">
        <f t="shared" si="131"/>
        <v>3.3319000000000005</v>
      </c>
      <c r="X185" s="181">
        <f t="shared" si="136"/>
        <v>3.3319000000000005</v>
      </c>
      <c r="Y185" s="182">
        <f t="shared" si="137"/>
        <v>3.3319000000000005</v>
      </c>
      <c r="Z185" s="129"/>
    </row>
    <row r="186" spans="1:26" ht="24" customHeight="1" x14ac:dyDescent="0.2">
      <c r="A186" s="110" t="s">
        <v>625</v>
      </c>
      <c r="B186" s="127" t="s">
        <v>168</v>
      </c>
      <c r="C186" s="97" t="s">
        <v>270</v>
      </c>
      <c r="D186" s="89">
        <v>135</v>
      </c>
      <c r="E186" s="89" t="s">
        <v>241</v>
      </c>
      <c r="F186" s="183" t="s">
        <v>364</v>
      </c>
      <c r="G186" s="203">
        <v>1.51</v>
      </c>
      <c r="H186" s="85"/>
      <c r="I186" s="85"/>
      <c r="J186" s="85"/>
      <c r="K186" s="290" t="s">
        <v>131</v>
      </c>
      <c r="L186" s="290" t="s">
        <v>131</v>
      </c>
      <c r="M186" s="290" t="s">
        <v>131</v>
      </c>
      <c r="N186" s="291" t="s">
        <v>131</v>
      </c>
      <c r="O186" s="291" t="s">
        <v>131</v>
      </c>
      <c r="P186" s="291" t="s">
        <v>131</v>
      </c>
      <c r="Q186" s="296">
        <f t="shared" si="129"/>
        <v>1.6308</v>
      </c>
      <c r="R186" s="296">
        <f t="shared" si="132"/>
        <v>1.6308</v>
      </c>
      <c r="S186" s="297">
        <f t="shared" si="133"/>
        <v>1.6308</v>
      </c>
      <c r="T186" s="227">
        <f t="shared" si="130"/>
        <v>1.6610000000000003</v>
      </c>
      <c r="U186" s="180">
        <f t="shared" si="134"/>
        <v>1.6610000000000003</v>
      </c>
      <c r="V186" s="180">
        <f t="shared" si="135"/>
        <v>1.6610000000000003</v>
      </c>
      <c r="W186" s="231">
        <f t="shared" si="131"/>
        <v>2.1593000000000004</v>
      </c>
      <c r="X186" s="181">
        <f t="shared" si="136"/>
        <v>2.1593000000000004</v>
      </c>
      <c r="Y186" s="182">
        <f t="shared" si="137"/>
        <v>2.1593000000000004</v>
      </c>
      <c r="Z186" s="129"/>
    </row>
    <row r="187" spans="1:26" ht="24" customHeight="1" x14ac:dyDescent="0.2">
      <c r="A187" s="110" t="s">
        <v>626</v>
      </c>
      <c r="B187" s="127" t="s">
        <v>145</v>
      </c>
      <c r="C187" s="97" t="s">
        <v>270</v>
      </c>
      <c r="D187" s="89">
        <v>135</v>
      </c>
      <c r="E187" s="89" t="s">
        <v>241</v>
      </c>
      <c r="F187" s="183" t="s">
        <v>364</v>
      </c>
      <c r="G187" s="203">
        <v>1.41</v>
      </c>
      <c r="H187" s="85"/>
      <c r="I187" s="85"/>
      <c r="J187" s="85"/>
      <c r="K187" s="290" t="s">
        <v>131</v>
      </c>
      <c r="L187" s="290" t="s">
        <v>131</v>
      </c>
      <c r="M187" s="290" t="s">
        <v>131</v>
      </c>
      <c r="N187" s="291" t="s">
        <v>131</v>
      </c>
      <c r="O187" s="291" t="s">
        <v>131</v>
      </c>
      <c r="P187" s="291" t="s">
        <v>131</v>
      </c>
      <c r="Q187" s="296">
        <f t="shared" si="129"/>
        <v>1.5227999999999999</v>
      </c>
      <c r="R187" s="296">
        <f t="shared" si="132"/>
        <v>1.5227999999999999</v>
      </c>
      <c r="S187" s="297">
        <f t="shared" si="133"/>
        <v>1.5227999999999999</v>
      </c>
      <c r="T187" s="227">
        <f t="shared" si="130"/>
        <v>1.5509999999999999</v>
      </c>
      <c r="U187" s="180">
        <f t="shared" si="134"/>
        <v>1.5509999999999999</v>
      </c>
      <c r="V187" s="180">
        <f t="shared" si="135"/>
        <v>1.5509999999999999</v>
      </c>
      <c r="W187" s="231">
        <f t="shared" si="131"/>
        <v>2.0163000000000002</v>
      </c>
      <c r="X187" s="181">
        <f t="shared" si="136"/>
        <v>2.0163000000000002</v>
      </c>
      <c r="Y187" s="182">
        <f t="shared" si="137"/>
        <v>2.0163000000000002</v>
      </c>
      <c r="Z187" s="129"/>
    </row>
    <row r="188" spans="1:26" ht="24" customHeight="1" x14ac:dyDescent="0.2">
      <c r="A188" s="110" t="s">
        <v>627</v>
      </c>
      <c r="B188" s="127" t="s">
        <v>169</v>
      </c>
      <c r="C188" s="97" t="s">
        <v>270</v>
      </c>
      <c r="D188" s="89">
        <v>130</v>
      </c>
      <c r="E188" s="89" t="s">
        <v>241</v>
      </c>
      <c r="F188" s="183" t="s">
        <v>364</v>
      </c>
      <c r="G188" s="203">
        <v>1.39</v>
      </c>
      <c r="H188" s="85"/>
      <c r="I188" s="85"/>
      <c r="J188" s="85"/>
      <c r="K188" s="290" t="s">
        <v>131</v>
      </c>
      <c r="L188" s="290" t="s">
        <v>131</v>
      </c>
      <c r="M188" s="290" t="s">
        <v>131</v>
      </c>
      <c r="N188" s="291" t="s">
        <v>131</v>
      </c>
      <c r="O188" s="291" t="s">
        <v>131</v>
      </c>
      <c r="P188" s="291" t="s">
        <v>131</v>
      </c>
      <c r="Q188" s="296">
        <f t="shared" si="129"/>
        <v>1.5012000000000001</v>
      </c>
      <c r="R188" s="296">
        <f t="shared" si="132"/>
        <v>1.5012000000000001</v>
      </c>
      <c r="S188" s="297">
        <f t="shared" si="133"/>
        <v>1.5012000000000001</v>
      </c>
      <c r="T188" s="227">
        <f t="shared" si="130"/>
        <v>1.5289999999999999</v>
      </c>
      <c r="U188" s="180">
        <f t="shared" si="134"/>
        <v>1.5289999999999999</v>
      </c>
      <c r="V188" s="180">
        <f t="shared" si="135"/>
        <v>1.5289999999999999</v>
      </c>
      <c r="W188" s="231">
        <f t="shared" si="131"/>
        <v>1.9877</v>
      </c>
      <c r="X188" s="181">
        <f t="shared" si="136"/>
        <v>1.9877</v>
      </c>
      <c r="Y188" s="182">
        <f t="shared" si="137"/>
        <v>1.9877</v>
      </c>
      <c r="Z188" s="129"/>
    </row>
    <row r="189" spans="1:26" ht="24" customHeight="1" x14ac:dyDescent="0.2">
      <c r="A189" s="110" t="s">
        <v>628</v>
      </c>
      <c r="B189" s="127" t="s">
        <v>170</v>
      </c>
      <c r="C189" s="97" t="s">
        <v>270</v>
      </c>
      <c r="D189" s="89">
        <v>135</v>
      </c>
      <c r="E189" s="89" t="s">
        <v>241</v>
      </c>
      <c r="F189" s="183" t="s">
        <v>364</v>
      </c>
      <c r="G189" s="203"/>
      <c r="H189" s="85"/>
      <c r="I189" s="85"/>
      <c r="J189" s="85"/>
      <c r="K189" s="290" t="s">
        <v>131</v>
      </c>
      <c r="L189" s="290" t="s">
        <v>131</v>
      </c>
      <c r="M189" s="290" t="s">
        <v>131</v>
      </c>
      <c r="N189" s="291" t="s">
        <v>131</v>
      </c>
      <c r="O189" s="291" t="s">
        <v>131</v>
      </c>
      <c r="P189" s="291" t="s">
        <v>131</v>
      </c>
      <c r="Q189" s="296"/>
      <c r="R189" s="296"/>
      <c r="S189" s="297"/>
      <c r="T189" s="227"/>
      <c r="U189" s="180"/>
      <c r="V189" s="180"/>
      <c r="W189" s="231"/>
      <c r="X189" s="181"/>
      <c r="Y189" s="182"/>
      <c r="Z189" s="129"/>
    </row>
    <row r="190" spans="1:26" ht="24" customHeight="1" x14ac:dyDescent="0.2">
      <c r="A190" s="110" t="s">
        <v>629</v>
      </c>
      <c r="B190" s="127" t="s">
        <v>171</v>
      </c>
      <c r="C190" s="97" t="s">
        <v>270</v>
      </c>
      <c r="D190" s="89">
        <v>130</v>
      </c>
      <c r="E190" s="89" t="s">
        <v>241</v>
      </c>
      <c r="F190" s="183" t="s">
        <v>364</v>
      </c>
      <c r="G190" s="203">
        <v>2.5499999999999998</v>
      </c>
      <c r="H190" s="85"/>
      <c r="I190" s="85"/>
      <c r="J190" s="85"/>
      <c r="K190" s="290" t="s">
        <v>131</v>
      </c>
      <c r="L190" s="290" t="s">
        <v>131</v>
      </c>
      <c r="M190" s="290" t="s">
        <v>131</v>
      </c>
      <c r="N190" s="291" t="s">
        <v>131</v>
      </c>
      <c r="O190" s="291" t="s">
        <v>131</v>
      </c>
      <c r="P190" s="291" t="s">
        <v>131</v>
      </c>
      <c r="Q190" s="296">
        <f t="shared" si="129"/>
        <v>2.754</v>
      </c>
      <c r="R190" s="296">
        <f t="shared" si="132"/>
        <v>2.754</v>
      </c>
      <c r="S190" s="297">
        <f t="shared" si="133"/>
        <v>2.754</v>
      </c>
      <c r="T190" s="227">
        <f t="shared" ref="T190:T220" si="138">(G190*1.1)</f>
        <v>2.8050000000000002</v>
      </c>
      <c r="U190" s="180">
        <f t="shared" si="134"/>
        <v>2.8050000000000002</v>
      </c>
      <c r="V190" s="180">
        <f t="shared" si="135"/>
        <v>2.8050000000000002</v>
      </c>
      <c r="W190" s="231">
        <f t="shared" ref="W190:W220" si="139">(T190*1.3)</f>
        <v>3.6465000000000005</v>
      </c>
      <c r="X190" s="181">
        <f t="shared" si="136"/>
        <v>3.6465000000000005</v>
      </c>
      <c r="Y190" s="182">
        <f t="shared" si="137"/>
        <v>3.6465000000000005</v>
      </c>
      <c r="Z190" s="129"/>
    </row>
    <row r="191" spans="1:26" ht="24" customHeight="1" x14ac:dyDescent="0.2">
      <c r="A191" s="110" t="s">
        <v>630</v>
      </c>
      <c r="B191" s="127" t="s">
        <v>172</v>
      </c>
      <c r="C191" s="97" t="s">
        <v>270</v>
      </c>
      <c r="D191" s="89">
        <v>130</v>
      </c>
      <c r="E191" s="89" t="s">
        <v>241</v>
      </c>
      <c r="F191" s="183" t="s">
        <v>364</v>
      </c>
      <c r="G191" s="203">
        <v>4.1500000000000004</v>
      </c>
      <c r="H191" s="85"/>
      <c r="I191" s="85"/>
      <c r="J191" s="85"/>
      <c r="K191" s="290" t="s">
        <v>131</v>
      </c>
      <c r="L191" s="290" t="s">
        <v>131</v>
      </c>
      <c r="M191" s="290" t="s">
        <v>131</v>
      </c>
      <c r="N191" s="291" t="s">
        <v>131</v>
      </c>
      <c r="O191" s="291" t="s">
        <v>131</v>
      </c>
      <c r="P191" s="291" t="s">
        <v>131</v>
      </c>
      <c r="Q191" s="296">
        <f t="shared" si="129"/>
        <v>4.4820000000000011</v>
      </c>
      <c r="R191" s="296">
        <f t="shared" si="132"/>
        <v>4.4820000000000011</v>
      </c>
      <c r="S191" s="297">
        <f t="shared" si="133"/>
        <v>4.4820000000000011</v>
      </c>
      <c r="T191" s="227">
        <f t="shared" si="138"/>
        <v>4.5650000000000004</v>
      </c>
      <c r="U191" s="180">
        <f t="shared" si="134"/>
        <v>4.5650000000000004</v>
      </c>
      <c r="V191" s="180">
        <f t="shared" si="135"/>
        <v>4.5650000000000004</v>
      </c>
      <c r="W191" s="231">
        <f t="shared" si="139"/>
        <v>5.9345000000000008</v>
      </c>
      <c r="X191" s="181">
        <f t="shared" si="136"/>
        <v>5.9345000000000008</v>
      </c>
      <c r="Y191" s="182">
        <f t="shared" si="137"/>
        <v>5.9345000000000008</v>
      </c>
      <c r="Z191" s="129"/>
    </row>
    <row r="192" spans="1:26" ht="24" customHeight="1" x14ac:dyDescent="0.2">
      <c r="A192" s="110" t="s">
        <v>631</v>
      </c>
      <c r="B192" s="127" t="s">
        <v>146</v>
      </c>
      <c r="C192" s="97" t="s">
        <v>270</v>
      </c>
      <c r="D192" s="89">
        <v>140</v>
      </c>
      <c r="E192" s="89" t="s">
        <v>241</v>
      </c>
      <c r="F192" s="183" t="s">
        <v>364</v>
      </c>
      <c r="G192" s="203">
        <v>2.27</v>
      </c>
      <c r="H192" s="85"/>
      <c r="I192" s="85"/>
      <c r="J192" s="85"/>
      <c r="K192" s="290" t="s">
        <v>131</v>
      </c>
      <c r="L192" s="290" t="s">
        <v>131</v>
      </c>
      <c r="M192" s="290" t="s">
        <v>131</v>
      </c>
      <c r="N192" s="291" t="s">
        <v>131</v>
      </c>
      <c r="O192" s="291" t="s">
        <v>131</v>
      </c>
      <c r="P192" s="291" t="s">
        <v>131</v>
      </c>
      <c r="Q192" s="296">
        <f t="shared" si="129"/>
        <v>2.4516</v>
      </c>
      <c r="R192" s="296">
        <f t="shared" si="132"/>
        <v>2.4516</v>
      </c>
      <c r="S192" s="297">
        <f t="shared" si="133"/>
        <v>2.4516</v>
      </c>
      <c r="T192" s="227">
        <f t="shared" si="138"/>
        <v>2.4970000000000003</v>
      </c>
      <c r="U192" s="180">
        <f t="shared" si="134"/>
        <v>2.4970000000000003</v>
      </c>
      <c r="V192" s="180">
        <f t="shared" si="135"/>
        <v>2.4970000000000003</v>
      </c>
      <c r="W192" s="231">
        <f t="shared" si="139"/>
        <v>3.2461000000000007</v>
      </c>
      <c r="X192" s="181">
        <f t="shared" si="136"/>
        <v>3.2461000000000007</v>
      </c>
      <c r="Y192" s="182">
        <f t="shared" si="137"/>
        <v>3.2461000000000007</v>
      </c>
      <c r="Z192" s="129"/>
    </row>
    <row r="193" spans="1:26" ht="24" customHeight="1" x14ac:dyDescent="0.2">
      <c r="A193" s="110" t="s">
        <v>632</v>
      </c>
      <c r="B193" s="127" t="s">
        <v>759</v>
      </c>
      <c r="C193" s="97"/>
      <c r="D193" s="89">
        <v>120</v>
      </c>
      <c r="E193" s="89" t="s">
        <v>241</v>
      </c>
      <c r="F193" s="183" t="s">
        <v>364</v>
      </c>
      <c r="G193" s="203">
        <v>3.39</v>
      </c>
      <c r="H193" s="85"/>
      <c r="I193" s="85"/>
      <c r="J193" s="85"/>
      <c r="K193" s="290" t="s">
        <v>131</v>
      </c>
      <c r="L193" s="290" t="s">
        <v>131</v>
      </c>
      <c r="M193" s="290" t="s">
        <v>131</v>
      </c>
      <c r="N193" s="291" t="s">
        <v>131</v>
      </c>
      <c r="O193" s="291" t="s">
        <v>131</v>
      </c>
      <c r="P193" s="291" t="s">
        <v>131</v>
      </c>
      <c r="Q193" s="296">
        <f>G193*1.08</f>
        <v>3.6612000000000005</v>
      </c>
      <c r="R193" s="296">
        <f t="shared" si="132"/>
        <v>3.6612000000000005</v>
      </c>
      <c r="S193" s="297">
        <f t="shared" si="133"/>
        <v>3.6612000000000005</v>
      </c>
      <c r="T193" s="227">
        <f>(G193*1.1)</f>
        <v>3.7290000000000005</v>
      </c>
      <c r="U193" s="180">
        <f>T193</f>
        <v>3.7290000000000005</v>
      </c>
      <c r="V193" s="180">
        <f>T193</f>
        <v>3.7290000000000005</v>
      </c>
      <c r="W193" s="231">
        <f>(T193*1.3)</f>
        <v>4.8477000000000006</v>
      </c>
      <c r="X193" s="181">
        <f>W193</f>
        <v>4.8477000000000006</v>
      </c>
      <c r="Y193" s="182">
        <f>W193</f>
        <v>4.8477000000000006</v>
      </c>
      <c r="Z193" s="130" t="s">
        <v>754</v>
      </c>
    </row>
    <row r="194" spans="1:26" ht="24" customHeight="1" x14ac:dyDescent="0.2">
      <c r="A194" s="112">
        <v>88090</v>
      </c>
      <c r="B194" s="127" t="s">
        <v>376</v>
      </c>
      <c r="C194" s="97"/>
      <c r="D194" s="89">
        <v>130</v>
      </c>
      <c r="E194" s="89" t="s">
        <v>241</v>
      </c>
      <c r="F194" s="183" t="s">
        <v>364</v>
      </c>
      <c r="G194" s="203">
        <v>1.83</v>
      </c>
      <c r="H194" s="85"/>
      <c r="I194" s="85"/>
      <c r="J194" s="85"/>
      <c r="K194" s="290" t="s">
        <v>131</v>
      </c>
      <c r="L194" s="290" t="s">
        <v>131</v>
      </c>
      <c r="M194" s="290" t="s">
        <v>131</v>
      </c>
      <c r="N194" s="291" t="s">
        <v>131</v>
      </c>
      <c r="O194" s="291" t="s">
        <v>131</v>
      </c>
      <c r="P194" s="291" t="s">
        <v>131</v>
      </c>
      <c r="Q194" s="296">
        <f t="shared" si="129"/>
        <v>1.9764000000000002</v>
      </c>
      <c r="R194" s="296">
        <f t="shared" si="132"/>
        <v>1.9764000000000002</v>
      </c>
      <c r="S194" s="297">
        <f t="shared" si="133"/>
        <v>1.9764000000000002</v>
      </c>
      <c r="T194" s="227">
        <f t="shared" si="138"/>
        <v>2.0130000000000003</v>
      </c>
      <c r="U194" s="180">
        <f t="shared" si="134"/>
        <v>2.0130000000000003</v>
      </c>
      <c r="V194" s="180">
        <f t="shared" si="135"/>
        <v>2.0130000000000003</v>
      </c>
      <c r="W194" s="231">
        <f t="shared" si="139"/>
        <v>2.6169000000000007</v>
      </c>
      <c r="X194" s="181">
        <f t="shared" si="136"/>
        <v>2.6169000000000007</v>
      </c>
      <c r="Y194" s="182">
        <f t="shared" si="137"/>
        <v>2.6169000000000007</v>
      </c>
      <c r="Z194" s="129"/>
    </row>
    <row r="195" spans="1:26" ht="72" customHeight="1" x14ac:dyDescent="0.2">
      <c r="A195" s="110" t="s">
        <v>633</v>
      </c>
      <c r="B195" s="127" t="s">
        <v>147</v>
      </c>
      <c r="C195" s="96" t="s">
        <v>272</v>
      </c>
      <c r="D195" s="89">
        <v>130</v>
      </c>
      <c r="E195" s="89" t="s">
        <v>241</v>
      </c>
      <c r="F195" s="183" t="s">
        <v>364</v>
      </c>
      <c r="G195" s="203">
        <v>1.53</v>
      </c>
      <c r="H195" s="85"/>
      <c r="I195" s="85"/>
      <c r="J195" s="85"/>
      <c r="K195" s="290" t="s">
        <v>131</v>
      </c>
      <c r="L195" s="290" t="s">
        <v>131</v>
      </c>
      <c r="M195" s="290" t="s">
        <v>131</v>
      </c>
      <c r="N195" s="291" t="s">
        <v>131</v>
      </c>
      <c r="O195" s="291" t="s">
        <v>131</v>
      </c>
      <c r="P195" s="291" t="s">
        <v>131</v>
      </c>
      <c r="Q195" s="296">
        <f t="shared" si="129"/>
        <v>1.6524000000000001</v>
      </c>
      <c r="R195" s="296">
        <f t="shared" si="132"/>
        <v>1.6524000000000001</v>
      </c>
      <c r="S195" s="297">
        <f t="shared" si="133"/>
        <v>1.6524000000000001</v>
      </c>
      <c r="T195" s="227">
        <f t="shared" si="138"/>
        <v>1.6830000000000003</v>
      </c>
      <c r="U195" s="180">
        <f t="shared" si="134"/>
        <v>1.6830000000000003</v>
      </c>
      <c r="V195" s="180">
        <f t="shared" ref="V195:V258" si="140">T195</f>
        <v>1.6830000000000003</v>
      </c>
      <c r="W195" s="231">
        <f t="shared" si="139"/>
        <v>2.1879000000000004</v>
      </c>
      <c r="X195" s="181">
        <f t="shared" si="136"/>
        <v>2.1879000000000004</v>
      </c>
      <c r="Y195" s="182">
        <f t="shared" ref="Y195:Y258" si="141">W195</f>
        <v>2.1879000000000004</v>
      </c>
      <c r="Z195" s="129"/>
    </row>
    <row r="196" spans="1:26" ht="24" customHeight="1" x14ac:dyDescent="0.2">
      <c r="A196" s="110" t="s">
        <v>634</v>
      </c>
      <c r="B196" s="127" t="s">
        <v>173</v>
      </c>
      <c r="C196" s="97"/>
      <c r="D196" s="89">
        <v>120</v>
      </c>
      <c r="E196" s="89" t="s">
        <v>241</v>
      </c>
      <c r="F196" s="183" t="s">
        <v>364</v>
      </c>
      <c r="G196" s="203">
        <v>3.33</v>
      </c>
      <c r="H196" s="85"/>
      <c r="I196" s="85"/>
      <c r="J196" s="85"/>
      <c r="K196" s="290" t="s">
        <v>131</v>
      </c>
      <c r="L196" s="290" t="s">
        <v>131</v>
      </c>
      <c r="M196" s="290" t="s">
        <v>131</v>
      </c>
      <c r="N196" s="291" t="s">
        <v>131</v>
      </c>
      <c r="O196" s="291" t="s">
        <v>131</v>
      </c>
      <c r="P196" s="291" t="s">
        <v>131</v>
      </c>
      <c r="Q196" s="296">
        <f t="shared" si="129"/>
        <v>3.5964000000000005</v>
      </c>
      <c r="R196" s="296">
        <f t="shared" si="132"/>
        <v>3.5964000000000005</v>
      </c>
      <c r="S196" s="297">
        <f t="shared" si="133"/>
        <v>3.5964000000000005</v>
      </c>
      <c r="T196" s="227">
        <f t="shared" si="138"/>
        <v>3.6630000000000003</v>
      </c>
      <c r="U196" s="180">
        <f t="shared" si="134"/>
        <v>3.6630000000000003</v>
      </c>
      <c r="V196" s="180">
        <f t="shared" si="140"/>
        <v>3.6630000000000003</v>
      </c>
      <c r="W196" s="231">
        <f t="shared" si="139"/>
        <v>4.7619000000000007</v>
      </c>
      <c r="X196" s="181">
        <f t="shared" si="136"/>
        <v>4.7619000000000007</v>
      </c>
      <c r="Y196" s="182">
        <f t="shared" si="141"/>
        <v>4.7619000000000007</v>
      </c>
      <c r="Z196" s="129"/>
    </row>
    <row r="197" spans="1:26" ht="24" customHeight="1" x14ac:dyDescent="0.2">
      <c r="A197" s="110" t="s">
        <v>635</v>
      </c>
      <c r="B197" s="127" t="s">
        <v>174</v>
      </c>
      <c r="C197" s="97"/>
      <c r="D197" s="89">
        <v>140</v>
      </c>
      <c r="E197" s="89" t="s">
        <v>241</v>
      </c>
      <c r="F197" s="183" t="s">
        <v>364</v>
      </c>
      <c r="G197" s="203">
        <v>2.13</v>
      </c>
      <c r="H197" s="85"/>
      <c r="I197" s="85"/>
      <c r="J197" s="85"/>
      <c r="K197" s="290" t="s">
        <v>131</v>
      </c>
      <c r="L197" s="290" t="s">
        <v>131</v>
      </c>
      <c r="M197" s="290" t="s">
        <v>131</v>
      </c>
      <c r="N197" s="291" t="s">
        <v>131</v>
      </c>
      <c r="O197" s="291" t="s">
        <v>131</v>
      </c>
      <c r="P197" s="291" t="s">
        <v>131</v>
      </c>
      <c r="Q197" s="296">
        <f t="shared" si="129"/>
        <v>2.3004000000000002</v>
      </c>
      <c r="R197" s="296">
        <f t="shared" si="132"/>
        <v>2.3004000000000002</v>
      </c>
      <c r="S197" s="297">
        <f t="shared" si="133"/>
        <v>2.3004000000000002</v>
      </c>
      <c r="T197" s="227">
        <f t="shared" si="138"/>
        <v>2.343</v>
      </c>
      <c r="U197" s="180">
        <f t="shared" si="134"/>
        <v>2.343</v>
      </c>
      <c r="V197" s="180">
        <f t="shared" si="140"/>
        <v>2.343</v>
      </c>
      <c r="W197" s="231">
        <f t="shared" si="139"/>
        <v>3.0459000000000001</v>
      </c>
      <c r="X197" s="181">
        <f t="shared" si="136"/>
        <v>3.0459000000000001</v>
      </c>
      <c r="Y197" s="182">
        <f t="shared" si="141"/>
        <v>3.0459000000000001</v>
      </c>
      <c r="Z197" s="129"/>
    </row>
    <row r="198" spans="1:26" ht="24" customHeight="1" x14ac:dyDescent="0.2">
      <c r="A198" s="110" t="s">
        <v>636</v>
      </c>
      <c r="B198" s="127" t="s">
        <v>175</v>
      </c>
      <c r="C198" s="97"/>
      <c r="D198" s="89">
        <v>125</v>
      </c>
      <c r="E198" s="89" t="s">
        <v>241</v>
      </c>
      <c r="F198" s="183" t="s">
        <v>364</v>
      </c>
      <c r="G198" s="203">
        <v>3.02</v>
      </c>
      <c r="H198" s="85"/>
      <c r="I198" s="85"/>
      <c r="J198" s="85"/>
      <c r="K198" s="290" t="s">
        <v>131</v>
      </c>
      <c r="L198" s="290" t="s">
        <v>131</v>
      </c>
      <c r="M198" s="290" t="s">
        <v>131</v>
      </c>
      <c r="N198" s="291" t="s">
        <v>131</v>
      </c>
      <c r="O198" s="291" t="s">
        <v>131</v>
      </c>
      <c r="P198" s="291" t="s">
        <v>131</v>
      </c>
      <c r="Q198" s="296">
        <f t="shared" si="129"/>
        <v>3.2616000000000001</v>
      </c>
      <c r="R198" s="296">
        <f t="shared" si="132"/>
        <v>3.2616000000000001</v>
      </c>
      <c r="S198" s="297">
        <f t="shared" si="133"/>
        <v>3.2616000000000001</v>
      </c>
      <c r="T198" s="227">
        <f t="shared" si="138"/>
        <v>3.3220000000000005</v>
      </c>
      <c r="U198" s="180">
        <f t="shared" si="134"/>
        <v>3.3220000000000005</v>
      </c>
      <c r="V198" s="180">
        <f t="shared" si="140"/>
        <v>3.3220000000000005</v>
      </c>
      <c r="W198" s="231">
        <f t="shared" si="139"/>
        <v>4.3186000000000009</v>
      </c>
      <c r="X198" s="181">
        <f t="shared" si="136"/>
        <v>4.3186000000000009</v>
      </c>
      <c r="Y198" s="182">
        <f t="shared" si="141"/>
        <v>4.3186000000000009</v>
      </c>
      <c r="Z198" s="129"/>
    </row>
    <row r="199" spans="1:26" ht="24" customHeight="1" x14ac:dyDescent="0.2">
      <c r="A199" s="110" t="s">
        <v>637</v>
      </c>
      <c r="B199" s="127" t="s">
        <v>176</v>
      </c>
      <c r="C199" s="97"/>
      <c r="D199" s="89">
        <v>130</v>
      </c>
      <c r="E199" s="89" t="s">
        <v>241</v>
      </c>
      <c r="F199" s="183" t="s">
        <v>364</v>
      </c>
      <c r="G199" s="203">
        <v>1.35</v>
      </c>
      <c r="H199" s="85"/>
      <c r="I199" s="85"/>
      <c r="J199" s="85"/>
      <c r="K199" s="290" t="s">
        <v>131</v>
      </c>
      <c r="L199" s="290" t="s">
        <v>131</v>
      </c>
      <c r="M199" s="290" t="s">
        <v>131</v>
      </c>
      <c r="N199" s="291" t="s">
        <v>131</v>
      </c>
      <c r="O199" s="291" t="s">
        <v>131</v>
      </c>
      <c r="P199" s="291" t="s">
        <v>131</v>
      </c>
      <c r="Q199" s="296">
        <f t="shared" si="129"/>
        <v>1.4580000000000002</v>
      </c>
      <c r="R199" s="296">
        <f t="shared" si="132"/>
        <v>1.4580000000000002</v>
      </c>
      <c r="S199" s="297">
        <f t="shared" si="133"/>
        <v>1.4580000000000002</v>
      </c>
      <c r="T199" s="227">
        <f t="shared" si="138"/>
        <v>1.4850000000000003</v>
      </c>
      <c r="U199" s="180">
        <f t="shared" si="134"/>
        <v>1.4850000000000003</v>
      </c>
      <c r="V199" s="180">
        <f t="shared" si="140"/>
        <v>1.4850000000000003</v>
      </c>
      <c r="W199" s="231">
        <f t="shared" si="139"/>
        <v>1.9305000000000005</v>
      </c>
      <c r="X199" s="181">
        <f t="shared" si="136"/>
        <v>1.9305000000000005</v>
      </c>
      <c r="Y199" s="182">
        <f t="shared" si="141"/>
        <v>1.9305000000000005</v>
      </c>
      <c r="Z199" s="129"/>
    </row>
    <row r="200" spans="1:26" ht="24" customHeight="1" x14ac:dyDescent="0.2">
      <c r="A200" s="110" t="s">
        <v>638</v>
      </c>
      <c r="B200" s="127" t="s">
        <v>177</v>
      </c>
      <c r="C200" s="97"/>
      <c r="D200" s="89">
        <v>20</v>
      </c>
      <c r="E200" s="89" t="s">
        <v>242</v>
      </c>
      <c r="F200" s="183" t="s">
        <v>364</v>
      </c>
      <c r="G200" s="203">
        <v>5.73</v>
      </c>
      <c r="H200" s="85"/>
      <c r="I200" s="85"/>
      <c r="J200" s="85"/>
      <c r="K200" s="290" t="s">
        <v>131</v>
      </c>
      <c r="L200" s="290" t="s">
        <v>131</v>
      </c>
      <c r="M200" s="290" t="s">
        <v>131</v>
      </c>
      <c r="N200" s="291" t="s">
        <v>131</v>
      </c>
      <c r="O200" s="291" t="s">
        <v>131</v>
      </c>
      <c r="P200" s="291" t="s">
        <v>131</v>
      </c>
      <c r="Q200" s="296">
        <f t="shared" si="129"/>
        <v>6.1884000000000006</v>
      </c>
      <c r="R200" s="296">
        <f t="shared" si="132"/>
        <v>6.1884000000000006</v>
      </c>
      <c r="S200" s="297">
        <f t="shared" si="133"/>
        <v>6.1884000000000006</v>
      </c>
      <c r="T200" s="227">
        <f t="shared" si="138"/>
        <v>6.3030000000000008</v>
      </c>
      <c r="U200" s="180">
        <f t="shared" si="134"/>
        <v>6.3030000000000008</v>
      </c>
      <c r="V200" s="180">
        <f t="shared" si="140"/>
        <v>6.3030000000000008</v>
      </c>
      <c r="W200" s="231">
        <f t="shared" si="139"/>
        <v>8.1939000000000011</v>
      </c>
      <c r="X200" s="181">
        <f t="shared" si="136"/>
        <v>8.1939000000000011</v>
      </c>
      <c r="Y200" s="182">
        <f t="shared" si="141"/>
        <v>8.1939000000000011</v>
      </c>
      <c r="Z200" s="129"/>
    </row>
    <row r="201" spans="1:26" ht="24" customHeight="1" x14ac:dyDescent="0.2">
      <c r="A201" s="110" t="s">
        <v>639</v>
      </c>
      <c r="B201" s="127" t="s">
        <v>133</v>
      </c>
      <c r="C201" s="97"/>
      <c r="D201" s="89">
        <v>115</v>
      </c>
      <c r="E201" s="89" t="s">
        <v>241</v>
      </c>
      <c r="F201" s="183" t="s">
        <v>364</v>
      </c>
      <c r="G201" s="203">
        <v>3.25</v>
      </c>
      <c r="H201" s="85"/>
      <c r="I201" s="85"/>
      <c r="J201" s="85"/>
      <c r="K201" s="290" t="s">
        <v>131</v>
      </c>
      <c r="L201" s="290" t="s">
        <v>131</v>
      </c>
      <c r="M201" s="290" t="s">
        <v>131</v>
      </c>
      <c r="N201" s="291" t="s">
        <v>131</v>
      </c>
      <c r="O201" s="291" t="s">
        <v>131</v>
      </c>
      <c r="P201" s="291" t="s">
        <v>131</v>
      </c>
      <c r="Q201" s="296">
        <f t="shared" si="129"/>
        <v>3.5100000000000002</v>
      </c>
      <c r="R201" s="296">
        <f t="shared" si="132"/>
        <v>3.5100000000000002</v>
      </c>
      <c r="S201" s="297">
        <f t="shared" si="133"/>
        <v>3.5100000000000002</v>
      </c>
      <c r="T201" s="227">
        <f t="shared" si="138"/>
        <v>3.5750000000000002</v>
      </c>
      <c r="U201" s="180">
        <f t="shared" si="134"/>
        <v>3.5750000000000002</v>
      </c>
      <c r="V201" s="180">
        <f t="shared" si="140"/>
        <v>3.5750000000000002</v>
      </c>
      <c r="W201" s="231">
        <f t="shared" si="139"/>
        <v>4.6475</v>
      </c>
      <c r="X201" s="181">
        <f t="shared" si="136"/>
        <v>4.6475</v>
      </c>
      <c r="Y201" s="182">
        <f t="shared" si="141"/>
        <v>4.6475</v>
      </c>
      <c r="Z201" s="129"/>
    </row>
    <row r="202" spans="1:26" ht="24" customHeight="1" x14ac:dyDescent="0.2">
      <c r="A202" s="110" t="s">
        <v>640</v>
      </c>
      <c r="B202" s="127" t="s">
        <v>178</v>
      </c>
      <c r="C202" s="97"/>
      <c r="D202" s="89">
        <v>130</v>
      </c>
      <c r="E202" s="89" t="s">
        <v>241</v>
      </c>
      <c r="F202" s="183" t="s">
        <v>364</v>
      </c>
      <c r="G202" s="203">
        <v>2.71</v>
      </c>
      <c r="H202" s="85"/>
      <c r="I202" s="85"/>
      <c r="J202" s="85"/>
      <c r="K202" s="290" t="s">
        <v>131</v>
      </c>
      <c r="L202" s="290" t="s">
        <v>131</v>
      </c>
      <c r="M202" s="290" t="s">
        <v>131</v>
      </c>
      <c r="N202" s="291" t="s">
        <v>131</v>
      </c>
      <c r="O202" s="291" t="s">
        <v>131</v>
      </c>
      <c r="P202" s="291" t="s">
        <v>131</v>
      </c>
      <c r="Q202" s="296">
        <f t="shared" si="129"/>
        <v>2.9268000000000001</v>
      </c>
      <c r="R202" s="296">
        <f t="shared" si="132"/>
        <v>2.9268000000000001</v>
      </c>
      <c r="S202" s="297">
        <f t="shared" si="133"/>
        <v>2.9268000000000001</v>
      </c>
      <c r="T202" s="227">
        <f t="shared" si="138"/>
        <v>2.9810000000000003</v>
      </c>
      <c r="U202" s="180">
        <f t="shared" si="134"/>
        <v>2.9810000000000003</v>
      </c>
      <c r="V202" s="180">
        <f t="shared" si="140"/>
        <v>2.9810000000000003</v>
      </c>
      <c r="W202" s="231">
        <f t="shared" si="139"/>
        <v>3.8753000000000006</v>
      </c>
      <c r="X202" s="181">
        <f t="shared" si="136"/>
        <v>3.8753000000000006</v>
      </c>
      <c r="Y202" s="182">
        <f t="shared" si="141"/>
        <v>3.8753000000000006</v>
      </c>
      <c r="Z202" s="129"/>
    </row>
    <row r="203" spans="1:26" ht="24" customHeight="1" x14ac:dyDescent="0.2">
      <c r="A203" s="110" t="s">
        <v>641</v>
      </c>
      <c r="B203" s="127" t="s">
        <v>148</v>
      </c>
      <c r="C203" s="97"/>
      <c r="D203" s="89">
        <v>130</v>
      </c>
      <c r="E203" s="89" t="s">
        <v>241</v>
      </c>
      <c r="F203" s="183" t="s">
        <v>364</v>
      </c>
      <c r="G203" s="203">
        <v>2.5</v>
      </c>
      <c r="H203" s="85"/>
      <c r="I203" s="85"/>
      <c r="J203" s="85"/>
      <c r="K203" s="290" t="s">
        <v>131</v>
      </c>
      <c r="L203" s="290" t="s">
        <v>131</v>
      </c>
      <c r="M203" s="290" t="s">
        <v>131</v>
      </c>
      <c r="N203" s="291" t="s">
        <v>131</v>
      </c>
      <c r="O203" s="291" t="s">
        <v>131</v>
      </c>
      <c r="P203" s="291" t="s">
        <v>131</v>
      </c>
      <c r="Q203" s="296">
        <f t="shared" si="129"/>
        <v>2.7</v>
      </c>
      <c r="R203" s="296">
        <f t="shared" si="132"/>
        <v>2.7</v>
      </c>
      <c r="S203" s="297">
        <f t="shared" si="133"/>
        <v>2.7</v>
      </c>
      <c r="T203" s="227">
        <f t="shared" si="138"/>
        <v>2.75</v>
      </c>
      <c r="U203" s="180">
        <f t="shared" si="134"/>
        <v>2.75</v>
      </c>
      <c r="V203" s="180">
        <f t="shared" si="140"/>
        <v>2.75</v>
      </c>
      <c r="W203" s="231">
        <f t="shared" si="139"/>
        <v>3.5750000000000002</v>
      </c>
      <c r="X203" s="181">
        <f t="shared" si="136"/>
        <v>3.5750000000000002</v>
      </c>
      <c r="Y203" s="182">
        <f t="shared" si="141"/>
        <v>3.5750000000000002</v>
      </c>
      <c r="Z203" s="129"/>
    </row>
    <row r="204" spans="1:26" ht="24" customHeight="1" x14ac:dyDescent="0.2">
      <c r="A204" s="110" t="s">
        <v>642</v>
      </c>
      <c r="B204" s="127" t="s">
        <v>150</v>
      </c>
      <c r="C204" s="97"/>
      <c r="D204" s="89">
        <v>30</v>
      </c>
      <c r="E204" s="89" t="s">
        <v>242</v>
      </c>
      <c r="F204" s="183" t="s">
        <v>364</v>
      </c>
      <c r="G204" s="203">
        <v>4.45</v>
      </c>
      <c r="H204" s="85"/>
      <c r="I204" s="85"/>
      <c r="J204" s="85"/>
      <c r="K204" s="290" t="s">
        <v>131</v>
      </c>
      <c r="L204" s="290" t="s">
        <v>131</v>
      </c>
      <c r="M204" s="290" t="s">
        <v>131</v>
      </c>
      <c r="N204" s="291" t="s">
        <v>131</v>
      </c>
      <c r="O204" s="291" t="s">
        <v>131</v>
      </c>
      <c r="P204" s="291" t="s">
        <v>131</v>
      </c>
      <c r="Q204" s="296">
        <f t="shared" si="129"/>
        <v>4.8060000000000009</v>
      </c>
      <c r="R204" s="296">
        <f t="shared" si="132"/>
        <v>4.8060000000000009</v>
      </c>
      <c r="S204" s="297">
        <f t="shared" si="133"/>
        <v>4.8060000000000009</v>
      </c>
      <c r="T204" s="227">
        <f t="shared" si="138"/>
        <v>4.8950000000000005</v>
      </c>
      <c r="U204" s="180">
        <f t="shared" si="134"/>
        <v>4.8950000000000005</v>
      </c>
      <c r="V204" s="180">
        <f t="shared" si="140"/>
        <v>4.8950000000000005</v>
      </c>
      <c r="W204" s="231">
        <f t="shared" si="139"/>
        <v>6.363500000000001</v>
      </c>
      <c r="X204" s="181">
        <f t="shared" si="136"/>
        <v>6.363500000000001</v>
      </c>
      <c r="Y204" s="182">
        <f t="shared" si="141"/>
        <v>6.363500000000001</v>
      </c>
      <c r="Z204" s="129"/>
    </row>
    <row r="205" spans="1:26" ht="24" customHeight="1" x14ac:dyDescent="0.2">
      <c r="A205" s="110" t="s">
        <v>643</v>
      </c>
      <c r="B205" s="127" t="s">
        <v>151</v>
      </c>
      <c r="C205" s="97"/>
      <c r="D205" s="89">
        <v>125</v>
      </c>
      <c r="E205" s="89" t="s">
        <v>241</v>
      </c>
      <c r="F205" s="183" t="s">
        <v>364</v>
      </c>
      <c r="G205" s="203">
        <v>2.4</v>
      </c>
      <c r="H205" s="85"/>
      <c r="I205" s="85"/>
      <c r="J205" s="85"/>
      <c r="K205" s="290" t="s">
        <v>131</v>
      </c>
      <c r="L205" s="290" t="s">
        <v>131</v>
      </c>
      <c r="M205" s="290" t="s">
        <v>131</v>
      </c>
      <c r="N205" s="291" t="s">
        <v>131</v>
      </c>
      <c r="O205" s="291" t="s">
        <v>131</v>
      </c>
      <c r="P205" s="291" t="s">
        <v>131</v>
      </c>
      <c r="Q205" s="296">
        <f t="shared" si="129"/>
        <v>2.5920000000000001</v>
      </c>
      <c r="R205" s="296">
        <f t="shared" si="132"/>
        <v>2.5920000000000001</v>
      </c>
      <c r="S205" s="297">
        <f t="shared" si="133"/>
        <v>2.5920000000000001</v>
      </c>
      <c r="T205" s="227">
        <f t="shared" si="138"/>
        <v>2.64</v>
      </c>
      <c r="U205" s="180">
        <f t="shared" si="134"/>
        <v>2.64</v>
      </c>
      <c r="V205" s="180">
        <f t="shared" si="140"/>
        <v>2.64</v>
      </c>
      <c r="W205" s="231">
        <f t="shared" si="139"/>
        <v>3.4320000000000004</v>
      </c>
      <c r="X205" s="181">
        <f t="shared" si="136"/>
        <v>3.4320000000000004</v>
      </c>
      <c r="Y205" s="182">
        <f t="shared" si="141"/>
        <v>3.4320000000000004</v>
      </c>
      <c r="Z205" s="129"/>
    </row>
    <row r="206" spans="1:26" ht="24" customHeight="1" x14ac:dyDescent="0.2">
      <c r="A206" s="110" t="s">
        <v>644</v>
      </c>
      <c r="B206" s="127" t="s">
        <v>186</v>
      </c>
      <c r="C206" s="97"/>
      <c r="D206" s="89">
        <v>25</v>
      </c>
      <c r="E206" s="89" t="s">
        <v>242</v>
      </c>
      <c r="F206" s="183" t="s">
        <v>364</v>
      </c>
      <c r="G206" s="203">
        <v>3</v>
      </c>
      <c r="H206" s="85"/>
      <c r="I206" s="85"/>
      <c r="J206" s="85"/>
      <c r="K206" s="290" t="s">
        <v>131</v>
      </c>
      <c r="L206" s="290" t="s">
        <v>131</v>
      </c>
      <c r="M206" s="290" t="s">
        <v>131</v>
      </c>
      <c r="N206" s="291" t="s">
        <v>131</v>
      </c>
      <c r="O206" s="291" t="s">
        <v>131</v>
      </c>
      <c r="P206" s="291" t="s">
        <v>131</v>
      </c>
      <c r="Q206" s="296">
        <f t="shared" si="129"/>
        <v>3.24</v>
      </c>
      <c r="R206" s="296">
        <f t="shared" si="132"/>
        <v>3.24</v>
      </c>
      <c r="S206" s="297">
        <f t="shared" si="133"/>
        <v>3.24</v>
      </c>
      <c r="T206" s="227">
        <f t="shared" si="138"/>
        <v>3.3000000000000003</v>
      </c>
      <c r="U206" s="180">
        <f t="shared" si="134"/>
        <v>3.3000000000000003</v>
      </c>
      <c r="V206" s="180">
        <f t="shared" si="140"/>
        <v>3.3000000000000003</v>
      </c>
      <c r="W206" s="231">
        <f t="shared" si="139"/>
        <v>4.2900000000000009</v>
      </c>
      <c r="X206" s="181">
        <f t="shared" si="136"/>
        <v>4.2900000000000009</v>
      </c>
      <c r="Y206" s="182">
        <f t="shared" si="141"/>
        <v>4.2900000000000009</v>
      </c>
      <c r="Z206" s="129"/>
    </row>
    <row r="207" spans="1:26" ht="24" customHeight="1" x14ac:dyDescent="0.2">
      <c r="A207" s="110" t="s">
        <v>645</v>
      </c>
      <c r="B207" s="127" t="s">
        <v>152</v>
      </c>
      <c r="C207" s="97"/>
      <c r="D207" s="89">
        <v>140</v>
      </c>
      <c r="E207" s="89" t="s">
        <v>241</v>
      </c>
      <c r="F207" s="183" t="s">
        <v>364</v>
      </c>
      <c r="G207" s="203">
        <v>3.13</v>
      </c>
      <c r="H207" s="85"/>
      <c r="I207" s="85"/>
      <c r="J207" s="85"/>
      <c r="K207" s="290" t="s">
        <v>131</v>
      </c>
      <c r="L207" s="290" t="s">
        <v>131</v>
      </c>
      <c r="M207" s="290" t="s">
        <v>131</v>
      </c>
      <c r="N207" s="291" t="s">
        <v>131</v>
      </c>
      <c r="O207" s="291" t="s">
        <v>131</v>
      </c>
      <c r="P207" s="291" t="s">
        <v>131</v>
      </c>
      <c r="Q207" s="296">
        <f t="shared" ref="Q207:Q238" si="142">G207*1.08</f>
        <v>3.3804000000000003</v>
      </c>
      <c r="R207" s="296">
        <f t="shared" si="132"/>
        <v>3.3804000000000003</v>
      </c>
      <c r="S207" s="297">
        <f t="shared" si="133"/>
        <v>3.3804000000000003</v>
      </c>
      <c r="T207" s="227">
        <f t="shared" si="138"/>
        <v>3.4430000000000001</v>
      </c>
      <c r="U207" s="180">
        <f t="shared" si="134"/>
        <v>3.4430000000000001</v>
      </c>
      <c r="V207" s="180">
        <f t="shared" si="140"/>
        <v>3.4430000000000001</v>
      </c>
      <c r="W207" s="231">
        <f t="shared" si="139"/>
        <v>4.4759000000000002</v>
      </c>
      <c r="X207" s="181">
        <f t="shared" si="136"/>
        <v>4.4759000000000002</v>
      </c>
      <c r="Y207" s="182">
        <f t="shared" si="141"/>
        <v>4.4759000000000002</v>
      </c>
      <c r="Z207" s="129"/>
    </row>
    <row r="208" spans="1:26" ht="24" customHeight="1" x14ac:dyDescent="0.2">
      <c r="A208" s="110" t="s">
        <v>646</v>
      </c>
      <c r="B208" s="127" t="s">
        <v>187</v>
      </c>
      <c r="C208" s="97"/>
      <c r="D208" s="89">
        <v>25</v>
      </c>
      <c r="E208" s="89" t="s">
        <v>242</v>
      </c>
      <c r="F208" s="183" t="s">
        <v>364</v>
      </c>
      <c r="G208" s="203">
        <v>3.13</v>
      </c>
      <c r="H208" s="85"/>
      <c r="I208" s="85"/>
      <c r="J208" s="85"/>
      <c r="K208" s="290" t="s">
        <v>131</v>
      </c>
      <c r="L208" s="290" t="s">
        <v>131</v>
      </c>
      <c r="M208" s="290" t="s">
        <v>131</v>
      </c>
      <c r="N208" s="291" t="s">
        <v>131</v>
      </c>
      <c r="O208" s="291" t="s">
        <v>131</v>
      </c>
      <c r="P208" s="291" t="s">
        <v>131</v>
      </c>
      <c r="Q208" s="296">
        <f t="shared" si="142"/>
        <v>3.3804000000000003</v>
      </c>
      <c r="R208" s="296">
        <f t="shared" si="132"/>
        <v>3.3804000000000003</v>
      </c>
      <c r="S208" s="297">
        <f t="shared" si="133"/>
        <v>3.3804000000000003</v>
      </c>
      <c r="T208" s="227">
        <f t="shared" si="138"/>
        <v>3.4430000000000001</v>
      </c>
      <c r="U208" s="180">
        <f t="shared" si="134"/>
        <v>3.4430000000000001</v>
      </c>
      <c r="V208" s="180">
        <f t="shared" si="140"/>
        <v>3.4430000000000001</v>
      </c>
      <c r="W208" s="231">
        <f t="shared" si="139"/>
        <v>4.4759000000000002</v>
      </c>
      <c r="X208" s="181">
        <f t="shared" si="136"/>
        <v>4.4759000000000002</v>
      </c>
      <c r="Y208" s="182">
        <f t="shared" si="141"/>
        <v>4.4759000000000002</v>
      </c>
      <c r="Z208" s="129"/>
    </row>
    <row r="209" spans="1:26" ht="24" customHeight="1" x14ac:dyDescent="0.2">
      <c r="A209" s="110" t="s">
        <v>647</v>
      </c>
      <c r="B209" s="127" t="s">
        <v>188</v>
      </c>
      <c r="C209" s="97"/>
      <c r="D209" s="89">
        <v>130</v>
      </c>
      <c r="E209" s="89" t="s">
        <v>241</v>
      </c>
      <c r="F209" s="183" t="s">
        <v>364</v>
      </c>
      <c r="G209" s="203">
        <v>2.0499999999999998</v>
      </c>
      <c r="H209" s="85"/>
      <c r="I209" s="85"/>
      <c r="J209" s="85"/>
      <c r="K209" s="290" t="s">
        <v>131</v>
      </c>
      <c r="L209" s="290" t="s">
        <v>131</v>
      </c>
      <c r="M209" s="290" t="s">
        <v>131</v>
      </c>
      <c r="N209" s="291" t="s">
        <v>131</v>
      </c>
      <c r="O209" s="291" t="s">
        <v>131</v>
      </c>
      <c r="P209" s="291" t="s">
        <v>131</v>
      </c>
      <c r="Q209" s="296">
        <f t="shared" si="142"/>
        <v>2.214</v>
      </c>
      <c r="R209" s="296">
        <f t="shared" si="132"/>
        <v>2.214</v>
      </c>
      <c r="S209" s="297">
        <f t="shared" si="133"/>
        <v>2.214</v>
      </c>
      <c r="T209" s="227">
        <f t="shared" si="138"/>
        <v>2.2549999999999999</v>
      </c>
      <c r="U209" s="180">
        <f t="shared" si="134"/>
        <v>2.2549999999999999</v>
      </c>
      <c r="V209" s="180">
        <f t="shared" si="140"/>
        <v>2.2549999999999999</v>
      </c>
      <c r="W209" s="231">
        <f t="shared" si="139"/>
        <v>2.9314999999999998</v>
      </c>
      <c r="X209" s="181">
        <f t="shared" si="136"/>
        <v>2.9314999999999998</v>
      </c>
      <c r="Y209" s="182">
        <f t="shared" si="141"/>
        <v>2.9314999999999998</v>
      </c>
      <c r="Z209" s="129"/>
    </row>
    <row r="210" spans="1:26" ht="24" customHeight="1" x14ac:dyDescent="0.2">
      <c r="A210" s="110" t="s">
        <v>648</v>
      </c>
      <c r="B210" s="313" t="s">
        <v>179</v>
      </c>
      <c r="C210" s="97"/>
      <c r="D210" s="89">
        <v>130</v>
      </c>
      <c r="E210" s="89" t="s">
        <v>241</v>
      </c>
      <c r="F210" s="183" t="s">
        <v>364</v>
      </c>
      <c r="G210" s="314">
        <v>3.13</v>
      </c>
      <c r="H210" s="85"/>
      <c r="I210" s="85"/>
      <c r="J210" s="85"/>
      <c r="K210" s="290" t="s">
        <v>131</v>
      </c>
      <c r="L210" s="290" t="s">
        <v>131</v>
      </c>
      <c r="M210" s="290" t="s">
        <v>131</v>
      </c>
      <c r="N210" s="291" t="s">
        <v>131</v>
      </c>
      <c r="O210" s="291" t="s">
        <v>131</v>
      </c>
      <c r="P210" s="291" t="s">
        <v>131</v>
      </c>
      <c r="Q210" s="296">
        <f t="shared" si="142"/>
        <v>3.3804000000000003</v>
      </c>
      <c r="R210" s="296">
        <f t="shared" si="132"/>
        <v>3.3804000000000003</v>
      </c>
      <c r="S210" s="297">
        <f t="shared" si="133"/>
        <v>3.3804000000000003</v>
      </c>
      <c r="T210" s="227">
        <f t="shared" si="138"/>
        <v>3.4430000000000001</v>
      </c>
      <c r="U210" s="180">
        <f t="shared" si="134"/>
        <v>3.4430000000000001</v>
      </c>
      <c r="V210" s="180">
        <f t="shared" si="140"/>
        <v>3.4430000000000001</v>
      </c>
      <c r="W210" s="231">
        <f t="shared" si="139"/>
        <v>4.4759000000000002</v>
      </c>
      <c r="X210" s="181">
        <f t="shared" si="136"/>
        <v>4.4759000000000002</v>
      </c>
      <c r="Y210" s="182">
        <f t="shared" si="141"/>
        <v>4.4759000000000002</v>
      </c>
      <c r="Z210" s="129"/>
    </row>
    <row r="211" spans="1:26" ht="24" customHeight="1" x14ac:dyDescent="0.2">
      <c r="A211" s="110" t="s">
        <v>760</v>
      </c>
      <c r="B211" s="127" t="s">
        <v>761</v>
      </c>
      <c r="C211" s="97"/>
      <c r="D211" s="89">
        <v>125</v>
      </c>
      <c r="E211" s="89" t="s">
        <v>241</v>
      </c>
      <c r="F211" s="183" t="s">
        <v>364</v>
      </c>
      <c r="G211" s="203">
        <v>1.91</v>
      </c>
      <c r="H211" s="85"/>
      <c r="I211" s="85"/>
      <c r="J211" s="85"/>
      <c r="K211" s="290" t="s">
        <v>131</v>
      </c>
      <c r="L211" s="290" t="s">
        <v>131</v>
      </c>
      <c r="M211" s="290" t="s">
        <v>131</v>
      </c>
      <c r="N211" s="291" t="s">
        <v>131</v>
      </c>
      <c r="O211" s="291" t="s">
        <v>131</v>
      </c>
      <c r="P211" s="291" t="s">
        <v>131</v>
      </c>
      <c r="Q211" s="296">
        <f t="shared" si="142"/>
        <v>2.0628000000000002</v>
      </c>
      <c r="R211" s="296">
        <f t="shared" si="132"/>
        <v>2.0628000000000002</v>
      </c>
      <c r="S211" s="297">
        <f t="shared" si="133"/>
        <v>2.0628000000000002</v>
      </c>
      <c r="T211" s="227">
        <f t="shared" si="138"/>
        <v>2.101</v>
      </c>
      <c r="U211" s="180">
        <f t="shared" si="134"/>
        <v>2.101</v>
      </c>
      <c r="V211" s="180">
        <f t="shared" si="140"/>
        <v>2.101</v>
      </c>
      <c r="W211" s="231">
        <f t="shared" si="139"/>
        <v>2.7313000000000001</v>
      </c>
      <c r="X211" s="181">
        <f t="shared" si="136"/>
        <v>2.7313000000000001</v>
      </c>
      <c r="Y211" s="182">
        <f t="shared" si="141"/>
        <v>2.7313000000000001</v>
      </c>
      <c r="Z211" s="129"/>
    </row>
    <row r="212" spans="1:26" ht="24" customHeight="1" x14ac:dyDescent="0.2">
      <c r="A212" s="110" t="s">
        <v>649</v>
      </c>
      <c r="B212" s="127" t="s">
        <v>181</v>
      </c>
      <c r="C212" s="97"/>
      <c r="D212" s="89">
        <v>20</v>
      </c>
      <c r="E212" s="89" t="s">
        <v>242</v>
      </c>
      <c r="F212" s="183" t="s">
        <v>364</v>
      </c>
      <c r="G212" s="203">
        <v>2.19</v>
      </c>
      <c r="H212" s="85"/>
      <c r="I212" s="85"/>
      <c r="J212" s="85"/>
      <c r="K212" s="290" t="s">
        <v>131</v>
      </c>
      <c r="L212" s="290" t="s">
        <v>131</v>
      </c>
      <c r="M212" s="290" t="s">
        <v>131</v>
      </c>
      <c r="N212" s="291" t="s">
        <v>131</v>
      </c>
      <c r="O212" s="291" t="s">
        <v>131</v>
      </c>
      <c r="P212" s="291" t="s">
        <v>131</v>
      </c>
      <c r="Q212" s="296">
        <f t="shared" si="142"/>
        <v>2.3652000000000002</v>
      </c>
      <c r="R212" s="296">
        <f t="shared" si="132"/>
        <v>2.3652000000000002</v>
      </c>
      <c r="S212" s="297">
        <f t="shared" si="133"/>
        <v>2.3652000000000002</v>
      </c>
      <c r="T212" s="227">
        <f t="shared" si="138"/>
        <v>2.4090000000000003</v>
      </c>
      <c r="U212" s="180">
        <f t="shared" si="134"/>
        <v>2.4090000000000003</v>
      </c>
      <c r="V212" s="180">
        <f t="shared" si="140"/>
        <v>2.4090000000000003</v>
      </c>
      <c r="W212" s="231">
        <f t="shared" si="139"/>
        <v>3.1317000000000004</v>
      </c>
      <c r="X212" s="181">
        <f t="shared" si="136"/>
        <v>3.1317000000000004</v>
      </c>
      <c r="Y212" s="182">
        <f t="shared" si="141"/>
        <v>3.1317000000000004</v>
      </c>
      <c r="Z212" s="129"/>
    </row>
    <row r="213" spans="1:26" ht="24" customHeight="1" x14ac:dyDescent="0.2">
      <c r="A213" s="110" t="s">
        <v>650</v>
      </c>
      <c r="B213" s="127" t="s">
        <v>182</v>
      </c>
      <c r="C213" s="97"/>
      <c r="D213" s="89">
        <v>125</v>
      </c>
      <c r="E213" s="89" t="s">
        <v>241</v>
      </c>
      <c r="F213" s="183" t="s">
        <v>364</v>
      </c>
      <c r="G213" s="203">
        <v>3.57</v>
      </c>
      <c r="H213" s="85"/>
      <c r="I213" s="85"/>
      <c r="J213" s="85"/>
      <c r="K213" s="290" t="s">
        <v>131</v>
      </c>
      <c r="L213" s="290" t="s">
        <v>131</v>
      </c>
      <c r="M213" s="290" t="s">
        <v>131</v>
      </c>
      <c r="N213" s="291" t="s">
        <v>131</v>
      </c>
      <c r="O213" s="291" t="s">
        <v>131</v>
      </c>
      <c r="P213" s="291" t="s">
        <v>131</v>
      </c>
      <c r="Q213" s="296">
        <f t="shared" si="142"/>
        <v>3.8555999999999999</v>
      </c>
      <c r="R213" s="296">
        <f t="shared" si="132"/>
        <v>3.8555999999999999</v>
      </c>
      <c r="S213" s="297">
        <f t="shared" si="133"/>
        <v>3.8555999999999999</v>
      </c>
      <c r="T213" s="227">
        <f t="shared" si="138"/>
        <v>3.927</v>
      </c>
      <c r="U213" s="180">
        <f t="shared" si="134"/>
        <v>3.927</v>
      </c>
      <c r="V213" s="180">
        <f t="shared" si="140"/>
        <v>3.927</v>
      </c>
      <c r="W213" s="231">
        <f t="shared" si="139"/>
        <v>5.1051000000000002</v>
      </c>
      <c r="X213" s="181">
        <f t="shared" si="136"/>
        <v>5.1051000000000002</v>
      </c>
      <c r="Y213" s="182">
        <f t="shared" si="141"/>
        <v>5.1051000000000002</v>
      </c>
      <c r="Z213" s="129"/>
    </row>
    <row r="214" spans="1:26" ht="24" customHeight="1" x14ac:dyDescent="0.2">
      <c r="A214" s="110" t="s">
        <v>651</v>
      </c>
      <c r="B214" s="127" t="s">
        <v>183</v>
      </c>
      <c r="C214" s="97"/>
      <c r="D214" s="89">
        <v>115</v>
      </c>
      <c r="E214" s="89" t="s">
        <v>241</v>
      </c>
      <c r="F214" s="183" t="s">
        <v>364</v>
      </c>
      <c r="G214" s="203">
        <v>3.23</v>
      </c>
      <c r="H214" s="85"/>
      <c r="I214" s="85"/>
      <c r="J214" s="85"/>
      <c r="K214" s="290" t="s">
        <v>131</v>
      </c>
      <c r="L214" s="290" t="s">
        <v>131</v>
      </c>
      <c r="M214" s="290" t="s">
        <v>131</v>
      </c>
      <c r="N214" s="291" t="s">
        <v>131</v>
      </c>
      <c r="O214" s="291" t="s">
        <v>131</v>
      </c>
      <c r="P214" s="291" t="s">
        <v>131</v>
      </c>
      <c r="Q214" s="296">
        <f t="shared" si="142"/>
        <v>3.4884000000000004</v>
      </c>
      <c r="R214" s="296">
        <f t="shared" si="132"/>
        <v>3.4884000000000004</v>
      </c>
      <c r="S214" s="297">
        <f t="shared" si="133"/>
        <v>3.4884000000000004</v>
      </c>
      <c r="T214" s="227">
        <f t="shared" si="138"/>
        <v>3.5530000000000004</v>
      </c>
      <c r="U214" s="180">
        <f t="shared" si="134"/>
        <v>3.5530000000000004</v>
      </c>
      <c r="V214" s="180">
        <f t="shared" si="140"/>
        <v>3.5530000000000004</v>
      </c>
      <c r="W214" s="231">
        <f t="shared" si="139"/>
        <v>4.6189000000000009</v>
      </c>
      <c r="X214" s="181">
        <f t="shared" si="136"/>
        <v>4.6189000000000009</v>
      </c>
      <c r="Y214" s="182">
        <f t="shared" si="141"/>
        <v>4.6189000000000009</v>
      </c>
      <c r="Z214" s="129"/>
    </row>
    <row r="215" spans="1:26" ht="24" customHeight="1" x14ac:dyDescent="0.2">
      <c r="A215" s="110" t="s">
        <v>654</v>
      </c>
      <c r="B215" s="127" t="s">
        <v>154</v>
      </c>
      <c r="C215" s="97"/>
      <c r="D215" s="89">
        <v>120</v>
      </c>
      <c r="E215" s="89" t="s">
        <v>241</v>
      </c>
      <c r="F215" s="183" t="s">
        <v>364</v>
      </c>
      <c r="G215" s="203">
        <v>4.3600000000000003</v>
      </c>
      <c r="H215" s="85"/>
      <c r="I215" s="85"/>
      <c r="J215" s="85"/>
      <c r="K215" s="290" t="s">
        <v>131</v>
      </c>
      <c r="L215" s="290" t="s">
        <v>131</v>
      </c>
      <c r="M215" s="290" t="s">
        <v>131</v>
      </c>
      <c r="N215" s="291" t="s">
        <v>131</v>
      </c>
      <c r="O215" s="291" t="s">
        <v>131</v>
      </c>
      <c r="P215" s="291" t="s">
        <v>131</v>
      </c>
      <c r="Q215" s="296">
        <f t="shared" si="142"/>
        <v>4.708800000000001</v>
      </c>
      <c r="R215" s="296">
        <f t="shared" si="132"/>
        <v>4.708800000000001</v>
      </c>
      <c r="S215" s="297">
        <f t="shared" si="133"/>
        <v>4.708800000000001</v>
      </c>
      <c r="T215" s="227">
        <f t="shared" si="138"/>
        <v>4.7960000000000012</v>
      </c>
      <c r="U215" s="180">
        <f t="shared" si="134"/>
        <v>4.7960000000000012</v>
      </c>
      <c r="V215" s="180">
        <f t="shared" si="140"/>
        <v>4.7960000000000012</v>
      </c>
      <c r="W215" s="231">
        <f t="shared" si="139"/>
        <v>6.2348000000000017</v>
      </c>
      <c r="X215" s="181">
        <f t="shared" si="136"/>
        <v>6.2348000000000017</v>
      </c>
      <c r="Y215" s="182">
        <f t="shared" si="141"/>
        <v>6.2348000000000017</v>
      </c>
      <c r="Z215" s="129"/>
    </row>
    <row r="216" spans="1:26" ht="24" customHeight="1" x14ac:dyDescent="0.2">
      <c r="A216" s="110" t="s">
        <v>655</v>
      </c>
      <c r="B216" s="127" t="s">
        <v>189</v>
      </c>
      <c r="C216" s="97"/>
      <c r="D216" s="89">
        <v>110</v>
      </c>
      <c r="E216" s="89" t="s">
        <v>241</v>
      </c>
      <c r="F216" s="183" t="s">
        <v>364</v>
      </c>
      <c r="G216" s="203">
        <v>3.29</v>
      </c>
      <c r="H216" s="85"/>
      <c r="I216" s="85"/>
      <c r="J216" s="85"/>
      <c r="K216" s="290" t="s">
        <v>131</v>
      </c>
      <c r="L216" s="290" t="s">
        <v>131</v>
      </c>
      <c r="M216" s="290" t="s">
        <v>131</v>
      </c>
      <c r="N216" s="291" t="s">
        <v>131</v>
      </c>
      <c r="O216" s="291" t="s">
        <v>131</v>
      </c>
      <c r="P216" s="291" t="s">
        <v>131</v>
      </c>
      <c r="Q216" s="296">
        <f t="shared" si="142"/>
        <v>3.5532000000000004</v>
      </c>
      <c r="R216" s="296">
        <f t="shared" si="132"/>
        <v>3.5532000000000004</v>
      </c>
      <c r="S216" s="297">
        <f t="shared" si="133"/>
        <v>3.5532000000000004</v>
      </c>
      <c r="T216" s="227">
        <f t="shared" si="138"/>
        <v>3.6190000000000002</v>
      </c>
      <c r="U216" s="180">
        <f t="shared" si="134"/>
        <v>3.6190000000000002</v>
      </c>
      <c r="V216" s="180">
        <f t="shared" si="140"/>
        <v>3.6190000000000002</v>
      </c>
      <c r="W216" s="231">
        <f t="shared" si="139"/>
        <v>4.7047000000000008</v>
      </c>
      <c r="X216" s="181">
        <f t="shared" si="136"/>
        <v>4.7047000000000008</v>
      </c>
      <c r="Y216" s="182">
        <f t="shared" si="141"/>
        <v>4.7047000000000008</v>
      </c>
      <c r="Z216" s="129"/>
    </row>
    <row r="217" spans="1:26" ht="24" customHeight="1" x14ac:dyDescent="0.2">
      <c r="A217" s="110" t="s">
        <v>652</v>
      </c>
      <c r="B217" s="127" t="s">
        <v>184</v>
      </c>
      <c r="C217" s="97"/>
      <c r="D217" s="89">
        <v>125</v>
      </c>
      <c r="E217" s="89" t="s">
        <v>241</v>
      </c>
      <c r="F217" s="183" t="s">
        <v>364</v>
      </c>
      <c r="G217" s="203" t="s">
        <v>783</v>
      </c>
      <c r="H217" s="85"/>
      <c r="I217" s="85"/>
      <c r="J217" s="85"/>
      <c r="K217" s="290" t="s">
        <v>131</v>
      </c>
      <c r="L217" s="290" t="s">
        <v>131</v>
      </c>
      <c r="M217" s="290" t="s">
        <v>131</v>
      </c>
      <c r="N217" s="291" t="s">
        <v>131</v>
      </c>
      <c r="O217" s="291" t="s">
        <v>131</v>
      </c>
      <c r="P217" s="291" t="s">
        <v>131</v>
      </c>
      <c r="Q217" s="296" t="e">
        <f t="shared" si="142"/>
        <v>#VALUE!</v>
      </c>
      <c r="R217" s="296" t="e">
        <f t="shared" si="132"/>
        <v>#VALUE!</v>
      </c>
      <c r="S217" s="297" t="e">
        <f t="shared" si="133"/>
        <v>#VALUE!</v>
      </c>
      <c r="T217" s="227" t="e">
        <f t="shared" si="138"/>
        <v>#VALUE!</v>
      </c>
      <c r="U217" s="180" t="e">
        <f t="shared" si="134"/>
        <v>#VALUE!</v>
      </c>
      <c r="V217" s="180" t="e">
        <f t="shared" si="140"/>
        <v>#VALUE!</v>
      </c>
      <c r="W217" s="231" t="e">
        <f t="shared" si="139"/>
        <v>#VALUE!</v>
      </c>
      <c r="X217" s="181" t="e">
        <f t="shared" si="136"/>
        <v>#VALUE!</v>
      </c>
      <c r="Y217" s="182" t="e">
        <f t="shared" si="141"/>
        <v>#VALUE!</v>
      </c>
      <c r="Z217" s="129"/>
    </row>
    <row r="218" spans="1:26" ht="24" customHeight="1" x14ac:dyDescent="0.2">
      <c r="A218" s="112"/>
      <c r="B218" s="127" t="s">
        <v>190</v>
      </c>
      <c r="C218" s="97"/>
      <c r="D218" s="89">
        <v>120</v>
      </c>
      <c r="E218" s="89" t="s">
        <v>241</v>
      </c>
      <c r="F218" s="183" t="s">
        <v>364</v>
      </c>
      <c r="G218" s="203"/>
      <c r="H218" s="85"/>
      <c r="I218" s="85"/>
      <c r="J218" s="85"/>
      <c r="K218" s="290" t="s">
        <v>131</v>
      </c>
      <c r="L218" s="290" t="s">
        <v>131</v>
      </c>
      <c r="M218" s="290" t="s">
        <v>131</v>
      </c>
      <c r="N218" s="291" t="s">
        <v>131</v>
      </c>
      <c r="O218" s="291" t="s">
        <v>131</v>
      </c>
      <c r="P218" s="291" t="s">
        <v>131</v>
      </c>
      <c r="Q218" s="296"/>
      <c r="R218" s="296"/>
      <c r="S218" s="297"/>
      <c r="T218" s="227"/>
      <c r="U218" s="180"/>
      <c r="V218" s="180"/>
      <c r="W218" s="231"/>
      <c r="X218" s="181"/>
      <c r="Y218" s="182"/>
      <c r="Z218" s="129"/>
    </row>
    <row r="219" spans="1:26" ht="24" customHeight="1" x14ac:dyDescent="0.2">
      <c r="A219" s="110" t="s">
        <v>657</v>
      </c>
      <c r="B219" s="127" t="s">
        <v>155</v>
      </c>
      <c r="C219" s="97"/>
      <c r="D219" s="89">
        <v>125</v>
      </c>
      <c r="E219" s="89" t="s">
        <v>241</v>
      </c>
      <c r="F219" s="183" t="s">
        <v>364</v>
      </c>
      <c r="G219" s="203">
        <v>3.71</v>
      </c>
      <c r="H219" s="85"/>
      <c r="I219" s="85"/>
      <c r="J219" s="85"/>
      <c r="K219" s="290" t="s">
        <v>131</v>
      </c>
      <c r="L219" s="290" t="s">
        <v>131</v>
      </c>
      <c r="M219" s="290" t="s">
        <v>131</v>
      </c>
      <c r="N219" s="291" t="s">
        <v>131</v>
      </c>
      <c r="O219" s="291" t="s">
        <v>131</v>
      </c>
      <c r="P219" s="291" t="s">
        <v>131</v>
      </c>
      <c r="Q219" s="296">
        <f t="shared" si="142"/>
        <v>4.0068000000000001</v>
      </c>
      <c r="R219" s="296">
        <f t="shared" si="132"/>
        <v>4.0068000000000001</v>
      </c>
      <c r="S219" s="297">
        <f t="shared" si="133"/>
        <v>4.0068000000000001</v>
      </c>
      <c r="T219" s="227">
        <f t="shared" si="138"/>
        <v>4.0810000000000004</v>
      </c>
      <c r="U219" s="180">
        <f t="shared" si="134"/>
        <v>4.0810000000000004</v>
      </c>
      <c r="V219" s="180">
        <f t="shared" si="140"/>
        <v>4.0810000000000004</v>
      </c>
      <c r="W219" s="231">
        <f t="shared" si="139"/>
        <v>5.3053000000000008</v>
      </c>
      <c r="X219" s="181">
        <f t="shared" si="136"/>
        <v>5.3053000000000008</v>
      </c>
      <c r="Y219" s="182">
        <f t="shared" si="141"/>
        <v>5.3053000000000008</v>
      </c>
      <c r="Z219" s="129"/>
    </row>
    <row r="220" spans="1:26" ht="24" customHeight="1" x14ac:dyDescent="0.2">
      <c r="A220" s="110" t="s">
        <v>658</v>
      </c>
      <c r="B220" s="127" t="s">
        <v>191</v>
      </c>
      <c r="C220" s="97"/>
      <c r="D220" s="89">
        <v>125</v>
      </c>
      <c r="E220" s="89" t="s">
        <v>241</v>
      </c>
      <c r="F220" s="183" t="s">
        <v>364</v>
      </c>
      <c r="G220" s="203">
        <v>3.31</v>
      </c>
      <c r="H220" s="85"/>
      <c r="I220" s="85"/>
      <c r="J220" s="85"/>
      <c r="K220" s="290" t="s">
        <v>131</v>
      </c>
      <c r="L220" s="290" t="s">
        <v>131</v>
      </c>
      <c r="M220" s="290" t="s">
        <v>131</v>
      </c>
      <c r="N220" s="291" t="s">
        <v>131</v>
      </c>
      <c r="O220" s="291" t="s">
        <v>131</v>
      </c>
      <c r="P220" s="291" t="s">
        <v>131</v>
      </c>
      <c r="Q220" s="296">
        <f t="shared" si="142"/>
        <v>3.5748000000000002</v>
      </c>
      <c r="R220" s="296">
        <f t="shared" si="132"/>
        <v>3.5748000000000002</v>
      </c>
      <c r="S220" s="297">
        <f t="shared" si="133"/>
        <v>3.5748000000000002</v>
      </c>
      <c r="T220" s="227">
        <f t="shared" si="138"/>
        <v>3.6410000000000005</v>
      </c>
      <c r="U220" s="180">
        <f t="shared" si="134"/>
        <v>3.6410000000000005</v>
      </c>
      <c r="V220" s="180">
        <f t="shared" si="140"/>
        <v>3.6410000000000005</v>
      </c>
      <c r="W220" s="231">
        <f t="shared" si="139"/>
        <v>4.7333000000000007</v>
      </c>
      <c r="X220" s="181">
        <f t="shared" si="136"/>
        <v>4.7333000000000007</v>
      </c>
      <c r="Y220" s="182">
        <f t="shared" si="141"/>
        <v>4.7333000000000007</v>
      </c>
      <c r="Z220" s="129"/>
    </row>
    <row r="221" spans="1:26" ht="24" customHeight="1" x14ac:dyDescent="0.2">
      <c r="A221" s="110" t="s">
        <v>653</v>
      </c>
      <c r="B221" s="127" t="s">
        <v>185</v>
      </c>
      <c r="C221" s="97"/>
      <c r="D221" s="89">
        <v>135</v>
      </c>
      <c r="E221" s="89" t="s">
        <v>241</v>
      </c>
      <c r="F221" s="183" t="s">
        <v>364</v>
      </c>
      <c r="G221" s="203"/>
      <c r="H221" s="85"/>
      <c r="I221" s="85"/>
      <c r="J221" s="85"/>
      <c r="K221" s="290" t="s">
        <v>131</v>
      </c>
      <c r="L221" s="290" t="s">
        <v>131</v>
      </c>
      <c r="M221" s="290" t="s">
        <v>131</v>
      </c>
      <c r="N221" s="291" t="s">
        <v>131</v>
      </c>
      <c r="O221" s="291" t="s">
        <v>131</v>
      </c>
      <c r="P221" s="291" t="s">
        <v>131</v>
      </c>
      <c r="Q221" s="296"/>
      <c r="R221" s="296"/>
      <c r="S221" s="297"/>
      <c r="T221" s="227" t="s">
        <v>131</v>
      </c>
      <c r="U221" s="180" t="str">
        <f t="shared" si="134"/>
        <v xml:space="preserve"> -</v>
      </c>
      <c r="V221" s="180" t="str">
        <f t="shared" si="140"/>
        <v xml:space="preserve"> -</v>
      </c>
      <c r="W221" s="231" t="s">
        <v>131</v>
      </c>
      <c r="X221" s="181" t="str">
        <f t="shared" si="136"/>
        <v xml:space="preserve"> -</v>
      </c>
      <c r="Y221" s="182" t="str">
        <f t="shared" si="141"/>
        <v xml:space="preserve"> -</v>
      </c>
      <c r="Z221" s="129"/>
    </row>
    <row r="222" spans="1:26" ht="24" customHeight="1" x14ac:dyDescent="0.2">
      <c r="A222" s="110" t="s">
        <v>656</v>
      </c>
      <c r="B222" s="127" t="s">
        <v>180</v>
      </c>
      <c r="C222" s="97"/>
      <c r="D222" s="89">
        <v>130</v>
      </c>
      <c r="E222" s="89" t="s">
        <v>241</v>
      </c>
      <c r="F222" s="183" t="s">
        <v>364</v>
      </c>
      <c r="G222" s="203">
        <v>2.04</v>
      </c>
      <c r="H222" s="85"/>
      <c r="I222" s="85"/>
      <c r="J222" s="85"/>
      <c r="K222" s="290" t="s">
        <v>131</v>
      </c>
      <c r="L222" s="290" t="s">
        <v>131</v>
      </c>
      <c r="M222" s="290" t="s">
        <v>131</v>
      </c>
      <c r="N222" s="291" t="s">
        <v>131</v>
      </c>
      <c r="O222" s="291" t="s">
        <v>131</v>
      </c>
      <c r="P222" s="291" t="s">
        <v>131</v>
      </c>
      <c r="Q222" s="296">
        <f t="shared" si="142"/>
        <v>2.2032000000000003</v>
      </c>
      <c r="R222" s="296">
        <f t="shared" si="132"/>
        <v>2.2032000000000003</v>
      </c>
      <c r="S222" s="297">
        <f t="shared" si="133"/>
        <v>2.2032000000000003</v>
      </c>
      <c r="T222" s="227">
        <f t="shared" ref="T222:T253" si="143">(G222*1.1)</f>
        <v>2.2440000000000002</v>
      </c>
      <c r="U222" s="180">
        <f t="shared" si="134"/>
        <v>2.2440000000000002</v>
      </c>
      <c r="V222" s="180">
        <f t="shared" si="140"/>
        <v>2.2440000000000002</v>
      </c>
      <c r="W222" s="231">
        <f t="shared" ref="W222:W253" si="144">(T222*1.3)</f>
        <v>2.9172000000000002</v>
      </c>
      <c r="X222" s="181">
        <f t="shared" si="136"/>
        <v>2.9172000000000002</v>
      </c>
      <c r="Y222" s="182">
        <f t="shared" si="141"/>
        <v>2.9172000000000002</v>
      </c>
      <c r="Z222" s="129"/>
    </row>
    <row r="223" spans="1:26" ht="24" customHeight="1" x14ac:dyDescent="0.2">
      <c r="A223" s="110" t="s">
        <v>659</v>
      </c>
      <c r="B223" s="127" t="s">
        <v>195</v>
      </c>
      <c r="C223" s="97"/>
      <c r="D223" s="89">
        <v>130</v>
      </c>
      <c r="E223" s="89" t="s">
        <v>241</v>
      </c>
      <c r="F223" s="183" t="s">
        <v>364</v>
      </c>
      <c r="G223" s="203">
        <v>2.77</v>
      </c>
      <c r="H223" s="85"/>
      <c r="I223" s="85"/>
      <c r="J223" s="85"/>
      <c r="K223" s="290" t="s">
        <v>131</v>
      </c>
      <c r="L223" s="290" t="s">
        <v>131</v>
      </c>
      <c r="M223" s="290" t="s">
        <v>131</v>
      </c>
      <c r="N223" s="291" t="s">
        <v>131</v>
      </c>
      <c r="O223" s="291" t="s">
        <v>131</v>
      </c>
      <c r="P223" s="291" t="s">
        <v>131</v>
      </c>
      <c r="Q223" s="296">
        <f t="shared" si="142"/>
        <v>2.9916</v>
      </c>
      <c r="R223" s="296">
        <f t="shared" si="132"/>
        <v>2.9916</v>
      </c>
      <c r="S223" s="297">
        <f t="shared" si="133"/>
        <v>2.9916</v>
      </c>
      <c r="T223" s="227">
        <f t="shared" si="143"/>
        <v>3.0470000000000002</v>
      </c>
      <c r="U223" s="180">
        <f t="shared" si="134"/>
        <v>3.0470000000000002</v>
      </c>
      <c r="V223" s="180">
        <f t="shared" si="140"/>
        <v>3.0470000000000002</v>
      </c>
      <c r="W223" s="231">
        <f t="shared" si="144"/>
        <v>3.9611000000000005</v>
      </c>
      <c r="X223" s="181">
        <f t="shared" si="136"/>
        <v>3.9611000000000005</v>
      </c>
      <c r="Y223" s="182">
        <f t="shared" si="141"/>
        <v>3.9611000000000005</v>
      </c>
      <c r="Z223" s="129"/>
    </row>
    <row r="224" spans="1:26" ht="24" customHeight="1" x14ac:dyDescent="0.2">
      <c r="A224" s="110" t="s">
        <v>660</v>
      </c>
      <c r="B224" s="127" t="s">
        <v>196</v>
      </c>
      <c r="C224" s="97"/>
      <c r="D224" s="89">
        <v>125</v>
      </c>
      <c r="E224" s="89" t="s">
        <v>241</v>
      </c>
      <c r="F224" s="183" t="s">
        <v>364</v>
      </c>
      <c r="G224" s="203">
        <v>1.97</v>
      </c>
      <c r="H224" s="85"/>
      <c r="I224" s="85"/>
      <c r="J224" s="85"/>
      <c r="K224" s="290" t="s">
        <v>131</v>
      </c>
      <c r="L224" s="290" t="s">
        <v>131</v>
      </c>
      <c r="M224" s="290" t="s">
        <v>131</v>
      </c>
      <c r="N224" s="291" t="s">
        <v>131</v>
      </c>
      <c r="O224" s="291" t="s">
        <v>131</v>
      </c>
      <c r="P224" s="291" t="s">
        <v>131</v>
      </c>
      <c r="Q224" s="296">
        <f t="shared" si="142"/>
        <v>2.1276000000000002</v>
      </c>
      <c r="R224" s="296">
        <f t="shared" si="132"/>
        <v>2.1276000000000002</v>
      </c>
      <c r="S224" s="297">
        <f t="shared" si="133"/>
        <v>2.1276000000000002</v>
      </c>
      <c r="T224" s="227">
        <f t="shared" si="143"/>
        <v>2.1670000000000003</v>
      </c>
      <c r="U224" s="180">
        <f t="shared" si="134"/>
        <v>2.1670000000000003</v>
      </c>
      <c r="V224" s="180">
        <f t="shared" si="140"/>
        <v>2.1670000000000003</v>
      </c>
      <c r="W224" s="231">
        <f t="shared" si="144"/>
        <v>2.8171000000000004</v>
      </c>
      <c r="X224" s="181">
        <f t="shared" si="136"/>
        <v>2.8171000000000004</v>
      </c>
      <c r="Y224" s="182">
        <f t="shared" si="141"/>
        <v>2.8171000000000004</v>
      </c>
      <c r="Z224" s="129"/>
    </row>
    <row r="225" spans="1:26" ht="24" customHeight="1" x14ac:dyDescent="0.2">
      <c r="A225" s="110" t="s">
        <v>674</v>
      </c>
      <c r="B225" s="127" t="s">
        <v>193</v>
      </c>
      <c r="C225" s="97"/>
      <c r="D225" s="89">
        <v>130</v>
      </c>
      <c r="E225" s="89" t="s">
        <v>241</v>
      </c>
      <c r="F225" s="183" t="s">
        <v>364</v>
      </c>
      <c r="G225" s="203">
        <v>2.84</v>
      </c>
      <c r="H225" s="85"/>
      <c r="I225" s="85"/>
      <c r="J225" s="85"/>
      <c r="K225" s="290" t="s">
        <v>131</v>
      </c>
      <c r="L225" s="290" t="s">
        <v>131</v>
      </c>
      <c r="M225" s="290" t="s">
        <v>131</v>
      </c>
      <c r="N225" s="291" t="s">
        <v>131</v>
      </c>
      <c r="O225" s="291" t="s">
        <v>131</v>
      </c>
      <c r="P225" s="291" t="s">
        <v>131</v>
      </c>
      <c r="Q225" s="296">
        <f t="shared" si="142"/>
        <v>3.0672000000000001</v>
      </c>
      <c r="R225" s="296">
        <f t="shared" si="132"/>
        <v>3.0672000000000001</v>
      </c>
      <c r="S225" s="297">
        <f t="shared" si="133"/>
        <v>3.0672000000000001</v>
      </c>
      <c r="T225" s="227">
        <f t="shared" si="143"/>
        <v>3.1240000000000001</v>
      </c>
      <c r="U225" s="180">
        <f t="shared" si="134"/>
        <v>3.1240000000000001</v>
      </c>
      <c r="V225" s="180">
        <f t="shared" si="140"/>
        <v>3.1240000000000001</v>
      </c>
      <c r="W225" s="231">
        <f t="shared" si="144"/>
        <v>4.0612000000000004</v>
      </c>
      <c r="X225" s="181">
        <f t="shared" si="136"/>
        <v>4.0612000000000004</v>
      </c>
      <c r="Y225" s="182">
        <f t="shared" si="141"/>
        <v>4.0612000000000004</v>
      </c>
      <c r="Z225" s="129"/>
    </row>
    <row r="226" spans="1:26" ht="24" customHeight="1" x14ac:dyDescent="0.2">
      <c r="A226" s="110" t="s">
        <v>675</v>
      </c>
      <c r="B226" s="127" t="s">
        <v>194</v>
      </c>
      <c r="C226" s="97"/>
      <c r="D226" s="89">
        <v>125</v>
      </c>
      <c r="E226" s="89" t="s">
        <v>241</v>
      </c>
      <c r="F226" s="183" t="s">
        <v>364</v>
      </c>
      <c r="G226" s="203">
        <v>2.3199999999999998</v>
      </c>
      <c r="H226" s="85"/>
      <c r="I226" s="85"/>
      <c r="J226" s="85"/>
      <c r="K226" s="290" t="s">
        <v>131</v>
      </c>
      <c r="L226" s="290" t="s">
        <v>131</v>
      </c>
      <c r="M226" s="290" t="s">
        <v>131</v>
      </c>
      <c r="N226" s="291" t="s">
        <v>131</v>
      </c>
      <c r="O226" s="291" t="s">
        <v>131</v>
      </c>
      <c r="P226" s="291" t="s">
        <v>131</v>
      </c>
      <c r="Q226" s="296">
        <f t="shared" si="142"/>
        <v>2.5055999999999998</v>
      </c>
      <c r="R226" s="296">
        <f t="shared" si="132"/>
        <v>2.5055999999999998</v>
      </c>
      <c r="S226" s="297">
        <f t="shared" si="133"/>
        <v>2.5055999999999998</v>
      </c>
      <c r="T226" s="227">
        <f t="shared" si="143"/>
        <v>2.552</v>
      </c>
      <c r="U226" s="180">
        <f t="shared" si="134"/>
        <v>2.552</v>
      </c>
      <c r="V226" s="180">
        <f t="shared" si="140"/>
        <v>2.552</v>
      </c>
      <c r="W226" s="231">
        <f t="shared" si="144"/>
        <v>3.3176000000000001</v>
      </c>
      <c r="X226" s="181">
        <f t="shared" si="136"/>
        <v>3.3176000000000001</v>
      </c>
      <c r="Y226" s="182">
        <f t="shared" si="141"/>
        <v>3.3176000000000001</v>
      </c>
      <c r="Z226" s="129"/>
    </row>
    <row r="227" spans="1:26" ht="24" customHeight="1" x14ac:dyDescent="0.2">
      <c r="A227" s="110" t="s">
        <v>672</v>
      </c>
      <c r="B227" s="127" t="s">
        <v>192</v>
      </c>
      <c r="C227" s="97"/>
      <c r="D227" s="89">
        <v>110</v>
      </c>
      <c r="E227" s="89" t="s">
        <v>241</v>
      </c>
      <c r="F227" s="183" t="s">
        <v>364</v>
      </c>
      <c r="G227" s="203">
        <v>3.43</v>
      </c>
      <c r="H227" s="85"/>
      <c r="I227" s="85"/>
      <c r="J227" s="85"/>
      <c r="K227" s="290" t="s">
        <v>131</v>
      </c>
      <c r="L227" s="290" t="s">
        <v>131</v>
      </c>
      <c r="M227" s="290" t="s">
        <v>131</v>
      </c>
      <c r="N227" s="291" t="s">
        <v>131</v>
      </c>
      <c r="O227" s="291" t="s">
        <v>131</v>
      </c>
      <c r="P227" s="291" t="s">
        <v>131</v>
      </c>
      <c r="Q227" s="296">
        <f t="shared" si="142"/>
        <v>3.7044000000000006</v>
      </c>
      <c r="R227" s="296">
        <f t="shared" si="132"/>
        <v>3.7044000000000006</v>
      </c>
      <c r="S227" s="297">
        <f t="shared" si="133"/>
        <v>3.7044000000000006</v>
      </c>
      <c r="T227" s="227">
        <f t="shared" si="143"/>
        <v>3.7730000000000006</v>
      </c>
      <c r="U227" s="180">
        <f t="shared" si="134"/>
        <v>3.7730000000000006</v>
      </c>
      <c r="V227" s="180">
        <f t="shared" si="140"/>
        <v>3.7730000000000006</v>
      </c>
      <c r="W227" s="231">
        <f t="shared" si="144"/>
        <v>4.9049000000000005</v>
      </c>
      <c r="X227" s="181">
        <f t="shared" si="136"/>
        <v>4.9049000000000005</v>
      </c>
      <c r="Y227" s="182">
        <f t="shared" si="141"/>
        <v>4.9049000000000005</v>
      </c>
      <c r="Z227" s="129"/>
    </row>
    <row r="228" spans="1:26" ht="60" x14ac:dyDescent="0.2">
      <c r="A228" s="110" t="s">
        <v>673</v>
      </c>
      <c r="B228" s="127" t="s">
        <v>156</v>
      </c>
      <c r="C228" s="96" t="s">
        <v>271</v>
      </c>
      <c r="D228" s="89">
        <v>140</v>
      </c>
      <c r="E228" s="89" t="s">
        <v>241</v>
      </c>
      <c r="F228" s="183" t="s">
        <v>364</v>
      </c>
      <c r="G228" s="203">
        <v>3.73</v>
      </c>
      <c r="H228" s="85"/>
      <c r="I228" s="85"/>
      <c r="J228" s="85"/>
      <c r="K228" s="290" t="s">
        <v>131</v>
      </c>
      <c r="L228" s="290" t="s">
        <v>131</v>
      </c>
      <c r="M228" s="290" t="s">
        <v>131</v>
      </c>
      <c r="N228" s="291" t="s">
        <v>131</v>
      </c>
      <c r="O228" s="291" t="s">
        <v>131</v>
      </c>
      <c r="P228" s="291" t="s">
        <v>131</v>
      </c>
      <c r="Q228" s="296">
        <f t="shared" si="142"/>
        <v>4.0284000000000004</v>
      </c>
      <c r="R228" s="296">
        <f t="shared" si="132"/>
        <v>4.0284000000000004</v>
      </c>
      <c r="S228" s="297">
        <f t="shared" si="133"/>
        <v>4.0284000000000004</v>
      </c>
      <c r="T228" s="227">
        <f t="shared" si="143"/>
        <v>4.1030000000000006</v>
      </c>
      <c r="U228" s="180">
        <f t="shared" si="134"/>
        <v>4.1030000000000006</v>
      </c>
      <c r="V228" s="180">
        <f t="shared" si="140"/>
        <v>4.1030000000000006</v>
      </c>
      <c r="W228" s="231">
        <f t="shared" si="144"/>
        <v>5.3339000000000008</v>
      </c>
      <c r="X228" s="181">
        <f t="shared" si="136"/>
        <v>5.3339000000000008</v>
      </c>
      <c r="Y228" s="182">
        <f t="shared" si="141"/>
        <v>5.3339000000000008</v>
      </c>
      <c r="Z228" s="129"/>
    </row>
    <row r="229" spans="1:26" ht="24" customHeight="1" x14ac:dyDescent="0.2">
      <c r="A229" s="110" t="s">
        <v>666</v>
      </c>
      <c r="B229" s="127" t="s">
        <v>202</v>
      </c>
      <c r="C229" s="97"/>
      <c r="D229" s="89">
        <v>135</v>
      </c>
      <c r="E229" s="89" t="s">
        <v>241</v>
      </c>
      <c r="F229" s="183" t="s">
        <v>364</v>
      </c>
      <c r="G229" s="203">
        <v>4.8899999999999997</v>
      </c>
      <c r="H229" s="85"/>
      <c r="I229" s="85"/>
      <c r="J229" s="85"/>
      <c r="K229" s="290" t="s">
        <v>131</v>
      </c>
      <c r="L229" s="290" t="s">
        <v>131</v>
      </c>
      <c r="M229" s="290" t="s">
        <v>131</v>
      </c>
      <c r="N229" s="291" t="s">
        <v>131</v>
      </c>
      <c r="O229" s="291" t="s">
        <v>131</v>
      </c>
      <c r="P229" s="291" t="s">
        <v>131</v>
      </c>
      <c r="Q229" s="296">
        <f t="shared" si="142"/>
        <v>5.2812000000000001</v>
      </c>
      <c r="R229" s="296">
        <f t="shared" si="132"/>
        <v>5.2812000000000001</v>
      </c>
      <c r="S229" s="297">
        <f t="shared" si="133"/>
        <v>5.2812000000000001</v>
      </c>
      <c r="T229" s="227">
        <f t="shared" si="143"/>
        <v>5.3790000000000004</v>
      </c>
      <c r="U229" s="180">
        <f t="shared" si="134"/>
        <v>5.3790000000000004</v>
      </c>
      <c r="V229" s="180">
        <f t="shared" si="140"/>
        <v>5.3790000000000004</v>
      </c>
      <c r="W229" s="231">
        <f t="shared" si="144"/>
        <v>6.992700000000001</v>
      </c>
      <c r="X229" s="181">
        <f t="shared" si="136"/>
        <v>6.992700000000001</v>
      </c>
      <c r="Y229" s="182">
        <f t="shared" si="141"/>
        <v>6.992700000000001</v>
      </c>
      <c r="Z229" s="130" t="s">
        <v>754</v>
      </c>
    </row>
    <row r="230" spans="1:26" ht="24" customHeight="1" x14ac:dyDescent="0.2">
      <c r="A230" s="110" t="s">
        <v>661</v>
      </c>
      <c r="B230" s="127" t="s">
        <v>197</v>
      </c>
      <c r="C230" s="97"/>
      <c r="D230" s="89">
        <v>130</v>
      </c>
      <c r="E230" s="89" t="s">
        <v>241</v>
      </c>
      <c r="F230" s="183" t="s">
        <v>364</v>
      </c>
      <c r="G230" s="203">
        <v>4.2699999999999996</v>
      </c>
      <c r="H230" s="85"/>
      <c r="I230" s="85"/>
      <c r="J230" s="85"/>
      <c r="K230" s="290" t="s">
        <v>131</v>
      </c>
      <c r="L230" s="290" t="s">
        <v>131</v>
      </c>
      <c r="M230" s="290" t="s">
        <v>131</v>
      </c>
      <c r="N230" s="291" t="s">
        <v>131</v>
      </c>
      <c r="O230" s="291" t="s">
        <v>131</v>
      </c>
      <c r="P230" s="291" t="s">
        <v>131</v>
      </c>
      <c r="Q230" s="296">
        <f t="shared" si="142"/>
        <v>4.6116000000000001</v>
      </c>
      <c r="R230" s="296">
        <f t="shared" si="132"/>
        <v>4.6116000000000001</v>
      </c>
      <c r="S230" s="297">
        <f t="shared" si="133"/>
        <v>4.6116000000000001</v>
      </c>
      <c r="T230" s="227">
        <f t="shared" si="143"/>
        <v>4.6970000000000001</v>
      </c>
      <c r="U230" s="180">
        <f t="shared" si="134"/>
        <v>4.6970000000000001</v>
      </c>
      <c r="V230" s="180">
        <f t="shared" si="140"/>
        <v>4.6970000000000001</v>
      </c>
      <c r="W230" s="231">
        <f t="shared" si="144"/>
        <v>6.1061000000000005</v>
      </c>
      <c r="X230" s="181">
        <f t="shared" si="136"/>
        <v>6.1061000000000005</v>
      </c>
      <c r="Y230" s="182">
        <f t="shared" si="141"/>
        <v>6.1061000000000005</v>
      </c>
      <c r="Z230" s="130" t="s">
        <v>754</v>
      </c>
    </row>
    <row r="231" spans="1:26" ht="24" customHeight="1" x14ac:dyDescent="0.2">
      <c r="A231" s="110" t="s">
        <v>662</v>
      </c>
      <c r="B231" s="127" t="s">
        <v>198</v>
      </c>
      <c r="C231" s="97"/>
      <c r="D231" s="89">
        <v>130</v>
      </c>
      <c r="E231" s="89" t="s">
        <v>241</v>
      </c>
      <c r="F231" s="183" t="s">
        <v>364</v>
      </c>
      <c r="G231" s="203">
        <v>9.43</v>
      </c>
      <c r="H231" s="85"/>
      <c r="I231" s="85"/>
      <c r="J231" s="85"/>
      <c r="K231" s="290" t="s">
        <v>131</v>
      </c>
      <c r="L231" s="290" t="s">
        <v>131</v>
      </c>
      <c r="M231" s="290" t="s">
        <v>131</v>
      </c>
      <c r="N231" s="291" t="s">
        <v>131</v>
      </c>
      <c r="O231" s="291" t="s">
        <v>131</v>
      </c>
      <c r="P231" s="291" t="s">
        <v>131</v>
      </c>
      <c r="Q231" s="296">
        <f t="shared" si="142"/>
        <v>10.1844</v>
      </c>
      <c r="R231" s="296">
        <f t="shared" si="132"/>
        <v>10.1844</v>
      </c>
      <c r="S231" s="297">
        <f t="shared" si="133"/>
        <v>10.1844</v>
      </c>
      <c r="T231" s="227">
        <f t="shared" si="143"/>
        <v>10.373000000000001</v>
      </c>
      <c r="U231" s="180">
        <f t="shared" si="134"/>
        <v>10.373000000000001</v>
      </c>
      <c r="V231" s="180">
        <f t="shared" si="140"/>
        <v>10.373000000000001</v>
      </c>
      <c r="W231" s="231">
        <f t="shared" si="144"/>
        <v>13.484900000000001</v>
      </c>
      <c r="X231" s="181">
        <f t="shared" si="136"/>
        <v>13.484900000000001</v>
      </c>
      <c r="Y231" s="182">
        <f t="shared" si="141"/>
        <v>13.484900000000001</v>
      </c>
      <c r="Z231" s="130" t="s">
        <v>754</v>
      </c>
    </row>
    <row r="232" spans="1:26" ht="24" customHeight="1" x14ac:dyDescent="0.2">
      <c r="A232" s="110" t="s">
        <v>663</v>
      </c>
      <c r="B232" s="127" t="s">
        <v>199</v>
      </c>
      <c r="C232" s="97"/>
      <c r="D232" s="89">
        <v>130</v>
      </c>
      <c r="E232" s="89" t="s">
        <v>241</v>
      </c>
      <c r="F232" s="183" t="s">
        <v>364</v>
      </c>
      <c r="G232" s="203">
        <v>8.6300000000000008</v>
      </c>
      <c r="H232" s="85"/>
      <c r="I232" s="85"/>
      <c r="J232" s="85"/>
      <c r="K232" s="290" t="s">
        <v>131</v>
      </c>
      <c r="L232" s="290" t="s">
        <v>131</v>
      </c>
      <c r="M232" s="290" t="s">
        <v>131</v>
      </c>
      <c r="N232" s="291" t="s">
        <v>131</v>
      </c>
      <c r="O232" s="291" t="s">
        <v>131</v>
      </c>
      <c r="P232" s="291" t="s">
        <v>131</v>
      </c>
      <c r="Q232" s="296">
        <f t="shared" si="142"/>
        <v>9.3204000000000011</v>
      </c>
      <c r="R232" s="296">
        <f t="shared" si="132"/>
        <v>9.3204000000000011</v>
      </c>
      <c r="S232" s="297">
        <f t="shared" si="133"/>
        <v>9.3204000000000011</v>
      </c>
      <c r="T232" s="227">
        <f t="shared" si="143"/>
        <v>9.4930000000000021</v>
      </c>
      <c r="U232" s="180">
        <f t="shared" si="134"/>
        <v>9.4930000000000021</v>
      </c>
      <c r="V232" s="180">
        <f t="shared" si="140"/>
        <v>9.4930000000000021</v>
      </c>
      <c r="W232" s="231">
        <f t="shared" si="144"/>
        <v>12.340900000000003</v>
      </c>
      <c r="X232" s="181">
        <f t="shared" si="136"/>
        <v>12.340900000000003</v>
      </c>
      <c r="Y232" s="182">
        <f t="shared" si="141"/>
        <v>12.340900000000003</v>
      </c>
      <c r="Z232" s="130" t="s">
        <v>754</v>
      </c>
    </row>
    <row r="233" spans="1:26" ht="24" customHeight="1" x14ac:dyDescent="0.2">
      <c r="A233" s="110" t="s">
        <v>664</v>
      </c>
      <c r="B233" s="127" t="s">
        <v>200</v>
      </c>
      <c r="C233" s="97"/>
      <c r="D233" s="89">
        <v>125</v>
      </c>
      <c r="E233" s="89" t="s">
        <v>241</v>
      </c>
      <c r="F233" s="183" t="s">
        <v>364</v>
      </c>
      <c r="G233" s="203">
        <v>3.15</v>
      </c>
      <c r="H233" s="85"/>
      <c r="I233" s="85"/>
      <c r="J233" s="85"/>
      <c r="K233" s="290" t="s">
        <v>131</v>
      </c>
      <c r="L233" s="290" t="s">
        <v>131</v>
      </c>
      <c r="M233" s="290" t="s">
        <v>131</v>
      </c>
      <c r="N233" s="291" t="s">
        <v>131</v>
      </c>
      <c r="O233" s="291" t="s">
        <v>131</v>
      </c>
      <c r="P233" s="291" t="s">
        <v>131</v>
      </c>
      <c r="Q233" s="296">
        <f t="shared" si="142"/>
        <v>3.4020000000000001</v>
      </c>
      <c r="R233" s="296">
        <f t="shared" si="132"/>
        <v>3.4020000000000001</v>
      </c>
      <c r="S233" s="297">
        <f t="shared" si="133"/>
        <v>3.4020000000000001</v>
      </c>
      <c r="T233" s="227">
        <f t="shared" si="143"/>
        <v>3.4650000000000003</v>
      </c>
      <c r="U233" s="180">
        <f t="shared" si="134"/>
        <v>3.4650000000000003</v>
      </c>
      <c r="V233" s="180">
        <f t="shared" si="140"/>
        <v>3.4650000000000003</v>
      </c>
      <c r="W233" s="231">
        <f t="shared" si="144"/>
        <v>4.5045000000000002</v>
      </c>
      <c r="X233" s="181">
        <f t="shared" si="136"/>
        <v>4.5045000000000002</v>
      </c>
      <c r="Y233" s="182">
        <f t="shared" si="141"/>
        <v>4.5045000000000002</v>
      </c>
      <c r="Z233" s="130" t="s">
        <v>754</v>
      </c>
    </row>
    <row r="234" spans="1:26" ht="24" customHeight="1" x14ac:dyDescent="0.2">
      <c r="A234" s="110" t="s">
        <v>665</v>
      </c>
      <c r="B234" s="127" t="s">
        <v>201</v>
      </c>
      <c r="C234" s="97"/>
      <c r="D234" s="89">
        <v>130</v>
      </c>
      <c r="E234" s="89" t="s">
        <v>241</v>
      </c>
      <c r="F234" s="183" t="s">
        <v>364</v>
      </c>
      <c r="G234" s="203">
        <v>8.11</v>
      </c>
      <c r="H234" s="85"/>
      <c r="I234" s="85"/>
      <c r="J234" s="85"/>
      <c r="K234" s="290" t="s">
        <v>131</v>
      </c>
      <c r="L234" s="290" t="s">
        <v>131</v>
      </c>
      <c r="M234" s="290" t="s">
        <v>131</v>
      </c>
      <c r="N234" s="291" t="s">
        <v>131</v>
      </c>
      <c r="O234" s="291" t="s">
        <v>131</v>
      </c>
      <c r="P234" s="291" t="s">
        <v>131</v>
      </c>
      <c r="Q234" s="296">
        <f t="shared" si="142"/>
        <v>8.7588000000000008</v>
      </c>
      <c r="R234" s="296">
        <f t="shared" si="132"/>
        <v>8.7588000000000008</v>
      </c>
      <c r="S234" s="297">
        <f t="shared" si="133"/>
        <v>8.7588000000000008</v>
      </c>
      <c r="T234" s="227">
        <f t="shared" si="143"/>
        <v>8.9209999999999994</v>
      </c>
      <c r="U234" s="180">
        <f t="shared" si="134"/>
        <v>8.9209999999999994</v>
      </c>
      <c r="V234" s="180">
        <f t="shared" si="140"/>
        <v>8.9209999999999994</v>
      </c>
      <c r="W234" s="231">
        <f t="shared" si="144"/>
        <v>11.597299999999999</v>
      </c>
      <c r="X234" s="181">
        <f t="shared" si="136"/>
        <v>11.597299999999999</v>
      </c>
      <c r="Y234" s="182">
        <f t="shared" si="141"/>
        <v>11.597299999999999</v>
      </c>
      <c r="Z234" s="130" t="s">
        <v>754</v>
      </c>
    </row>
    <row r="235" spans="1:26" ht="60" x14ac:dyDescent="0.2">
      <c r="A235" s="110" t="s">
        <v>667</v>
      </c>
      <c r="B235" s="127" t="s">
        <v>722</v>
      </c>
      <c r="C235" s="96" t="s">
        <v>269</v>
      </c>
      <c r="D235" s="89">
        <v>125</v>
      </c>
      <c r="E235" s="89" t="s">
        <v>241</v>
      </c>
      <c r="F235" s="183" t="s">
        <v>364</v>
      </c>
      <c r="G235" s="203">
        <v>2.11</v>
      </c>
      <c r="H235" s="85"/>
      <c r="I235" s="85"/>
      <c r="J235" s="85"/>
      <c r="K235" s="290" t="s">
        <v>131</v>
      </c>
      <c r="L235" s="290" t="s">
        <v>131</v>
      </c>
      <c r="M235" s="290" t="s">
        <v>131</v>
      </c>
      <c r="N235" s="291" t="s">
        <v>131</v>
      </c>
      <c r="O235" s="291" t="s">
        <v>131</v>
      </c>
      <c r="P235" s="291" t="s">
        <v>131</v>
      </c>
      <c r="Q235" s="296">
        <f t="shared" si="142"/>
        <v>2.2787999999999999</v>
      </c>
      <c r="R235" s="296">
        <f t="shared" si="132"/>
        <v>2.2787999999999999</v>
      </c>
      <c r="S235" s="297">
        <f t="shared" si="133"/>
        <v>2.2787999999999999</v>
      </c>
      <c r="T235" s="227">
        <f t="shared" si="143"/>
        <v>2.3210000000000002</v>
      </c>
      <c r="U235" s="180">
        <f t="shared" si="134"/>
        <v>2.3210000000000002</v>
      </c>
      <c r="V235" s="180">
        <f t="shared" si="140"/>
        <v>2.3210000000000002</v>
      </c>
      <c r="W235" s="231">
        <f t="shared" si="144"/>
        <v>3.0173000000000005</v>
      </c>
      <c r="X235" s="181">
        <f t="shared" si="136"/>
        <v>3.0173000000000005</v>
      </c>
      <c r="Y235" s="182">
        <f t="shared" si="141"/>
        <v>3.0173000000000005</v>
      </c>
      <c r="Z235" s="129"/>
    </row>
    <row r="236" spans="1:26" ht="132" customHeight="1" x14ac:dyDescent="0.2">
      <c r="A236" s="110" t="s">
        <v>668</v>
      </c>
      <c r="B236" s="127" t="s">
        <v>723</v>
      </c>
      <c r="C236" s="96" t="s">
        <v>268</v>
      </c>
      <c r="D236" s="89">
        <v>130</v>
      </c>
      <c r="E236" s="89" t="s">
        <v>241</v>
      </c>
      <c r="F236" s="183" t="s">
        <v>364</v>
      </c>
      <c r="G236" s="203">
        <v>1.85</v>
      </c>
      <c r="H236" s="85"/>
      <c r="I236" s="85"/>
      <c r="J236" s="85"/>
      <c r="K236" s="290" t="s">
        <v>131</v>
      </c>
      <c r="L236" s="290" t="s">
        <v>131</v>
      </c>
      <c r="M236" s="290" t="s">
        <v>131</v>
      </c>
      <c r="N236" s="291" t="s">
        <v>131</v>
      </c>
      <c r="O236" s="291" t="s">
        <v>131</v>
      </c>
      <c r="P236" s="291" t="s">
        <v>131</v>
      </c>
      <c r="Q236" s="296">
        <f t="shared" si="142"/>
        <v>1.9980000000000002</v>
      </c>
      <c r="R236" s="296">
        <f t="shared" si="132"/>
        <v>1.9980000000000002</v>
      </c>
      <c r="S236" s="297">
        <f t="shared" si="133"/>
        <v>1.9980000000000002</v>
      </c>
      <c r="T236" s="227">
        <f t="shared" si="143"/>
        <v>2.0350000000000001</v>
      </c>
      <c r="U236" s="180">
        <f t="shared" si="134"/>
        <v>2.0350000000000001</v>
      </c>
      <c r="V236" s="180">
        <f t="shared" si="140"/>
        <v>2.0350000000000001</v>
      </c>
      <c r="W236" s="231">
        <f t="shared" si="144"/>
        <v>2.6455000000000002</v>
      </c>
      <c r="X236" s="181">
        <f t="shared" si="136"/>
        <v>2.6455000000000002</v>
      </c>
      <c r="Y236" s="182">
        <f t="shared" si="141"/>
        <v>2.6455000000000002</v>
      </c>
      <c r="Z236" s="129"/>
    </row>
    <row r="237" spans="1:26" ht="24" x14ac:dyDescent="0.2">
      <c r="A237" s="110" t="s">
        <v>669</v>
      </c>
      <c r="B237" s="127" t="s">
        <v>159</v>
      </c>
      <c r="C237" s="97" t="s">
        <v>270</v>
      </c>
      <c r="D237" s="89">
        <v>130</v>
      </c>
      <c r="E237" s="89" t="s">
        <v>241</v>
      </c>
      <c r="F237" s="183" t="s">
        <v>364</v>
      </c>
      <c r="G237" s="203">
        <v>3.87</v>
      </c>
      <c r="H237" s="85"/>
      <c r="I237" s="85"/>
      <c r="J237" s="85"/>
      <c r="K237" s="290" t="s">
        <v>131</v>
      </c>
      <c r="L237" s="290" t="s">
        <v>131</v>
      </c>
      <c r="M237" s="290" t="s">
        <v>131</v>
      </c>
      <c r="N237" s="291" t="s">
        <v>131</v>
      </c>
      <c r="O237" s="291" t="s">
        <v>131</v>
      </c>
      <c r="P237" s="291" t="s">
        <v>131</v>
      </c>
      <c r="Q237" s="296">
        <f t="shared" si="142"/>
        <v>4.1796000000000006</v>
      </c>
      <c r="R237" s="296">
        <f t="shared" si="132"/>
        <v>4.1796000000000006</v>
      </c>
      <c r="S237" s="297">
        <f t="shared" si="133"/>
        <v>4.1796000000000006</v>
      </c>
      <c r="T237" s="227">
        <f t="shared" si="143"/>
        <v>4.2570000000000006</v>
      </c>
      <c r="U237" s="180">
        <f t="shared" si="134"/>
        <v>4.2570000000000006</v>
      </c>
      <c r="V237" s="180">
        <f t="shared" si="140"/>
        <v>4.2570000000000006</v>
      </c>
      <c r="W237" s="231">
        <f t="shared" si="144"/>
        <v>5.5341000000000014</v>
      </c>
      <c r="X237" s="181">
        <f t="shared" si="136"/>
        <v>5.5341000000000014</v>
      </c>
      <c r="Y237" s="182">
        <f t="shared" si="141"/>
        <v>5.5341000000000014</v>
      </c>
      <c r="Z237" s="129"/>
    </row>
    <row r="238" spans="1:26" ht="24" x14ac:dyDescent="0.2">
      <c r="A238" s="110" t="s">
        <v>670</v>
      </c>
      <c r="B238" s="127" t="s">
        <v>160</v>
      </c>
      <c r="C238" s="97" t="s">
        <v>270</v>
      </c>
      <c r="D238" s="89">
        <v>130</v>
      </c>
      <c r="E238" s="89" t="s">
        <v>241</v>
      </c>
      <c r="F238" s="183" t="s">
        <v>364</v>
      </c>
      <c r="G238" s="203">
        <v>3.7</v>
      </c>
      <c r="H238" s="85"/>
      <c r="I238" s="85"/>
      <c r="J238" s="85"/>
      <c r="K238" s="290" t="s">
        <v>131</v>
      </c>
      <c r="L238" s="290" t="s">
        <v>131</v>
      </c>
      <c r="M238" s="290" t="s">
        <v>131</v>
      </c>
      <c r="N238" s="291" t="s">
        <v>131</v>
      </c>
      <c r="O238" s="291" t="s">
        <v>131</v>
      </c>
      <c r="P238" s="291" t="s">
        <v>131</v>
      </c>
      <c r="Q238" s="296">
        <f t="shared" si="142"/>
        <v>3.9960000000000004</v>
      </c>
      <c r="R238" s="296">
        <f t="shared" si="132"/>
        <v>3.9960000000000004</v>
      </c>
      <c r="S238" s="297">
        <f t="shared" si="133"/>
        <v>3.9960000000000004</v>
      </c>
      <c r="T238" s="227">
        <f t="shared" si="143"/>
        <v>4.07</v>
      </c>
      <c r="U238" s="180">
        <f t="shared" si="134"/>
        <v>4.07</v>
      </c>
      <c r="V238" s="180">
        <f t="shared" si="140"/>
        <v>4.07</v>
      </c>
      <c r="W238" s="231">
        <f t="shared" si="144"/>
        <v>5.2910000000000004</v>
      </c>
      <c r="X238" s="181">
        <f t="shared" si="136"/>
        <v>5.2910000000000004</v>
      </c>
      <c r="Y238" s="182">
        <f t="shared" si="141"/>
        <v>5.2910000000000004</v>
      </c>
      <c r="Z238" s="129"/>
    </row>
    <row r="239" spans="1:26" ht="24" customHeight="1" x14ac:dyDescent="0.2">
      <c r="A239" s="110" t="s">
        <v>671</v>
      </c>
      <c r="B239" s="127" t="s">
        <v>161</v>
      </c>
      <c r="C239" s="97" t="s">
        <v>270</v>
      </c>
      <c r="D239" s="89">
        <v>130</v>
      </c>
      <c r="E239" s="89" t="s">
        <v>241</v>
      </c>
      <c r="F239" s="183" t="s">
        <v>364</v>
      </c>
      <c r="G239" s="203">
        <v>4.82</v>
      </c>
      <c r="H239" s="85"/>
      <c r="I239" s="85"/>
      <c r="J239" s="85"/>
      <c r="K239" s="290" t="s">
        <v>131</v>
      </c>
      <c r="L239" s="290" t="s">
        <v>131</v>
      </c>
      <c r="M239" s="290" t="s">
        <v>131</v>
      </c>
      <c r="N239" s="291" t="s">
        <v>131</v>
      </c>
      <c r="O239" s="291" t="s">
        <v>131</v>
      </c>
      <c r="P239" s="291" t="s">
        <v>131</v>
      </c>
      <c r="Q239" s="296">
        <f t="shared" ref="Q239:Q271" si="145">G239*1.08</f>
        <v>5.2056000000000004</v>
      </c>
      <c r="R239" s="296">
        <f t="shared" si="132"/>
        <v>5.2056000000000004</v>
      </c>
      <c r="S239" s="297">
        <f t="shared" si="133"/>
        <v>5.2056000000000004</v>
      </c>
      <c r="T239" s="227">
        <f t="shared" si="143"/>
        <v>5.3020000000000005</v>
      </c>
      <c r="U239" s="180">
        <f t="shared" si="134"/>
        <v>5.3020000000000005</v>
      </c>
      <c r="V239" s="180">
        <f t="shared" si="140"/>
        <v>5.3020000000000005</v>
      </c>
      <c r="W239" s="231">
        <f t="shared" si="144"/>
        <v>6.8926000000000007</v>
      </c>
      <c r="X239" s="181">
        <f t="shared" si="136"/>
        <v>6.8926000000000007</v>
      </c>
      <c r="Y239" s="182">
        <f t="shared" si="141"/>
        <v>6.8926000000000007</v>
      </c>
      <c r="Z239" s="129"/>
    </row>
    <row r="240" spans="1:26" ht="24" customHeight="1" x14ac:dyDescent="0.2">
      <c r="A240" s="110" t="s">
        <v>676</v>
      </c>
      <c r="B240" s="127" t="s">
        <v>203</v>
      </c>
      <c r="C240" s="97" t="s">
        <v>270</v>
      </c>
      <c r="D240" s="89">
        <v>120</v>
      </c>
      <c r="E240" s="89" t="s">
        <v>241</v>
      </c>
      <c r="F240" s="183" t="s">
        <v>364</v>
      </c>
      <c r="G240" s="203">
        <v>2.62</v>
      </c>
      <c r="H240" s="85"/>
      <c r="I240" s="85"/>
      <c r="J240" s="85"/>
      <c r="K240" s="290" t="s">
        <v>131</v>
      </c>
      <c r="L240" s="290" t="s">
        <v>131</v>
      </c>
      <c r="M240" s="290" t="s">
        <v>131</v>
      </c>
      <c r="N240" s="291" t="s">
        <v>131</v>
      </c>
      <c r="O240" s="291" t="s">
        <v>131</v>
      </c>
      <c r="P240" s="291" t="s">
        <v>131</v>
      </c>
      <c r="Q240" s="296">
        <f t="shared" si="145"/>
        <v>2.8296000000000001</v>
      </c>
      <c r="R240" s="296">
        <f t="shared" ref="R240:R277" si="146">Q240</f>
        <v>2.8296000000000001</v>
      </c>
      <c r="S240" s="297">
        <f t="shared" ref="S240:S277" si="147">Q240</f>
        <v>2.8296000000000001</v>
      </c>
      <c r="T240" s="227">
        <f t="shared" si="143"/>
        <v>2.8820000000000006</v>
      </c>
      <c r="U240" s="180">
        <f t="shared" ref="U240:U277" si="148">T240</f>
        <v>2.8820000000000006</v>
      </c>
      <c r="V240" s="180">
        <f t="shared" si="140"/>
        <v>2.8820000000000006</v>
      </c>
      <c r="W240" s="231">
        <f t="shared" si="144"/>
        <v>3.7466000000000008</v>
      </c>
      <c r="X240" s="181">
        <f t="shared" ref="X240:X277" si="149">W240</f>
        <v>3.7466000000000008</v>
      </c>
      <c r="Y240" s="182">
        <f t="shared" si="141"/>
        <v>3.7466000000000008</v>
      </c>
      <c r="Z240" s="129"/>
    </row>
    <row r="241" spans="1:26" ht="24" customHeight="1" x14ac:dyDescent="0.2">
      <c r="A241" s="110" t="s">
        <v>677</v>
      </c>
      <c r="B241" s="127" t="s">
        <v>204</v>
      </c>
      <c r="C241" s="97" t="s">
        <v>270</v>
      </c>
      <c r="D241" s="89">
        <v>125</v>
      </c>
      <c r="E241" s="89" t="s">
        <v>241</v>
      </c>
      <c r="F241" s="183" t="s">
        <v>364</v>
      </c>
      <c r="G241" s="203">
        <v>2.37</v>
      </c>
      <c r="H241" s="85"/>
      <c r="I241" s="85"/>
      <c r="J241" s="85"/>
      <c r="K241" s="290" t="s">
        <v>131</v>
      </c>
      <c r="L241" s="290" t="s">
        <v>131</v>
      </c>
      <c r="M241" s="290" t="s">
        <v>131</v>
      </c>
      <c r="N241" s="291" t="s">
        <v>131</v>
      </c>
      <c r="O241" s="291" t="s">
        <v>131</v>
      </c>
      <c r="P241" s="291" t="s">
        <v>131</v>
      </c>
      <c r="Q241" s="296">
        <f t="shared" si="145"/>
        <v>2.5596000000000001</v>
      </c>
      <c r="R241" s="296">
        <f t="shared" si="146"/>
        <v>2.5596000000000001</v>
      </c>
      <c r="S241" s="297">
        <f t="shared" si="147"/>
        <v>2.5596000000000001</v>
      </c>
      <c r="T241" s="227">
        <f t="shared" si="143"/>
        <v>2.6070000000000002</v>
      </c>
      <c r="U241" s="180">
        <f t="shared" si="148"/>
        <v>2.6070000000000002</v>
      </c>
      <c r="V241" s="180">
        <f t="shared" si="140"/>
        <v>2.6070000000000002</v>
      </c>
      <c r="W241" s="231">
        <f t="shared" si="144"/>
        <v>3.3891000000000004</v>
      </c>
      <c r="X241" s="181">
        <f t="shared" si="149"/>
        <v>3.3891000000000004</v>
      </c>
      <c r="Y241" s="182">
        <f t="shared" si="141"/>
        <v>3.3891000000000004</v>
      </c>
      <c r="Z241" s="129"/>
    </row>
    <row r="242" spans="1:26" ht="24" customHeight="1" x14ac:dyDescent="0.2">
      <c r="A242" s="110" t="s">
        <v>678</v>
      </c>
      <c r="B242" s="127" t="s">
        <v>205</v>
      </c>
      <c r="C242" s="97" t="s">
        <v>270</v>
      </c>
      <c r="D242" s="89">
        <v>125</v>
      </c>
      <c r="E242" s="89" t="s">
        <v>241</v>
      </c>
      <c r="F242" s="183" t="s">
        <v>364</v>
      </c>
      <c r="G242" s="203">
        <v>2.94</v>
      </c>
      <c r="H242" s="85"/>
      <c r="I242" s="85"/>
      <c r="J242" s="85"/>
      <c r="K242" s="290" t="s">
        <v>131</v>
      </c>
      <c r="L242" s="290" t="s">
        <v>131</v>
      </c>
      <c r="M242" s="290" t="s">
        <v>131</v>
      </c>
      <c r="N242" s="291" t="s">
        <v>131</v>
      </c>
      <c r="O242" s="291" t="s">
        <v>131</v>
      </c>
      <c r="P242" s="291" t="s">
        <v>131</v>
      </c>
      <c r="Q242" s="296">
        <f t="shared" si="145"/>
        <v>3.1752000000000002</v>
      </c>
      <c r="R242" s="296">
        <f t="shared" si="146"/>
        <v>3.1752000000000002</v>
      </c>
      <c r="S242" s="297">
        <f t="shared" si="147"/>
        <v>3.1752000000000002</v>
      </c>
      <c r="T242" s="227">
        <f t="shared" si="143"/>
        <v>3.234</v>
      </c>
      <c r="U242" s="180">
        <f t="shared" si="148"/>
        <v>3.234</v>
      </c>
      <c r="V242" s="180">
        <f t="shared" si="140"/>
        <v>3.234</v>
      </c>
      <c r="W242" s="231">
        <f t="shared" si="144"/>
        <v>4.2042000000000002</v>
      </c>
      <c r="X242" s="181">
        <f t="shared" si="149"/>
        <v>4.2042000000000002</v>
      </c>
      <c r="Y242" s="182">
        <f t="shared" si="141"/>
        <v>4.2042000000000002</v>
      </c>
      <c r="Z242" s="129"/>
    </row>
    <row r="243" spans="1:26" ht="24" customHeight="1" x14ac:dyDescent="0.2">
      <c r="A243" s="110" t="s">
        <v>679</v>
      </c>
      <c r="B243" s="127" t="s">
        <v>206</v>
      </c>
      <c r="C243" s="97" t="s">
        <v>270</v>
      </c>
      <c r="D243" s="89">
        <v>120</v>
      </c>
      <c r="E243" s="89" t="s">
        <v>241</v>
      </c>
      <c r="F243" s="183" t="s">
        <v>364</v>
      </c>
      <c r="G243" s="203">
        <v>2.36</v>
      </c>
      <c r="H243" s="85"/>
      <c r="I243" s="85"/>
      <c r="J243" s="85"/>
      <c r="K243" s="290" t="s">
        <v>131</v>
      </c>
      <c r="L243" s="290" t="s">
        <v>131</v>
      </c>
      <c r="M243" s="290" t="s">
        <v>131</v>
      </c>
      <c r="N243" s="291" t="s">
        <v>131</v>
      </c>
      <c r="O243" s="291" t="s">
        <v>131</v>
      </c>
      <c r="P243" s="291" t="s">
        <v>131</v>
      </c>
      <c r="Q243" s="296">
        <f t="shared" si="145"/>
        <v>2.5488</v>
      </c>
      <c r="R243" s="296">
        <f t="shared" si="146"/>
        <v>2.5488</v>
      </c>
      <c r="S243" s="297">
        <f t="shared" si="147"/>
        <v>2.5488</v>
      </c>
      <c r="T243" s="227">
        <f t="shared" si="143"/>
        <v>2.5960000000000001</v>
      </c>
      <c r="U243" s="180">
        <f t="shared" si="148"/>
        <v>2.5960000000000001</v>
      </c>
      <c r="V243" s="180">
        <f t="shared" si="140"/>
        <v>2.5960000000000001</v>
      </c>
      <c r="W243" s="231">
        <f t="shared" si="144"/>
        <v>3.3748</v>
      </c>
      <c r="X243" s="181">
        <f t="shared" si="149"/>
        <v>3.3748</v>
      </c>
      <c r="Y243" s="182">
        <f t="shared" si="141"/>
        <v>3.3748</v>
      </c>
      <c r="Z243" s="129"/>
    </row>
    <row r="244" spans="1:26" ht="24" customHeight="1" x14ac:dyDescent="0.2">
      <c r="A244" s="110" t="s">
        <v>680</v>
      </c>
      <c r="B244" s="127" t="s">
        <v>207</v>
      </c>
      <c r="C244" s="97" t="s">
        <v>270</v>
      </c>
      <c r="D244" s="89">
        <v>125</v>
      </c>
      <c r="E244" s="89" t="s">
        <v>241</v>
      </c>
      <c r="F244" s="183" t="s">
        <v>364</v>
      </c>
      <c r="G244" s="203">
        <v>2.79</v>
      </c>
      <c r="H244" s="85"/>
      <c r="I244" s="85"/>
      <c r="J244" s="85"/>
      <c r="K244" s="290" t="s">
        <v>131</v>
      </c>
      <c r="L244" s="290" t="s">
        <v>131</v>
      </c>
      <c r="M244" s="290" t="s">
        <v>131</v>
      </c>
      <c r="N244" s="291" t="s">
        <v>131</v>
      </c>
      <c r="O244" s="291" t="s">
        <v>131</v>
      </c>
      <c r="P244" s="291" t="s">
        <v>131</v>
      </c>
      <c r="Q244" s="296">
        <f t="shared" si="145"/>
        <v>3.0132000000000003</v>
      </c>
      <c r="R244" s="296">
        <f t="shared" si="146"/>
        <v>3.0132000000000003</v>
      </c>
      <c r="S244" s="297">
        <f t="shared" si="147"/>
        <v>3.0132000000000003</v>
      </c>
      <c r="T244" s="227">
        <f t="shared" si="143"/>
        <v>3.0690000000000004</v>
      </c>
      <c r="U244" s="180">
        <f t="shared" si="148"/>
        <v>3.0690000000000004</v>
      </c>
      <c r="V244" s="180">
        <f t="shared" si="140"/>
        <v>3.0690000000000004</v>
      </c>
      <c r="W244" s="231">
        <f t="shared" si="144"/>
        <v>3.9897000000000005</v>
      </c>
      <c r="X244" s="181">
        <f t="shared" si="149"/>
        <v>3.9897000000000005</v>
      </c>
      <c r="Y244" s="182">
        <f t="shared" si="141"/>
        <v>3.9897000000000005</v>
      </c>
      <c r="Z244" s="129"/>
    </row>
    <row r="245" spans="1:26" ht="24" customHeight="1" x14ac:dyDescent="0.2">
      <c r="A245" s="110" t="s">
        <v>681</v>
      </c>
      <c r="B245" s="127" t="s">
        <v>208</v>
      </c>
      <c r="C245" s="97" t="s">
        <v>270</v>
      </c>
      <c r="D245" s="89">
        <v>125</v>
      </c>
      <c r="E245" s="89" t="s">
        <v>241</v>
      </c>
      <c r="F245" s="183" t="s">
        <v>364</v>
      </c>
      <c r="G245" s="203">
        <v>2.4</v>
      </c>
      <c r="H245" s="85"/>
      <c r="I245" s="85"/>
      <c r="J245" s="85"/>
      <c r="K245" s="290" t="s">
        <v>131</v>
      </c>
      <c r="L245" s="290" t="s">
        <v>131</v>
      </c>
      <c r="M245" s="290" t="s">
        <v>131</v>
      </c>
      <c r="N245" s="291" t="s">
        <v>131</v>
      </c>
      <c r="O245" s="291" t="s">
        <v>131</v>
      </c>
      <c r="P245" s="291" t="s">
        <v>131</v>
      </c>
      <c r="Q245" s="296">
        <f t="shared" si="145"/>
        <v>2.5920000000000001</v>
      </c>
      <c r="R245" s="296">
        <f t="shared" si="146"/>
        <v>2.5920000000000001</v>
      </c>
      <c r="S245" s="297">
        <f t="shared" si="147"/>
        <v>2.5920000000000001</v>
      </c>
      <c r="T245" s="227">
        <f t="shared" si="143"/>
        <v>2.64</v>
      </c>
      <c r="U245" s="180">
        <f t="shared" si="148"/>
        <v>2.64</v>
      </c>
      <c r="V245" s="180">
        <f t="shared" si="140"/>
        <v>2.64</v>
      </c>
      <c r="W245" s="231">
        <f t="shared" si="144"/>
        <v>3.4320000000000004</v>
      </c>
      <c r="X245" s="181">
        <f t="shared" si="149"/>
        <v>3.4320000000000004</v>
      </c>
      <c r="Y245" s="182">
        <f t="shared" si="141"/>
        <v>3.4320000000000004</v>
      </c>
      <c r="Z245" s="129"/>
    </row>
    <row r="246" spans="1:26" ht="24" customHeight="1" x14ac:dyDescent="0.2">
      <c r="A246" s="110" t="s">
        <v>682</v>
      </c>
      <c r="B246" s="127" t="s">
        <v>209</v>
      </c>
      <c r="C246" s="97" t="s">
        <v>270</v>
      </c>
      <c r="D246" s="89">
        <v>125</v>
      </c>
      <c r="E246" s="89" t="s">
        <v>241</v>
      </c>
      <c r="F246" s="183" t="s">
        <v>364</v>
      </c>
      <c r="G246" s="203">
        <v>2.2999999999999998</v>
      </c>
      <c r="H246" s="85"/>
      <c r="I246" s="85"/>
      <c r="J246" s="85"/>
      <c r="K246" s="290" t="s">
        <v>131</v>
      </c>
      <c r="L246" s="290" t="s">
        <v>131</v>
      </c>
      <c r="M246" s="290" t="s">
        <v>131</v>
      </c>
      <c r="N246" s="291" t="s">
        <v>131</v>
      </c>
      <c r="O246" s="291" t="s">
        <v>131</v>
      </c>
      <c r="P246" s="291" t="s">
        <v>131</v>
      </c>
      <c r="Q246" s="296">
        <f t="shared" si="145"/>
        <v>2.484</v>
      </c>
      <c r="R246" s="296">
        <f t="shared" si="146"/>
        <v>2.484</v>
      </c>
      <c r="S246" s="297">
        <f t="shared" si="147"/>
        <v>2.484</v>
      </c>
      <c r="T246" s="227">
        <f t="shared" si="143"/>
        <v>2.5299999999999998</v>
      </c>
      <c r="U246" s="180">
        <f t="shared" si="148"/>
        <v>2.5299999999999998</v>
      </c>
      <c r="V246" s="180">
        <f t="shared" si="140"/>
        <v>2.5299999999999998</v>
      </c>
      <c r="W246" s="231">
        <f t="shared" si="144"/>
        <v>3.2889999999999997</v>
      </c>
      <c r="X246" s="181">
        <f t="shared" si="149"/>
        <v>3.2889999999999997</v>
      </c>
      <c r="Y246" s="182">
        <f t="shared" si="141"/>
        <v>3.2889999999999997</v>
      </c>
      <c r="Z246" s="129"/>
    </row>
    <row r="247" spans="1:26" ht="24" customHeight="1" x14ac:dyDescent="0.2">
      <c r="A247" s="110" t="s">
        <v>683</v>
      </c>
      <c r="B247" s="127" t="s">
        <v>210</v>
      </c>
      <c r="C247" s="97" t="s">
        <v>270</v>
      </c>
      <c r="D247" s="89">
        <v>120</v>
      </c>
      <c r="E247" s="89" t="s">
        <v>241</v>
      </c>
      <c r="F247" s="183" t="s">
        <v>364</v>
      </c>
      <c r="G247" s="203">
        <v>2.94</v>
      </c>
      <c r="H247" s="85"/>
      <c r="I247" s="85"/>
      <c r="J247" s="85"/>
      <c r="K247" s="290" t="s">
        <v>131</v>
      </c>
      <c r="L247" s="290" t="s">
        <v>131</v>
      </c>
      <c r="M247" s="290" t="s">
        <v>131</v>
      </c>
      <c r="N247" s="291" t="s">
        <v>131</v>
      </c>
      <c r="O247" s="291" t="s">
        <v>131</v>
      </c>
      <c r="P247" s="291" t="s">
        <v>131</v>
      </c>
      <c r="Q247" s="296">
        <f t="shared" si="145"/>
        <v>3.1752000000000002</v>
      </c>
      <c r="R247" s="296">
        <f t="shared" si="146"/>
        <v>3.1752000000000002</v>
      </c>
      <c r="S247" s="297">
        <f t="shared" si="147"/>
        <v>3.1752000000000002</v>
      </c>
      <c r="T247" s="227">
        <f t="shared" si="143"/>
        <v>3.234</v>
      </c>
      <c r="U247" s="180">
        <f t="shared" si="148"/>
        <v>3.234</v>
      </c>
      <c r="V247" s="180">
        <f t="shared" si="140"/>
        <v>3.234</v>
      </c>
      <c r="W247" s="231">
        <f t="shared" si="144"/>
        <v>4.2042000000000002</v>
      </c>
      <c r="X247" s="181">
        <f t="shared" si="149"/>
        <v>4.2042000000000002</v>
      </c>
      <c r="Y247" s="182">
        <f t="shared" si="141"/>
        <v>4.2042000000000002</v>
      </c>
      <c r="Z247" s="129"/>
    </row>
    <row r="248" spans="1:26" ht="24" customHeight="1" x14ac:dyDescent="0.2">
      <c r="A248" s="110" t="s">
        <v>684</v>
      </c>
      <c r="B248" s="127" t="s">
        <v>211</v>
      </c>
      <c r="C248" s="97" t="s">
        <v>270</v>
      </c>
      <c r="D248" s="89">
        <v>130</v>
      </c>
      <c r="E248" s="89" t="s">
        <v>241</v>
      </c>
      <c r="F248" s="183" t="s">
        <v>364</v>
      </c>
      <c r="G248" s="203">
        <v>2.52</v>
      </c>
      <c r="H248" s="85"/>
      <c r="I248" s="85"/>
      <c r="J248" s="85"/>
      <c r="K248" s="290" t="s">
        <v>131</v>
      </c>
      <c r="L248" s="290" t="s">
        <v>131</v>
      </c>
      <c r="M248" s="290" t="s">
        <v>131</v>
      </c>
      <c r="N248" s="291" t="s">
        <v>131</v>
      </c>
      <c r="O248" s="291" t="s">
        <v>131</v>
      </c>
      <c r="P248" s="291" t="s">
        <v>131</v>
      </c>
      <c r="Q248" s="296">
        <f t="shared" si="145"/>
        <v>2.7216</v>
      </c>
      <c r="R248" s="296">
        <f t="shared" si="146"/>
        <v>2.7216</v>
      </c>
      <c r="S248" s="297">
        <f t="shared" si="147"/>
        <v>2.7216</v>
      </c>
      <c r="T248" s="227">
        <f t="shared" si="143"/>
        <v>2.7720000000000002</v>
      </c>
      <c r="U248" s="180">
        <f t="shared" si="148"/>
        <v>2.7720000000000002</v>
      </c>
      <c r="V248" s="180">
        <f t="shared" si="140"/>
        <v>2.7720000000000002</v>
      </c>
      <c r="W248" s="231">
        <f t="shared" si="144"/>
        <v>3.6036000000000006</v>
      </c>
      <c r="X248" s="181">
        <f t="shared" si="149"/>
        <v>3.6036000000000006</v>
      </c>
      <c r="Y248" s="182">
        <f t="shared" si="141"/>
        <v>3.6036000000000006</v>
      </c>
      <c r="Z248" s="129"/>
    </row>
    <row r="249" spans="1:26" ht="24" customHeight="1" x14ac:dyDescent="0.2">
      <c r="A249" s="110" t="s">
        <v>685</v>
      </c>
      <c r="B249" s="127" t="s">
        <v>162</v>
      </c>
      <c r="C249" s="97"/>
      <c r="D249" s="89">
        <v>25</v>
      </c>
      <c r="E249" s="89" t="s">
        <v>241</v>
      </c>
      <c r="F249" s="183" t="s">
        <v>364</v>
      </c>
      <c r="G249" s="203">
        <v>4.66</v>
      </c>
      <c r="H249" s="85"/>
      <c r="I249" s="85"/>
      <c r="J249" s="85"/>
      <c r="K249" s="290" t="s">
        <v>131</v>
      </c>
      <c r="L249" s="290" t="s">
        <v>131</v>
      </c>
      <c r="M249" s="290" t="s">
        <v>131</v>
      </c>
      <c r="N249" s="291" t="s">
        <v>131</v>
      </c>
      <c r="O249" s="291" t="s">
        <v>131</v>
      </c>
      <c r="P249" s="291" t="s">
        <v>131</v>
      </c>
      <c r="Q249" s="296">
        <f t="shared" si="145"/>
        <v>5.0328000000000008</v>
      </c>
      <c r="R249" s="296">
        <f t="shared" si="146"/>
        <v>5.0328000000000008</v>
      </c>
      <c r="S249" s="297">
        <f t="shared" si="147"/>
        <v>5.0328000000000008</v>
      </c>
      <c r="T249" s="227">
        <f t="shared" si="143"/>
        <v>5.1260000000000003</v>
      </c>
      <c r="U249" s="180">
        <f t="shared" si="148"/>
        <v>5.1260000000000003</v>
      </c>
      <c r="V249" s="180">
        <f t="shared" si="140"/>
        <v>5.1260000000000003</v>
      </c>
      <c r="W249" s="231">
        <f t="shared" si="144"/>
        <v>6.6638000000000011</v>
      </c>
      <c r="X249" s="181">
        <f t="shared" si="149"/>
        <v>6.6638000000000011</v>
      </c>
      <c r="Y249" s="182">
        <f t="shared" si="141"/>
        <v>6.6638000000000011</v>
      </c>
      <c r="Z249" s="129"/>
    </row>
    <row r="250" spans="1:26" ht="24" customHeight="1" x14ac:dyDescent="0.2">
      <c r="A250" s="110" t="s">
        <v>686</v>
      </c>
      <c r="B250" s="127" t="s">
        <v>212</v>
      </c>
      <c r="C250" s="97"/>
      <c r="D250" s="89">
        <v>130</v>
      </c>
      <c r="E250" s="89" t="s">
        <v>241</v>
      </c>
      <c r="F250" s="183" t="s">
        <v>364</v>
      </c>
      <c r="G250" s="203">
        <v>1.66</v>
      </c>
      <c r="H250" s="85"/>
      <c r="I250" s="85"/>
      <c r="J250" s="85"/>
      <c r="K250" s="290" t="s">
        <v>131</v>
      </c>
      <c r="L250" s="290" t="s">
        <v>131</v>
      </c>
      <c r="M250" s="290" t="s">
        <v>131</v>
      </c>
      <c r="N250" s="291" t="s">
        <v>131</v>
      </c>
      <c r="O250" s="291" t="s">
        <v>131</v>
      </c>
      <c r="P250" s="291" t="s">
        <v>131</v>
      </c>
      <c r="Q250" s="296">
        <f t="shared" si="145"/>
        <v>1.7927999999999999</v>
      </c>
      <c r="R250" s="296">
        <f t="shared" si="146"/>
        <v>1.7927999999999999</v>
      </c>
      <c r="S250" s="297">
        <f t="shared" si="147"/>
        <v>1.7927999999999999</v>
      </c>
      <c r="T250" s="227">
        <f t="shared" si="143"/>
        <v>1.8260000000000001</v>
      </c>
      <c r="U250" s="180">
        <f t="shared" si="148"/>
        <v>1.8260000000000001</v>
      </c>
      <c r="V250" s="180">
        <f t="shared" si="140"/>
        <v>1.8260000000000001</v>
      </c>
      <c r="W250" s="231">
        <f t="shared" si="144"/>
        <v>2.3738000000000001</v>
      </c>
      <c r="X250" s="181">
        <f t="shared" si="149"/>
        <v>2.3738000000000001</v>
      </c>
      <c r="Y250" s="182">
        <f t="shared" si="141"/>
        <v>2.3738000000000001</v>
      </c>
      <c r="Z250" s="129"/>
    </row>
    <row r="251" spans="1:26" ht="24" customHeight="1" x14ac:dyDescent="0.2">
      <c r="A251" s="110" t="s">
        <v>687</v>
      </c>
      <c r="B251" s="127" t="s">
        <v>214</v>
      </c>
      <c r="C251" s="97"/>
      <c r="D251" s="89">
        <v>25</v>
      </c>
      <c r="E251" s="89" t="s">
        <v>241</v>
      </c>
      <c r="F251" s="183" t="s">
        <v>364</v>
      </c>
      <c r="G251" s="203">
        <v>15.08</v>
      </c>
      <c r="H251" s="85"/>
      <c r="I251" s="85"/>
      <c r="J251" s="85"/>
      <c r="K251" s="290" t="s">
        <v>131</v>
      </c>
      <c r="L251" s="290" t="s">
        <v>131</v>
      </c>
      <c r="M251" s="290" t="s">
        <v>131</v>
      </c>
      <c r="N251" s="291" t="s">
        <v>131</v>
      </c>
      <c r="O251" s="291" t="s">
        <v>131</v>
      </c>
      <c r="P251" s="291" t="s">
        <v>131</v>
      </c>
      <c r="Q251" s="296">
        <f t="shared" si="145"/>
        <v>16.2864</v>
      </c>
      <c r="R251" s="296">
        <f t="shared" si="146"/>
        <v>16.2864</v>
      </c>
      <c r="S251" s="297">
        <f t="shared" si="147"/>
        <v>16.2864</v>
      </c>
      <c r="T251" s="227">
        <f t="shared" si="143"/>
        <v>16.588000000000001</v>
      </c>
      <c r="U251" s="180">
        <f t="shared" si="148"/>
        <v>16.588000000000001</v>
      </c>
      <c r="V251" s="180">
        <f t="shared" si="140"/>
        <v>16.588000000000001</v>
      </c>
      <c r="W251" s="231">
        <f t="shared" si="144"/>
        <v>21.564400000000003</v>
      </c>
      <c r="X251" s="181">
        <f t="shared" si="149"/>
        <v>21.564400000000003</v>
      </c>
      <c r="Y251" s="182">
        <f t="shared" si="141"/>
        <v>21.564400000000003</v>
      </c>
      <c r="Z251" s="130" t="s">
        <v>754</v>
      </c>
    </row>
    <row r="252" spans="1:26" ht="24" customHeight="1" x14ac:dyDescent="0.2">
      <c r="A252" s="315" t="s">
        <v>689</v>
      </c>
      <c r="B252" s="316" t="s">
        <v>690</v>
      </c>
      <c r="C252" s="317"/>
      <c r="D252" s="318">
        <v>25</v>
      </c>
      <c r="E252" s="318" t="s">
        <v>241</v>
      </c>
      <c r="F252" s="319" t="s">
        <v>364</v>
      </c>
      <c r="G252" s="314">
        <v>9.19</v>
      </c>
      <c r="H252" s="85"/>
      <c r="I252" s="85"/>
      <c r="J252" s="85"/>
      <c r="K252" s="290" t="s">
        <v>131</v>
      </c>
      <c r="L252" s="290" t="s">
        <v>131</v>
      </c>
      <c r="M252" s="290" t="s">
        <v>131</v>
      </c>
      <c r="N252" s="291" t="s">
        <v>131</v>
      </c>
      <c r="O252" s="291" t="s">
        <v>131</v>
      </c>
      <c r="P252" s="291" t="s">
        <v>131</v>
      </c>
      <c r="Q252" s="296">
        <f t="shared" si="145"/>
        <v>9.9252000000000002</v>
      </c>
      <c r="R252" s="296">
        <f t="shared" si="146"/>
        <v>9.9252000000000002</v>
      </c>
      <c r="S252" s="297">
        <f t="shared" si="147"/>
        <v>9.9252000000000002</v>
      </c>
      <c r="T252" s="227">
        <f t="shared" si="143"/>
        <v>10.109</v>
      </c>
      <c r="U252" s="180">
        <f t="shared" si="148"/>
        <v>10.109</v>
      </c>
      <c r="V252" s="180">
        <f t="shared" si="140"/>
        <v>10.109</v>
      </c>
      <c r="W252" s="231">
        <f t="shared" si="144"/>
        <v>13.1417</v>
      </c>
      <c r="X252" s="181">
        <f t="shared" si="149"/>
        <v>13.1417</v>
      </c>
      <c r="Y252" s="182">
        <f t="shared" si="141"/>
        <v>13.1417</v>
      </c>
      <c r="Z252" s="130" t="s">
        <v>754</v>
      </c>
    </row>
    <row r="253" spans="1:26" ht="24" customHeight="1" x14ac:dyDescent="0.2">
      <c r="A253" s="110" t="s">
        <v>688</v>
      </c>
      <c r="B253" s="127" t="s">
        <v>215</v>
      </c>
      <c r="C253" s="97"/>
      <c r="D253" s="89">
        <v>25</v>
      </c>
      <c r="E253" s="89" t="s">
        <v>241</v>
      </c>
      <c r="F253" s="183" t="s">
        <v>364</v>
      </c>
      <c r="G253" s="203">
        <v>24.21</v>
      </c>
      <c r="H253" s="85"/>
      <c r="I253" s="85"/>
      <c r="J253" s="85"/>
      <c r="K253" s="290" t="s">
        <v>131</v>
      </c>
      <c r="L253" s="290" t="s">
        <v>131</v>
      </c>
      <c r="M253" s="290" t="s">
        <v>131</v>
      </c>
      <c r="N253" s="291" t="s">
        <v>131</v>
      </c>
      <c r="O253" s="291" t="s">
        <v>131</v>
      </c>
      <c r="P253" s="291" t="s">
        <v>131</v>
      </c>
      <c r="Q253" s="296">
        <f t="shared" si="145"/>
        <v>26.146800000000002</v>
      </c>
      <c r="R253" s="296">
        <f t="shared" si="146"/>
        <v>26.146800000000002</v>
      </c>
      <c r="S253" s="297">
        <f t="shared" si="147"/>
        <v>26.146800000000002</v>
      </c>
      <c r="T253" s="227">
        <f t="shared" si="143"/>
        <v>26.631000000000004</v>
      </c>
      <c r="U253" s="180">
        <f t="shared" si="148"/>
        <v>26.631000000000004</v>
      </c>
      <c r="V253" s="180">
        <f t="shared" si="140"/>
        <v>26.631000000000004</v>
      </c>
      <c r="W253" s="231">
        <f t="shared" si="144"/>
        <v>34.620300000000007</v>
      </c>
      <c r="X253" s="181">
        <f t="shared" si="149"/>
        <v>34.620300000000007</v>
      </c>
      <c r="Y253" s="182">
        <f t="shared" si="141"/>
        <v>34.620300000000007</v>
      </c>
      <c r="Z253" s="130" t="s">
        <v>754</v>
      </c>
    </row>
    <row r="254" spans="1:26" ht="24" customHeight="1" x14ac:dyDescent="0.2">
      <c r="A254" s="112">
        <v>32505</v>
      </c>
      <c r="B254" s="127" t="s">
        <v>481</v>
      </c>
      <c r="C254" s="97"/>
      <c r="D254" s="89">
        <v>140</v>
      </c>
      <c r="E254" s="89" t="s">
        <v>241</v>
      </c>
      <c r="F254" s="183" t="s">
        <v>364</v>
      </c>
      <c r="G254" s="203">
        <v>1.24</v>
      </c>
      <c r="H254" s="85"/>
      <c r="I254" s="85"/>
      <c r="J254" s="85"/>
      <c r="K254" s="290" t="s">
        <v>131</v>
      </c>
      <c r="L254" s="290" t="s">
        <v>131</v>
      </c>
      <c r="M254" s="290" t="s">
        <v>131</v>
      </c>
      <c r="N254" s="291" t="s">
        <v>131</v>
      </c>
      <c r="O254" s="291" t="s">
        <v>131</v>
      </c>
      <c r="P254" s="291" t="s">
        <v>131</v>
      </c>
      <c r="Q254" s="296"/>
      <c r="R254" s="296"/>
      <c r="S254" s="297"/>
      <c r="T254" s="227" t="s">
        <v>131</v>
      </c>
      <c r="U254" s="180" t="str">
        <f t="shared" si="148"/>
        <v xml:space="preserve"> -</v>
      </c>
      <c r="V254" s="180" t="str">
        <f t="shared" si="140"/>
        <v xml:space="preserve"> -</v>
      </c>
      <c r="W254" s="231" t="s">
        <v>131</v>
      </c>
      <c r="X254" s="181" t="str">
        <f t="shared" si="149"/>
        <v xml:space="preserve"> -</v>
      </c>
      <c r="Y254" s="182" t="str">
        <f t="shared" si="141"/>
        <v xml:space="preserve"> -</v>
      </c>
      <c r="Z254" s="129"/>
    </row>
    <row r="255" spans="1:26" ht="24" customHeight="1" x14ac:dyDescent="0.2">
      <c r="A255" s="110" t="s">
        <v>691</v>
      </c>
      <c r="B255" s="123" t="s">
        <v>692</v>
      </c>
      <c r="C255" s="97"/>
      <c r="D255" s="89">
        <v>135</v>
      </c>
      <c r="E255" s="89" t="s">
        <v>241</v>
      </c>
      <c r="F255" s="183" t="s">
        <v>364</v>
      </c>
      <c r="G255" s="203">
        <v>1.43</v>
      </c>
      <c r="H255" s="85"/>
      <c r="I255" s="85"/>
      <c r="J255" s="85"/>
      <c r="K255" s="290" t="s">
        <v>131</v>
      </c>
      <c r="L255" s="290" t="s">
        <v>131</v>
      </c>
      <c r="M255" s="290" t="s">
        <v>131</v>
      </c>
      <c r="N255" s="291" t="s">
        <v>131</v>
      </c>
      <c r="O255" s="291" t="s">
        <v>131</v>
      </c>
      <c r="P255" s="291" t="s">
        <v>131</v>
      </c>
      <c r="Q255" s="296">
        <f t="shared" si="145"/>
        <v>1.5444</v>
      </c>
      <c r="R255" s="296">
        <f t="shared" si="146"/>
        <v>1.5444</v>
      </c>
      <c r="S255" s="297">
        <f t="shared" si="147"/>
        <v>1.5444</v>
      </c>
      <c r="T255" s="227">
        <f t="shared" ref="T255:T271" si="150">(G255*1.1)</f>
        <v>1.573</v>
      </c>
      <c r="U255" s="180">
        <f t="shared" si="148"/>
        <v>1.573</v>
      </c>
      <c r="V255" s="180">
        <f t="shared" si="140"/>
        <v>1.573</v>
      </c>
      <c r="W255" s="231">
        <f t="shared" ref="W255:W271" si="151">(T255*1.3)</f>
        <v>2.0449000000000002</v>
      </c>
      <c r="X255" s="181">
        <f t="shared" si="149"/>
        <v>2.0449000000000002</v>
      </c>
      <c r="Y255" s="182">
        <f t="shared" si="141"/>
        <v>2.0449000000000002</v>
      </c>
      <c r="Z255" s="129"/>
    </row>
    <row r="256" spans="1:26" ht="24" customHeight="1" x14ac:dyDescent="0.2">
      <c r="A256" s="110" t="s">
        <v>693</v>
      </c>
      <c r="B256" s="127" t="s">
        <v>164</v>
      </c>
      <c r="C256" s="99"/>
      <c r="D256" s="89">
        <v>140</v>
      </c>
      <c r="E256" s="89" t="s">
        <v>241</v>
      </c>
      <c r="F256" s="183" t="s">
        <v>364</v>
      </c>
      <c r="G256" s="203">
        <v>1.87</v>
      </c>
      <c r="H256" s="85"/>
      <c r="I256" s="85"/>
      <c r="J256" s="85"/>
      <c r="K256" s="290" t="s">
        <v>131</v>
      </c>
      <c r="L256" s="290" t="s">
        <v>131</v>
      </c>
      <c r="M256" s="290" t="s">
        <v>131</v>
      </c>
      <c r="N256" s="291" t="s">
        <v>131</v>
      </c>
      <c r="O256" s="291" t="s">
        <v>131</v>
      </c>
      <c r="P256" s="291" t="s">
        <v>131</v>
      </c>
      <c r="Q256" s="296">
        <f t="shared" si="145"/>
        <v>2.0196000000000001</v>
      </c>
      <c r="R256" s="296">
        <f t="shared" si="146"/>
        <v>2.0196000000000001</v>
      </c>
      <c r="S256" s="297">
        <f t="shared" si="147"/>
        <v>2.0196000000000001</v>
      </c>
      <c r="T256" s="227">
        <f t="shared" si="150"/>
        <v>2.0570000000000004</v>
      </c>
      <c r="U256" s="180">
        <f t="shared" si="148"/>
        <v>2.0570000000000004</v>
      </c>
      <c r="V256" s="180">
        <f t="shared" si="140"/>
        <v>2.0570000000000004</v>
      </c>
      <c r="W256" s="231">
        <f t="shared" si="151"/>
        <v>2.6741000000000006</v>
      </c>
      <c r="X256" s="181">
        <f t="shared" si="149"/>
        <v>2.6741000000000006</v>
      </c>
      <c r="Y256" s="182">
        <f t="shared" si="141"/>
        <v>2.6741000000000006</v>
      </c>
      <c r="Z256" s="129"/>
    </row>
    <row r="257" spans="1:26" ht="24" customHeight="1" x14ac:dyDescent="0.2">
      <c r="A257" s="110" t="s">
        <v>694</v>
      </c>
      <c r="B257" s="127" t="s">
        <v>218</v>
      </c>
      <c r="C257" s="97"/>
      <c r="D257" s="89">
        <v>140</v>
      </c>
      <c r="E257" s="89" t="s">
        <v>241</v>
      </c>
      <c r="F257" s="183">
        <v>0.83</v>
      </c>
      <c r="G257" s="203">
        <v>1.1100000000000001</v>
      </c>
      <c r="H257" s="86"/>
      <c r="I257" s="86"/>
      <c r="J257" s="86"/>
      <c r="K257" s="290" t="s">
        <v>131</v>
      </c>
      <c r="L257" s="290" t="s">
        <v>131</v>
      </c>
      <c r="M257" s="290" t="s">
        <v>131</v>
      </c>
      <c r="N257" s="291" t="s">
        <v>131</v>
      </c>
      <c r="O257" s="291" t="s">
        <v>131</v>
      </c>
      <c r="P257" s="291" t="s">
        <v>131</v>
      </c>
      <c r="Q257" s="296">
        <f t="shared" si="145"/>
        <v>1.1988000000000001</v>
      </c>
      <c r="R257" s="296">
        <f t="shared" si="146"/>
        <v>1.1988000000000001</v>
      </c>
      <c r="S257" s="297">
        <f t="shared" si="147"/>
        <v>1.1988000000000001</v>
      </c>
      <c r="T257" s="227">
        <f t="shared" si="150"/>
        <v>1.2210000000000003</v>
      </c>
      <c r="U257" s="180">
        <f t="shared" si="148"/>
        <v>1.2210000000000003</v>
      </c>
      <c r="V257" s="180">
        <f t="shared" si="140"/>
        <v>1.2210000000000003</v>
      </c>
      <c r="W257" s="231">
        <f t="shared" si="151"/>
        <v>1.5873000000000004</v>
      </c>
      <c r="X257" s="181">
        <f t="shared" si="149"/>
        <v>1.5873000000000004</v>
      </c>
      <c r="Y257" s="182">
        <f t="shared" si="141"/>
        <v>1.5873000000000004</v>
      </c>
      <c r="Z257" s="129"/>
    </row>
    <row r="258" spans="1:26" ht="24" customHeight="1" x14ac:dyDescent="0.2">
      <c r="A258" s="110" t="s">
        <v>695</v>
      </c>
      <c r="B258" s="127" t="s">
        <v>219</v>
      </c>
      <c r="C258" s="97"/>
      <c r="D258" s="89">
        <v>135</v>
      </c>
      <c r="E258" s="89" t="s">
        <v>241</v>
      </c>
      <c r="F258" s="183" t="s">
        <v>364</v>
      </c>
      <c r="G258" s="203">
        <v>1.98</v>
      </c>
      <c r="H258" s="85"/>
      <c r="I258" s="85"/>
      <c r="J258" s="85"/>
      <c r="K258" s="290" t="s">
        <v>131</v>
      </c>
      <c r="L258" s="290" t="s">
        <v>131</v>
      </c>
      <c r="M258" s="290" t="s">
        <v>131</v>
      </c>
      <c r="N258" s="291" t="s">
        <v>131</v>
      </c>
      <c r="O258" s="291" t="s">
        <v>131</v>
      </c>
      <c r="P258" s="291" t="s">
        <v>131</v>
      </c>
      <c r="Q258" s="296">
        <f t="shared" si="145"/>
        <v>2.1384000000000003</v>
      </c>
      <c r="R258" s="296">
        <f t="shared" si="146"/>
        <v>2.1384000000000003</v>
      </c>
      <c r="S258" s="297">
        <f t="shared" si="147"/>
        <v>2.1384000000000003</v>
      </c>
      <c r="T258" s="227">
        <f t="shared" si="150"/>
        <v>2.1779999999999999</v>
      </c>
      <c r="U258" s="180">
        <f t="shared" si="148"/>
        <v>2.1779999999999999</v>
      </c>
      <c r="V258" s="180">
        <f t="shared" si="140"/>
        <v>2.1779999999999999</v>
      </c>
      <c r="W258" s="231">
        <f t="shared" si="151"/>
        <v>2.8313999999999999</v>
      </c>
      <c r="X258" s="181">
        <f t="shared" si="149"/>
        <v>2.8313999999999999</v>
      </c>
      <c r="Y258" s="182">
        <f t="shared" si="141"/>
        <v>2.8313999999999999</v>
      </c>
      <c r="Z258" s="129"/>
    </row>
    <row r="259" spans="1:26" ht="24" customHeight="1" x14ac:dyDescent="0.2">
      <c r="A259" s="110" t="s">
        <v>696</v>
      </c>
      <c r="B259" s="127" t="s">
        <v>220</v>
      </c>
      <c r="C259" s="97"/>
      <c r="D259" s="89">
        <v>130</v>
      </c>
      <c r="E259" s="89" t="s">
        <v>241</v>
      </c>
      <c r="F259" s="183" t="s">
        <v>364</v>
      </c>
      <c r="G259" s="203">
        <v>1.51</v>
      </c>
      <c r="H259" s="85"/>
      <c r="I259" s="85"/>
      <c r="J259" s="85"/>
      <c r="K259" s="290" t="s">
        <v>131</v>
      </c>
      <c r="L259" s="290" t="s">
        <v>131</v>
      </c>
      <c r="M259" s="290" t="s">
        <v>131</v>
      </c>
      <c r="N259" s="291" t="s">
        <v>131</v>
      </c>
      <c r="O259" s="291" t="s">
        <v>131</v>
      </c>
      <c r="P259" s="291" t="s">
        <v>131</v>
      </c>
      <c r="Q259" s="296">
        <f t="shared" si="145"/>
        <v>1.6308</v>
      </c>
      <c r="R259" s="296">
        <f t="shared" si="146"/>
        <v>1.6308</v>
      </c>
      <c r="S259" s="297">
        <f t="shared" si="147"/>
        <v>1.6308</v>
      </c>
      <c r="T259" s="227">
        <f t="shared" si="150"/>
        <v>1.6610000000000003</v>
      </c>
      <c r="U259" s="180">
        <f t="shared" si="148"/>
        <v>1.6610000000000003</v>
      </c>
      <c r="V259" s="180">
        <f t="shared" ref="V259:V277" si="152">T259</f>
        <v>1.6610000000000003</v>
      </c>
      <c r="W259" s="231">
        <f t="shared" si="151"/>
        <v>2.1593000000000004</v>
      </c>
      <c r="X259" s="181">
        <f t="shared" si="149"/>
        <v>2.1593000000000004</v>
      </c>
      <c r="Y259" s="182">
        <f t="shared" ref="Y259:Y277" si="153">W259</f>
        <v>2.1593000000000004</v>
      </c>
      <c r="Z259" s="129"/>
    </row>
    <row r="260" spans="1:26" ht="24" customHeight="1" x14ac:dyDescent="0.2">
      <c r="A260" s="110" t="s">
        <v>697</v>
      </c>
      <c r="B260" s="127" t="s">
        <v>221</v>
      </c>
      <c r="C260" s="97"/>
      <c r="D260" s="89">
        <v>130</v>
      </c>
      <c r="E260" s="89" t="s">
        <v>241</v>
      </c>
      <c r="F260" s="183" t="s">
        <v>364</v>
      </c>
      <c r="G260" s="203">
        <v>1.28</v>
      </c>
      <c r="H260" s="85"/>
      <c r="I260" s="85"/>
      <c r="J260" s="85"/>
      <c r="K260" s="290" t="s">
        <v>131</v>
      </c>
      <c r="L260" s="290" t="s">
        <v>131</v>
      </c>
      <c r="M260" s="290" t="s">
        <v>131</v>
      </c>
      <c r="N260" s="291" t="s">
        <v>131</v>
      </c>
      <c r="O260" s="291" t="s">
        <v>131</v>
      </c>
      <c r="P260" s="291" t="s">
        <v>131</v>
      </c>
      <c r="Q260" s="296">
        <f t="shared" si="145"/>
        <v>1.3824000000000001</v>
      </c>
      <c r="R260" s="296">
        <f t="shared" si="146"/>
        <v>1.3824000000000001</v>
      </c>
      <c r="S260" s="297">
        <f t="shared" si="147"/>
        <v>1.3824000000000001</v>
      </c>
      <c r="T260" s="227">
        <f t="shared" si="150"/>
        <v>1.4080000000000001</v>
      </c>
      <c r="U260" s="180">
        <f t="shared" si="148"/>
        <v>1.4080000000000001</v>
      </c>
      <c r="V260" s="180">
        <f t="shared" si="152"/>
        <v>1.4080000000000001</v>
      </c>
      <c r="W260" s="231">
        <f t="shared" si="151"/>
        <v>1.8304000000000002</v>
      </c>
      <c r="X260" s="181">
        <f t="shared" si="149"/>
        <v>1.8304000000000002</v>
      </c>
      <c r="Y260" s="182">
        <f t="shared" si="153"/>
        <v>1.8304000000000002</v>
      </c>
      <c r="Z260" s="129"/>
    </row>
    <row r="261" spans="1:26" ht="24" customHeight="1" x14ac:dyDescent="0.2">
      <c r="A261" s="110" t="s">
        <v>698</v>
      </c>
      <c r="B261" s="127" t="s">
        <v>222</v>
      </c>
      <c r="C261" s="97"/>
      <c r="D261" s="89">
        <v>30</v>
      </c>
      <c r="E261" s="89" t="s">
        <v>242</v>
      </c>
      <c r="F261" s="183" t="s">
        <v>364</v>
      </c>
      <c r="G261" s="203">
        <v>1.73</v>
      </c>
      <c r="H261" s="85"/>
      <c r="I261" s="85"/>
      <c r="J261" s="85"/>
      <c r="K261" s="290" t="s">
        <v>131</v>
      </c>
      <c r="L261" s="290" t="s">
        <v>131</v>
      </c>
      <c r="M261" s="290" t="s">
        <v>131</v>
      </c>
      <c r="N261" s="291" t="s">
        <v>131</v>
      </c>
      <c r="O261" s="291" t="s">
        <v>131</v>
      </c>
      <c r="P261" s="291" t="s">
        <v>131</v>
      </c>
      <c r="Q261" s="296">
        <f t="shared" si="145"/>
        <v>1.8684000000000001</v>
      </c>
      <c r="R261" s="296">
        <f t="shared" si="146"/>
        <v>1.8684000000000001</v>
      </c>
      <c r="S261" s="297">
        <f t="shared" si="147"/>
        <v>1.8684000000000001</v>
      </c>
      <c r="T261" s="227">
        <f t="shared" si="150"/>
        <v>1.903</v>
      </c>
      <c r="U261" s="180">
        <f t="shared" si="148"/>
        <v>1.903</v>
      </c>
      <c r="V261" s="180">
        <f t="shared" si="152"/>
        <v>1.903</v>
      </c>
      <c r="W261" s="231">
        <f t="shared" si="151"/>
        <v>2.4739</v>
      </c>
      <c r="X261" s="181">
        <f t="shared" si="149"/>
        <v>2.4739</v>
      </c>
      <c r="Y261" s="182">
        <f t="shared" si="153"/>
        <v>2.4739</v>
      </c>
      <c r="Z261" s="129"/>
    </row>
    <row r="262" spans="1:26" ht="24" customHeight="1" x14ac:dyDescent="0.2">
      <c r="A262" s="110" t="s">
        <v>699</v>
      </c>
      <c r="B262" s="127" t="s">
        <v>223</v>
      </c>
      <c r="C262" s="97"/>
      <c r="D262" s="89">
        <v>110</v>
      </c>
      <c r="E262" s="89" t="s">
        <v>241</v>
      </c>
      <c r="F262" s="183" t="s">
        <v>364</v>
      </c>
      <c r="G262" s="203">
        <v>4.9000000000000004</v>
      </c>
      <c r="H262" s="85"/>
      <c r="I262" s="85"/>
      <c r="J262" s="85"/>
      <c r="K262" s="290" t="s">
        <v>131</v>
      </c>
      <c r="L262" s="290" t="s">
        <v>131</v>
      </c>
      <c r="M262" s="290" t="s">
        <v>131</v>
      </c>
      <c r="N262" s="291" t="s">
        <v>131</v>
      </c>
      <c r="O262" s="291" t="s">
        <v>131</v>
      </c>
      <c r="P262" s="291" t="s">
        <v>131</v>
      </c>
      <c r="Q262" s="296">
        <f t="shared" si="145"/>
        <v>5.2920000000000007</v>
      </c>
      <c r="R262" s="296">
        <f t="shared" si="146"/>
        <v>5.2920000000000007</v>
      </c>
      <c r="S262" s="297">
        <f t="shared" si="147"/>
        <v>5.2920000000000007</v>
      </c>
      <c r="T262" s="227">
        <f t="shared" si="150"/>
        <v>5.3900000000000006</v>
      </c>
      <c r="U262" s="180">
        <f t="shared" si="148"/>
        <v>5.3900000000000006</v>
      </c>
      <c r="V262" s="180">
        <f t="shared" si="152"/>
        <v>5.3900000000000006</v>
      </c>
      <c r="W262" s="231">
        <f t="shared" si="151"/>
        <v>7.0070000000000006</v>
      </c>
      <c r="X262" s="181">
        <f t="shared" si="149"/>
        <v>7.0070000000000006</v>
      </c>
      <c r="Y262" s="182">
        <f t="shared" si="153"/>
        <v>7.0070000000000006</v>
      </c>
      <c r="Z262" s="129"/>
    </row>
    <row r="263" spans="1:26" ht="24" customHeight="1" x14ac:dyDescent="0.2">
      <c r="A263" s="110" t="s">
        <v>700</v>
      </c>
      <c r="B263" s="127" t="s">
        <v>224</v>
      </c>
      <c r="C263" s="97"/>
      <c r="D263" s="89">
        <v>140</v>
      </c>
      <c r="E263" s="89" t="s">
        <v>241</v>
      </c>
      <c r="F263" s="183" t="s">
        <v>364</v>
      </c>
      <c r="G263" s="203">
        <v>1.96</v>
      </c>
      <c r="H263" s="85"/>
      <c r="I263" s="85"/>
      <c r="J263" s="85"/>
      <c r="K263" s="290" t="s">
        <v>131</v>
      </c>
      <c r="L263" s="290" t="s">
        <v>131</v>
      </c>
      <c r="M263" s="290" t="s">
        <v>131</v>
      </c>
      <c r="N263" s="291" t="s">
        <v>131</v>
      </c>
      <c r="O263" s="291" t="s">
        <v>131</v>
      </c>
      <c r="P263" s="291" t="s">
        <v>131</v>
      </c>
      <c r="Q263" s="296">
        <f t="shared" si="145"/>
        <v>2.1168</v>
      </c>
      <c r="R263" s="296">
        <f t="shared" si="146"/>
        <v>2.1168</v>
      </c>
      <c r="S263" s="297">
        <f t="shared" si="147"/>
        <v>2.1168</v>
      </c>
      <c r="T263" s="227">
        <f t="shared" si="150"/>
        <v>2.1560000000000001</v>
      </c>
      <c r="U263" s="180">
        <f t="shared" si="148"/>
        <v>2.1560000000000001</v>
      </c>
      <c r="V263" s="180">
        <f t="shared" si="152"/>
        <v>2.1560000000000001</v>
      </c>
      <c r="W263" s="231">
        <f t="shared" si="151"/>
        <v>2.8028000000000004</v>
      </c>
      <c r="X263" s="181">
        <f t="shared" si="149"/>
        <v>2.8028000000000004</v>
      </c>
      <c r="Y263" s="182">
        <f t="shared" si="153"/>
        <v>2.8028000000000004</v>
      </c>
      <c r="Z263" s="129"/>
    </row>
    <row r="264" spans="1:26" ht="24" customHeight="1" x14ac:dyDescent="0.2">
      <c r="A264" s="110" t="s">
        <v>701</v>
      </c>
      <c r="B264" s="123" t="s">
        <v>702</v>
      </c>
      <c r="C264" s="97"/>
      <c r="D264" s="89">
        <v>130</v>
      </c>
      <c r="E264" s="89" t="s">
        <v>241</v>
      </c>
      <c r="F264" s="183" t="s">
        <v>364</v>
      </c>
      <c r="G264" s="203">
        <v>2.48</v>
      </c>
      <c r="H264" s="85"/>
      <c r="I264" s="85"/>
      <c r="J264" s="85"/>
      <c r="K264" s="290" t="s">
        <v>131</v>
      </c>
      <c r="L264" s="290" t="s">
        <v>131</v>
      </c>
      <c r="M264" s="290" t="s">
        <v>131</v>
      </c>
      <c r="N264" s="291" t="s">
        <v>131</v>
      </c>
      <c r="O264" s="291" t="s">
        <v>131</v>
      </c>
      <c r="P264" s="291" t="s">
        <v>131</v>
      </c>
      <c r="Q264" s="296">
        <f t="shared" si="145"/>
        <v>2.6784000000000003</v>
      </c>
      <c r="R264" s="296">
        <f t="shared" si="146"/>
        <v>2.6784000000000003</v>
      </c>
      <c r="S264" s="297">
        <f t="shared" si="147"/>
        <v>2.6784000000000003</v>
      </c>
      <c r="T264" s="227">
        <f t="shared" si="150"/>
        <v>2.7280000000000002</v>
      </c>
      <c r="U264" s="180">
        <f t="shared" si="148"/>
        <v>2.7280000000000002</v>
      </c>
      <c r="V264" s="180">
        <f t="shared" si="152"/>
        <v>2.7280000000000002</v>
      </c>
      <c r="W264" s="231">
        <f t="shared" si="151"/>
        <v>3.5464000000000002</v>
      </c>
      <c r="X264" s="181">
        <f t="shared" si="149"/>
        <v>3.5464000000000002</v>
      </c>
      <c r="Y264" s="182">
        <f t="shared" si="153"/>
        <v>3.5464000000000002</v>
      </c>
      <c r="Z264" s="129"/>
    </row>
    <row r="265" spans="1:26" ht="24" customHeight="1" x14ac:dyDescent="0.2">
      <c r="A265" s="110" t="s">
        <v>703</v>
      </c>
      <c r="B265" s="127" t="s">
        <v>226</v>
      </c>
      <c r="C265" s="97"/>
      <c r="D265" s="89">
        <v>25</v>
      </c>
      <c r="E265" s="89" t="s">
        <v>240</v>
      </c>
      <c r="F265" s="183" t="s">
        <v>364</v>
      </c>
      <c r="G265" s="203"/>
      <c r="H265" s="85"/>
      <c r="I265" s="85"/>
      <c r="J265" s="85"/>
      <c r="K265" s="290" t="s">
        <v>131</v>
      </c>
      <c r="L265" s="290" t="s">
        <v>131</v>
      </c>
      <c r="M265" s="290" t="s">
        <v>131</v>
      </c>
      <c r="N265" s="291" t="s">
        <v>131</v>
      </c>
      <c r="O265" s="291" t="s">
        <v>131</v>
      </c>
      <c r="P265" s="291" t="s">
        <v>131</v>
      </c>
      <c r="Q265" s="296"/>
      <c r="R265" s="296"/>
      <c r="S265" s="297"/>
      <c r="T265" s="227"/>
      <c r="U265" s="180"/>
      <c r="V265" s="180"/>
      <c r="W265" s="231"/>
      <c r="X265" s="181"/>
      <c r="Y265" s="182"/>
      <c r="Z265" s="130" t="s">
        <v>754</v>
      </c>
    </row>
    <row r="266" spans="1:26" ht="24" customHeight="1" x14ac:dyDescent="0.2">
      <c r="A266" s="110" t="s">
        <v>704</v>
      </c>
      <c r="B266" s="127" t="s">
        <v>227</v>
      </c>
      <c r="C266" s="97"/>
      <c r="D266" s="89">
        <v>25</v>
      </c>
      <c r="E266" s="89" t="s">
        <v>240</v>
      </c>
      <c r="F266" s="183" t="s">
        <v>364</v>
      </c>
      <c r="G266" s="203"/>
      <c r="H266" s="85"/>
      <c r="I266" s="85"/>
      <c r="J266" s="85"/>
      <c r="K266" s="290" t="s">
        <v>131</v>
      </c>
      <c r="L266" s="290" t="s">
        <v>131</v>
      </c>
      <c r="M266" s="290" t="s">
        <v>131</v>
      </c>
      <c r="N266" s="291" t="s">
        <v>131</v>
      </c>
      <c r="O266" s="291" t="s">
        <v>131</v>
      </c>
      <c r="P266" s="291" t="s">
        <v>131</v>
      </c>
      <c r="Q266" s="296"/>
      <c r="R266" s="296"/>
      <c r="S266" s="297"/>
      <c r="T266" s="227"/>
      <c r="U266" s="180"/>
      <c r="V266" s="180"/>
      <c r="W266" s="231"/>
      <c r="X266" s="181"/>
      <c r="Y266" s="182"/>
      <c r="Z266" s="130" t="s">
        <v>754</v>
      </c>
    </row>
    <row r="267" spans="1:26" ht="24" customHeight="1" x14ac:dyDescent="0.2">
      <c r="A267" s="110" t="s">
        <v>705</v>
      </c>
      <c r="B267" s="127" t="s">
        <v>228</v>
      </c>
      <c r="C267" s="97"/>
      <c r="D267" s="89">
        <v>25</v>
      </c>
      <c r="E267" s="89" t="s">
        <v>240</v>
      </c>
      <c r="F267" s="183" t="s">
        <v>364</v>
      </c>
      <c r="G267" s="203">
        <v>3.84</v>
      </c>
      <c r="H267" s="85"/>
      <c r="I267" s="85"/>
      <c r="J267" s="85"/>
      <c r="K267" s="290" t="s">
        <v>131</v>
      </c>
      <c r="L267" s="290" t="s">
        <v>131</v>
      </c>
      <c r="M267" s="290" t="s">
        <v>131</v>
      </c>
      <c r="N267" s="291" t="s">
        <v>131</v>
      </c>
      <c r="O267" s="291" t="s">
        <v>131</v>
      </c>
      <c r="P267" s="291" t="s">
        <v>131</v>
      </c>
      <c r="Q267" s="296">
        <f t="shared" si="145"/>
        <v>4.1471999999999998</v>
      </c>
      <c r="R267" s="296">
        <f t="shared" si="146"/>
        <v>4.1471999999999998</v>
      </c>
      <c r="S267" s="297">
        <f t="shared" si="147"/>
        <v>4.1471999999999998</v>
      </c>
      <c r="T267" s="227">
        <f t="shared" si="150"/>
        <v>4.2240000000000002</v>
      </c>
      <c r="U267" s="180">
        <f t="shared" si="148"/>
        <v>4.2240000000000002</v>
      </c>
      <c r="V267" s="180">
        <f t="shared" si="152"/>
        <v>4.2240000000000002</v>
      </c>
      <c r="W267" s="231">
        <f t="shared" si="151"/>
        <v>5.4912000000000001</v>
      </c>
      <c r="X267" s="181">
        <f t="shared" si="149"/>
        <v>5.4912000000000001</v>
      </c>
      <c r="Y267" s="182">
        <f t="shared" si="153"/>
        <v>5.4912000000000001</v>
      </c>
      <c r="Z267" s="130" t="s">
        <v>754</v>
      </c>
    </row>
    <row r="268" spans="1:26" ht="24" customHeight="1" x14ac:dyDescent="0.2">
      <c r="A268" s="110" t="s">
        <v>706</v>
      </c>
      <c r="B268" s="127" t="s">
        <v>229</v>
      </c>
      <c r="C268" s="97"/>
      <c r="D268" s="89">
        <v>30</v>
      </c>
      <c r="E268" s="89" t="s">
        <v>242</v>
      </c>
      <c r="F268" s="183" t="s">
        <v>364</v>
      </c>
      <c r="G268" s="203">
        <v>2.1</v>
      </c>
      <c r="H268" s="85"/>
      <c r="I268" s="85"/>
      <c r="J268" s="85"/>
      <c r="K268" s="290" t="s">
        <v>131</v>
      </c>
      <c r="L268" s="290" t="s">
        <v>131</v>
      </c>
      <c r="M268" s="290" t="s">
        <v>131</v>
      </c>
      <c r="N268" s="291" t="s">
        <v>131</v>
      </c>
      <c r="O268" s="291" t="s">
        <v>131</v>
      </c>
      <c r="P268" s="291" t="s">
        <v>131</v>
      </c>
      <c r="Q268" s="296">
        <f t="shared" si="145"/>
        <v>2.2680000000000002</v>
      </c>
      <c r="R268" s="296">
        <f t="shared" si="146"/>
        <v>2.2680000000000002</v>
      </c>
      <c r="S268" s="297">
        <f t="shared" si="147"/>
        <v>2.2680000000000002</v>
      </c>
      <c r="T268" s="227">
        <f t="shared" si="150"/>
        <v>2.3100000000000005</v>
      </c>
      <c r="U268" s="180">
        <f t="shared" si="148"/>
        <v>2.3100000000000005</v>
      </c>
      <c r="V268" s="180">
        <f t="shared" si="152"/>
        <v>2.3100000000000005</v>
      </c>
      <c r="W268" s="231">
        <f t="shared" si="151"/>
        <v>3.0030000000000006</v>
      </c>
      <c r="X268" s="181">
        <f t="shared" si="149"/>
        <v>3.0030000000000006</v>
      </c>
      <c r="Y268" s="182">
        <f t="shared" si="153"/>
        <v>3.0030000000000006</v>
      </c>
      <c r="Z268" s="130" t="s">
        <v>754</v>
      </c>
    </row>
    <row r="269" spans="1:26" ht="24" customHeight="1" x14ac:dyDescent="0.2">
      <c r="A269" s="110" t="s">
        <v>707</v>
      </c>
      <c r="B269" s="127" t="s">
        <v>230</v>
      </c>
      <c r="C269" s="97"/>
      <c r="D269" s="89">
        <v>25</v>
      </c>
      <c r="E269" s="89" t="s">
        <v>240</v>
      </c>
      <c r="F269" s="183" t="s">
        <v>364</v>
      </c>
      <c r="G269" s="203"/>
      <c r="H269" s="85"/>
      <c r="I269" s="85"/>
      <c r="J269" s="85"/>
      <c r="K269" s="290" t="s">
        <v>131</v>
      </c>
      <c r="L269" s="290" t="s">
        <v>131</v>
      </c>
      <c r="M269" s="290" t="s">
        <v>131</v>
      </c>
      <c r="N269" s="291" t="s">
        <v>131</v>
      </c>
      <c r="O269" s="291" t="s">
        <v>131</v>
      </c>
      <c r="P269" s="291" t="s">
        <v>131</v>
      </c>
      <c r="Q269" s="296"/>
      <c r="R269" s="296"/>
      <c r="S269" s="297"/>
      <c r="T269" s="227"/>
      <c r="U269" s="180"/>
      <c r="V269" s="180"/>
      <c r="W269" s="231"/>
      <c r="X269" s="181"/>
      <c r="Y269" s="182"/>
      <c r="Z269" s="130" t="s">
        <v>754</v>
      </c>
    </row>
    <row r="270" spans="1:26" ht="24" customHeight="1" x14ac:dyDescent="0.2">
      <c r="A270" s="110" t="s">
        <v>709</v>
      </c>
      <c r="B270" s="127" t="s">
        <v>231</v>
      </c>
      <c r="C270" s="97"/>
      <c r="D270" s="89">
        <v>25</v>
      </c>
      <c r="E270" s="89" t="s">
        <v>240</v>
      </c>
      <c r="F270" s="183" t="s">
        <v>364</v>
      </c>
      <c r="G270" s="203"/>
      <c r="H270" s="85"/>
      <c r="I270" s="85"/>
      <c r="J270" s="85"/>
      <c r="K270" s="290" t="s">
        <v>131</v>
      </c>
      <c r="L270" s="290" t="s">
        <v>131</v>
      </c>
      <c r="M270" s="290" t="s">
        <v>131</v>
      </c>
      <c r="N270" s="291" t="s">
        <v>131</v>
      </c>
      <c r="O270" s="291" t="s">
        <v>131</v>
      </c>
      <c r="P270" s="291" t="s">
        <v>131</v>
      </c>
      <c r="Q270" s="296"/>
      <c r="R270" s="296"/>
      <c r="S270" s="297"/>
      <c r="T270" s="227"/>
      <c r="U270" s="180"/>
      <c r="V270" s="180"/>
      <c r="W270" s="231"/>
      <c r="X270" s="181"/>
      <c r="Y270" s="182"/>
      <c r="Z270" s="130" t="s">
        <v>754</v>
      </c>
    </row>
    <row r="271" spans="1:26" ht="24" customHeight="1" x14ac:dyDescent="0.2">
      <c r="A271" s="110" t="s">
        <v>711</v>
      </c>
      <c r="B271" s="127" t="s">
        <v>234</v>
      </c>
      <c r="C271" s="97"/>
      <c r="D271" s="89">
        <v>135</v>
      </c>
      <c r="E271" s="89" t="s">
        <v>241</v>
      </c>
      <c r="F271" s="183" t="s">
        <v>364</v>
      </c>
      <c r="G271" s="203">
        <v>2</v>
      </c>
      <c r="H271" s="85"/>
      <c r="I271" s="85"/>
      <c r="J271" s="85"/>
      <c r="K271" s="290" t="s">
        <v>131</v>
      </c>
      <c r="L271" s="290" t="s">
        <v>131</v>
      </c>
      <c r="M271" s="290" t="s">
        <v>131</v>
      </c>
      <c r="N271" s="291" t="s">
        <v>131</v>
      </c>
      <c r="O271" s="291" t="s">
        <v>131</v>
      </c>
      <c r="P271" s="291" t="s">
        <v>131</v>
      </c>
      <c r="Q271" s="296">
        <f t="shared" si="145"/>
        <v>2.16</v>
      </c>
      <c r="R271" s="296">
        <f t="shared" si="146"/>
        <v>2.16</v>
      </c>
      <c r="S271" s="297">
        <f t="shared" si="147"/>
        <v>2.16</v>
      </c>
      <c r="T271" s="227">
        <f t="shared" si="150"/>
        <v>2.2000000000000002</v>
      </c>
      <c r="U271" s="180">
        <f t="shared" si="148"/>
        <v>2.2000000000000002</v>
      </c>
      <c r="V271" s="180">
        <f t="shared" si="152"/>
        <v>2.2000000000000002</v>
      </c>
      <c r="W271" s="231">
        <f t="shared" si="151"/>
        <v>2.8600000000000003</v>
      </c>
      <c r="X271" s="181">
        <f t="shared" si="149"/>
        <v>2.8600000000000003</v>
      </c>
      <c r="Y271" s="182">
        <f t="shared" si="153"/>
        <v>2.8600000000000003</v>
      </c>
      <c r="Z271" s="129"/>
    </row>
    <row r="272" spans="1:26" ht="24" customHeight="1" x14ac:dyDescent="0.2">
      <c r="A272" s="110" t="s">
        <v>710</v>
      </c>
      <c r="B272" s="127" t="s">
        <v>233</v>
      </c>
      <c r="C272" s="97"/>
      <c r="D272" s="89">
        <v>140</v>
      </c>
      <c r="E272" s="89" t="s">
        <v>241</v>
      </c>
      <c r="F272" s="183" t="s">
        <v>364</v>
      </c>
      <c r="G272" s="203"/>
      <c r="H272" s="85"/>
      <c r="I272" s="85"/>
      <c r="J272" s="85"/>
      <c r="K272" s="290" t="s">
        <v>131</v>
      </c>
      <c r="L272" s="290" t="s">
        <v>131</v>
      </c>
      <c r="M272" s="290" t="s">
        <v>131</v>
      </c>
      <c r="N272" s="291" t="s">
        <v>131</v>
      </c>
      <c r="O272" s="291" t="s">
        <v>131</v>
      </c>
      <c r="P272" s="291" t="s">
        <v>131</v>
      </c>
      <c r="Q272" s="302" t="s">
        <v>131</v>
      </c>
      <c r="R272" s="296" t="str">
        <f t="shared" si="146"/>
        <v xml:space="preserve"> -</v>
      </c>
      <c r="S272" s="297" t="str">
        <f t="shared" si="147"/>
        <v xml:space="preserve"> -</v>
      </c>
      <c r="T272" s="227" t="s">
        <v>131</v>
      </c>
      <c r="U272" s="180" t="str">
        <f t="shared" si="148"/>
        <v xml:space="preserve"> -</v>
      </c>
      <c r="V272" s="180" t="str">
        <f t="shared" si="152"/>
        <v xml:space="preserve"> -</v>
      </c>
      <c r="W272" s="231" t="s">
        <v>131</v>
      </c>
      <c r="X272" s="181" t="str">
        <f t="shared" si="149"/>
        <v xml:space="preserve"> -</v>
      </c>
      <c r="Y272" s="182" t="str">
        <f t="shared" si="153"/>
        <v xml:space="preserve"> -</v>
      </c>
      <c r="Z272" s="129"/>
    </row>
    <row r="273" spans="1:26" ht="24" customHeight="1" x14ac:dyDescent="0.2">
      <c r="A273" s="110" t="s">
        <v>708</v>
      </c>
      <c r="B273" s="127" t="s">
        <v>232</v>
      </c>
      <c r="C273" s="97"/>
      <c r="D273" s="89">
        <v>130</v>
      </c>
      <c r="E273" s="89" t="s">
        <v>241</v>
      </c>
      <c r="F273" s="183" t="s">
        <v>364</v>
      </c>
      <c r="G273" s="203">
        <v>3.41</v>
      </c>
      <c r="H273" s="85"/>
      <c r="I273" s="85"/>
      <c r="J273" s="85"/>
      <c r="K273" s="290" t="s">
        <v>131</v>
      </c>
      <c r="L273" s="290" t="s">
        <v>131</v>
      </c>
      <c r="M273" s="290" t="s">
        <v>131</v>
      </c>
      <c r="N273" s="291" t="s">
        <v>131</v>
      </c>
      <c r="O273" s="291" t="s">
        <v>131</v>
      </c>
      <c r="P273" s="291" t="s">
        <v>131</v>
      </c>
      <c r="Q273" s="296">
        <f>G273*1.08</f>
        <v>3.6828000000000003</v>
      </c>
      <c r="R273" s="296">
        <f t="shared" si="146"/>
        <v>3.6828000000000003</v>
      </c>
      <c r="S273" s="297">
        <f t="shared" si="147"/>
        <v>3.6828000000000003</v>
      </c>
      <c r="T273" s="227">
        <f>(G273*1.1)</f>
        <v>3.7510000000000003</v>
      </c>
      <c r="U273" s="180">
        <f t="shared" si="148"/>
        <v>3.7510000000000003</v>
      </c>
      <c r="V273" s="180">
        <f t="shared" si="152"/>
        <v>3.7510000000000003</v>
      </c>
      <c r="W273" s="231">
        <f>(T273*1.3)</f>
        <v>4.8763000000000005</v>
      </c>
      <c r="X273" s="181">
        <f t="shared" si="149"/>
        <v>4.8763000000000005</v>
      </c>
      <c r="Y273" s="182">
        <f t="shared" si="153"/>
        <v>4.8763000000000005</v>
      </c>
      <c r="Z273" s="129"/>
    </row>
    <row r="274" spans="1:26" ht="24" customHeight="1" x14ac:dyDescent="0.2">
      <c r="A274" s="110" t="s">
        <v>712</v>
      </c>
      <c r="B274" s="127" t="s">
        <v>235</v>
      </c>
      <c r="C274" s="97"/>
      <c r="D274" s="89">
        <v>125</v>
      </c>
      <c r="E274" s="89" t="s">
        <v>241</v>
      </c>
      <c r="F274" s="183" t="s">
        <v>364</v>
      </c>
      <c r="G274" s="203">
        <v>3.28</v>
      </c>
      <c r="H274" s="85"/>
      <c r="I274" s="85"/>
      <c r="J274" s="85"/>
      <c r="K274" s="290" t="s">
        <v>131</v>
      </c>
      <c r="L274" s="290" t="s">
        <v>131</v>
      </c>
      <c r="M274" s="290" t="s">
        <v>131</v>
      </c>
      <c r="N274" s="291" t="s">
        <v>131</v>
      </c>
      <c r="O274" s="291" t="s">
        <v>131</v>
      </c>
      <c r="P274" s="291" t="s">
        <v>131</v>
      </c>
      <c r="Q274" s="296">
        <f>G274*1.08</f>
        <v>3.5424000000000002</v>
      </c>
      <c r="R274" s="296">
        <f t="shared" si="146"/>
        <v>3.5424000000000002</v>
      </c>
      <c r="S274" s="297">
        <f t="shared" si="147"/>
        <v>3.5424000000000002</v>
      </c>
      <c r="T274" s="227">
        <f>(G274*1.1)</f>
        <v>3.6080000000000001</v>
      </c>
      <c r="U274" s="180">
        <f t="shared" si="148"/>
        <v>3.6080000000000001</v>
      </c>
      <c r="V274" s="180">
        <f t="shared" si="152"/>
        <v>3.6080000000000001</v>
      </c>
      <c r="W274" s="231">
        <f>(T274*1.3)</f>
        <v>4.6904000000000003</v>
      </c>
      <c r="X274" s="181">
        <f t="shared" si="149"/>
        <v>4.6904000000000003</v>
      </c>
      <c r="Y274" s="182">
        <f t="shared" si="153"/>
        <v>4.6904000000000003</v>
      </c>
      <c r="Z274" s="129"/>
    </row>
    <row r="275" spans="1:26" ht="24" customHeight="1" x14ac:dyDescent="0.2">
      <c r="A275" s="110" t="s">
        <v>713</v>
      </c>
      <c r="B275" s="127" t="s">
        <v>236</v>
      </c>
      <c r="C275" s="97"/>
      <c r="D275" s="89">
        <v>125</v>
      </c>
      <c r="E275" s="89" t="s">
        <v>241</v>
      </c>
      <c r="F275" s="183" t="s">
        <v>364</v>
      </c>
      <c r="G275" s="203">
        <v>2.58</v>
      </c>
      <c r="H275" s="85"/>
      <c r="I275" s="85"/>
      <c r="J275" s="85"/>
      <c r="K275" s="290" t="s">
        <v>131</v>
      </c>
      <c r="L275" s="290" t="s">
        <v>131</v>
      </c>
      <c r="M275" s="290" t="s">
        <v>131</v>
      </c>
      <c r="N275" s="291" t="s">
        <v>131</v>
      </c>
      <c r="O275" s="291" t="s">
        <v>131</v>
      </c>
      <c r="P275" s="291" t="s">
        <v>131</v>
      </c>
      <c r="Q275" s="296">
        <f>G275*1.08</f>
        <v>2.7864000000000004</v>
      </c>
      <c r="R275" s="296">
        <f t="shared" si="146"/>
        <v>2.7864000000000004</v>
      </c>
      <c r="S275" s="297">
        <f t="shared" si="147"/>
        <v>2.7864000000000004</v>
      </c>
      <c r="T275" s="227">
        <f>(G275*1.1)</f>
        <v>2.8380000000000005</v>
      </c>
      <c r="U275" s="180">
        <f t="shared" si="148"/>
        <v>2.8380000000000005</v>
      </c>
      <c r="V275" s="180">
        <f t="shared" si="152"/>
        <v>2.8380000000000005</v>
      </c>
      <c r="W275" s="231">
        <f>(T275*1.3)</f>
        <v>3.6894000000000009</v>
      </c>
      <c r="X275" s="181">
        <f t="shared" si="149"/>
        <v>3.6894000000000009</v>
      </c>
      <c r="Y275" s="182">
        <f t="shared" si="153"/>
        <v>3.6894000000000009</v>
      </c>
      <c r="Z275" s="129"/>
    </row>
    <row r="276" spans="1:26" ht="24" customHeight="1" x14ac:dyDescent="0.2">
      <c r="A276" s="110" t="s">
        <v>714</v>
      </c>
      <c r="B276" s="127" t="s">
        <v>165</v>
      </c>
      <c r="C276" s="97"/>
      <c r="D276" s="89">
        <v>125</v>
      </c>
      <c r="E276" s="89" t="s">
        <v>241</v>
      </c>
      <c r="F276" s="183" t="s">
        <v>364</v>
      </c>
      <c r="G276" s="203">
        <v>2.0299999999999998</v>
      </c>
      <c r="H276" s="85"/>
      <c r="I276" s="85"/>
      <c r="J276" s="85"/>
      <c r="K276" s="290" t="s">
        <v>131</v>
      </c>
      <c r="L276" s="290" t="s">
        <v>131</v>
      </c>
      <c r="M276" s="290" t="s">
        <v>131</v>
      </c>
      <c r="N276" s="291" t="s">
        <v>131</v>
      </c>
      <c r="O276" s="291" t="s">
        <v>131</v>
      </c>
      <c r="P276" s="291" t="s">
        <v>131</v>
      </c>
      <c r="Q276" s="296">
        <f>G276*1.08</f>
        <v>2.1924000000000001</v>
      </c>
      <c r="R276" s="296">
        <f t="shared" si="146"/>
        <v>2.1924000000000001</v>
      </c>
      <c r="S276" s="297">
        <f t="shared" si="147"/>
        <v>2.1924000000000001</v>
      </c>
      <c r="T276" s="227">
        <f>(G276*1.1)</f>
        <v>2.2330000000000001</v>
      </c>
      <c r="U276" s="180">
        <f t="shared" si="148"/>
        <v>2.2330000000000001</v>
      </c>
      <c r="V276" s="180">
        <f t="shared" si="152"/>
        <v>2.2330000000000001</v>
      </c>
      <c r="W276" s="231">
        <f>(T276*1.3)</f>
        <v>2.9029000000000003</v>
      </c>
      <c r="X276" s="181">
        <f t="shared" si="149"/>
        <v>2.9029000000000003</v>
      </c>
      <c r="Y276" s="182">
        <f t="shared" si="153"/>
        <v>2.9029000000000003</v>
      </c>
      <c r="Z276" s="129"/>
    </row>
    <row r="277" spans="1:26" ht="24" customHeight="1" thickBot="1" x14ac:dyDescent="0.25">
      <c r="A277" s="110" t="s">
        <v>715</v>
      </c>
      <c r="B277" s="127" t="s">
        <v>237</v>
      </c>
      <c r="C277" s="97"/>
      <c r="D277" s="89">
        <v>120</v>
      </c>
      <c r="E277" s="89" t="s">
        <v>241</v>
      </c>
      <c r="F277" s="183" t="s">
        <v>364</v>
      </c>
      <c r="G277" s="203">
        <v>2.0699999999999998</v>
      </c>
      <c r="H277" s="85"/>
      <c r="I277" s="85"/>
      <c r="J277" s="85"/>
      <c r="K277" s="290" t="s">
        <v>131</v>
      </c>
      <c r="L277" s="290" t="s">
        <v>131</v>
      </c>
      <c r="M277" s="290" t="s">
        <v>131</v>
      </c>
      <c r="N277" s="291" t="s">
        <v>131</v>
      </c>
      <c r="O277" s="291" t="s">
        <v>131</v>
      </c>
      <c r="P277" s="291" t="s">
        <v>131</v>
      </c>
      <c r="Q277" s="296">
        <f>G277*1.08</f>
        <v>2.2355999999999998</v>
      </c>
      <c r="R277" s="296">
        <f t="shared" si="146"/>
        <v>2.2355999999999998</v>
      </c>
      <c r="S277" s="297">
        <f t="shared" si="147"/>
        <v>2.2355999999999998</v>
      </c>
      <c r="T277" s="303">
        <f>(G277*1.1)</f>
        <v>2.2770000000000001</v>
      </c>
      <c r="U277" s="304">
        <f t="shared" si="148"/>
        <v>2.2770000000000001</v>
      </c>
      <c r="V277" s="304">
        <f t="shared" si="152"/>
        <v>2.2770000000000001</v>
      </c>
      <c r="W277" s="305">
        <f>(T277*1.3)</f>
        <v>2.9601000000000002</v>
      </c>
      <c r="X277" s="306">
        <f t="shared" si="149"/>
        <v>2.9601000000000002</v>
      </c>
      <c r="Y277" s="307">
        <f t="shared" si="153"/>
        <v>2.9601000000000002</v>
      </c>
      <c r="Z277" s="129"/>
    </row>
    <row r="279" spans="1:26" ht="75" customHeight="1" x14ac:dyDescent="0.25">
      <c r="A279" s="279"/>
      <c r="B279" s="280"/>
      <c r="C279" s="321" t="s">
        <v>762</v>
      </c>
      <c r="D279" s="321"/>
      <c r="E279" s="321"/>
      <c r="F279" s="321"/>
      <c r="G279" s="321"/>
      <c r="H279" s="321"/>
      <c r="I279" s="284"/>
      <c r="J279" s="284"/>
      <c r="K279" s="285"/>
      <c r="L279" s="285"/>
      <c r="M279" s="285"/>
      <c r="N279" s="285"/>
      <c r="O279" s="285"/>
      <c r="P279" s="285"/>
      <c r="Q279" s="286"/>
      <c r="R279" s="286"/>
      <c r="S279" s="286"/>
      <c r="T279" s="285"/>
      <c r="U279" s="285"/>
      <c r="V279" s="285"/>
      <c r="W279" s="285"/>
      <c r="X279" s="285"/>
      <c r="Y279" s="285"/>
      <c r="Z279" s="287"/>
    </row>
    <row r="280" spans="1:26" ht="15" x14ac:dyDescent="0.25">
      <c r="A280" s="279"/>
      <c r="B280" s="288" t="s">
        <v>763</v>
      </c>
      <c r="C280" s="281"/>
      <c r="D280" s="281"/>
      <c r="E280" s="281"/>
      <c r="F280" s="282"/>
      <c r="G280" s="283"/>
      <c r="H280" s="284"/>
      <c r="I280" s="284"/>
      <c r="J280" s="284"/>
      <c r="K280" s="285"/>
      <c r="L280" s="285"/>
      <c r="M280" s="285"/>
      <c r="N280" s="285"/>
      <c r="O280" s="285"/>
      <c r="P280" s="285"/>
      <c r="Q280" s="286"/>
      <c r="R280" s="286"/>
      <c r="S280" s="286"/>
      <c r="T280" s="285"/>
      <c r="U280" s="285"/>
      <c r="V280" s="285"/>
      <c r="W280" s="285"/>
      <c r="X280" s="285"/>
      <c r="Y280" s="285"/>
      <c r="Z280" s="287"/>
    </row>
  </sheetData>
  <mergeCells count="8">
    <mergeCell ref="C279:H279"/>
    <mergeCell ref="T3:Y3"/>
    <mergeCell ref="T4:V4"/>
    <mergeCell ref="W4:Y4"/>
    <mergeCell ref="K4:M4"/>
    <mergeCell ref="N4:P4"/>
    <mergeCell ref="C4:E4"/>
    <mergeCell ref="K3:P3"/>
  </mergeCells>
  <phoneticPr fontId="3" type="noConversion"/>
  <printOptions gridLines="1"/>
  <pageMargins left="0.27559055118110237" right="0.31496062992125984" top="0.31496062992125984" bottom="0.31496062992125984" header="0.31496062992125984" footer="0.31496062992125984"/>
  <pageSetup paperSize="9" scale="82" orientation="landscape" r:id="rId1"/>
  <rowBreaks count="1" manualBreakCount="1">
    <brk id="9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G22" sqref="G22"/>
    </sheetView>
  </sheetViews>
  <sheetFormatPr defaultRowHeight="12" x14ac:dyDescent="0.2"/>
  <cols>
    <col min="1" max="1" width="9.140625" style="43"/>
    <col min="2" max="2" width="22.5703125" style="43" customWidth="1"/>
    <col min="3" max="3" width="26.7109375" style="43" customWidth="1"/>
    <col min="4" max="4" width="10.5703125" style="49" customWidth="1"/>
    <col min="5" max="5" width="8.85546875" style="43" customWidth="1"/>
    <col min="6" max="6" width="9.42578125" style="43" customWidth="1"/>
    <col min="7" max="7" width="10.28515625" style="43" customWidth="1"/>
    <col min="8" max="8" width="7.140625" style="43" customWidth="1"/>
    <col min="9" max="9" width="7" style="43" customWidth="1"/>
    <col min="10" max="10" width="7.28515625" style="43" customWidth="1"/>
    <col min="11" max="11" width="8" style="43" customWidth="1"/>
    <col min="12" max="12" width="9.42578125" style="43" customWidth="1"/>
    <col min="13" max="13" width="8.28515625" style="43" customWidth="1"/>
    <col min="14" max="16384" width="9.140625" style="43"/>
  </cols>
  <sheetData>
    <row r="1" spans="1:14" x14ac:dyDescent="0.2">
      <c r="B1" s="56"/>
      <c r="C1" s="57"/>
      <c r="D1" s="58"/>
      <c r="E1" s="57"/>
      <c r="F1" s="57"/>
      <c r="G1" s="57"/>
      <c r="H1" s="333">
        <v>0.03</v>
      </c>
      <c r="I1" s="334"/>
      <c r="J1" s="334"/>
      <c r="K1" s="333">
        <v>0.03</v>
      </c>
      <c r="L1" s="334"/>
      <c r="M1" s="335"/>
    </row>
    <row r="2" spans="1:14" x14ac:dyDescent="0.2">
      <c r="B2" s="44"/>
      <c r="C2" s="45"/>
      <c r="D2" s="45"/>
      <c r="E2" s="45"/>
      <c r="F2" s="46" t="s">
        <v>1</v>
      </c>
      <c r="G2" s="46" t="s">
        <v>1</v>
      </c>
      <c r="H2" s="336" t="s">
        <v>425</v>
      </c>
      <c r="I2" s="337"/>
      <c r="J2" s="337"/>
      <c r="K2" s="337" t="s">
        <v>426</v>
      </c>
      <c r="L2" s="337"/>
      <c r="M2" s="338"/>
    </row>
    <row r="3" spans="1:14" ht="15.75" customHeight="1" x14ac:dyDescent="0.2">
      <c r="B3" s="47" t="s">
        <v>424</v>
      </c>
      <c r="C3" s="47" t="s">
        <v>423</v>
      </c>
      <c r="D3" s="47" t="s">
        <v>362</v>
      </c>
      <c r="E3" s="47" t="s">
        <v>360</v>
      </c>
      <c r="F3" s="48" t="s">
        <v>347</v>
      </c>
      <c r="G3" s="48" t="s">
        <v>428</v>
      </c>
      <c r="H3" s="336"/>
      <c r="I3" s="337"/>
      <c r="J3" s="337"/>
      <c r="K3" s="337"/>
      <c r="L3" s="337"/>
      <c r="M3" s="338"/>
      <c r="N3" s="43" t="s">
        <v>132</v>
      </c>
    </row>
    <row r="4" spans="1:14" ht="46.5" customHeight="1" x14ac:dyDescent="0.2">
      <c r="B4" s="62"/>
      <c r="C4" s="50"/>
      <c r="D4" s="50"/>
      <c r="E4" s="50"/>
      <c r="F4" s="51"/>
      <c r="G4" s="51"/>
      <c r="H4" s="59" t="s">
        <v>432</v>
      </c>
      <c r="I4" s="59" t="s">
        <v>431</v>
      </c>
      <c r="J4" s="59" t="s">
        <v>430</v>
      </c>
      <c r="K4" s="60" t="s">
        <v>429</v>
      </c>
      <c r="L4" s="75" t="s">
        <v>455</v>
      </c>
      <c r="M4" s="61" t="s">
        <v>427</v>
      </c>
    </row>
    <row r="5" spans="1:14" x14ac:dyDescent="0.2">
      <c r="A5" s="43">
        <v>43123</v>
      </c>
      <c r="B5" s="63" t="s">
        <v>401</v>
      </c>
      <c r="C5" s="64" t="s">
        <v>402</v>
      </c>
      <c r="D5" s="65">
        <v>200</v>
      </c>
      <c r="E5" s="64"/>
      <c r="F5" s="66">
        <v>800</v>
      </c>
      <c r="G5" s="66">
        <v>3.61</v>
      </c>
      <c r="H5" s="67">
        <f>G5*1.15</f>
        <v>4.1514999999999995</v>
      </c>
      <c r="I5" s="67">
        <f>G5*1.17</f>
        <v>4.2237</v>
      </c>
      <c r="J5" s="67">
        <f>G5*1.2</f>
        <v>4.3319999999999999</v>
      </c>
      <c r="K5" s="67">
        <f>G5*1.12</f>
        <v>4.0432000000000006</v>
      </c>
      <c r="L5" s="67">
        <f>G5*1.15</f>
        <v>4.1514999999999995</v>
      </c>
      <c r="M5" s="68">
        <f>G5*1.18</f>
        <v>4.2597999999999994</v>
      </c>
    </row>
    <row r="6" spans="1:14" x14ac:dyDescent="0.2">
      <c r="A6" s="43">
        <v>43124</v>
      </c>
      <c r="B6" s="63" t="s">
        <v>405</v>
      </c>
      <c r="C6" s="64" t="s">
        <v>406</v>
      </c>
      <c r="D6" s="65">
        <v>200</v>
      </c>
      <c r="E6" s="64"/>
      <c r="F6" s="66">
        <v>800</v>
      </c>
      <c r="G6" s="66">
        <v>3.56</v>
      </c>
      <c r="H6" s="67" t="s">
        <v>131</v>
      </c>
      <c r="I6" s="67" t="s">
        <v>131</v>
      </c>
      <c r="J6" s="67" t="s">
        <v>131</v>
      </c>
      <c r="K6" s="67">
        <f>G6*1.12</f>
        <v>3.9872000000000005</v>
      </c>
      <c r="L6" s="67">
        <f>G6*1.15</f>
        <v>4.0939999999999994</v>
      </c>
      <c r="M6" s="68">
        <f>G6*1.18</f>
        <v>4.2008000000000001</v>
      </c>
    </row>
    <row r="7" spans="1:14" x14ac:dyDescent="0.2">
      <c r="A7" s="43">
        <v>43126</v>
      </c>
      <c r="B7" s="63" t="s">
        <v>407</v>
      </c>
      <c r="C7" s="64" t="s">
        <v>408</v>
      </c>
      <c r="D7" s="65">
        <v>200</v>
      </c>
      <c r="E7" s="64"/>
      <c r="F7" s="66">
        <v>800</v>
      </c>
      <c r="G7" s="66">
        <v>2.46</v>
      </c>
      <c r="H7" s="67" t="s">
        <v>131</v>
      </c>
      <c r="I7" s="67" t="s">
        <v>131</v>
      </c>
      <c r="J7" s="67" t="s">
        <v>131</v>
      </c>
      <c r="K7" s="67">
        <f>G7*1.12</f>
        <v>2.7552000000000003</v>
      </c>
      <c r="L7" s="67">
        <f>G7*1.15</f>
        <v>2.8289999999999997</v>
      </c>
      <c r="M7" s="68">
        <f>G7*1.18</f>
        <v>2.9027999999999996</v>
      </c>
    </row>
    <row r="8" spans="1:14" x14ac:dyDescent="0.2">
      <c r="A8" s="43">
        <v>43121</v>
      </c>
      <c r="B8" s="63" t="s">
        <v>743</v>
      </c>
      <c r="C8" s="64" t="s">
        <v>409</v>
      </c>
      <c r="D8" s="65">
        <v>25</v>
      </c>
      <c r="E8" s="64"/>
      <c r="F8" s="66">
        <v>800</v>
      </c>
      <c r="G8" s="66">
        <v>1.96</v>
      </c>
      <c r="H8" s="67">
        <f>G8*1.15</f>
        <v>2.254</v>
      </c>
      <c r="I8" s="67">
        <f>G8*1.17</f>
        <v>2.2931999999999997</v>
      </c>
      <c r="J8" s="67">
        <f>G8*1.2</f>
        <v>2.3519999999999999</v>
      </c>
      <c r="K8" s="67">
        <f>G8*1.25</f>
        <v>2.4500000000000002</v>
      </c>
      <c r="L8" s="67">
        <f>G8*1.28</f>
        <v>2.5087999999999999</v>
      </c>
      <c r="M8" s="68">
        <f>G8*1.3</f>
        <v>2.548</v>
      </c>
    </row>
    <row r="9" spans="1:14" x14ac:dyDescent="0.2">
      <c r="A9" s="43">
        <v>43121</v>
      </c>
      <c r="B9" s="63" t="s">
        <v>744</v>
      </c>
      <c r="C9" s="64" t="s">
        <v>409</v>
      </c>
      <c r="D9" s="65">
        <v>1200</v>
      </c>
      <c r="E9" s="64"/>
      <c r="F9" s="66">
        <v>1200</v>
      </c>
      <c r="G9" s="66">
        <v>1.89</v>
      </c>
      <c r="H9" s="67">
        <f>G9*1.15</f>
        <v>2.1734999999999998</v>
      </c>
      <c r="I9" s="67">
        <f>G9*1.17</f>
        <v>2.2112999999999996</v>
      </c>
      <c r="J9" s="67">
        <f>G9*1.2</f>
        <v>2.2679999999999998</v>
      </c>
      <c r="K9" s="67" t="s">
        <v>131</v>
      </c>
      <c r="L9" s="67" t="s">
        <v>131</v>
      </c>
      <c r="M9" s="68" t="s">
        <v>131</v>
      </c>
    </row>
    <row r="10" spans="1:14" x14ac:dyDescent="0.2">
      <c r="A10" s="43">
        <v>43122</v>
      </c>
      <c r="B10" s="63" t="s">
        <v>745</v>
      </c>
      <c r="C10" s="64" t="s">
        <v>410</v>
      </c>
      <c r="D10" s="65">
        <v>25</v>
      </c>
      <c r="F10" s="66">
        <v>800</v>
      </c>
      <c r="G10" s="66">
        <v>1.33</v>
      </c>
    </row>
    <row r="11" spans="1:14" x14ac:dyDescent="0.2">
      <c r="A11" s="43">
        <v>43122</v>
      </c>
      <c r="B11" s="63" t="s">
        <v>745</v>
      </c>
      <c r="C11" s="64" t="s">
        <v>410</v>
      </c>
      <c r="D11" s="65">
        <v>1200</v>
      </c>
      <c r="E11" s="64"/>
      <c r="F11" s="66">
        <v>1200</v>
      </c>
      <c r="G11" s="66">
        <v>1.2</v>
      </c>
      <c r="H11" s="67">
        <f>G11*1.15</f>
        <v>1.38</v>
      </c>
      <c r="I11" s="67">
        <f>G11*1.17</f>
        <v>1.4039999999999999</v>
      </c>
      <c r="J11" s="67">
        <f>G11*1.2</f>
        <v>1.44</v>
      </c>
      <c r="K11" s="67" t="s">
        <v>131</v>
      </c>
      <c r="L11" s="67">
        <v>1.8</v>
      </c>
      <c r="M11" s="68">
        <v>2.2000000000000002</v>
      </c>
    </row>
    <row r="12" spans="1:14" x14ac:dyDescent="0.2">
      <c r="A12" s="43">
        <v>88085</v>
      </c>
      <c r="B12" s="63" t="s">
        <v>411</v>
      </c>
      <c r="C12" s="64" t="s">
        <v>412</v>
      </c>
      <c r="D12" s="65">
        <v>1200</v>
      </c>
      <c r="E12" s="64"/>
      <c r="F12" s="66">
        <v>1200</v>
      </c>
      <c r="G12" s="66">
        <v>1.41</v>
      </c>
      <c r="H12" s="67">
        <f>G12*1.15</f>
        <v>1.6214999999999997</v>
      </c>
      <c r="I12" s="67">
        <f>G12*1.17</f>
        <v>1.6496999999999997</v>
      </c>
      <c r="J12" s="67">
        <f>G12*1.2</f>
        <v>1.6919999999999999</v>
      </c>
      <c r="K12" s="67" t="s">
        <v>131</v>
      </c>
      <c r="L12" s="67" t="s">
        <v>131</v>
      </c>
      <c r="M12" s="68" t="s">
        <v>131</v>
      </c>
    </row>
    <row r="13" spans="1:14" x14ac:dyDescent="0.2">
      <c r="A13" s="43">
        <v>88086</v>
      </c>
      <c r="B13" s="63" t="s">
        <v>413</v>
      </c>
      <c r="C13" s="64" t="s">
        <v>414</v>
      </c>
      <c r="D13" s="65">
        <v>25</v>
      </c>
      <c r="E13" s="64"/>
      <c r="F13" s="66">
        <v>25</v>
      </c>
      <c r="G13" s="66">
        <v>13.5</v>
      </c>
      <c r="H13" s="67">
        <f>G13*1.15</f>
        <v>15.524999999999999</v>
      </c>
      <c r="I13" s="67">
        <f>G13*1.17</f>
        <v>15.794999999999998</v>
      </c>
      <c r="J13" s="67">
        <f>G13*1.2</f>
        <v>16.2</v>
      </c>
      <c r="K13" s="67">
        <f>G13*1.25</f>
        <v>16.875</v>
      </c>
      <c r="L13" s="67">
        <f>G13*1.28</f>
        <v>17.28</v>
      </c>
      <c r="M13" s="68">
        <f>G13*1.3</f>
        <v>17.55</v>
      </c>
    </row>
    <row r="14" spans="1:14" x14ac:dyDescent="0.2">
      <c r="A14" s="43">
        <v>88087</v>
      </c>
      <c r="B14" s="63" t="s">
        <v>415</v>
      </c>
      <c r="C14" s="64" t="s">
        <v>416</v>
      </c>
      <c r="D14" s="65">
        <v>220</v>
      </c>
      <c r="E14" s="64"/>
      <c r="F14" s="66"/>
      <c r="G14" s="66">
        <v>0</v>
      </c>
      <c r="H14" s="67" t="s">
        <v>131</v>
      </c>
      <c r="I14" s="67" t="s">
        <v>131</v>
      </c>
      <c r="J14" s="67" t="s">
        <v>131</v>
      </c>
      <c r="K14" s="67">
        <f>G14*1.12</f>
        <v>0</v>
      </c>
      <c r="L14" s="67">
        <f>G14*1.15</f>
        <v>0</v>
      </c>
      <c r="M14" s="68">
        <f>G14*1.18</f>
        <v>0</v>
      </c>
    </row>
    <row r="15" spans="1:14" x14ac:dyDescent="0.2">
      <c r="A15" s="43">
        <v>88088</v>
      </c>
      <c r="B15" s="63" t="s">
        <v>417</v>
      </c>
      <c r="C15" s="64" t="s">
        <v>418</v>
      </c>
      <c r="D15" s="65">
        <v>200</v>
      </c>
      <c r="E15" s="64"/>
      <c r="F15" s="66"/>
      <c r="G15" s="66">
        <v>0</v>
      </c>
      <c r="H15" s="67" t="s">
        <v>131</v>
      </c>
      <c r="I15" s="67" t="s">
        <v>131</v>
      </c>
      <c r="J15" s="67" t="s">
        <v>131</v>
      </c>
      <c r="K15" s="67">
        <f>G15*1.12</f>
        <v>0</v>
      </c>
      <c r="L15" s="67">
        <f>G15*1.15</f>
        <v>0</v>
      </c>
      <c r="M15" s="68">
        <f>G15*1.18</f>
        <v>0</v>
      </c>
    </row>
    <row r="16" spans="1:14" x14ac:dyDescent="0.2">
      <c r="A16" s="43">
        <v>43127</v>
      </c>
      <c r="B16" s="63" t="s">
        <v>403</v>
      </c>
      <c r="C16" s="64" t="s">
        <v>404</v>
      </c>
      <c r="D16" s="65">
        <v>25</v>
      </c>
      <c r="E16" s="64"/>
      <c r="F16" s="66">
        <v>800</v>
      </c>
      <c r="G16" s="66">
        <v>2.1</v>
      </c>
      <c r="H16" s="67" t="s">
        <v>131</v>
      </c>
      <c r="I16" s="67" t="s">
        <v>131</v>
      </c>
      <c r="J16" s="67" t="s">
        <v>131</v>
      </c>
      <c r="K16" s="67">
        <f>G16*1.25</f>
        <v>2.625</v>
      </c>
      <c r="L16" s="67">
        <f>G16*1.28</f>
        <v>2.6880000000000002</v>
      </c>
      <c r="M16" s="68">
        <f>G16*1.3</f>
        <v>2.7300000000000004</v>
      </c>
    </row>
    <row r="17" spans="1:13" x14ac:dyDescent="0.2">
      <c r="A17" s="43">
        <v>88078</v>
      </c>
      <c r="B17" s="63" t="s">
        <v>399</v>
      </c>
      <c r="C17" s="64" t="s">
        <v>400</v>
      </c>
      <c r="D17" s="65">
        <v>25</v>
      </c>
      <c r="E17" s="64"/>
      <c r="F17" s="66">
        <v>25</v>
      </c>
      <c r="G17" s="66">
        <v>27</v>
      </c>
      <c r="H17" s="67" t="s">
        <v>131</v>
      </c>
      <c r="I17" s="67" t="s">
        <v>131</v>
      </c>
      <c r="J17" s="67" t="s">
        <v>131</v>
      </c>
      <c r="K17" s="67">
        <f>G17*1.25</f>
        <v>33.75</v>
      </c>
      <c r="L17" s="67">
        <f>G17*1.28</f>
        <v>34.56</v>
      </c>
      <c r="M17" s="68">
        <f>G17*1.3</f>
        <v>35.1</v>
      </c>
    </row>
    <row r="18" spans="1:13" x14ac:dyDescent="0.2">
      <c r="A18" s="43">
        <v>88091</v>
      </c>
      <c r="B18" s="63" t="s">
        <v>478</v>
      </c>
      <c r="C18" s="64" t="s">
        <v>479</v>
      </c>
      <c r="D18" s="65">
        <v>25</v>
      </c>
      <c r="E18" s="64"/>
      <c r="F18" s="66">
        <v>800</v>
      </c>
      <c r="G18" s="66">
        <v>1.91</v>
      </c>
      <c r="H18" s="67" t="s">
        <v>131</v>
      </c>
      <c r="I18" s="67" t="s">
        <v>131</v>
      </c>
      <c r="J18" s="67" t="s">
        <v>131</v>
      </c>
      <c r="K18" s="67">
        <f>G18*1.25</f>
        <v>2.3874999999999997</v>
      </c>
      <c r="L18" s="67">
        <f>G18*1.28</f>
        <v>2.4447999999999999</v>
      </c>
      <c r="M18" s="68">
        <f>G18*1.3</f>
        <v>2.4830000000000001</v>
      </c>
    </row>
    <row r="19" spans="1:13" x14ac:dyDescent="0.2">
      <c r="A19" s="43">
        <v>88089</v>
      </c>
      <c r="B19" s="63" t="s">
        <v>419</v>
      </c>
      <c r="C19" s="64" t="s">
        <v>420</v>
      </c>
      <c r="D19" s="65">
        <v>25</v>
      </c>
      <c r="E19" s="64"/>
      <c r="F19" s="66">
        <v>800</v>
      </c>
      <c r="G19" s="66">
        <v>2.0099999999999998</v>
      </c>
      <c r="H19" s="67" t="s">
        <v>131</v>
      </c>
      <c r="I19" s="67" t="s">
        <v>131</v>
      </c>
      <c r="J19" s="67" t="s">
        <v>131</v>
      </c>
      <c r="K19" s="67">
        <f>G19*1.25</f>
        <v>2.5124999999999997</v>
      </c>
      <c r="L19" s="67">
        <f>G19*1.28</f>
        <v>2.5728</v>
      </c>
      <c r="M19" s="68">
        <f>G19*1.3</f>
        <v>2.613</v>
      </c>
    </row>
    <row r="20" spans="1:13" x14ac:dyDescent="0.2">
      <c r="A20" s="43">
        <v>88089</v>
      </c>
      <c r="B20" s="63" t="s">
        <v>421</v>
      </c>
      <c r="C20" s="64" t="s">
        <v>420</v>
      </c>
      <c r="D20" s="65">
        <v>1300</v>
      </c>
      <c r="E20" s="64"/>
      <c r="F20" s="66">
        <v>1300</v>
      </c>
      <c r="G20" s="66">
        <v>1.88</v>
      </c>
      <c r="H20" s="67">
        <f>G20*1.15</f>
        <v>2.1619999999999999</v>
      </c>
      <c r="I20" s="67">
        <f>G20*1.17</f>
        <v>2.1995999999999998</v>
      </c>
      <c r="J20" s="67">
        <f>G20*1.2</f>
        <v>2.2559999999999998</v>
      </c>
      <c r="K20" s="67" t="s">
        <v>131</v>
      </c>
      <c r="L20" s="67" t="s">
        <v>131</v>
      </c>
      <c r="M20" s="68" t="s">
        <v>131</v>
      </c>
    </row>
    <row r="21" spans="1:13" x14ac:dyDescent="0.2">
      <c r="A21" s="43">
        <v>43125</v>
      </c>
      <c r="B21" s="69" t="s">
        <v>746</v>
      </c>
      <c r="C21" s="70" t="s">
        <v>422</v>
      </c>
      <c r="D21" s="71">
        <v>25</v>
      </c>
      <c r="E21" s="70"/>
      <c r="F21" s="72">
        <v>25</v>
      </c>
      <c r="G21" s="72">
        <v>33</v>
      </c>
      <c r="H21" s="73" t="s">
        <v>131</v>
      </c>
      <c r="I21" s="73" t="s">
        <v>131</v>
      </c>
      <c r="J21" s="73" t="s">
        <v>131</v>
      </c>
      <c r="K21" s="73">
        <f>G21*1.25</f>
        <v>41.25</v>
      </c>
      <c r="L21" s="73">
        <f>G21*1.28</f>
        <v>42.24</v>
      </c>
      <c r="M21" s="74">
        <f>G21*1.3</f>
        <v>42.9</v>
      </c>
    </row>
    <row r="26" spans="1:13" x14ac:dyDescent="0.2">
      <c r="B26" s="43" t="s">
        <v>784</v>
      </c>
    </row>
    <row r="27" spans="1:13" x14ac:dyDescent="0.2">
      <c r="B27" s="320" t="s">
        <v>785</v>
      </c>
    </row>
    <row r="28" spans="1:13" x14ac:dyDescent="0.2">
      <c r="B28" s="43" t="s">
        <v>786</v>
      </c>
    </row>
    <row r="29" spans="1:13" x14ac:dyDescent="0.2">
      <c r="B29" s="43" t="s">
        <v>787</v>
      </c>
    </row>
    <row r="31" spans="1:13" x14ac:dyDescent="0.2">
      <c r="B31" s="43" t="s">
        <v>788</v>
      </c>
    </row>
  </sheetData>
  <mergeCells count="4">
    <mergeCell ref="H1:J1"/>
    <mergeCell ref="K1:M1"/>
    <mergeCell ref="H2:J3"/>
    <mergeCell ref="K2:M3"/>
  </mergeCells>
  <printOptions horizontalCentered="1" gridLines="1"/>
  <pageMargins left="0.23622047244094491" right="0.23622047244094491" top="1.24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2"/>
  <sheetViews>
    <sheetView workbookViewId="0">
      <pane ySplit="5" topLeftCell="A39" activePane="bottomLeft" state="frozen"/>
      <selection pane="bottomLeft" activeCell="B58" sqref="B58"/>
    </sheetView>
  </sheetViews>
  <sheetFormatPr defaultRowHeight="21.75" customHeight="1" x14ac:dyDescent="0.25"/>
  <cols>
    <col min="1" max="1" width="25.5703125" style="2" customWidth="1"/>
    <col min="2" max="2" width="11" style="40" bestFit="1" customWidth="1"/>
    <col min="3" max="3" width="9.140625" style="3" bestFit="1" customWidth="1"/>
    <col min="4" max="16384" width="9.140625" style="2"/>
  </cols>
  <sheetData>
    <row r="1" spans="1:4" ht="21.75" customHeight="1" x14ac:dyDescent="0.3">
      <c r="A1" s="22" t="s">
        <v>454</v>
      </c>
    </row>
    <row r="3" spans="1:4" ht="21.75" customHeight="1" x14ac:dyDescent="0.25">
      <c r="A3" s="31"/>
      <c r="B3" s="39"/>
      <c r="C3" s="32"/>
    </row>
    <row r="4" spans="1:4" ht="21.75" customHeight="1" x14ac:dyDescent="0.25">
      <c r="A4" s="31"/>
      <c r="B4" s="36"/>
      <c r="C4" s="32" t="s">
        <v>1</v>
      </c>
    </row>
    <row r="5" spans="1:4" ht="21.75" customHeight="1" x14ac:dyDescent="0.25">
      <c r="A5" s="33" t="s">
        <v>0</v>
      </c>
      <c r="B5" s="37"/>
      <c r="C5" s="34" t="s">
        <v>347</v>
      </c>
    </row>
    <row r="6" spans="1:4" ht="21.75" customHeight="1" x14ac:dyDescent="0.25">
      <c r="A6" s="5" t="s">
        <v>3</v>
      </c>
      <c r="B6" s="37">
        <f>'Listino Generale'!K6</f>
        <v>0.69</v>
      </c>
      <c r="C6" s="6"/>
    </row>
    <row r="7" spans="1:4" ht="21.75" customHeight="1" x14ac:dyDescent="0.25">
      <c r="A7" s="5" t="s">
        <v>5</v>
      </c>
      <c r="B7" s="37">
        <f>'Listino Generale'!K7</f>
        <v>0.86</v>
      </c>
      <c r="C7" s="7"/>
    </row>
    <row r="8" spans="1:4" ht="21.75" customHeight="1" x14ac:dyDescent="0.25">
      <c r="A8" s="5" t="s">
        <v>6</v>
      </c>
      <c r="B8" s="37">
        <f>'Listino Generale'!K8</f>
        <v>0</v>
      </c>
      <c r="C8" s="6"/>
    </row>
    <row r="9" spans="1:4" ht="21.75" customHeight="1" x14ac:dyDescent="0.25">
      <c r="A9" s="5" t="s">
        <v>8</v>
      </c>
      <c r="B9" s="37">
        <f>'Listino Generale'!K9</f>
        <v>0.76</v>
      </c>
      <c r="C9" s="6"/>
    </row>
    <row r="10" spans="1:4" ht="21.75" customHeight="1" x14ac:dyDescent="0.25">
      <c r="A10" s="5" t="s">
        <v>9</v>
      </c>
      <c r="B10" s="37"/>
      <c r="C10" s="7"/>
    </row>
    <row r="11" spans="1:4" ht="21.75" customHeight="1" x14ac:dyDescent="0.25">
      <c r="A11" s="5" t="s">
        <v>10</v>
      </c>
      <c r="B11" s="37">
        <f>'Listino Generale'!K12</f>
        <v>0.84</v>
      </c>
      <c r="C11" s="6"/>
    </row>
    <row r="12" spans="1:4" ht="21.75" customHeight="1" x14ac:dyDescent="0.25">
      <c r="A12" s="5" t="s">
        <v>377</v>
      </c>
      <c r="B12" s="37">
        <f>'Listino Generale'!K13</f>
        <v>0.94</v>
      </c>
      <c r="C12" s="6"/>
    </row>
    <row r="13" spans="1:4" ht="21.75" customHeight="1" x14ac:dyDescent="0.25">
      <c r="A13" s="5" t="s">
        <v>447</v>
      </c>
      <c r="B13" s="37">
        <f>'Listino Generale'!K14</f>
        <v>1.03</v>
      </c>
      <c r="C13" s="6"/>
    </row>
    <row r="14" spans="1:4" s="8" customFormat="1" ht="21.75" customHeight="1" x14ac:dyDescent="0.25">
      <c r="A14" s="5" t="s">
        <v>390</v>
      </c>
      <c r="B14" s="37" t="str">
        <f>'Listino Generale'!K171</f>
        <v xml:space="preserve"> -</v>
      </c>
      <c r="C14" s="7">
        <f>1280*35/50</f>
        <v>896</v>
      </c>
      <c r="D14" s="4"/>
    </row>
    <row r="15" spans="1:4" s="8" customFormat="1" ht="21.75" customHeight="1" x14ac:dyDescent="0.25">
      <c r="A15" s="5" t="s">
        <v>398</v>
      </c>
      <c r="B15" s="37" t="str">
        <f>'Listino Generale'!F171</f>
        <v>on request</v>
      </c>
      <c r="C15" s="7" t="s">
        <v>451</v>
      </c>
      <c r="D15" s="4"/>
    </row>
    <row r="16" spans="1:4" ht="21.75" customHeight="1" x14ac:dyDescent="0.25">
      <c r="A16" s="5" t="s">
        <v>284</v>
      </c>
      <c r="B16" s="37" t="str">
        <f>'Listino Generale'!G172</f>
        <v>a richiesta</v>
      </c>
      <c r="C16" s="6">
        <v>3000</v>
      </c>
    </row>
    <row r="17" spans="1:4" ht="21.75" customHeight="1" x14ac:dyDescent="0.25">
      <c r="A17" s="5" t="s">
        <v>288</v>
      </c>
      <c r="B17" s="37">
        <f>'Listino Generale'!G173</f>
        <v>1.8</v>
      </c>
      <c r="C17" s="7">
        <v>970</v>
      </c>
    </row>
    <row r="18" spans="1:4" ht="27" customHeight="1" x14ac:dyDescent="0.25">
      <c r="A18" s="5" t="s">
        <v>14</v>
      </c>
      <c r="B18" s="37"/>
      <c r="C18" s="6"/>
    </row>
    <row r="19" spans="1:4" ht="27.75" customHeight="1" x14ac:dyDescent="0.25">
      <c r="A19" s="5" t="s">
        <v>16</v>
      </c>
      <c r="B19" s="37">
        <f>'Listino Generale'!K16</f>
        <v>0.63</v>
      </c>
      <c r="C19" s="6"/>
    </row>
    <row r="20" spans="1:4" ht="27" customHeight="1" x14ac:dyDescent="0.25">
      <c r="A20" s="5" t="s">
        <v>18</v>
      </c>
      <c r="B20" s="37">
        <f>'Listino Generale'!K17</f>
        <v>0.95</v>
      </c>
      <c r="C20" s="6"/>
    </row>
    <row r="21" spans="1:4" ht="25.5" customHeight="1" x14ac:dyDescent="0.25">
      <c r="A21" s="5" t="s">
        <v>20</v>
      </c>
      <c r="B21" s="37">
        <f>'Listino Generale'!K18</f>
        <v>0.51</v>
      </c>
      <c r="C21" s="6"/>
    </row>
    <row r="22" spans="1:4" ht="30.75" customHeight="1" x14ac:dyDescent="0.25">
      <c r="A22" s="5" t="s">
        <v>22</v>
      </c>
      <c r="B22" s="37">
        <f>'Listino Generale'!K19</f>
        <v>0.5</v>
      </c>
      <c r="C22" s="6"/>
    </row>
    <row r="23" spans="1:4" ht="21.75" customHeight="1" x14ac:dyDescent="0.25">
      <c r="A23" s="5" t="s">
        <v>25</v>
      </c>
      <c r="B23" s="37">
        <f>'Listino Generale'!F100</f>
        <v>2.2999999999999998</v>
      </c>
      <c r="C23" s="7" t="s">
        <v>451</v>
      </c>
      <c r="D23" s="8"/>
    </row>
    <row r="24" spans="1:4" ht="27" customHeight="1" x14ac:dyDescent="0.25">
      <c r="A24" s="9" t="s">
        <v>26</v>
      </c>
      <c r="B24" s="37">
        <f>'Listino Generale'!K25</f>
        <v>3</v>
      </c>
      <c r="C24" s="10"/>
    </row>
    <row r="25" spans="1:4" ht="27" customHeight="1" x14ac:dyDescent="0.25">
      <c r="A25" s="5" t="s">
        <v>28</v>
      </c>
      <c r="B25" s="37">
        <f>'Listino Generale'!K20</f>
        <v>0.87</v>
      </c>
      <c r="C25" s="6"/>
    </row>
    <row r="26" spans="1:4" ht="21.75" customHeight="1" x14ac:dyDescent="0.25">
      <c r="A26" s="5" t="s">
        <v>29</v>
      </c>
      <c r="B26" s="37">
        <f>'Listino Generale'!K21</f>
        <v>1.1000000000000001</v>
      </c>
      <c r="C26" s="6"/>
    </row>
    <row r="27" spans="1:4" ht="21.75" customHeight="1" x14ac:dyDescent="0.25">
      <c r="A27" s="5" t="s">
        <v>31</v>
      </c>
      <c r="B27" s="37">
        <f>'Listino Generale'!K22</f>
        <v>0.92</v>
      </c>
      <c r="C27" s="6"/>
    </row>
    <row r="28" spans="1:4" ht="33.75" customHeight="1" x14ac:dyDescent="0.25">
      <c r="A28" s="5" t="s">
        <v>286</v>
      </c>
      <c r="B28" s="37"/>
      <c r="C28" s="6"/>
    </row>
    <row r="29" spans="1:4" ht="21.75" customHeight="1" x14ac:dyDescent="0.25">
      <c r="A29" s="9" t="s">
        <v>355</v>
      </c>
      <c r="B29" s="37">
        <f>'Listino Generale'!K24</f>
        <v>2.5</v>
      </c>
      <c r="C29" s="10"/>
    </row>
    <row r="30" spans="1:4" ht="21.75" customHeight="1" x14ac:dyDescent="0.25">
      <c r="A30" s="9" t="s">
        <v>353</v>
      </c>
      <c r="B30" s="37">
        <f>'Listino Generale'!K26</f>
        <v>0</v>
      </c>
      <c r="C30" s="10"/>
    </row>
    <row r="31" spans="1:4" ht="21.75" customHeight="1" x14ac:dyDescent="0.25">
      <c r="A31" s="9" t="s">
        <v>379</v>
      </c>
      <c r="B31" s="37"/>
      <c r="C31" s="10"/>
    </row>
    <row r="32" spans="1:4" ht="21.75" customHeight="1" x14ac:dyDescent="0.25">
      <c r="A32" s="9" t="s">
        <v>380</v>
      </c>
      <c r="B32" s="37"/>
      <c r="C32" s="10"/>
    </row>
    <row r="33" spans="1:3" ht="27" customHeight="1" x14ac:dyDescent="0.25">
      <c r="A33" s="9" t="s">
        <v>33</v>
      </c>
      <c r="B33" s="37">
        <f>'Listino Generale'!K28</f>
        <v>0.94</v>
      </c>
      <c r="C33" s="10"/>
    </row>
    <row r="34" spans="1:3" ht="21.75" customHeight="1" x14ac:dyDescent="0.25">
      <c r="A34" s="9" t="s">
        <v>359</v>
      </c>
      <c r="B34" s="37">
        <f>'Listino Generale'!T29</f>
        <v>3.5</v>
      </c>
      <c r="C34" s="10"/>
    </row>
    <row r="35" spans="1:3" ht="36.75" customHeight="1" x14ac:dyDescent="0.25">
      <c r="A35" s="11" t="s">
        <v>35</v>
      </c>
      <c r="B35" s="37">
        <f>'Listino Generale'!K30</f>
        <v>0.9</v>
      </c>
      <c r="C35" s="10"/>
    </row>
    <row r="36" spans="1:3" ht="24" customHeight="1" x14ac:dyDescent="0.25">
      <c r="A36" s="12" t="s">
        <v>36</v>
      </c>
      <c r="B36" s="37">
        <f>'Listino Generale'!K31</f>
        <v>1.3</v>
      </c>
      <c r="C36" s="6"/>
    </row>
    <row r="37" spans="1:3" ht="21.75" customHeight="1" x14ac:dyDescent="0.25">
      <c r="A37" s="12" t="s">
        <v>125</v>
      </c>
      <c r="B37" s="37" t="str">
        <f>'Listino Generale'!K106</f>
        <v xml:space="preserve"> -</v>
      </c>
      <c r="C37" s="6">
        <v>52</v>
      </c>
    </row>
    <row r="38" spans="1:3" ht="21.75" customHeight="1" x14ac:dyDescent="0.25">
      <c r="A38" s="9" t="s">
        <v>38</v>
      </c>
      <c r="B38" s="37">
        <f>'Listino Generale'!K33</f>
        <v>2.5499999999999998</v>
      </c>
      <c r="C38" s="10"/>
    </row>
    <row r="39" spans="1:3" ht="21.75" customHeight="1" x14ac:dyDescent="0.25">
      <c r="A39" s="5" t="s">
        <v>40</v>
      </c>
      <c r="B39" s="37">
        <f>'Listino Generale'!K35</f>
        <v>5.0999999999999996</v>
      </c>
      <c r="C39" s="7"/>
    </row>
    <row r="40" spans="1:3" ht="21.75" customHeight="1" x14ac:dyDescent="0.25">
      <c r="A40" s="5" t="s">
        <v>42</v>
      </c>
      <c r="B40" s="37">
        <f>'Listino Generale'!K34</f>
        <v>4.0999999999999996</v>
      </c>
      <c r="C40" s="7"/>
    </row>
    <row r="41" spans="1:3" ht="21.75" customHeight="1" x14ac:dyDescent="0.25">
      <c r="A41" s="5" t="s">
        <v>44</v>
      </c>
      <c r="B41" s="37">
        <f>'Listino Generale'!K36</f>
        <v>2.96</v>
      </c>
      <c r="C41" s="7"/>
    </row>
    <row r="42" spans="1:3" ht="21.75" customHeight="1" x14ac:dyDescent="0.25">
      <c r="A42" s="5" t="s">
        <v>46</v>
      </c>
      <c r="B42" s="37"/>
      <c r="C42" s="7"/>
    </row>
    <row r="43" spans="1:3" ht="21.75" customHeight="1" x14ac:dyDescent="0.25">
      <c r="A43" s="5" t="s">
        <v>47</v>
      </c>
      <c r="B43" s="37" t="str">
        <f>'Listino Generale'!K38</f>
        <v xml:space="preserve"> -</v>
      </c>
      <c r="C43" s="6"/>
    </row>
    <row r="44" spans="1:3" ht="21.75" customHeight="1" x14ac:dyDescent="0.25">
      <c r="A44" s="9" t="s">
        <v>350</v>
      </c>
      <c r="B44" s="37">
        <f>'Listino Generale'!K39</f>
        <v>2.2799999999999998</v>
      </c>
      <c r="C44" s="10"/>
    </row>
    <row r="45" spans="1:3" ht="27.75" customHeight="1" x14ac:dyDescent="0.25">
      <c r="A45" s="5" t="s">
        <v>49</v>
      </c>
      <c r="B45" s="37">
        <f>'Listino Generale'!V40</f>
        <v>6</v>
      </c>
      <c r="C45" s="7"/>
    </row>
    <row r="46" spans="1:3" ht="21.75" customHeight="1" x14ac:dyDescent="0.25">
      <c r="A46" s="9" t="s">
        <v>358</v>
      </c>
      <c r="B46" s="37">
        <f>'Listino Generale'!V43</f>
        <v>2.7185000000000001</v>
      </c>
      <c r="C46" s="10"/>
    </row>
    <row r="47" spans="1:3" ht="21.75" customHeight="1" x14ac:dyDescent="0.25">
      <c r="A47" s="5" t="s">
        <v>51</v>
      </c>
      <c r="B47" s="37">
        <f>'Listino Generale'!K44</f>
        <v>2.37</v>
      </c>
      <c r="C47" s="7"/>
    </row>
    <row r="48" spans="1:3" ht="21.75" customHeight="1" x14ac:dyDescent="0.25">
      <c r="A48" s="5" t="s">
        <v>53</v>
      </c>
      <c r="B48" s="37">
        <f>'Listino Generale'!K45</f>
        <v>2.6</v>
      </c>
      <c r="C48" s="7"/>
    </row>
    <row r="49" spans="1:3" ht="21.75" customHeight="1" x14ac:dyDescent="0.25">
      <c r="A49" s="9" t="s">
        <v>55</v>
      </c>
      <c r="B49" s="37">
        <f>'Listino Generale'!K46</f>
        <v>2.85</v>
      </c>
      <c r="C49" s="10"/>
    </row>
    <row r="50" spans="1:3" ht="21.75" customHeight="1" x14ac:dyDescent="0.25">
      <c r="A50" s="5" t="s">
        <v>57</v>
      </c>
      <c r="B50" s="37">
        <f>'Listino Generale'!K47</f>
        <v>0</v>
      </c>
      <c r="C50" s="7"/>
    </row>
    <row r="51" spans="1:3" ht="21.75" customHeight="1" x14ac:dyDescent="0.25">
      <c r="A51" s="5" t="s">
        <v>59</v>
      </c>
      <c r="B51" s="37">
        <f>'Listino Generale'!K48</f>
        <v>3.18</v>
      </c>
      <c r="C51" s="6"/>
    </row>
    <row r="52" spans="1:3" ht="30" customHeight="1" x14ac:dyDescent="0.25">
      <c r="A52" s="5" t="s">
        <v>61</v>
      </c>
      <c r="B52" s="37">
        <f>'Listino Generale'!K49</f>
        <v>1.6</v>
      </c>
      <c r="C52" s="6"/>
    </row>
    <row r="53" spans="1:3" ht="21.75" customHeight="1" x14ac:dyDescent="0.25">
      <c r="A53" s="5" t="s">
        <v>63</v>
      </c>
      <c r="B53" s="37">
        <f>'Listino Generale'!T50</f>
        <v>2.1</v>
      </c>
      <c r="C53" s="7"/>
    </row>
    <row r="54" spans="1:3" ht="21.75" customHeight="1" x14ac:dyDescent="0.25">
      <c r="A54" s="5" t="s">
        <v>65</v>
      </c>
      <c r="B54" s="37">
        <f>'Listino Generale'!K51</f>
        <v>1</v>
      </c>
      <c r="C54" s="7" t="e">
        <f>(#REF!*0.3)+(#REF!*0.7)</f>
        <v>#REF!</v>
      </c>
    </row>
    <row r="55" spans="1:3" ht="21.75" customHeight="1" x14ac:dyDescent="0.25">
      <c r="A55" s="5" t="s">
        <v>67</v>
      </c>
      <c r="B55" s="37">
        <f>'Listino Generale'!K52</f>
        <v>0.99</v>
      </c>
      <c r="C55" s="7"/>
    </row>
    <row r="56" spans="1:3" ht="21.75" customHeight="1" x14ac:dyDescent="0.25">
      <c r="A56" s="5" t="s">
        <v>71</v>
      </c>
      <c r="B56" s="37">
        <f>'Listino Generale'!K53</f>
        <v>0.68500000000000005</v>
      </c>
      <c r="C56" s="6"/>
    </row>
    <row r="57" spans="1:3" ht="21.75" customHeight="1" x14ac:dyDescent="0.25">
      <c r="A57" s="12" t="s">
        <v>127</v>
      </c>
      <c r="B57" s="37"/>
      <c r="C57" s="6"/>
    </row>
    <row r="58" spans="1:3" ht="21.75" customHeight="1" x14ac:dyDescent="0.25">
      <c r="A58" s="5" t="s">
        <v>73</v>
      </c>
      <c r="B58" s="37">
        <f>'Listino Generale'!K55</f>
        <v>0.71</v>
      </c>
      <c r="C58" s="6"/>
    </row>
    <row r="59" spans="1:3" ht="21.75" customHeight="1" x14ac:dyDescent="0.25">
      <c r="A59" s="9" t="s">
        <v>374</v>
      </c>
      <c r="B59" s="37">
        <f>'Listino Generale'!K56</f>
        <v>2.0699999999999998</v>
      </c>
      <c r="C59" s="10"/>
    </row>
    <row r="60" spans="1:3" ht="21.75" customHeight="1" x14ac:dyDescent="0.25">
      <c r="A60" s="12" t="s">
        <v>128</v>
      </c>
      <c r="B60" s="37"/>
      <c r="C60" s="6"/>
    </row>
    <row r="61" spans="1:3" ht="21.75" customHeight="1" x14ac:dyDescent="0.25">
      <c r="A61" s="5" t="s">
        <v>75</v>
      </c>
      <c r="B61" s="37">
        <f>'Listino Generale'!K58</f>
        <v>0.66</v>
      </c>
      <c r="C61" s="6"/>
    </row>
    <row r="62" spans="1:3" ht="21.75" customHeight="1" x14ac:dyDescent="0.25">
      <c r="A62" s="12" t="s">
        <v>77</v>
      </c>
      <c r="B62" s="37">
        <f>'Listino Generale'!T59</f>
        <v>0</v>
      </c>
      <c r="C62" s="6"/>
    </row>
    <row r="63" spans="1:3" ht="21.75" customHeight="1" x14ac:dyDescent="0.25">
      <c r="A63" s="12" t="s">
        <v>79</v>
      </c>
      <c r="B63" s="37">
        <f>'Listino Generale'!K60</f>
        <v>0.75</v>
      </c>
      <c r="C63" s="6"/>
    </row>
    <row r="64" spans="1:3" ht="21.75" customHeight="1" x14ac:dyDescent="0.25">
      <c r="A64" s="5" t="s">
        <v>81</v>
      </c>
      <c r="B64" s="37">
        <f>'Listino Generale'!K61</f>
        <v>0.72</v>
      </c>
      <c r="C64" s="6"/>
    </row>
    <row r="65" spans="1:4" ht="21.75" customHeight="1" x14ac:dyDescent="0.25">
      <c r="A65" s="5" t="s">
        <v>83</v>
      </c>
      <c r="B65" s="37">
        <f>'Listino Generale'!K62</f>
        <v>0.75</v>
      </c>
      <c r="C65" s="6"/>
    </row>
    <row r="66" spans="1:4" ht="21.75" customHeight="1" x14ac:dyDescent="0.25">
      <c r="A66" s="5" t="s">
        <v>129</v>
      </c>
      <c r="B66" s="37"/>
      <c r="C66" s="6"/>
    </row>
    <row r="67" spans="1:4" ht="21.75" customHeight="1" x14ac:dyDescent="0.25">
      <c r="A67" s="5" t="s">
        <v>85</v>
      </c>
      <c r="B67" s="37">
        <f>'Listino Generale'!K71</f>
        <v>1.1000000000000001</v>
      </c>
      <c r="C67" s="7"/>
    </row>
    <row r="68" spans="1:4" ht="21.75" customHeight="1" x14ac:dyDescent="0.25">
      <c r="A68" s="5" t="s">
        <v>87</v>
      </c>
      <c r="B68" s="37">
        <f>'Listino Generale'!K72</f>
        <v>0.8</v>
      </c>
      <c r="C68" s="6"/>
    </row>
    <row r="69" spans="1:4" ht="21.75" customHeight="1" x14ac:dyDescent="0.25">
      <c r="A69" s="5" t="s">
        <v>88</v>
      </c>
      <c r="B69" s="37"/>
      <c r="C69" s="6"/>
    </row>
    <row r="70" spans="1:4" ht="21.75" customHeight="1" x14ac:dyDescent="0.25">
      <c r="A70" s="5" t="s">
        <v>89</v>
      </c>
      <c r="B70" s="37">
        <f>'Listino Generale'!K74</f>
        <v>1</v>
      </c>
      <c r="C70" s="6"/>
      <c r="D70" s="2" t="s">
        <v>351</v>
      </c>
    </row>
    <row r="71" spans="1:4" ht="21.75" customHeight="1" x14ac:dyDescent="0.25">
      <c r="A71" s="5" t="s">
        <v>90</v>
      </c>
      <c r="B71" s="37">
        <f>'Listino Generale'!K75</f>
        <v>1.1499999999999999</v>
      </c>
      <c r="C71" s="6"/>
    </row>
    <row r="72" spans="1:4" ht="21.75" customHeight="1" x14ac:dyDescent="0.25">
      <c r="A72" s="5" t="s">
        <v>91</v>
      </c>
      <c r="B72" s="37" t="e">
        <f>'Listino Generale'!#REF!</f>
        <v>#REF!</v>
      </c>
      <c r="C72" s="6"/>
    </row>
    <row r="73" spans="1:4" ht="21.75" customHeight="1" x14ac:dyDescent="0.25">
      <c r="A73" s="5" t="s">
        <v>92</v>
      </c>
      <c r="B73" s="37">
        <f>'Listino Generale'!K76</f>
        <v>1.1499999999999999</v>
      </c>
      <c r="C73" s="6"/>
    </row>
    <row r="74" spans="1:4" ht="21.75" customHeight="1" x14ac:dyDescent="0.25">
      <c r="A74" s="5" t="s">
        <v>391</v>
      </c>
      <c r="B74" s="37">
        <f>'Listino Generale'!K77</f>
        <v>1.1499999999999999</v>
      </c>
      <c r="C74" s="6"/>
    </row>
    <row r="75" spans="1:4" ht="21.75" customHeight="1" x14ac:dyDescent="0.25">
      <c r="A75" s="5" t="s">
        <v>93</v>
      </c>
      <c r="B75" s="37">
        <f>'Listino Generale'!K78</f>
        <v>0.52</v>
      </c>
      <c r="C75" s="7"/>
    </row>
    <row r="76" spans="1:4" ht="21.75" customHeight="1" x14ac:dyDescent="0.25">
      <c r="A76" s="5" t="s">
        <v>352</v>
      </c>
      <c r="B76" s="37">
        <f>'Listino Generale'!K79</f>
        <v>1.22</v>
      </c>
      <c r="C76" s="7"/>
    </row>
    <row r="77" spans="1:4" ht="21.75" customHeight="1" x14ac:dyDescent="0.25">
      <c r="A77" s="5" t="s">
        <v>94</v>
      </c>
      <c r="B77" s="37">
        <f>'Listino Generale'!K80</f>
        <v>0.64</v>
      </c>
      <c r="C77" s="6"/>
    </row>
    <row r="78" spans="1:4" ht="21.75" customHeight="1" x14ac:dyDescent="0.25">
      <c r="A78" s="5" t="s">
        <v>96</v>
      </c>
      <c r="B78" s="37">
        <f>'Listino Generale'!K81</f>
        <v>1.2</v>
      </c>
      <c r="C78" s="7"/>
    </row>
    <row r="79" spans="1:4" ht="21.75" customHeight="1" x14ac:dyDescent="0.25">
      <c r="A79" s="5" t="s">
        <v>97</v>
      </c>
      <c r="B79" s="37" t="e">
        <f>'Listino Generale'!#REF!</f>
        <v>#REF!</v>
      </c>
      <c r="C79" s="6"/>
    </row>
    <row r="80" spans="1:4" ht="21.75" customHeight="1" x14ac:dyDescent="0.25">
      <c r="A80" s="5" t="s">
        <v>98</v>
      </c>
      <c r="B80" s="37" t="e">
        <f>'Listino Generale'!#REF!</f>
        <v>#REF!</v>
      </c>
      <c r="C80" s="6"/>
    </row>
    <row r="81" spans="1:3" ht="21.75" customHeight="1" x14ac:dyDescent="0.25">
      <c r="A81" s="5" t="s">
        <v>99</v>
      </c>
      <c r="B81" s="37">
        <f>'Listino Generale'!K82</f>
        <v>0</v>
      </c>
      <c r="C81" s="6"/>
    </row>
    <row r="82" spans="1:3" ht="21.75" customHeight="1" x14ac:dyDescent="0.25">
      <c r="A82" s="5" t="s">
        <v>100</v>
      </c>
      <c r="B82" s="37">
        <f>'Listino Generale'!K83</f>
        <v>1.85</v>
      </c>
      <c r="C82" s="6"/>
    </row>
    <row r="83" spans="1:3" ht="21.75" customHeight="1" x14ac:dyDescent="0.25">
      <c r="A83" s="5" t="s">
        <v>102</v>
      </c>
      <c r="B83" s="37">
        <f>'Listino Generale'!K84</f>
        <v>0.46</v>
      </c>
      <c r="C83" s="6"/>
    </row>
    <row r="84" spans="1:3" ht="21.75" customHeight="1" x14ac:dyDescent="0.25">
      <c r="A84" s="5" t="s">
        <v>103</v>
      </c>
      <c r="B84" s="37">
        <f>'Listino Generale'!K85</f>
        <v>0.48</v>
      </c>
      <c r="C84" s="6"/>
    </row>
    <row r="85" spans="1:3" ht="21.75" customHeight="1" x14ac:dyDescent="0.25">
      <c r="A85" s="5" t="s">
        <v>130</v>
      </c>
      <c r="B85" s="37" t="e">
        <f>'Listino Generale'!#REF!</f>
        <v>#REF!</v>
      </c>
      <c r="C85" s="6"/>
    </row>
    <row r="86" spans="1:3" ht="21.75" customHeight="1" x14ac:dyDescent="0.25">
      <c r="A86" s="9" t="s">
        <v>375</v>
      </c>
      <c r="B86" s="37">
        <f>'Listino Generale'!K86</f>
        <v>0.46</v>
      </c>
      <c r="C86" s="10"/>
    </row>
    <row r="87" spans="1:3" ht="21.75" customHeight="1" x14ac:dyDescent="0.25">
      <c r="A87" s="9" t="s">
        <v>381</v>
      </c>
      <c r="B87" s="37"/>
      <c r="C87" s="10"/>
    </row>
    <row r="88" spans="1:3" ht="21.75" customHeight="1" x14ac:dyDescent="0.25">
      <c r="A88" s="5" t="s">
        <v>104</v>
      </c>
      <c r="B88" s="37">
        <f>'Listino Generale'!K88</f>
        <v>0.62</v>
      </c>
      <c r="C88" s="6"/>
    </row>
    <row r="89" spans="1:3" ht="21.75" customHeight="1" x14ac:dyDescent="0.25">
      <c r="A89" s="5" t="s">
        <v>106</v>
      </c>
      <c r="B89" s="37"/>
      <c r="C89" s="7"/>
    </row>
    <row r="90" spans="1:3" ht="21.75" customHeight="1" x14ac:dyDescent="0.25">
      <c r="A90" s="5" t="s">
        <v>389</v>
      </c>
      <c r="B90" s="37">
        <f>'Listino Generale'!K89</f>
        <v>1.1000000000000001</v>
      </c>
      <c r="C90" s="7"/>
    </row>
    <row r="91" spans="1:3" ht="21.75" customHeight="1" x14ac:dyDescent="0.25">
      <c r="A91" s="5" t="s">
        <v>289</v>
      </c>
      <c r="B91" s="37">
        <f>'Listino Generale'!K90</f>
        <v>0.62</v>
      </c>
      <c r="C91" s="7"/>
    </row>
    <row r="92" spans="1:3" ht="21.75" customHeight="1" x14ac:dyDescent="0.25">
      <c r="A92" s="5" t="s">
        <v>108</v>
      </c>
      <c r="B92" s="37">
        <f>'Listino Generale'!K91</f>
        <v>0.88</v>
      </c>
      <c r="C92" s="6"/>
    </row>
    <row r="93" spans="1:3" ht="21.75" customHeight="1" x14ac:dyDescent="0.25">
      <c r="A93" s="5" t="s">
        <v>110</v>
      </c>
      <c r="B93" s="37"/>
      <c r="C93" s="6"/>
    </row>
    <row r="94" spans="1:3" ht="21.75" customHeight="1" x14ac:dyDescent="0.25">
      <c r="A94" s="5" t="s">
        <v>112</v>
      </c>
      <c r="B94" s="37">
        <f>'Listino Generale'!K93</f>
        <v>1</v>
      </c>
      <c r="C94" s="7"/>
    </row>
    <row r="95" spans="1:3" ht="21.75" customHeight="1" x14ac:dyDescent="0.25">
      <c r="A95" s="9" t="s">
        <v>114</v>
      </c>
      <c r="B95" s="37">
        <f>'Listino Generale'!K94</f>
        <v>1.6910000000000001</v>
      </c>
      <c r="C95" s="10"/>
    </row>
    <row r="96" spans="1:3" ht="21.75" customHeight="1" x14ac:dyDescent="0.25">
      <c r="A96" s="5" t="s">
        <v>116</v>
      </c>
      <c r="B96" s="37">
        <f>'Listino Generale'!T96</f>
        <v>3.1350000000000002</v>
      </c>
      <c r="C96" s="6">
        <v>1800</v>
      </c>
    </row>
    <row r="97" spans="1:4" ht="21.75" customHeight="1" x14ac:dyDescent="0.25">
      <c r="A97" s="5" t="s">
        <v>281</v>
      </c>
      <c r="B97" s="37">
        <f>'Listino Generale'!K97</f>
        <v>0</v>
      </c>
      <c r="C97" s="6">
        <v>1750</v>
      </c>
      <c r="D97" s="25"/>
    </row>
    <row r="98" spans="1:4" ht="21.75" customHeight="1" x14ac:dyDescent="0.25">
      <c r="A98" s="5" t="s">
        <v>282</v>
      </c>
      <c r="B98" s="37">
        <f>'Listino Generale'!K95</f>
        <v>0</v>
      </c>
      <c r="C98" s="7">
        <f>((85*C97)/100)+50</f>
        <v>1537.5</v>
      </c>
    </row>
    <row r="99" spans="1:4" ht="21.75" customHeight="1" x14ac:dyDescent="0.25">
      <c r="A99" s="13" t="s">
        <v>255</v>
      </c>
      <c r="B99" s="37" t="str">
        <f>'Listino Generale'!K98</f>
        <v xml:space="preserve"> -</v>
      </c>
      <c r="C99" s="14">
        <v>2225</v>
      </c>
      <c r="D99" s="25"/>
    </row>
    <row r="100" spans="1:4" ht="21.75" customHeight="1" x14ac:dyDescent="0.25">
      <c r="A100" s="15" t="s">
        <v>278</v>
      </c>
      <c r="B100" s="37">
        <f>'Listino Generale'!K99</f>
        <v>2.4599999999999995</v>
      </c>
      <c r="C100" s="14">
        <v>2635</v>
      </c>
    </row>
    <row r="101" spans="1:4" ht="21.75" customHeight="1" x14ac:dyDescent="0.25">
      <c r="A101" s="15" t="s">
        <v>279</v>
      </c>
      <c r="B101" s="37">
        <f>'Listino Generale'!K101</f>
        <v>2.88</v>
      </c>
      <c r="C101" s="14">
        <v>2765</v>
      </c>
    </row>
    <row r="102" spans="1:4" ht="21.75" customHeight="1" x14ac:dyDescent="0.25">
      <c r="A102" s="15" t="s">
        <v>256</v>
      </c>
      <c r="B102" s="37">
        <f>'Listino Generale'!K102</f>
        <v>3.12</v>
      </c>
      <c r="C102" s="14">
        <v>3025</v>
      </c>
    </row>
    <row r="103" spans="1:4" ht="21.75" customHeight="1" x14ac:dyDescent="0.25">
      <c r="A103" s="15" t="s">
        <v>257</v>
      </c>
      <c r="B103" s="37">
        <f>'Listino Generale'!K103</f>
        <v>3.7199999999999998</v>
      </c>
      <c r="C103" s="14">
        <v>3625</v>
      </c>
    </row>
    <row r="104" spans="1:4" ht="21.75" customHeight="1" x14ac:dyDescent="0.25">
      <c r="A104" s="16" t="s">
        <v>243</v>
      </c>
      <c r="B104" s="38"/>
      <c r="C104" s="24"/>
    </row>
    <row r="105" spans="1:4" ht="21.75" customHeight="1" x14ac:dyDescent="0.25">
      <c r="A105" s="16" t="s">
        <v>244</v>
      </c>
      <c r="B105" s="38"/>
      <c r="C105" s="24"/>
    </row>
    <row r="106" spans="1:4" ht="21.75" customHeight="1" x14ac:dyDescent="0.25">
      <c r="A106" s="16" t="s">
        <v>245</v>
      </c>
      <c r="B106" s="37" t="str">
        <f>'Listino Generale'!K109</f>
        <v xml:space="preserve"> -</v>
      </c>
      <c r="C106" s="14">
        <v>2575</v>
      </c>
    </row>
    <row r="107" spans="1:4" ht="21.75" customHeight="1" x14ac:dyDescent="0.25">
      <c r="A107" s="16" t="s">
        <v>246</v>
      </c>
      <c r="B107" s="37" t="str">
        <f>'Listino Generale'!K110</f>
        <v xml:space="preserve"> -</v>
      </c>
      <c r="C107" s="14">
        <v>2255</v>
      </c>
    </row>
    <row r="108" spans="1:4" ht="21.75" customHeight="1" x14ac:dyDescent="0.25">
      <c r="A108" s="16" t="s">
        <v>247</v>
      </c>
      <c r="B108" s="37">
        <f>'Listino Generale'!K111</f>
        <v>0</v>
      </c>
      <c r="C108" s="14">
        <v>2505</v>
      </c>
    </row>
    <row r="109" spans="1:4" ht="21.75" customHeight="1" x14ac:dyDescent="0.25">
      <c r="A109" s="16" t="s">
        <v>248</v>
      </c>
      <c r="B109" s="38"/>
      <c r="C109" s="24"/>
    </row>
    <row r="110" spans="1:4" ht="21.75" customHeight="1" x14ac:dyDescent="0.25">
      <c r="A110" s="17"/>
      <c r="B110" s="38"/>
      <c r="C110" s="24"/>
    </row>
    <row r="111" spans="1:4" ht="21.75" customHeight="1" x14ac:dyDescent="0.25">
      <c r="A111" s="15" t="s">
        <v>163</v>
      </c>
      <c r="B111" s="37" t="str">
        <f>'Listino Generale'!K114</f>
        <v xml:space="preserve"> -</v>
      </c>
      <c r="C111" s="14">
        <v>3210</v>
      </c>
    </row>
    <row r="112" spans="1:4" ht="21.75" customHeight="1" x14ac:dyDescent="0.25">
      <c r="A112" s="16" t="s">
        <v>249</v>
      </c>
      <c r="B112" s="37" t="str">
        <f>'Listino Generale'!K115</f>
        <v xml:space="preserve"> -</v>
      </c>
      <c r="C112" s="14">
        <v>3105</v>
      </c>
    </row>
    <row r="113" spans="1:4" ht="21.75" customHeight="1" x14ac:dyDescent="0.25">
      <c r="A113" s="16" t="s">
        <v>250</v>
      </c>
      <c r="B113" s="37">
        <f>'Listino Generale'!K116</f>
        <v>0</v>
      </c>
      <c r="C113" s="14">
        <v>3105</v>
      </c>
    </row>
    <row r="114" spans="1:4" ht="21.75" customHeight="1" x14ac:dyDescent="0.25">
      <c r="A114" s="19" t="s">
        <v>324</v>
      </c>
      <c r="B114" s="37" t="str">
        <f>'Listino Generale'!K117</f>
        <v xml:space="preserve"> -</v>
      </c>
      <c r="C114" s="24" t="e">
        <f>B114+100</f>
        <v>#VALUE!</v>
      </c>
    </row>
    <row r="115" spans="1:4" ht="21.75" customHeight="1" x14ac:dyDescent="0.25">
      <c r="A115" s="19" t="s">
        <v>323</v>
      </c>
      <c r="B115" s="37">
        <f>'Listino Generale'!K118</f>
        <v>0</v>
      </c>
      <c r="C115" s="18">
        <f>B115+100</f>
        <v>100</v>
      </c>
    </row>
    <row r="116" spans="1:4" ht="21.75" customHeight="1" x14ac:dyDescent="0.25">
      <c r="A116" s="16" t="s">
        <v>251</v>
      </c>
      <c r="B116" s="38"/>
      <c r="C116" s="14"/>
    </row>
    <row r="117" spans="1:4" ht="21.75" customHeight="1" x14ac:dyDescent="0.25">
      <c r="A117" s="16" t="s">
        <v>252</v>
      </c>
      <c r="B117" s="38"/>
      <c r="C117" s="14"/>
    </row>
    <row r="118" spans="1:4" ht="21.75" customHeight="1" x14ac:dyDescent="0.25">
      <c r="A118" s="16" t="s">
        <v>253</v>
      </c>
      <c r="B118" s="37">
        <f>'Listino Generale'!K123</f>
        <v>0</v>
      </c>
      <c r="C118" s="14">
        <v>3450</v>
      </c>
    </row>
    <row r="119" spans="1:4" ht="21.75" customHeight="1" x14ac:dyDescent="0.25">
      <c r="A119" s="16" t="s">
        <v>254</v>
      </c>
      <c r="B119" s="37">
        <f>'Listino Generale'!G125</f>
        <v>3.5</v>
      </c>
      <c r="C119" s="14">
        <v>3450</v>
      </c>
    </row>
    <row r="120" spans="1:4" ht="21.75" customHeight="1" x14ac:dyDescent="0.25">
      <c r="A120" s="19" t="s">
        <v>452</v>
      </c>
      <c r="B120" s="37">
        <f>'Listino Generale'!G125</f>
        <v>3.5</v>
      </c>
      <c r="C120" s="1"/>
      <c r="D120" s="2" t="s">
        <v>453</v>
      </c>
    </row>
    <row r="121" spans="1:4" ht="21.75" customHeight="1" x14ac:dyDescent="0.25">
      <c r="A121" s="16" t="s">
        <v>343</v>
      </c>
      <c r="B121" s="38"/>
      <c r="C121" s="18"/>
    </row>
    <row r="122" spans="1:4" ht="21.75" customHeight="1" x14ac:dyDescent="0.25">
      <c r="A122" s="15" t="s">
        <v>262</v>
      </c>
      <c r="B122" s="38"/>
      <c r="C122" s="14" t="s">
        <v>342</v>
      </c>
    </row>
    <row r="123" spans="1:4" ht="21.75" customHeight="1" x14ac:dyDescent="0.25">
      <c r="A123" s="15" t="s">
        <v>336</v>
      </c>
      <c r="B123" s="38">
        <f>'Listino Generale'!G126</f>
        <v>3.65</v>
      </c>
      <c r="C123" s="14">
        <v>2400</v>
      </c>
    </row>
    <row r="124" spans="1:4" ht="21.75" customHeight="1" x14ac:dyDescent="0.25">
      <c r="A124" s="15" t="s">
        <v>337</v>
      </c>
      <c r="B124" s="38">
        <f>'Listino Generale'!G127</f>
        <v>3</v>
      </c>
      <c r="C124" s="14">
        <v>1670</v>
      </c>
    </row>
    <row r="125" spans="1:4" ht="21.75" customHeight="1" x14ac:dyDescent="0.25">
      <c r="A125" s="15" t="s">
        <v>344</v>
      </c>
      <c r="B125" s="38">
        <f>'Listino Generale'!G128</f>
        <v>3</v>
      </c>
      <c r="C125" s="14">
        <v>1750</v>
      </c>
    </row>
    <row r="126" spans="1:4" ht="21.75" customHeight="1" x14ac:dyDescent="0.25">
      <c r="A126" s="15" t="s">
        <v>338</v>
      </c>
      <c r="B126" s="38">
        <f>'Listino Generale'!G129</f>
        <v>0</v>
      </c>
      <c r="C126" s="14">
        <v>1490</v>
      </c>
    </row>
    <row r="127" spans="1:4" ht="21.75" customHeight="1" x14ac:dyDescent="0.25">
      <c r="A127" s="15" t="s">
        <v>339</v>
      </c>
      <c r="B127" s="38">
        <f>'Listino Generale'!G130</f>
        <v>0</v>
      </c>
      <c r="C127" s="14">
        <v>1600</v>
      </c>
    </row>
    <row r="128" spans="1:4" ht="21.75" customHeight="1" x14ac:dyDescent="0.25">
      <c r="A128" s="15" t="s">
        <v>340</v>
      </c>
      <c r="B128" s="38">
        <f>'Listino Generale'!G131</f>
        <v>2.0249999999999999</v>
      </c>
      <c r="C128" s="14">
        <v>1640</v>
      </c>
    </row>
    <row r="129" spans="1:3" ht="21.75" customHeight="1" x14ac:dyDescent="0.25">
      <c r="A129" s="19" t="s">
        <v>306</v>
      </c>
      <c r="B129" s="38">
        <f>'Listino Generale'!G134</f>
        <v>2.25</v>
      </c>
      <c r="C129" s="14">
        <v>1100</v>
      </c>
    </row>
    <row r="130" spans="1:3" ht="21.75" customHeight="1" x14ac:dyDescent="0.25">
      <c r="A130" s="23" t="s">
        <v>392</v>
      </c>
      <c r="B130" s="39">
        <f>'Listino Generale'!T135</f>
        <v>4.2</v>
      </c>
      <c r="C130" s="26">
        <f>((1250*25)/30)+100+80</f>
        <v>1221.6666666666667</v>
      </c>
    </row>
    <row r="131" spans="1:3" ht="21.75" customHeight="1" x14ac:dyDescent="0.25">
      <c r="A131" s="15" t="s">
        <v>393</v>
      </c>
      <c r="B131" s="38">
        <f>'Listino Generale'!G136</f>
        <v>0.86</v>
      </c>
      <c r="C131" s="14">
        <v>880</v>
      </c>
    </row>
    <row r="132" spans="1:3" ht="21.75" customHeight="1" x14ac:dyDescent="0.25">
      <c r="A132" s="19" t="s">
        <v>290</v>
      </c>
      <c r="B132" s="38">
        <f>'Listino Generale'!G137</f>
        <v>1.1000000000000001</v>
      </c>
      <c r="C132" s="14">
        <v>1600</v>
      </c>
    </row>
    <row r="133" spans="1:3" ht="21.75" customHeight="1" x14ac:dyDescent="0.25">
      <c r="A133" s="19" t="s">
        <v>293</v>
      </c>
      <c r="B133" s="38">
        <f>'Listino Generale'!G138</f>
        <v>2.48</v>
      </c>
      <c r="C133" s="14">
        <v>1800</v>
      </c>
    </row>
    <row r="134" spans="1:3" ht="21.75" customHeight="1" x14ac:dyDescent="0.25">
      <c r="A134" s="19" t="s">
        <v>295</v>
      </c>
      <c r="B134" s="38"/>
      <c r="C134" s="14" t="s">
        <v>342</v>
      </c>
    </row>
    <row r="135" spans="1:3" ht="21.75" customHeight="1" x14ac:dyDescent="0.25">
      <c r="A135" s="19" t="s">
        <v>297</v>
      </c>
      <c r="B135" s="38">
        <f>'Listino Generale'!G140</f>
        <v>2.48</v>
      </c>
      <c r="C135" s="14">
        <v>2010</v>
      </c>
    </row>
    <row r="136" spans="1:3" ht="21.75" customHeight="1" x14ac:dyDescent="0.25">
      <c r="A136" s="19" t="s">
        <v>299</v>
      </c>
      <c r="B136" s="38">
        <f>'Listino Generale'!G141</f>
        <v>3.25</v>
      </c>
      <c r="C136" s="14">
        <v>1920</v>
      </c>
    </row>
    <row r="137" spans="1:3" ht="21.75" customHeight="1" x14ac:dyDescent="0.25">
      <c r="A137" s="19" t="s">
        <v>301</v>
      </c>
      <c r="B137" s="38">
        <f>'Listino Generale'!G154</f>
        <v>1.76</v>
      </c>
      <c r="C137" s="14">
        <v>1960</v>
      </c>
    </row>
    <row r="138" spans="1:3" ht="21.75" customHeight="1" x14ac:dyDescent="0.25">
      <c r="A138" s="19" t="s">
        <v>303</v>
      </c>
      <c r="B138" s="38">
        <f>'Listino Generale'!G155</f>
        <v>1.76</v>
      </c>
      <c r="C138" s="14">
        <v>1850</v>
      </c>
    </row>
    <row r="139" spans="1:3" ht="21.75" customHeight="1" x14ac:dyDescent="0.25">
      <c r="A139" s="19" t="s">
        <v>304</v>
      </c>
      <c r="B139" s="38">
        <f>'Listino Generale'!G156</f>
        <v>2.7</v>
      </c>
      <c r="C139" s="14">
        <v>1990</v>
      </c>
    </row>
    <row r="140" spans="1:3" ht="21.75" customHeight="1" x14ac:dyDescent="0.25">
      <c r="A140" s="19" t="s">
        <v>305</v>
      </c>
      <c r="B140" s="38">
        <f>'Listino Generale'!G157</f>
        <v>1.7</v>
      </c>
      <c r="C140" s="14">
        <v>2500</v>
      </c>
    </row>
    <row r="141" spans="1:3" ht="21.75" customHeight="1" x14ac:dyDescent="0.25">
      <c r="A141" s="19" t="s">
        <v>394</v>
      </c>
      <c r="B141" s="38" t="str">
        <f>'Listino Generale'!G158</f>
        <v>on request</v>
      </c>
      <c r="C141" s="14">
        <v>2560</v>
      </c>
    </row>
    <row r="142" spans="1:3" ht="21.75" customHeight="1" x14ac:dyDescent="0.25">
      <c r="A142" s="19" t="s">
        <v>309</v>
      </c>
      <c r="B142" s="38">
        <f>'Listino Generale'!G159</f>
        <v>2.0299999999999998</v>
      </c>
      <c r="C142" s="14">
        <v>1820</v>
      </c>
    </row>
    <row r="143" spans="1:3" ht="21.75" customHeight="1" x14ac:dyDescent="0.25">
      <c r="A143" s="19" t="s">
        <v>311</v>
      </c>
      <c r="B143" s="38">
        <f>'Listino Generale'!G160</f>
        <v>1.9</v>
      </c>
      <c r="C143" s="14">
        <v>1880</v>
      </c>
    </row>
    <row r="144" spans="1:3" ht="21.75" customHeight="1" x14ac:dyDescent="0.25">
      <c r="A144" s="19" t="s">
        <v>313</v>
      </c>
      <c r="B144" s="38">
        <f>'Listino Generale'!G161</f>
        <v>2</v>
      </c>
      <c r="C144" s="14">
        <v>1880</v>
      </c>
    </row>
    <row r="145" spans="1:3" ht="21.75" customHeight="1" x14ac:dyDescent="0.25">
      <c r="A145" s="19" t="s">
        <v>315</v>
      </c>
      <c r="B145" s="38">
        <f>'Listino Generale'!G162</f>
        <v>0</v>
      </c>
      <c r="C145" s="14">
        <v>1920</v>
      </c>
    </row>
    <row r="146" spans="1:3" ht="21.75" customHeight="1" x14ac:dyDescent="0.25">
      <c r="A146" s="19" t="s">
        <v>317</v>
      </c>
      <c r="B146" s="38"/>
      <c r="C146" s="14"/>
    </row>
    <row r="147" spans="1:3" ht="21.75" customHeight="1" x14ac:dyDescent="0.25">
      <c r="A147" s="19" t="s">
        <v>319</v>
      </c>
      <c r="B147" s="38">
        <f>'Listino Generale'!G164</f>
        <v>1.6</v>
      </c>
      <c r="C147" s="14">
        <v>1850</v>
      </c>
    </row>
    <row r="148" spans="1:3" ht="21.75" customHeight="1" x14ac:dyDescent="0.25">
      <c r="A148" s="19" t="s">
        <v>321</v>
      </c>
      <c r="B148" s="38">
        <f>'Listino Generale'!G165</f>
        <v>0</v>
      </c>
      <c r="C148" s="14">
        <v>1850</v>
      </c>
    </row>
    <row r="149" spans="1:3" ht="21.75" customHeight="1" x14ac:dyDescent="0.25">
      <c r="A149" s="15" t="s">
        <v>274</v>
      </c>
      <c r="B149" s="38">
        <f>'Listino Generale'!G166</f>
        <v>1.85</v>
      </c>
      <c r="C149" s="14">
        <v>3180</v>
      </c>
    </row>
    <row r="150" spans="1:3" ht="21.75" customHeight="1" x14ac:dyDescent="0.25">
      <c r="A150" s="15" t="s">
        <v>275</v>
      </c>
      <c r="B150" s="38"/>
      <c r="C150" s="14"/>
    </row>
    <row r="151" spans="1:3" ht="21.75" customHeight="1" x14ac:dyDescent="0.25">
      <c r="A151" s="19" t="s">
        <v>348</v>
      </c>
      <c r="B151" s="38">
        <f>'Listino Generale'!G168</f>
        <v>3.32</v>
      </c>
      <c r="C151" s="14">
        <v>1960</v>
      </c>
    </row>
    <row r="152" spans="1:3" ht="21.75" customHeight="1" x14ac:dyDescent="0.25">
      <c r="A152" s="19" t="s">
        <v>396</v>
      </c>
      <c r="B152" s="38"/>
      <c r="C152" s="14"/>
    </row>
    <row r="153" spans="1:3" ht="21.75" customHeight="1" x14ac:dyDescent="0.25">
      <c r="A153" s="19" t="s">
        <v>395</v>
      </c>
      <c r="B153" s="38">
        <f>'Listino Generale'!G170</f>
        <v>2.5</v>
      </c>
      <c r="C153" s="35">
        <v>2000</v>
      </c>
    </row>
    <row r="154" spans="1:3" ht="21.75" customHeight="1" x14ac:dyDescent="0.25">
      <c r="A154" s="20" t="s">
        <v>239</v>
      </c>
      <c r="B154" s="41">
        <f>'Listino Generale'!G175</f>
        <v>3.5</v>
      </c>
      <c r="C154" s="28">
        <v>3.46</v>
      </c>
    </row>
    <row r="155" spans="1:3" ht="21.75" customHeight="1" x14ac:dyDescent="0.25">
      <c r="A155" s="21" t="s">
        <v>166</v>
      </c>
      <c r="B155" s="41">
        <f>'Listino Generale'!G176</f>
        <v>2.1</v>
      </c>
      <c r="C155" s="29">
        <v>2.1800000000000002</v>
      </c>
    </row>
    <row r="156" spans="1:3" ht="21.75" customHeight="1" x14ac:dyDescent="0.25">
      <c r="A156" s="21" t="s">
        <v>137</v>
      </c>
      <c r="B156" s="41">
        <f>'Listino Generale'!G177</f>
        <v>1.98</v>
      </c>
      <c r="C156" s="29">
        <v>1.98</v>
      </c>
    </row>
    <row r="157" spans="1:3" ht="21.75" customHeight="1" x14ac:dyDescent="0.25">
      <c r="A157" s="21" t="s">
        <v>138</v>
      </c>
      <c r="B157" s="41">
        <f>'Listino Generale'!G178</f>
        <v>1.85</v>
      </c>
      <c r="C157" s="29">
        <v>1.99</v>
      </c>
    </row>
    <row r="158" spans="1:3" ht="21.75" customHeight="1" x14ac:dyDescent="0.25">
      <c r="A158" s="21" t="s">
        <v>139</v>
      </c>
      <c r="B158" s="41">
        <f>'Listino Generale'!G179</f>
        <v>3.89</v>
      </c>
      <c r="C158" s="29">
        <v>4.07</v>
      </c>
    </row>
    <row r="159" spans="1:3" ht="21.75" customHeight="1" x14ac:dyDescent="0.25">
      <c r="A159" s="21" t="s">
        <v>140</v>
      </c>
      <c r="B159" s="41">
        <f>'Listino Generale'!G180</f>
        <v>2.42</v>
      </c>
      <c r="C159" s="29">
        <v>2.83</v>
      </c>
    </row>
    <row r="160" spans="1:3" ht="21.75" customHeight="1" x14ac:dyDescent="0.25">
      <c r="A160" s="21" t="s">
        <v>141</v>
      </c>
      <c r="B160" s="41">
        <f>'Listino Generale'!G181</f>
        <v>2.25</v>
      </c>
      <c r="C160" s="29">
        <v>2.5499999999999998</v>
      </c>
    </row>
    <row r="161" spans="1:3" ht="21.75" customHeight="1" x14ac:dyDescent="0.25">
      <c r="A161" s="21" t="s">
        <v>142</v>
      </c>
      <c r="B161" s="41">
        <f>'Listino Generale'!G182</f>
        <v>2.1</v>
      </c>
      <c r="C161" s="29">
        <v>2.4300000000000002</v>
      </c>
    </row>
    <row r="162" spans="1:3" ht="21.75" customHeight="1" x14ac:dyDescent="0.25">
      <c r="A162" s="21" t="s">
        <v>143</v>
      </c>
      <c r="B162" s="41">
        <f>'Listino Generale'!G183</f>
        <v>1.78</v>
      </c>
      <c r="C162" s="29">
        <v>1.7</v>
      </c>
    </row>
    <row r="163" spans="1:3" ht="21.75" customHeight="1" x14ac:dyDescent="0.25">
      <c r="A163" s="21" t="s">
        <v>144</v>
      </c>
      <c r="B163" s="41">
        <f>'Listino Generale'!G184</f>
        <v>2.06</v>
      </c>
      <c r="C163" s="29">
        <v>2.38</v>
      </c>
    </row>
    <row r="164" spans="1:3" ht="21.75" customHeight="1" x14ac:dyDescent="0.25">
      <c r="A164" s="21" t="s">
        <v>167</v>
      </c>
      <c r="B164" s="41">
        <f>'Listino Generale'!G185</f>
        <v>2.33</v>
      </c>
      <c r="C164" s="29">
        <v>2.7</v>
      </c>
    </row>
    <row r="165" spans="1:3" ht="21.75" customHeight="1" x14ac:dyDescent="0.25">
      <c r="A165" s="21" t="s">
        <v>168</v>
      </c>
      <c r="B165" s="41">
        <f>'Listino Generale'!G193</f>
        <v>3.39</v>
      </c>
      <c r="C165" s="29">
        <v>1.53</v>
      </c>
    </row>
    <row r="166" spans="1:3" ht="21.75" customHeight="1" x14ac:dyDescent="0.25">
      <c r="A166" s="21" t="s">
        <v>145</v>
      </c>
      <c r="B166" s="41">
        <f>'Listino Generale'!G186</f>
        <v>1.51</v>
      </c>
      <c r="C166" s="29">
        <v>1.26</v>
      </c>
    </row>
    <row r="167" spans="1:3" ht="21.75" customHeight="1" x14ac:dyDescent="0.25">
      <c r="A167" s="21" t="s">
        <v>169</v>
      </c>
      <c r="B167" s="41">
        <f>'Listino Generale'!G187</f>
        <v>1.41</v>
      </c>
      <c r="C167" s="29">
        <v>1.47</v>
      </c>
    </row>
    <row r="168" spans="1:3" ht="21.75" customHeight="1" x14ac:dyDescent="0.25">
      <c r="A168" s="21" t="s">
        <v>170</v>
      </c>
      <c r="B168" s="41"/>
      <c r="C168" s="29"/>
    </row>
    <row r="169" spans="1:3" ht="21.75" customHeight="1" x14ac:dyDescent="0.25">
      <c r="A169" s="21" t="s">
        <v>171</v>
      </c>
      <c r="B169" s="41">
        <f>'Listino Generale'!G189</f>
        <v>0</v>
      </c>
      <c r="C169" s="29">
        <v>2.64</v>
      </c>
    </row>
    <row r="170" spans="1:3" ht="21.75" customHeight="1" x14ac:dyDescent="0.25">
      <c r="A170" s="21" t="s">
        <v>172</v>
      </c>
      <c r="B170" s="41">
        <f>'Listino Generale'!G190</f>
        <v>2.5499999999999998</v>
      </c>
      <c r="C170" s="29">
        <v>4.22</v>
      </c>
    </row>
    <row r="171" spans="1:3" ht="21.75" customHeight="1" x14ac:dyDescent="0.25">
      <c r="A171" s="21" t="s">
        <v>146</v>
      </c>
      <c r="B171" s="41">
        <f>'Listino Generale'!G191</f>
        <v>4.1500000000000004</v>
      </c>
      <c r="C171" s="29">
        <v>2.27</v>
      </c>
    </row>
    <row r="172" spans="1:3" ht="21.75" customHeight="1" x14ac:dyDescent="0.25">
      <c r="A172" s="21" t="s">
        <v>376</v>
      </c>
      <c r="B172" s="41">
        <f>'Listino Generale'!G192</f>
        <v>2.27</v>
      </c>
      <c r="C172" s="29">
        <v>1.62</v>
      </c>
    </row>
    <row r="173" spans="1:3" ht="21.75" customHeight="1" x14ac:dyDescent="0.25">
      <c r="A173" s="21" t="s">
        <v>238</v>
      </c>
      <c r="B173" s="41">
        <f>'Listino Generale'!G194</f>
        <v>1.83</v>
      </c>
      <c r="C173" s="29">
        <v>2.89</v>
      </c>
    </row>
    <row r="174" spans="1:3" ht="21.75" customHeight="1" x14ac:dyDescent="0.25">
      <c r="A174" s="21" t="s">
        <v>147</v>
      </c>
      <c r="B174" s="41">
        <f>'Listino Generale'!G195</f>
        <v>1.53</v>
      </c>
      <c r="C174" s="29">
        <v>1.42</v>
      </c>
    </row>
    <row r="175" spans="1:3" ht="21.75" customHeight="1" x14ac:dyDescent="0.25">
      <c r="A175" s="21" t="s">
        <v>173</v>
      </c>
      <c r="B175" s="41">
        <f>'Listino Generale'!G196</f>
        <v>3.33</v>
      </c>
      <c r="C175" s="29">
        <v>2.88</v>
      </c>
    </row>
    <row r="176" spans="1:3" ht="21.75" customHeight="1" x14ac:dyDescent="0.25">
      <c r="A176" s="21" t="s">
        <v>174</v>
      </c>
      <c r="B176" s="41">
        <f>'Listino Generale'!G197</f>
        <v>2.13</v>
      </c>
      <c r="C176" s="29">
        <v>1.82</v>
      </c>
    </row>
    <row r="177" spans="1:3" ht="21.75" customHeight="1" x14ac:dyDescent="0.25">
      <c r="A177" s="21" t="s">
        <v>175</v>
      </c>
      <c r="B177" s="41">
        <f>'Listino Generale'!G198</f>
        <v>3.02</v>
      </c>
      <c r="C177" s="29">
        <v>2.83</v>
      </c>
    </row>
    <row r="178" spans="1:3" ht="21.75" customHeight="1" x14ac:dyDescent="0.25">
      <c r="A178" s="21" t="s">
        <v>176</v>
      </c>
      <c r="B178" s="41">
        <f>'Listino Generale'!G199</f>
        <v>1.35</v>
      </c>
      <c r="C178" s="29">
        <v>1.25</v>
      </c>
    </row>
    <row r="179" spans="1:3" ht="21.75" customHeight="1" x14ac:dyDescent="0.25">
      <c r="A179" s="21" t="s">
        <v>177</v>
      </c>
      <c r="B179" s="41">
        <f>'Listino Generale'!G200</f>
        <v>5.73</v>
      </c>
      <c r="C179" s="29">
        <v>5.85</v>
      </c>
    </row>
    <row r="180" spans="1:3" ht="21.75" customHeight="1" x14ac:dyDescent="0.25">
      <c r="A180" s="21" t="s">
        <v>133</v>
      </c>
      <c r="B180" s="41">
        <f>'Listino Generale'!G201</f>
        <v>3.25</v>
      </c>
      <c r="C180" s="29">
        <v>3</v>
      </c>
    </row>
    <row r="181" spans="1:3" ht="21.75" customHeight="1" x14ac:dyDescent="0.25">
      <c r="A181" s="21" t="s">
        <v>178</v>
      </c>
      <c r="B181" s="41">
        <f>'Listino Generale'!G202</f>
        <v>2.71</v>
      </c>
      <c r="C181" s="29">
        <v>2.61</v>
      </c>
    </row>
    <row r="182" spans="1:3" ht="21.75" customHeight="1" x14ac:dyDescent="0.25">
      <c r="A182" s="21" t="s">
        <v>148</v>
      </c>
      <c r="B182" s="41">
        <f>'Listino Generale'!G203</f>
        <v>2.5</v>
      </c>
      <c r="C182" s="29">
        <v>2.68</v>
      </c>
    </row>
    <row r="183" spans="1:3" ht="21.75" customHeight="1" x14ac:dyDescent="0.25">
      <c r="A183" s="21" t="s">
        <v>179</v>
      </c>
      <c r="B183" s="41">
        <f>'Listino Generale'!G204</f>
        <v>4.45</v>
      </c>
      <c r="C183" s="29">
        <v>3.21</v>
      </c>
    </row>
    <row r="184" spans="1:3" ht="21.75" customHeight="1" x14ac:dyDescent="0.25">
      <c r="A184" s="21" t="s">
        <v>180</v>
      </c>
      <c r="B184" s="41">
        <f>'Listino Generale'!G205</f>
        <v>2.4</v>
      </c>
      <c r="C184" s="29">
        <v>2.36</v>
      </c>
    </row>
    <row r="185" spans="1:3" ht="21.75" customHeight="1" x14ac:dyDescent="0.25">
      <c r="A185" s="21" t="s">
        <v>149</v>
      </c>
      <c r="B185" s="41" t="e">
        <f>'Listino Generale'!#REF!</f>
        <v>#REF!</v>
      </c>
      <c r="C185" s="29">
        <v>2.52</v>
      </c>
    </row>
    <row r="186" spans="1:3" ht="21.75" customHeight="1" x14ac:dyDescent="0.25">
      <c r="A186" s="21" t="s">
        <v>181</v>
      </c>
      <c r="B186" s="41">
        <f>'Listino Generale'!G206</f>
        <v>3</v>
      </c>
      <c r="C186" s="29">
        <v>2.52</v>
      </c>
    </row>
    <row r="187" spans="1:3" ht="21.75" customHeight="1" x14ac:dyDescent="0.25">
      <c r="A187" s="21" t="s">
        <v>182</v>
      </c>
      <c r="B187" s="41">
        <f>'Listino Generale'!G207</f>
        <v>3.13</v>
      </c>
      <c r="C187" s="29">
        <v>3.85</v>
      </c>
    </row>
    <row r="188" spans="1:3" ht="21.75" customHeight="1" x14ac:dyDescent="0.25">
      <c r="A188" s="21" t="s">
        <v>183</v>
      </c>
      <c r="B188" s="41">
        <f>'Listino Generale'!G208</f>
        <v>3.13</v>
      </c>
      <c r="C188" s="29">
        <v>2.97</v>
      </c>
    </row>
    <row r="189" spans="1:3" ht="21.75" customHeight="1" x14ac:dyDescent="0.25">
      <c r="A189" s="21" t="s">
        <v>184</v>
      </c>
      <c r="B189" s="41">
        <f>'Listino Generale'!G209</f>
        <v>2.0499999999999998</v>
      </c>
      <c r="C189" s="29">
        <v>3.24</v>
      </c>
    </row>
    <row r="190" spans="1:3" ht="21.75" customHeight="1" x14ac:dyDescent="0.25">
      <c r="A190" s="21" t="s">
        <v>185</v>
      </c>
      <c r="B190" s="41">
        <f>'Listino Generale'!G210</f>
        <v>3.13</v>
      </c>
      <c r="C190" s="29"/>
    </row>
    <row r="191" spans="1:3" ht="21.75" customHeight="1" x14ac:dyDescent="0.25">
      <c r="A191" s="21" t="s">
        <v>150</v>
      </c>
      <c r="B191" s="41">
        <f>'Listino Generale'!G211</f>
        <v>1.91</v>
      </c>
      <c r="C191" s="29">
        <v>4.6399999999999997</v>
      </c>
    </row>
    <row r="192" spans="1:3" ht="21.75" customHeight="1" x14ac:dyDescent="0.25">
      <c r="A192" s="21" t="s">
        <v>151</v>
      </c>
      <c r="B192" s="41">
        <f>'Listino Generale'!G212</f>
        <v>2.19</v>
      </c>
      <c r="C192" s="29">
        <v>2.57</v>
      </c>
    </row>
    <row r="193" spans="1:3" ht="21.75" customHeight="1" x14ac:dyDescent="0.25">
      <c r="A193" s="21" t="s">
        <v>186</v>
      </c>
      <c r="B193" s="41">
        <f>'Listino Generale'!G213</f>
        <v>3.57</v>
      </c>
      <c r="C193" s="29">
        <v>3.23</v>
      </c>
    </row>
    <row r="194" spans="1:3" ht="21.75" customHeight="1" x14ac:dyDescent="0.25">
      <c r="A194" s="21" t="s">
        <v>152</v>
      </c>
      <c r="B194" s="41">
        <f>'Listino Generale'!G214</f>
        <v>3.23</v>
      </c>
      <c r="C194" s="29">
        <v>2.91</v>
      </c>
    </row>
    <row r="195" spans="1:3" ht="21.75" customHeight="1" x14ac:dyDescent="0.25">
      <c r="A195" s="21" t="s">
        <v>187</v>
      </c>
      <c r="B195" s="41">
        <f>'Listino Generale'!G215</f>
        <v>4.3600000000000003</v>
      </c>
      <c r="C195" s="29">
        <v>3.37</v>
      </c>
    </row>
    <row r="196" spans="1:3" ht="21.75" customHeight="1" x14ac:dyDescent="0.25">
      <c r="A196" s="21" t="s">
        <v>188</v>
      </c>
      <c r="B196" s="41">
        <f>'Listino Generale'!G216</f>
        <v>3.29</v>
      </c>
      <c r="C196" s="29">
        <v>2.34</v>
      </c>
    </row>
    <row r="197" spans="1:3" ht="21.75" customHeight="1" x14ac:dyDescent="0.25">
      <c r="A197" s="21" t="s">
        <v>153</v>
      </c>
      <c r="B197" s="41" t="str">
        <f>'Listino Generale'!G217</f>
        <v>3.24</v>
      </c>
      <c r="C197" s="29">
        <v>2.16</v>
      </c>
    </row>
    <row r="198" spans="1:3" ht="21.75" customHeight="1" x14ac:dyDescent="0.25">
      <c r="A198" s="21" t="s">
        <v>154</v>
      </c>
      <c r="B198" s="41">
        <f>'Listino Generale'!G218</f>
        <v>0</v>
      </c>
      <c r="C198" s="29">
        <v>4.46</v>
      </c>
    </row>
    <row r="199" spans="1:3" ht="21.75" customHeight="1" x14ac:dyDescent="0.25">
      <c r="A199" s="21" t="s">
        <v>189</v>
      </c>
      <c r="B199" s="41">
        <f>'Listino Generale'!G219</f>
        <v>3.71</v>
      </c>
      <c r="C199" s="29">
        <v>2.79</v>
      </c>
    </row>
    <row r="200" spans="1:3" ht="21.75" customHeight="1" x14ac:dyDescent="0.25">
      <c r="A200" s="21" t="s">
        <v>190</v>
      </c>
      <c r="B200" s="41"/>
      <c r="C200" s="29"/>
    </row>
    <row r="201" spans="1:3" ht="21.75" customHeight="1" x14ac:dyDescent="0.25">
      <c r="A201" s="21" t="s">
        <v>155</v>
      </c>
      <c r="B201" s="41">
        <f>'Listino Generale'!G221</f>
        <v>0</v>
      </c>
      <c r="C201" s="29">
        <v>3.51</v>
      </c>
    </row>
    <row r="202" spans="1:3" ht="21.75" customHeight="1" x14ac:dyDescent="0.25">
      <c r="A202" s="21" t="s">
        <v>191</v>
      </c>
      <c r="B202" s="41">
        <f>'Listino Generale'!G222</f>
        <v>2.04</v>
      </c>
      <c r="C202" s="29">
        <v>3.21</v>
      </c>
    </row>
    <row r="203" spans="1:3" ht="21.75" customHeight="1" x14ac:dyDescent="0.25">
      <c r="A203" s="21" t="s">
        <v>193</v>
      </c>
      <c r="B203" s="41">
        <f>'Listino Generale'!G223</f>
        <v>2.77</v>
      </c>
      <c r="C203" s="29">
        <v>2.62</v>
      </c>
    </row>
    <row r="204" spans="1:3" ht="21.75" customHeight="1" x14ac:dyDescent="0.25">
      <c r="A204" s="21" t="s">
        <v>194</v>
      </c>
      <c r="B204" s="41">
        <f>'Listino Generale'!G224</f>
        <v>1.97</v>
      </c>
      <c r="C204" s="29">
        <v>2.61</v>
      </c>
    </row>
    <row r="205" spans="1:3" ht="21.75" customHeight="1" x14ac:dyDescent="0.25">
      <c r="A205" s="21" t="s">
        <v>192</v>
      </c>
      <c r="B205" s="41">
        <f>'Listino Generale'!G225</f>
        <v>2.84</v>
      </c>
      <c r="C205" s="29">
        <v>2.92</v>
      </c>
    </row>
    <row r="206" spans="1:3" ht="21.75" customHeight="1" x14ac:dyDescent="0.25">
      <c r="A206" s="21" t="s">
        <v>156</v>
      </c>
      <c r="B206" s="41">
        <f>'Listino Generale'!G226</f>
        <v>2.3199999999999998</v>
      </c>
      <c r="C206" s="29">
        <v>3.72</v>
      </c>
    </row>
    <row r="207" spans="1:3" ht="21.75" customHeight="1" x14ac:dyDescent="0.25">
      <c r="A207" s="21" t="s">
        <v>195</v>
      </c>
      <c r="B207" s="41">
        <f>'Listino Generale'!G227</f>
        <v>3.43</v>
      </c>
      <c r="C207" s="29">
        <v>2.93</v>
      </c>
    </row>
    <row r="208" spans="1:3" ht="21.75" customHeight="1" x14ac:dyDescent="0.25">
      <c r="A208" s="21" t="s">
        <v>196</v>
      </c>
      <c r="B208" s="41">
        <f>'Listino Generale'!G228</f>
        <v>3.73</v>
      </c>
      <c r="C208" s="29">
        <v>2.15</v>
      </c>
    </row>
    <row r="209" spans="1:3" ht="21.75" customHeight="1" x14ac:dyDescent="0.25">
      <c r="A209" s="21" t="s">
        <v>197</v>
      </c>
      <c r="B209" s="41">
        <f>'Listino Generale'!G229</f>
        <v>4.8899999999999997</v>
      </c>
      <c r="C209" s="29">
        <v>4.1500000000000004</v>
      </c>
    </row>
    <row r="210" spans="1:3" ht="21.75" customHeight="1" x14ac:dyDescent="0.25">
      <c r="A210" s="21" t="s">
        <v>198</v>
      </c>
      <c r="B210" s="41">
        <f>'Listino Generale'!G230</f>
        <v>4.2699999999999996</v>
      </c>
      <c r="C210" s="29">
        <v>10.84</v>
      </c>
    </row>
    <row r="211" spans="1:3" ht="21.75" customHeight="1" x14ac:dyDescent="0.25">
      <c r="A211" s="21" t="s">
        <v>199</v>
      </c>
      <c r="B211" s="41">
        <f>'Listino Generale'!G231</f>
        <v>9.43</v>
      </c>
      <c r="C211" s="29">
        <v>6.31</v>
      </c>
    </row>
    <row r="212" spans="1:3" ht="21.75" customHeight="1" x14ac:dyDescent="0.25">
      <c r="A212" s="21" t="s">
        <v>200</v>
      </c>
      <c r="B212" s="41">
        <f>'Listino Generale'!G232</f>
        <v>8.6300000000000008</v>
      </c>
      <c r="C212" s="29">
        <v>3.06</v>
      </c>
    </row>
    <row r="213" spans="1:3" ht="21.75" customHeight="1" x14ac:dyDescent="0.25">
      <c r="A213" s="21" t="s">
        <v>201</v>
      </c>
      <c r="B213" s="41">
        <f>'Listino Generale'!G233</f>
        <v>3.15</v>
      </c>
      <c r="C213" s="29">
        <v>5.56</v>
      </c>
    </row>
    <row r="214" spans="1:3" ht="21.75" customHeight="1" x14ac:dyDescent="0.25">
      <c r="A214" s="21" t="s">
        <v>202</v>
      </c>
      <c r="B214" s="41">
        <f>'Listino Generale'!G234</f>
        <v>8.11</v>
      </c>
      <c r="C214" s="29">
        <v>4.96</v>
      </c>
    </row>
    <row r="215" spans="1:3" ht="21.75" customHeight="1" x14ac:dyDescent="0.25">
      <c r="A215" s="21" t="s">
        <v>157</v>
      </c>
      <c r="B215" s="41">
        <f>'Listino Generale'!G235</f>
        <v>2.11</v>
      </c>
      <c r="C215" s="29">
        <v>1.96</v>
      </c>
    </row>
    <row r="216" spans="1:3" ht="21.75" customHeight="1" x14ac:dyDescent="0.25">
      <c r="A216" s="21" t="s">
        <v>158</v>
      </c>
      <c r="B216" s="41">
        <f>'Listino Generale'!G236</f>
        <v>1.85</v>
      </c>
      <c r="C216" s="29">
        <v>1.74</v>
      </c>
    </row>
    <row r="217" spans="1:3" ht="21.75" customHeight="1" x14ac:dyDescent="0.25">
      <c r="A217" s="21" t="s">
        <v>159</v>
      </c>
      <c r="B217" s="41">
        <f>'Listino Generale'!G237</f>
        <v>3.87</v>
      </c>
      <c r="C217" s="29">
        <v>3.52</v>
      </c>
    </row>
    <row r="218" spans="1:3" ht="21.75" customHeight="1" x14ac:dyDescent="0.25">
      <c r="A218" s="21" t="s">
        <v>160</v>
      </c>
      <c r="B218" s="41">
        <f>'Listino Generale'!G238</f>
        <v>3.7</v>
      </c>
      <c r="C218" s="29">
        <v>3.41</v>
      </c>
    </row>
    <row r="219" spans="1:3" ht="21.75" customHeight="1" x14ac:dyDescent="0.25">
      <c r="A219" s="21" t="s">
        <v>161</v>
      </c>
      <c r="B219" s="41">
        <f>'Listino Generale'!G239</f>
        <v>4.82</v>
      </c>
      <c r="C219" s="29">
        <v>5.05</v>
      </c>
    </row>
    <row r="220" spans="1:3" ht="21.75" customHeight="1" x14ac:dyDescent="0.25">
      <c r="A220" s="21" t="s">
        <v>203</v>
      </c>
      <c r="B220" s="41">
        <f>'Listino Generale'!G240</f>
        <v>2.62</v>
      </c>
      <c r="C220" s="29">
        <v>2.86</v>
      </c>
    </row>
    <row r="221" spans="1:3" ht="21.75" customHeight="1" x14ac:dyDescent="0.25">
      <c r="A221" s="21" t="s">
        <v>204</v>
      </c>
      <c r="B221" s="41">
        <f>'Listino Generale'!G241</f>
        <v>2.37</v>
      </c>
      <c r="C221" s="29">
        <v>2.63</v>
      </c>
    </row>
    <row r="222" spans="1:3" ht="21.75" customHeight="1" x14ac:dyDescent="0.25">
      <c r="A222" s="21" t="s">
        <v>205</v>
      </c>
      <c r="B222" s="41">
        <f>'Listino Generale'!G242</f>
        <v>2.94</v>
      </c>
      <c r="C222" s="29">
        <v>2.93</v>
      </c>
    </row>
    <row r="223" spans="1:3" ht="21.75" customHeight="1" x14ac:dyDescent="0.25">
      <c r="A223" s="21" t="s">
        <v>206</v>
      </c>
      <c r="B223" s="41">
        <f>'Listino Generale'!G243</f>
        <v>2.36</v>
      </c>
      <c r="C223" s="29">
        <v>2.72</v>
      </c>
    </row>
    <row r="224" spans="1:3" ht="21.75" customHeight="1" x14ac:dyDescent="0.25">
      <c r="A224" s="21" t="s">
        <v>207</v>
      </c>
      <c r="B224" s="41">
        <f>'Listino Generale'!G244</f>
        <v>2.79</v>
      </c>
      <c r="C224" s="29">
        <v>2.77</v>
      </c>
    </row>
    <row r="225" spans="1:3" ht="21.75" customHeight="1" x14ac:dyDescent="0.25">
      <c r="A225" s="21" t="s">
        <v>208</v>
      </c>
      <c r="B225" s="41">
        <f>'Listino Generale'!G245</f>
        <v>2.4</v>
      </c>
      <c r="C225" s="29">
        <v>2.6</v>
      </c>
    </row>
    <row r="226" spans="1:3" ht="21.75" customHeight="1" x14ac:dyDescent="0.25">
      <c r="A226" s="21" t="s">
        <v>209</v>
      </c>
      <c r="B226" s="41">
        <f>'Listino Generale'!G246</f>
        <v>2.2999999999999998</v>
      </c>
      <c r="C226" s="29">
        <v>2.58</v>
      </c>
    </row>
    <row r="227" spans="1:3" ht="21.75" customHeight="1" x14ac:dyDescent="0.25">
      <c r="A227" s="21" t="s">
        <v>210</v>
      </c>
      <c r="B227" s="41">
        <f>'Listino Generale'!G247</f>
        <v>2.94</v>
      </c>
      <c r="C227" s="29">
        <v>2.72</v>
      </c>
    </row>
    <row r="228" spans="1:3" ht="21.75" customHeight="1" x14ac:dyDescent="0.25">
      <c r="A228" s="21" t="s">
        <v>211</v>
      </c>
      <c r="B228" s="41" t="e">
        <f>'Listino Generale'!#REF!</f>
        <v>#REF!</v>
      </c>
      <c r="C228" s="29">
        <v>2.83</v>
      </c>
    </row>
    <row r="229" spans="1:3" ht="21.75" customHeight="1" x14ac:dyDescent="0.25">
      <c r="A229" s="21" t="s">
        <v>162</v>
      </c>
      <c r="B229" s="41">
        <f>'Listino Generale'!G249</f>
        <v>4.66</v>
      </c>
      <c r="C229" s="29">
        <v>4.62</v>
      </c>
    </row>
    <row r="230" spans="1:3" ht="21.75" customHeight="1" x14ac:dyDescent="0.25">
      <c r="A230" s="21" t="s">
        <v>212</v>
      </c>
      <c r="B230" s="41">
        <f>'Listino Generale'!G250</f>
        <v>1.66</v>
      </c>
      <c r="C230" s="29">
        <v>1.69</v>
      </c>
    </row>
    <row r="231" spans="1:3" ht="21.75" customHeight="1" x14ac:dyDescent="0.25">
      <c r="A231" s="21" t="s">
        <v>213</v>
      </c>
      <c r="B231" s="41">
        <f>'Listino Generale'!G251</f>
        <v>15.08</v>
      </c>
      <c r="C231" s="29">
        <v>14.77</v>
      </c>
    </row>
    <row r="232" spans="1:3" ht="21.75" customHeight="1" x14ac:dyDescent="0.25">
      <c r="A232" s="21" t="s">
        <v>214</v>
      </c>
      <c r="B232" s="41">
        <f>'Listino Generale'!G252</f>
        <v>9.19</v>
      </c>
      <c r="C232" s="29">
        <v>21.96</v>
      </c>
    </row>
    <row r="233" spans="1:3" ht="21.75" customHeight="1" x14ac:dyDescent="0.25">
      <c r="A233" s="21" t="s">
        <v>215</v>
      </c>
      <c r="B233" s="41">
        <f>'Listino Generale'!G253</f>
        <v>24.21</v>
      </c>
      <c r="C233" s="29">
        <v>30</v>
      </c>
    </row>
    <row r="234" spans="1:3" ht="21.75" customHeight="1" x14ac:dyDescent="0.25">
      <c r="A234" s="21" t="s">
        <v>217</v>
      </c>
      <c r="B234" s="41">
        <f>'Listino Generale'!G254</f>
        <v>1.24</v>
      </c>
      <c r="C234" s="29">
        <v>1.17</v>
      </c>
    </row>
    <row r="235" spans="1:3" ht="21.75" customHeight="1" x14ac:dyDescent="0.25">
      <c r="A235" s="21" t="s">
        <v>216</v>
      </c>
      <c r="B235" s="41">
        <f>'Listino Generale'!G255</f>
        <v>1.43</v>
      </c>
      <c r="C235" s="29">
        <v>1.28</v>
      </c>
    </row>
    <row r="236" spans="1:3" ht="21.75" customHeight="1" x14ac:dyDescent="0.25">
      <c r="A236" s="21" t="s">
        <v>164</v>
      </c>
      <c r="B236" s="41">
        <f>'Listino Generale'!G256</f>
        <v>1.87</v>
      </c>
      <c r="C236" s="29">
        <v>1.75</v>
      </c>
    </row>
    <row r="237" spans="1:3" ht="21.75" customHeight="1" x14ac:dyDescent="0.25">
      <c r="A237" s="21" t="s">
        <v>218</v>
      </c>
      <c r="B237" s="41">
        <f>'Listino Generale'!G257</f>
        <v>1.1100000000000001</v>
      </c>
      <c r="C237" s="30">
        <v>1.37</v>
      </c>
    </row>
    <row r="238" spans="1:3" ht="21.75" customHeight="1" x14ac:dyDescent="0.25">
      <c r="A238" s="21" t="s">
        <v>219</v>
      </c>
      <c r="B238" s="41">
        <f>'Listino Generale'!G258</f>
        <v>1.98</v>
      </c>
      <c r="C238" s="29">
        <v>1.7</v>
      </c>
    </row>
    <row r="239" spans="1:3" ht="21.75" customHeight="1" x14ac:dyDescent="0.25">
      <c r="A239" s="21" t="s">
        <v>220</v>
      </c>
      <c r="B239" s="41">
        <f>'Listino Generale'!G259</f>
        <v>1.51</v>
      </c>
      <c r="C239" s="29">
        <v>1.36</v>
      </c>
    </row>
    <row r="240" spans="1:3" ht="21.75" customHeight="1" x14ac:dyDescent="0.25">
      <c r="A240" s="21" t="s">
        <v>221</v>
      </c>
      <c r="B240" s="41">
        <f>'Listino Generale'!G260</f>
        <v>1.28</v>
      </c>
      <c r="C240" s="29">
        <v>1.1000000000000001</v>
      </c>
    </row>
    <row r="241" spans="1:3" ht="21.75" customHeight="1" x14ac:dyDescent="0.25">
      <c r="A241" s="21" t="s">
        <v>222</v>
      </c>
      <c r="B241" s="41">
        <f>'Listino Generale'!G261</f>
        <v>1.73</v>
      </c>
      <c r="C241" s="29">
        <v>1.52</v>
      </c>
    </row>
    <row r="242" spans="1:3" ht="21.75" customHeight="1" x14ac:dyDescent="0.25">
      <c r="A242" s="21" t="s">
        <v>223</v>
      </c>
      <c r="B242" s="41">
        <f>'Listino Generale'!G262</f>
        <v>4.9000000000000004</v>
      </c>
      <c r="C242" s="29">
        <v>4.67</v>
      </c>
    </row>
    <row r="243" spans="1:3" ht="21.75" customHeight="1" x14ac:dyDescent="0.25">
      <c r="A243" s="21" t="s">
        <v>224</v>
      </c>
      <c r="B243" s="41">
        <f>'Listino Generale'!G263</f>
        <v>1.96</v>
      </c>
      <c r="C243" s="29">
        <v>2.1800000000000002</v>
      </c>
    </row>
    <row r="244" spans="1:3" ht="21.75" customHeight="1" x14ac:dyDescent="0.25">
      <c r="A244" s="21" t="s">
        <v>349</v>
      </c>
      <c r="B244" s="41"/>
      <c r="C244" s="29"/>
    </row>
    <row r="245" spans="1:3" ht="21.75" customHeight="1" x14ac:dyDescent="0.25">
      <c r="A245" s="21" t="s">
        <v>225</v>
      </c>
      <c r="B245" s="41">
        <f>'Listino Generale'!G264</f>
        <v>2.48</v>
      </c>
      <c r="C245" s="29">
        <v>2.14</v>
      </c>
    </row>
    <row r="246" spans="1:3" ht="21.75" customHeight="1" x14ac:dyDescent="0.25">
      <c r="A246" s="21" t="s">
        <v>226</v>
      </c>
      <c r="B246" s="41">
        <f>'Listino Generale'!G265</f>
        <v>0</v>
      </c>
      <c r="C246" s="29">
        <v>4.68</v>
      </c>
    </row>
    <row r="247" spans="1:3" ht="21.75" customHeight="1" x14ac:dyDescent="0.25">
      <c r="A247" s="21" t="s">
        <v>227</v>
      </c>
      <c r="B247" s="41">
        <f>'Listino Generale'!G266</f>
        <v>0</v>
      </c>
      <c r="C247" s="29">
        <v>7.76</v>
      </c>
    </row>
    <row r="248" spans="1:3" ht="21.75" customHeight="1" x14ac:dyDescent="0.25">
      <c r="A248" s="21" t="s">
        <v>228</v>
      </c>
      <c r="B248" s="41">
        <f>'Listino Generale'!G267</f>
        <v>3.84</v>
      </c>
      <c r="C248" s="29">
        <v>3.49</v>
      </c>
    </row>
    <row r="249" spans="1:3" ht="21.75" customHeight="1" x14ac:dyDescent="0.25">
      <c r="A249" s="21" t="s">
        <v>229</v>
      </c>
      <c r="B249" s="41">
        <f>'Listino Generale'!G268</f>
        <v>2.1</v>
      </c>
      <c r="C249" s="29">
        <v>1.89</v>
      </c>
    </row>
    <row r="250" spans="1:3" ht="21.75" customHeight="1" x14ac:dyDescent="0.25">
      <c r="A250" s="21" t="s">
        <v>230</v>
      </c>
      <c r="B250" s="41">
        <f>'Listino Generale'!G269</f>
        <v>0</v>
      </c>
      <c r="C250" s="29">
        <v>4.7</v>
      </c>
    </row>
    <row r="251" spans="1:3" ht="21.75" customHeight="1" x14ac:dyDescent="0.25">
      <c r="A251" s="21" t="s">
        <v>231</v>
      </c>
      <c r="B251" s="41">
        <f>'Listino Generale'!G270</f>
        <v>0</v>
      </c>
      <c r="C251" s="29">
        <v>3.44</v>
      </c>
    </row>
    <row r="252" spans="1:3" ht="21.75" customHeight="1" x14ac:dyDescent="0.25">
      <c r="A252" s="21" t="s">
        <v>232</v>
      </c>
      <c r="B252" s="41">
        <f>'Listino Generale'!G271</f>
        <v>2</v>
      </c>
      <c r="C252" s="29">
        <v>2.87</v>
      </c>
    </row>
    <row r="253" spans="1:3" ht="21.75" customHeight="1" x14ac:dyDescent="0.25">
      <c r="A253" s="21" t="s">
        <v>233</v>
      </c>
      <c r="B253" s="41"/>
      <c r="C253" s="29"/>
    </row>
    <row r="254" spans="1:3" ht="21.75" customHeight="1" x14ac:dyDescent="0.25">
      <c r="A254" s="21" t="s">
        <v>234</v>
      </c>
      <c r="B254" s="41">
        <f>'Listino Generale'!G273</f>
        <v>3.41</v>
      </c>
      <c r="C254" s="29">
        <v>1.81</v>
      </c>
    </row>
    <row r="255" spans="1:3" ht="21.75" customHeight="1" x14ac:dyDescent="0.25">
      <c r="A255" s="21" t="s">
        <v>235</v>
      </c>
      <c r="B255" s="41">
        <f>'Listino Generale'!G274</f>
        <v>3.28</v>
      </c>
      <c r="C255" s="29">
        <v>2.98</v>
      </c>
    </row>
    <row r="256" spans="1:3" ht="21.75" customHeight="1" x14ac:dyDescent="0.25">
      <c r="A256" s="21" t="s">
        <v>236</v>
      </c>
      <c r="B256" s="41">
        <f>'Listino Generale'!G275</f>
        <v>2.58</v>
      </c>
      <c r="C256" s="29">
        <v>2.4</v>
      </c>
    </row>
    <row r="257" spans="1:3" ht="21.75" customHeight="1" x14ac:dyDescent="0.25">
      <c r="A257" s="21" t="s">
        <v>165</v>
      </c>
      <c r="B257" s="41">
        <f>'Listino Generale'!G276</f>
        <v>2.0299999999999998</v>
      </c>
      <c r="C257" s="29">
        <v>2.31</v>
      </c>
    </row>
    <row r="258" spans="1:3" ht="21.75" customHeight="1" x14ac:dyDescent="0.25">
      <c r="A258" s="21" t="s">
        <v>237</v>
      </c>
      <c r="B258" s="41">
        <f>'Listino Generale'!G277</f>
        <v>2.0699999999999998</v>
      </c>
      <c r="C258" s="29">
        <v>2.34</v>
      </c>
    </row>
    <row r="259" spans="1:3" ht="21.75" customHeight="1" x14ac:dyDescent="0.25">
      <c r="A259" s="21"/>
      <c r="B259" s="41"/>
      <c r="C259" s="42"/>
    </row>
    <row r="261" spans="1:3" ht="21.75" customHeight="1" x14ac:dyDescent="0.25">
      <c r="A261" s="27" t="s">
        <v>382</v>
      </c>
      <c r="B261" s="41" t="e">
        <f>#REF!</f>
        <v>#REF!</v>
      </c>
    </row>
    <row r="262" spans="1:3" ht="21.75" customHeight="1" x14ac:dyDescent="0.25">
      <c r="A262" s="27" t="s">
        <v>383</v>
      </c>
      <c r="B262" s="41" t="e">
        <f>#REF!</f>
        <v>#REF!</v>
      </c>
    </row>
    <row r="263" spans="1:3" ht="21.75" customHeight="1" x14ac:dyDescent="0.25">
      <c r="A263" s="27" t="s">
        <v>384</v>
      </c>
      <c r="B263" s="41" t="e">
        <f>#REF!</f>
        <v>#REF!</v>
      </c>
    </row>
    <row r="264" spans="1:3" ht="21.75" customHeight="1" x14ac:dyDescent="0.25">
      <c r="A264" s="27" t="s">
        <v>385</v>
      </c>
      <c r="B264" s="41" t="e">
        <f>#REF!</f>
        <v>#REF!</v>
      </c>
    </row>
    <row r="265" spans="1:3" ht="20.25" customHeight="1" x14ac:dyDescent="0.25">
      <c r="A265" s="27" t="s">
        <v>386</v>
      </c>
      <c r="B265" s="41" t="e">
        <f>#REF!</f>
        <v>#REF!</v>
      </c>
    </row>
    <row r="266" spans="1:3" ht="21.75" customHeight="1" x14ac:dyDescent="0.25">
      <c r="A266" s="27" t="s">
        <v>387</v>
      </c>
      <c r="B266" s="41" t="e">
        <f>#REF!</f>
        <v>#REF!</v>
      </c>
    </row>
    <row r="267" spans="1:3" ht="21.75" customHeight="1" x14ac:dyDescent="0.25">
      <c r="A267" s="27" t="s">
        <v>388</v>
      </c>
      <c r="B267" s="41" t="e">
        <f>#REF!</f>
        <v>#REF!</v>
      </c>
    </row>
    <row r="270" spans="1:3" ht="21.75" customHeight="1" x14ac:dyDescent="0.25">
      <c r="A270" s="19" t="s">
        <v>328</v>
      </c>
      <c r="B270" s="37"/>
      <c r="C270" s="55"/>
    </row>
    <row r="271" spans="1:3" ht="21.75" customHeight="1" x14ac:dyDescent="0.25">
      <c r="A271" s="19" t="s">
        <v>326</v>
      </c>
      <c r="B271" s="54" t="e">
        <f>#REF!</f>
        <v>#REF!</v>
      </c>
      <c r="C271" s="55" t="e">
        <f>#REF!</f>
        <v>#REF!</v>
      </c>
    </row>
    <row r="272" spans="1:3" ht="21.75" customHeight="1" x14ac:dyDescent="0.25">
      <c r="A272" s="15" t="s">
        <v>260</v>
      </c>
      <c r="B272" s="54" t="e">
        <f>#REF!</f>
        <v>#REF!</v>
      </c>
      <c r="C272" s="55" t="e">
        <f>#REF!</f>
        <v>#REF!</v>
      </c>
    </row>
    <row r="273" spans="1:3" s="52" customFormat="1" ht="15.75" x14ac:dyDescent="0.25">
      <c r="A273" s="53" t="s">
        <v>435</v>
      </c>
      <c r="B273" s="54" t="e">
        <f>#REF!</f>
        <v>#REF!</v>
      </c>
      <c r="C273" s="55" t="e">
        <f>#REF!</f>
        <v>#REF!</v>
      </c>
    </row>
    <row r="274" spans="1:3" s="52" customFormat="1" ht="15.75" x14ac:dyDescent="0.25">
      <c r="A274" s="53" t="s">
        <v>436</v>
      </c>
      <c r="B274" s="54" t="e">
        <f>#REF!</f>
        <v>#REF!</v>
      </c>
      <c r="C274" s="55" t="e">
        <f>#REF!</f>
        <v>#REF!</v>
      </c>
    </row>
    <row r="275" spans="1:3" s="52" customFormat="1" ht="15.75" x14ac:dyDescent="0.25">
      <c r="A275" s="53" t="s">
        <v>437</v>
      </c>
      <c r="B275" s="54" t="e">
        <f>#REF!</f>
        <v>#REF!</v>
      </c>
      <c r="C275" s="55" t="e">
        <f>#REF!</f>
        <v>#REF!</v>
      </c>
    </row>
    <row r="276" spans="1:3" s="52" customFormat="1" ht="15.75" x14ac:dyDescent="0.25">
      <c r="A276" s="53" t="s">
        <v>438</v>
      </c>
      <c r="B276" s="54" t="e">
        <f>#REF!</f>
        <v>#REF!</v>
      </c>
      <c r="C276" s="55" t="e">
        <f>#REF!</f>
        <v>#REF!</v>
      </c>
    </row>
    <row r="277" spans="1:3" ht="21.75" customHeight="1" x14ac:dyDescent="0.25">
      <c r="A277" s="9" t="s">
        <v>356</v>
      </c>
      <c r="B277" s="54" t="e">
        <f>#REF!</f>
        <v>#REF!</v>
      </c>
      <c r="C277" s="55" t="e">
        <f>#REF!</f>
        <v>#REF!</v>
      </c>
    </row>
    <row r="278" spans="1:3" ht="21.75" customHeight="1" x14ac:dyDescent="0.25">
      <c r="A278" s="9" t="s">
        <v>444</v>
      </c>
      <c r="B278" s="54" t="e">
        <f>#REF!</f>
        <v>#REF!</v>
      </c>
      <c r="C278" s="55" t="e">
        <f>#REF!</f>
        <v>#REF!</v>
      </c>
    </row>
    <row r="279" spans="1:3" ht="21.75" customHeight="1" x14ac:dyDescent="0.25">
      <c r="A279" s="19" t="s">
        <v>331</v>
      </c>
      <c r="B279" s="54" t="e">
        <f>#REF!</f>
        <v>#REF!</v>
      </c>
      <c r="C279" s="55" t="e">
        <f>#REF!</f>
        <v>#REF!</v>
      </c>
    </row>
    <row r="280" spans="1:3" ht="21.75" customHeight="1" x14ac:dyDescent="0.25">
      <c r="A280" s="19" t="s">
        <v>333</v>
      </c>
      <c r="B280" s="54" t="e">
        <f>#REF!</f>
        <v>#REF!</v>
      </c>
      <c r="C280" s="55" t="e">
        <f>#REF!</f>
        <v>#REF!</v>
      </c>
    </row>
    <row r="281" spans="1:3" ht="21.75" customHeight="1" x14ac:dyDescent="0.25">
      <c r="A281" s="15" t="s">
        <v>261</v>
      </c>
      <c r="B281" s="54" t="e">
        <f>#REF!</f>
        <v>#REF!</v>
      </c>
      <c r="C281" s="55" t="e">
        <f>#REF!</f>
        <v>#REF!</v>
      </c>
    </row>
    <row r="282" spans="1:3" ht="21.75" customHeight="1" x14ac:dyDescent="0.25">
      <c r="A282" s="19" t="s">
        <v>329</v>
      </c>
      <c r="B282" s="54" t="e">
        <f>#REF!</f>
        <v>#REF!</v>
      </c>
      <c r="C282" s="55" t="e">
        <f>#REF!</f>
        <v>#REF!</v>
      </c>
    </row>
  </sheetData>
  <pageMargins left="0.15748031496062992" right="0.15748031496062992" top="0.31496062992125984" bottom="0.31496062992125984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4</vt:i4>
      </vt:variant>
    </vt:vector>
  </HeadingPairs>
  <TitlesOfParts>
    <vt:vector size="7" baseType="lpstr">
      <vt:lpstr>Listino Generale</vt:lpstr>
      <vt:lpstr>Galactic</vt:lpstr>
      <vt:lpstr>Listino x Metodo</vt:lpstr>
      <vt:lpstr>Galactic!Area_stampa</vt:lpstr>
      <vt:lpstr>'Listino x Metodo'!Area_stampa</vt:lpstr>
      <vt:lpstr>'Listino Generale'!Titoli_stampa</vt:lpstr>
      <vt:lpstr>'Listino x Metodo'!Titoli_stampa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Ferrigato</dc:creator>
  <cp:lastModifiedBy>Alfredo De Angelo</cp:lastModifiedBy>
  <cp:lastPrinted>2016-10-17T13:42:51Z</cp:lastPrinted>
  <dcterms:created xsi:type="dcterms:W3CDTF">2010-10-22T08:38:37Z</dcterms:created>
  <dcterms:modified xsi:type="dcterms:W3CDTF">2016-12-01T09:56:15Z</dcterms:modified>
</cp:coreProperties>
</file>