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sorin\Desktop\Info Veelancing\"/>
    </mc:Choice>
  </mc:AlternateContent>
  <xr:revisionPtr revIDLastSave="0" documentId="13_ncr:1_{176023A7-B2E0-473D-A059-6877D20C9927}" xr6:coauthVersionLast="47" xr6:coauthVersionMax="47" xr10:uidLastSave="{00000000-0000-0000-0000-000000000000}"/>
  <bookViews>
    <workbookView xWindow="-120" yWindow="-120" windowWidth="20730" windowHeight="11160" tabRatio="801" xr2:uid="{00000000-000D-0000-FFFF-FFFF00000000}"/>
  </bookViews>
  <sheets>
    <sheet name="Cover" sheetId="5" r:id="rId1"/>
    <sheet name="Executive Summary" sheetId="1" r:id="rId2"/>
    <sheet name="Veelancing&gt;&gt;&gt;" sheetId="7" r:id="rId3"/>
    <sheet name="PL" sheetId="2" r:id="rId4"/>
    <sheet name="BS" sheetId="8" state="hidden" r:id="rId5"/>
    <sheet name="PPE" sheetId="10" state="hidden" r:id="rId6"/>
    <sheet name="Other&gt;&gt;&gt;" sheetId="12" r:id="rId7"/>
    <sheet name="VBR Labs - other" sheetId="3" r:id="rId8"/>
    <sheet name="Appendix"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2" l="1"/>
  <c r="D50" i="2"/>
  <c r="C50" i="2"/>
  <c r="G22" i="3"/>
  <c r="G8" i="1" s="1"/>
  <c r="F22" i="3"/>
  <c r="F23" i="3" s="1"/>
  <c r="E22" i="3"/>
  <c r="E8" i="1" s="1"/>
  <c r="D22" i="3"/>
  <c r="D8" i="1" s="1"/>
  <c r="C22" i="3"/>
  <c r="C8" i="1" s="1"/>
  <c r="G10" i="10"/>
  <c r="F10" i="10"/>
  <c r="E10" i="10"/>
  <c r="D10" i="10"/>
  <c r="C10" i="10"/>
  <c r="G6" i="10"/>
  <c r="F6" i="10"/>
  <c r="E6" i="10"/>
  <c r="D6" i="10"/>
  <c r="C6" i="10"/>
  <c r="G14" i="8"/>
  <c r="F14" i="8"/>
  <c r="E14" i="8"/>
  <c r="D14" i="8"/>
  <c r="C14" i="8"/>
  <c r="E25" i="8"/>
  <c r="D25" i="8"/>
  <c r="G25" i="8"/>
  <c r="F25" i="8"/>
  <c r="C25" i="8"/>
  <c r="C8" i="10"/>
  <c r="D8" i="10" s="1"/>
  <c r="C7" i="10"/>
  <c r="C9" i="10" s="1"/>
  <c r="C14" i="10" s="1"/>
  <c r="C16" i="2" s="1"/>
  <c r="E48" i="2"/>
  <c r="E49" i="2" s="1"/>
  <c r="E50" i="2" s="1"/>
  <c r="D48" i="2"/>
  <c r="D11" i="2" s="1"/>
  <c r="C48" i="2"/>
  <c r="C11" i="2" s="1"/>
  <c r="G38" i="2"/>
  <c r="G7" i="2" s="1"/>
  <c r="F38" i="2"/>
  <c r="F7" i="2" s="1"/>
  <c r="E38" i="2"/>
  <c r="E7" i="2" s="1"/>
  <c r="D38" i="2"/>
  <c r="D7" i="2" s="1"/>
  <c r="C38" i="2"/>
  <c r="C7" i="2" s="1"/>
  <c r="C29" i="2"/>
  <c r="D29" i="2"/>
  <c r="D32" i="2" s="1"/>
  <c r="D6" i="2" s="1"/>
  <c r="D13" i="2" s="1"/>
  <c r="E29" i="2"/>
  <c r="E32" i="2" s="1"/>
  <c r="E6" i="2" s="1"/>
  <c r="E8" i="2" s="1"/>
  <c r="F29" i="2"/>
  <c r="F32" i="2" s="1"/>
  <c r="F6" i="2" s="1"/>
  <c r="G29" i="2"/>
  <c r="G32" i="2" s="1"/>
  <c r="G6" i="2" s="1"/>
  <c r="G13" i="2" s="1"/>
  <c r="C31" i="2"/>
  <c r="G23" i="3" l="1"/>
  <c r="F8" i="1"/>
  <c r="E23" i="3"/>
  <c r="D23" i="3"/>
  <c r="D24" i="3" s="1"/>
  <c r="D13" i="1" s="1"/>
  <c r="D14" i="1" s="1"/>
  <c r="G24" i="3"/>
  <c r="G13" i="1" s="1"/>
  <c r="G14" i="1" s="1"/>
  <c r="C23" i="3"/>
  <c r="C24" i="3" s="1"/>
  <c r="C13" i="1" s="1"/>
  <c r="C14" i="1" s="1"/>
  <c r="C49" i="2"/>
  <c r="E10" i="2"/>
  <c r="D42" i="2"/>
  <c r="E42" i="2"/>
  <c r="F42" i="2"/>
  <c r="F9" i="2" s="1"/>
  <c r="G42" i="2"/>
  <c r="E11" i="2"/>
  <c r="D49" i="2"/>
  <c r="D10" i="2" s="1"/>
  <c r="C12" i="10"/>
  <c r="E8" i="10"/>
  <c r="D11" i="10"/>
  <c r="D7" i="8" s="1"/>
  <c r="D7" i="10"/>
  <c r="C11" i="10"/>
  <c r="C7" i="8" s="1"/>
  <c r="C6" i="8"/>
  <c r="C8" i="8" s="1"/>
  <c r="C15" i="8" s="1"/>
  <c r="D9" i="2"/>
  <c r="F8" i="2"/>
  <c r="G48" i="2"/>
  <c r="F48" i="2"/>
  <c r="E13" i="2"/>
  <c r="D12" i="2"/>
  <c r="E9" i="2"/>
  <c r="E12" i="2"/>
  <c r="D8" i="2"/>
  <c r="G9" i="2"/>
  <c r="G8" i="2"/>
  <c r="F12" i="2"/>
  <c r="F13" i="2"/>
  <c r="G12" i="2"/>
  <c r="C32" i="2"/>
  <c r="C6" i="2" s="1"/>
  <c r="C10" i="2" s="1"/>
  <c r="C42" i="2" l="1"/>
  <c r="C9" i="2" s="1"/>
  <c r="G11" i="2"/>
  <c r="G49" i="2"/>
  <c r="F49" i="2"/>
  <c r="F11" i="2"/>
  <c r="D14" i="2"/>
  <c r="D15" i="2" s="1"/>
  <c r="F24" i="3"/>
  <c r="F13" i="1" s="1"/>
  <c r="F14" i="1" s="1"/>
  <c r="D25" i="3"/>
  <c r="D26" i="3" s="1"/>
  <c r="E24" i="3"/>
  <c r="E13" i="1" s="1"/>
  <c r="E14" i="1" s="1"/>
  <c r="G25" i="3"/>
  <c r="G26" i="3" s="1"/>
  <c r="C25" i="3"/>
  <c r="F8" i="10"/>
  <c r="E11" i="10"/>
  <c r="E7" i="8" s="1"/>
  <c r="E7" i="10"/>
  <c r="D6" i="8"/>
  <c r="D8" i="8" s="1"/>
  <c r="D15" i="8" s="1"/>
  <c r="D9" i="10"/>
  <c r="E14" i="2"/>
  <c r="E15" i="2" s="1"/>
  <c r="C13" i="2"/>
  <c r="C12" i="2"/>
  <c r="C8" i="2"/>
  <c r="D27" i="3" l="1"/>
  <c r="D19" i="1"/>
  <c r="D20" i="1" s="1"/>
  <c r="G27" i="3"/>
  <c r="G19" i="1"/>
  <c r="G20" i="1" s="1"/>
  <c r="G50" i="2"/>
  <c r="G10" i="2" s="1"/>
  <c r="F50" i="2"/>
  <c r="F10" i="2" s="1"/>
  <c r="E25" i="3"/>
  <c r="E26" i="3" s="1"/>
  <c r="F25" i="3"/>
  <c r="F26" i="3" s="1"/>
  <c r="C26" i="3"/>
  <c r="C27" i="3" s="1"/>
  <c r="F7" i="10"/>
  <c r="E6" i="8"/>
  <c r="E8" i="8" s="1"/>
  <c r="E15" i="8" s="1"/>
  <c r="E9" i="10"/>
  <c r="D14" i="10"/>
  <c r="D16" i="2" s="1"/>
  <c r="D17" i="2" s="1"/>
  <c r="D12" i="10"/>
  <c r="G8" i="10"/>
  <c r="G11" i="10" s="1"/>
  <c r="G7" i="8" s="1"/>
  <c r="F11" i="10"/>
  <c r="F7" i="8" s="1"/>
  <c r="C14" i="2"/>
  <c r="F27" i="3" l="1"/>
  <c r="F19" i="1"/>
  <c r="F20" i="1" s="1"/>
  <c r="E27" i="3"/>
  <c r="E19" i="1"/>
  <c r="E20" i="1" s="1"/>
  <c r="G14" i="2"/>
  <c r="G15" i="2" s="1"/>
  <c r="F14" i="2"/>
  <c r="F15" i="2" s="1"/>
  <c r="D20" i="2"/>
  <c r="C15" i="2"/>
  <c r="C17" i="2"/>
  <c r="E14" i="10"/>
  <c r="E16" i="2" s="1"/>
  <c r="E17" i="2" s="1"/>
  <c r="E12" i="10"/>
  <c r="F6" i="8"/>
  <c r="F8" i="8" s="1"/>
  <c r="F15" i="8" s="1"/>
  <c r="F9" i="10"/>
  <c r="G7" i="10"/>
  <c r="E20" i="2" l="1"/>
  <c r="D21" i="2"/>
  <c r="D22" i="2" s="1"/>
  <c r="C20" i="2"/>
  <c r="F14" i="10"/>
  <c r="F16" i="2" s="1"/>
  <c r="F17" i="2" s="1"/>
  <c r="F12" i="10"/>
  <c r="G9" i="10"/>
  <c r="G6" i="8"/>
  <c r="G8" i="8" s="1"/>
  <c r="G15" i="8" s="1"/>
  <c r="F20" i="2" l="1"/>
  <c r="E21" i="2"/>
  <c r="E22" i="2" s="1"/>
  <c r="D23" i="2"/>
  <c r="D19" i="8"/>
  <c r="C22" i="2"/>
  <c r="C19" i="1" s="1"/>
  <c r="C20" i="1" s="1"/>
  <c r="G14" i="10"/>
  <c r="G16" i="2" s="1"/>
  <c r="G17" i="2" s="1"/>
  <c r="G12" i="10"/>
  <c r="G20" i="2" l="1"/>
  <c r="F21" i="2"/>
  <c r="F22" i="2" s="1"/>
  <c r="E23" i="2"/>
  <c r="E19" i="8"/>
  <c r="C19" i="8"/>
  <c r="C18" i="8" s="1"/>
  <c r="D18" i="8" s="1"/>
  <c r="C23" i="2"/>
  <c r="G21" i="2" l="1"/>
  <c r="G22" i="2" s="1"/>
  <c r="F19" i="8"/>
  <c r="F23" i="2"/>
  <c r="C20" i="8"/>
  <c r="C26" i="8" s="1"/>
  <c r="C28" i="8" s="1"/>
  <c r="G19" i="8" l="1"/>
  <c r="G23" i="2"/>
  <c r="D20" i="8"/>
  <c r="D26" i="8" s="1"/>
  <c r="D28" i="8" s="1"/>
  <c r="E18" i="8"/>
  <c r="E20" i="8" l="1"/>
  <c r="E26" i="8" s="1"/>
  <c r="E28" i="8" s="1"/>
  <c r="F18" i="8"/>
  <c r="F20" i="8" l="1"/>
  <c r="F26" i="8" s="1"/>
  <c r="F28" i="8" s="1"/>
  <c r="G18" i="8"/>
  <c r="G20" i="8" s="1"/>
  <c r="G26" i="8" s="1"/>
  <c r="G28" i="8" s="1"/>
</calcChain>
</file>

<file path=xl/sharedStrings.xml><?xml version="1.0" encoding="utf-8"?>
<sst xmlns="http://schemas.openxmlformats.org/spreadsheetml/2006/main" count="296" uniqueCount="220">
  <si>
    <t>VBR Labs - Financial Forecast - FY23 - FY27</t>
  </si>
  <si>
    <t>Purpose of this Financial Forecast and restrictions on its use</t>
  </si>
  <si>
    <t xml:space="preserve">This Draft Financial Forecast was prepared by the Management of VBR Labs ("The Company") based on internal assumptions solely for informational purposes </t>
  </si>
  <si>
    <t>This document may not be quoted, referred to or shown to any other parties without the prior consent of the Company.</t>
  </si>
  <si>
    <t>While this document presents technical information only, it should be read with complementary documentation indicated by Management for a better understanding of our projections, depending on the case.</t>
  </si>
  <si>
    <t>While this document presents technical information only, it should be read or interpreted with complementary documentation indicated by the Management for a better understanding of our projections, depending on the case.</t>
  </si>
  <si>
    <t xml:space="preserve"> </t>
  </si>
  <si>
    <t>VBR Labs Management team</t>
  </si>
  <si>
    <t>Appendix 1</t>
  </si>
  <si>
    <t>Abbreviations</t>
  </si>
  <si>
    <t>BS</t>
  </si>
  <si>
    <t>CAGR</t>
  </si>
  <si>
    <t>Company</t>
  </si>
  <si>
    <t>EBIT</t>
  </si>
  <si>
    <t>EBITDA</t>
  </si>
  <si>
    <t>EBT</t>
  </si>
  <si>
    <t>EUR</t>
  </si>
  <si>
    <t>Forecasted Period</t>
  </si>
  <si>
    <t>FY23, FY23F</t>
  </si>
  <si>
    <t>FY24, FY24F</t>
  </si>
  <si>
    <t>FY25, FY25F</t>
  </si>
  <si>
    <t>FY26, FY26F</t>
  </si>
  <si>
    <t>FY27, FY27F</t>
  </si>
  <si>
    <t>FX</t>
  </si>
  <si>
    <t>H</t>
  </si>
  <si>
    <t>Q</t>
  </si>
  <si>
    <t>k</t>
  </si>
  <si>
    <t>m</t>
  </si>
  <si>
    <t>Max.</t>
  </si>
  <si>
    <t>n/a</t>
  </si>
  <si>
    <t>No.</t>
  </si>
  <si>
    <t>PL</t>
  </si>
  <si>
    <t>SRL, LTD</t>
  </si>
  <si>
    <t>Balance sheet</t>
  </si>
  <si>
    <t>12 months period ended 31 December 2023</t>
  </si>
  <si>
    <t>12 months period ended 31 December 2024</t>
  </si>
  <si>
    <t>12 months period ended 31 December 2025</t>
  </si>
  <si>
    <t>12 months period ended 31 December 2026</t>
  </si>
  <si>
    <t>12 months period ended 31 December 2027</t>
  </si>
  <si>
    <t>Compound Annual Growth Rate</t>
  </si>
  <si>
    <t>VBR Labs</t>
  </si>
  <si>
    <t>Earnings before interest and tax</t>
  </si>
  <si>
    <t>Earnings before interest, tax, depreciation and amortization</t>
  </si>
  <si>
    <t>Earnings before tax</t>
  </si>
  <si>
    <t>Euro, official European Union currency</t>
  </si>
  <si>
    <t>1 January 2023 - 31 December 2027</t>
  </si>
  <si>
    <t>Foreign exchange</t>
  </si>
  <si>
    <t>Half</t>
  </si>
  <si>
    <t>Quarter</t>
  </si>
  <si>
    <t>Thousand</t>
  </si>
  <si>
    <t>Million</t>
  </si>
  <si>
    <t>Maximum</t>
  </si>
  <si>
    <t>Not applicable</t>
  </si>
  <si>
    <t>Number</t>
  </si>
  <si>
    <t>Profit and loss account(s)</t>
  </si>
  <si>
    <t>Limited Liability Company</t>
  </si>
  <si>
    <t>c.</t>
  </si>
  <si>
    <t>Circa</t>
  </si>
  <si>
    <t>General overview</t>
  </si>
  <si>
    <t>Forecasted statement of Financial Performance</t>
  </si>
  <si>
    <t>Currency: kEUR</t>
  </si>
  <si>
    <t>Total Revenues</t>
  </si>
  <si>
    <t>Salaries</t>
  </si>
  <si>
    <t>Collaborators</t>
  </si>
  <si>
    <t>Depreciation and amortization</t>
  </si>
  <si>
    <t>Interest</t>
  </si>
  <si>
    <t>FX gain/loss</t>
  </si>
  <si>
    <t>Tax</t>
  </si>
  <si>
    <t>Net profit</t>
  </si>
  <si>
    <t>Net profit margin (%)</t>
  </si>
  <si>
    <t>Veelancing</t>
  </si>
  <si>
    <t>PL!A1</t>
  </si>
  <si>
    <t>Forecasted Statement of Financial Performance - see sheet</t>
  </si>
  <si>
    <t xml:space="preserve">  </t>
  </si>
  <si>
    <t>SC</t>
  </si>
  <si>
    <t>Smart Contract(s)</t>
  </si>
  <si>
    <t>Average value of SC (EUR)</t>
  </si>
  <si>
    <t>Average commision (%)</t>
  </si>
  <si>
    <t xml:space="preserve">Revenues </t>
  </si>
  <si>
    <t>Community target (No. of users on average in the period)</t>
  </si>
  <si>
    <t>Average number of SC per month</t>
  </si>
  <si>
    <t>KYC expenses</t>
  </si>
  <si>
    <t>Other operating expenses</t>
  </si>
  <si>
    <t xml:space="preserve">Payment processing </t>
  </si>
  <si>
    <t xml:space="preserve">Marketing </t>
  </si>
  <si>
    <t>Research and development</t>
  </si>
  <si>
    <t>Comments</t>
  </si>
  <si>
    <t>Note 1</t>
  </si>
  <si>
    <t>Note 2</t>
  </si>
  <si>
    <t>Note 3</t>
  </si>
  <si>
    <t>Note 4</t>
  </si>
  <si>
    <t>1 EUR per new user</t>
  </si>
  <si>
    <t>12% of Revenues</t>
  </si>
  <si>
    <t>EBITDA margin (%)</t>
  </si>
  <si>
    <t>Note 1 - Revenues</t>
  </si>
  <si>
    <t>Note 2 - Salaries</t>
  </si>
  <si>
    <t>Number of employees</t>
  </si>
  <si>
    <t>Total Salary expenses</t>
  </si>
  <si>
    <t>Note 3 - Payment processing</t>
  </si>
  <si>
    <t>Note 4 - Marketing</t>
  </si>
  <si>
    <t>Conversion fee (7 EUR/new user for refference)</t>
  </si>
  <si>
    <t>Number of users</t>
  </si>
  <si>
    <t>Number of new users</t>
  </si>
  <si>
    <t>Conversion Cost</t>
  </si>
  <si>
    <t>Total Marketing cost</t>
  </si>
  <si>
    <t>Intangibles NBV</t>
  </si>
  <si>
    <t>PPE NBV</t>
  </si>
  <si>
    <t>NBV</t>
  </si>
  <si>
    <t>Intangibles GBV</t>
  </si>
  <si>
    <t>PPE GBV</t>
  </si>
  <si>
    <t>GBV</t>
  </si>
  <si>
    <t>Assumptions</t>
  </si>
  <si>
    <t>4 years UEL on average</t>
  </si>
  <si>
    <t>Linerar depreciation</t>
  </si>
  <si>
    <t>Intangibles represent 5%, PPE 95%</t>
  </si>
  <si>
    <t>Dec23F</t>
  </si>
  <si>
    <t>Dec24F</t>
  </si>
  <si>
    <t>Dec25F</t>
  </si>
  <si>
    <t>Dec26F</t>
  </si>
  <si>
    <t>Dec27F</t>
  </si>
  <si>
    <t>Accumulated depreciation Intangibles</t>
  </si>
  <si>
    <t>Accumulated depreciation PPE</t>
  </si>
  <si>
    <t>Accumulated depreciation</t>
  </si>
  <si>
    <t>Depreciation PL</t>
  </si>
  <si>
    <t>Basis of presentation</t>
  </si>
  <si>
    <t xml:space="preserve">As generally known, creating a financial projection for a start-up business is a challenge due to the lack of historical data. </t>
  </si>
  <si>
    <t>The following information presents the forecasted figures prepared by Management while taking into account a series of factors such as peer market results and the prudence principle.</t>
  </si>
  <si>
    <t xml:space="preserve">The figures presented on the left were carefully assessed under the prudence principle. </t>
  </si>
  <si>
    <t xml:space="preserve">The commission is more than very competitive in the market, while Average value of Smart Contract, Target and Community Target </t>
  </si>
  <si>
    <t>were reasonably estimated based on market analysis.</t>
  </si>
  <si>
    <t xml:space="preserve">The income is generated solely from the 3% commission for the smart contracts carried out on the online marketplace platform. </t>
  </si>
  <si>
    <t>Management considers other revenue streams for the future (such as advertising) but the associated figures were not forecasted and should improve Revenues if materialized.</t>
  </si>
  <si>
    <t>3% of Revenues. Direct expenses for supliers of services.</t>
  </si>
  <si>
    <t>8% of Revenues, including Rent, Utilities, Consultancy, Server Hosting, Other Third Party Expenses.</t>
  </si>
  <si>
    <t>EBITDA should be reffered to as "Adjusted" while it does not take into consideration any irregular (one-off) revenues or expenses.</t>
  </si>
  <si>
    <t>EBITDA margin increases over time due to improving cost management of Operating Expenses as percentage of Revenues.</t>
  </si>
  <si>
    <t xml:space="preserve">Depreciation considers an approximate gross book value of the related assets between EUR 80k in FY23 and EUR 3.7m in FY27, with a growth rate in line with revenues, and an average useful life of 4 years. </t>
  </si>
  <si>
    <t xml:space="preserve">The aforementioned assets should comprise intangibles, such as brands and trademarks, licenses and software as well as tangibles, such as computers, servers or other hardware items necessary for the running of the business. </t>
  </si>
  <si>
    <t>Forecasted statement of Financial Position</t>
  </si>
  <si>
    <t>Intangibles, net</t>
  </si>
  <si>
    <t>Property, plant and equipment, net</t>
  </si>
  <si>
    <t>Non-current assets</t>
  </si>
  <si>
    <t>Inventories</t>
  </si>
  <si>
    <t>Trade receivables</t>
  </si>
  <si>
    <t>Cash and cash equivalents</t>
  </si>
  <si>
    <t>Prepaid expenses</t>
  </si>
  <si>
    <t>Other current assets</t>
  </si>
  <si>
    <t>Current assets</t>
  </si>
  <si>
    <t>Total assets</t>
  </si>
  <si>
    <t>Share capital</t>
  </si>
  <si>
    <t>Retained earnings</t>
  </si>
  <si>
    <t>Current year profit</t>
  </si>
  <si>
    <t>Equity</t>
  </si>
  <si>
    <t>Long-term debt</t>
  </si>
  <si>
    <t>Trade payables</t>
  </si>
  <si>
    <t>Other payables</t>
  </si>
  <si>
    <t>Short-term liabilities</t>
  </si>
  <si>
    <t>Total equity and liabilities</t>
  </si>
  <si>
    <t>Total liabilities</t>
  </si>
  <si>
    <t>Check</t>
  </si>
  <si>
    <r>
      <rPr>
        <b/>
        <sz val="10"/>
        <color theme="1"/>
        <rFont val="Arial Narrow"/>
        <family val="2"/>
      </rPr>
      <t>PPE</t>
    </r>
    <r>
      <rPr>
        <sz val="10"/>
        <color theme="1"/>
        <rFont val="Arial Narrow"/>
        <family val="2"/>
      </rPr>
      <t xml:space="preserve"> represent 95% of non-current assets, including machinery and hardware neccesary for the normal run of the business. </t>
    </r>
  </si>
  <si>
    <r>
      <rPr>
        <b/>
        <sz val="10"/>
        <color theme="1"/>
        <rFont val="Arial Narrow"/>
        <family val="2"/>
      </rPr>
      <t>Inventories, Trade receivables and Other current assets</t>
    </r>
    <r>
      <rPr>
        <sz val="10"/>
        <color theme="1"/>
        <rFont val="Arial Narrow"/>
        <family val="2"/>
      </rPr>
      <t xml:space="preserve"> were included for presentation purposes as we expect them to be rather immaterial but not nill.</t>
    </r>
  </si>
  <si>
    <r>
      <rPr>
        <b/>
        <sz val="10"/>
        <color theme="1"/>
        <rFont val="Arial Narrow"/>
        <family val="2"/>
      </rPr>
      <t>Trade payables</t>
    </r>
    <r>
      <rPr>
        <sz val="10"/>
        <color theme="1"/>
        <rFont val="Arial Narrow"/>
        <family val="2"/>
      </rPr>
      <t xml:space="preserve"> mainly include supplier balances.</t>
    </r>
  </si>
  <si>
    <r>
      <rPr>
        <b/>
        <sz val="10"/>
        <color theme="1"/>
        <rFont val="Arial Narrow"/>
        <family val="2"/>
      </rPr>
      <t>Other payables</t>
    </r>
    <r>
      <rPr>
        <sz val="10"/>
        <color theme="1"/>
        <rFont val="Arial Narrow"/>
        <family val="2"/>
      </rPr>
      <t xml:space="preserve"> mainly include taxes.</t>
    </r>
  </si>
  <si>
    <t>Cash and cash equivalents represents mainly cash in back, supplied by the operating profits of the Company.</t>
  </si>
  <si>
    <r>
      <rPr>
        <b/>
        <sz val="10"/>
        <color theme="1"/>
        <rFont val="Arial Narrow"/>
        <family val="2"/>
      </rPr>
      <t>Tax</t>
    </r>
    <r>
      <rPr>
        <sz val="10"/>
        <color theme="1"/>
        <rFont val="Arial Narrow"/>
        <family val="2"/>
      </rPr>
      <t xml:space="preserve"> was estimated at 20% of EBT, based on the current tax rate in several countries in EU.</t>
    </r>
  </si>
  <si>
    <r>
      <t xml:space="preserve">The Company's strategy is to avoit bank loans, therefore the </t>
    </r>
    <r>
      <rPr>
        <b/>
        <sz val="10"/>
        <color theme="1"/>
        <rFont val="Arial Narrow"/>
        <family val="2"/>
      </rPr>
      <t>interest expenses</t>
    </r>
    <r>
      <rPr>
        <sz val="10"/>
        <color theme="1"/>
        <rFont val="Arial Narrow"/>
        <family val="2"/>
      </rPr>
      <t xml:space="preserve"> mainly refer to overdrafts or potential interest for financial leases for vehicles.</t>
    </r>
  </si>
  <si>
    <t>Platform</t>
  </si>
  <si>
    <r>
      <rPr>
        <b/>
        <sz val="10"/>
        <color theme="1"/>
        <rFont val="Arial Narrow"/>
        <family val="2"/>
      </rPr>
      <t>Intangibles</t>
    </r>
    <r>
      <rPr>
        <sz val="10"/>
        <color theme="1"/>
        <rFont val="Arial Narrow"/>
        <family val="2"/>
      </rPr>
      <t xml:space="preserve"> mainy represent capitalized platform costs and licenses and software.</t>
    </r>
  </si>
  <si>
    <r>
      <t>Prepaid expenses</t>
    </r>
    <r>
      <rPr>
        <b/>
        <sz val="10"/>
        <color theme="1"/>
        <rFont val="Arial Narrow"/>
        <family val="2"/>
      </rPr>
      <t xml:space="preserve"> </t>
    </r>
    <r>
      <rPr>
        <sz val="10"/>
        <color theme="1"/>
        <rFont val="Arial Narrow"/>
        <family val="2"/>
      </rPr>
      <t>refer mainly to subscriptions which are paid in advance and discharged over a longer period of time.</t>
    </r>
  </si>
  <si>
    <t>Veterinarie</t>
  </si>
  <si>
    <t>VBR Labs CRM</t>
  </si>
  <si>
    <t>Supply chain on Blockchain Ecosystem</t>
  </si>
  <si>
    <t>Netopia</t>
  </si>
  <si>
    <t>RAK</t>
  </si>
  <si>
    <t>Invoice Cash</t>
  </si>
  <si>
    <t>CTO</t>
  </si>
  <si>
    <t>Other projects</t>
  </si>
  <si>
    <t>Modex</t>
  </si>
  <si>
    <t>Net Profit</t>
  </si>
  <si>
    <t>Net profit (%)</t>
  </si>
  <si>
    <t>Other upcoming VBR Projects</t>
  </si>
  <si>
    <t xml:space="preserve">and should not be used or relied upon for any other purposes. </t>
  </si>
  <si>
    <t>Payment processing cost (1% fee)</t>
  </si>
  <si>
    <t>Starting from 7 EUR refference, decreasing due to organic registrations.</t>
  </si>
  <si>
    <t>Average salary (per month, including Management, EUR)</t>
  </si>
  <si>
    <t>Reaching 100 companies in FY2027 with 10 seats each on average, with 15EUR/seat/month on average</t>
  </si>
  <si>
    <t>SIEM as SaaS</t>
  </si>
  <si>
    <t>35 EUR/endpoint/month on average, 20 endpoints per company on average, reaching XX clients in FY27</t>
  </si>
  <si>
    <t>Own projects:</t>
  </si>
  <si>
    <t>External projects:</t>
  </si>
  <si>
    <t>Upcoming projects will be updated on the fly</t>
  </si>
  <si>
    <t>Pending completing studies to accurately assign values</t>
  </si>
  <si>
    <t>Salaries and collaborators, Other expenses</t>
  </si>
  <si>
    <r>
      <t xml:space="preserve">The Company's strategy is to avoid </t>
    </r>
    <r>
      <rPr>
        <b/>
        <sz val="10"/>
        <color theme="1"/>
        <rFont val="Arial Narrow"/>
        <family val="2"/>
      </rPr>
      <t>long-term debt</t>
    </r>
    <r>
      <rPr>
        <sz val="10"/>
        <color theme="1"/>
        <rFont val="Arial Narrow"/>
        <family val="2"/>
      </rPr>
      <t xml:space="preserve"> such as bank loans. The amounts presented represent Shareholder loans only which will be repaid.</t>
    </r>
  </si>
  <si>
    <t>In this scenario, no dividends have been distributed in the Forecasted Period.</t>
  </si>
  <si>
    <t>Revenues</t>
  </si>
  <si>
    <t>Consolidated Statement of Financial Performance - Key points</t>
  </si>
  <si>
    <t>EBITDA margin</t>
  </si>
  <si>
    <t>Total revenues gather together the revenues from Veelancing Marketplace and from other VBR Labs projects.</t>
  </si>
  <si>
    <t>Under Other VBR Labs projects we only included the projects we have visibility over and no judgements for further projects were included. These will be updated on the fly.</t>
  </si>
  <si>
    <t>EBITDA margen averages 41.9% during the Forecasted Period.</t>
  </si>
  <si>
    <t>The variances come mainly from the user acquisition costs (marketing) that are not evenly spread accros the period.</t>
  </si>
  <si>
    <t>Net Profit margin</t>
  </si>
  <si>
    <t>VBR Labs - Other projects</t>
  </si>
  <si>
    <t>The following figures present our projections on the projects we are currently having in progress.</t>
  </si>
  <si>
    <t>Also, one project (Supply Chain on Blockchain Ecosystem) has not been quatified as we are currently undergoing a complex analysis in order to be able to accurately assign values.</t>
  </si>
  <si>
    <t>No other projects over which we do not have visibility over have been forecasted. Those will be updated on the fly.</t>
  </si>
  <si>
    <t>The period covered by the forecast is 5 years - for profit and loss accounts (“Forecasted Period”) and does not take into account any events outside the Forecasted Period.</t>
  </si>
  <si>
    <t>Year 1</t>
  </si>
  <si>
    <t>Year 2</t>
  </si>
  <si>
    <t>Year 3</t>
  </si>
  <si>
    <t>Year 4</t>
  </si>
  <si>
    <t>Year 5</t>
  </si>
  <si>
    <t>Net profit averages 32.8% throughout the Forecasted Period.</t>
  </si>
  <si>
    <t xml:space="preserve">The key assumption here is that if only 20% of the active users generate a unique Smart Contract per month, with an average value of 150EUR, </t>
  </si>
  <si>
    <t>at a comission of 3% and in 12 months we should obtain the results to the left.</t>
  </si>
  <si>
    <t>Expenses we must support for each payment a client makes on the platform.</t>
  </si>
  <si>
    <t>Reaching 100 cabinets in 5 years at a 50 EUR/month subscription. This is a worst-case-scenario.</t>
  </si>
  <si>
    <t>Real estate project still under discussion.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</si>
</sst>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0" x14ac:knownFonts="1">
    <font>
      <sz val="11"/>
      <color theme="1"/>
      <name val="Calibri"/>
      <family val="2"/>
      <scheme val="minor"/>
    </font>
    <font>
      <sz val="11"/>
      <color theme="1"/>
      <name val="Calibri"/>
      <family val="2"/>
      <scheme val="minor"/>
    </font>
    <font>
      <b/>
      <sz val="14"/>
      <color theme="1"/>
      <name val="Arial Narrow"/>
      <family val="2"/>
    </font>
    <font>
      <sz val="11"/>
      <color theme="1"/>
      <name val="Arial Narrow"/>
      <family val="2"/>
    </font>
    <font>
      <sz val="10"/>
      <color rgb="FF000000"/>
      <name val="Arial Narrow"/>
      <family val="2"/>
    </font>
    <font>
      <sz val="10"/>
      <color theme="1"/>
      <name val="Arial Narrow"/>
      <family val="2"/>
    </font>
    <font>
      <b/>
      <sz val="11"/>
      <color theme="1"/>
      <name val="Arial Narrow"/>
      <family val="2"/>
    </font>
    <font>
      <b/>
      <sz val="16"/>
      <color theme="1"/>
      <name val="Arial Narrow"/>
      <family val="2"/>
    </font>
    <font>
      <b/>
      <sz val="16"/>
      <color theme="1"/>
      <name val="Calibri"/>
      <family val="2"/>
      <scheme val="minor"/>
    </font>
    <font>
      <u/>
      <sz val="11"/>
      <color theme="10"/>
      <name val="Calibri"/>
      <family val="2"/>
      <scheme val="minor"/>
    </font>
    <font>
      <b/>
      <sz val="10"/>
      <color theme="1"/>
      <name val="Arial Narrow"/>
      <family val="2"/>
    </font>
    <font>
      <b/>
      <sz val="10"/>
      <color theme="0"/>
      <name val="Arial Narrow"/>
      <family val="2"/>
    </font>
    <font>
      <i/>
      <sz val="10"/>
      <color theme="1"/>
      <name val="Arial Narrow"/>
      <family val="2"/>
    </font>
    <font>
      <b/>
      <i/>
      <sz val="10"/>
      <color rgb="FF000000"/>
      <name val="Arial Narrow"/>
      <family val="2"/>
    </font>
    <font>
      <i/>
      <sz val="10"/>
      <color rgb="FF000000"/>
      <name val="Arial Narrow"/>
      <family val="2"/>
    </font>
    <font>
      <sz val="9"/>
      <color rgb="FF000000"/>
      <name val="Corbel"/>
      <family val="2"/>
    </font>
    <font>
      <sz val="9"/>
      <color rgb="FF000000"/>
      <name val="Arial Narrow"/>
      <family val="2"/>
    </font>
    <font>
      <sz val="10"/>
      <color rgb="FFFF0000"/>
      <name val="Arial Narrow"/>
      <family val="2"/>
    </font>
    <font>
      <b/>
      <sz val="12"/>
      <color theme="1"/>
      <name val="Arial Narrow"/>
      <family val="2"/>
    </font>
    <font>
      <b/>
      <sz val="10"/>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theme="0" tint="-4.9989318521683403E-2"/>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3" fillId="0" borderId="0" xfId="0" applyFont="1"/>
    <xf numFmtId="0" fontId="4" fillId="0" borderId="0" xfId="0" applyFont="1" applyAlignment="1">
      <alignment horizontal="left" vertical="center"/>
    </xf>
    <xf numFmtId="0" fontId="5" fillId="0" borderId="0" xfId="0" applyFont="1"/>
    <xf numFmtId="0" fontId="6" fillId="0" borderId="0" xfId="0" applyFont="1"/>
    <xf numFmtId="0" fontId="7" fillId="0" borderId="0" xfId="0" applyFont="1"/>
    <xf numFmtId="0" fontId="8" fillId="0" borderId="0" xfId="0" applyFont="1"/>
    <xf numFmtId="0" fontId="9" fillId="0" borderId="0" xfId="3"/>
    <xf numFmtId="0" fontId="10" fillId="0" borderId="0" xfId="0" applyFont="1"/>
    <xf numFmtId="0" fontId="11" fillId="2" borderId="1" xfId="0" applyFont="1" applyFill="1" applyBorder="1"/>
    <xf numFmtId="0" fontId="11" fillId="2" borderId="2" xfId="0" applyFont="1" applyFill="1" applyBorder="1"/>
    <xf numFmtId="0" fontId="11" fillId="2" borderId="3" xfId="0" applyFont="1" applyFill="1" applyBorder="1"/>
    <xf numFmtId="0" fontId="11" fillId="2" borderId="0" xfId="0" applyFont="1" applyFill="1"/>
    <xf numFmtId="0" fontId="11" fillId="3" borderId="9" xfId="0" applyFont="1" applyFill="1" applyBorder="1"/>
    <xf numFmtId="164" fontId="11" fillId="3" borderId="10" xfId="1" applyNumberFormat="1" applyFont="1" applyFill="1" applyBorder="1"/>
    <xf numFmtId="164" fontId="11" fillId="3" borderId="11" xfId="1" applyNumberFormat="1" applyFont="1" applyFill="1" applyBorder="1"/>
    <xf numFmtId="0" fontId="5" fillId="0" borderId="4" xfId="0" applyFont="1" applyBorder="1"/>
    <xf numFmtId="164" fontId="5" fillId="0" borderId="0" xfId="1" applyNumberFormat="1" applyFont="1" applyBorder="1"/>
    <xf numFmtId="164" fontId="5" fillId="0" borderId="5" xfId="1" applyNumberFormat="1" applyFont="1" applyBorder="1"/>
    <xf numFmtId="0" fontId="12" fillId="0" borderId="4" xfId="0" applyFont="1" applyBorder="1"/>
    <xf numFmtId="165" fontId="12" fillId="0" borderId="0" xfId="2" applyNumberFormat="1" applyFont="1" applyBorder="1"/>
    <xf numFmtId="165" fontId="12" fillId="0" borderId="5" xfId="2" applyNumberFormat="1" applyFont="1" applyBorder="1"/>
    <xf numFmtId="0" fontId="10" fillId="0" borderId="4" xfId="0" applyFont="1" applyBorder="1"/>
    <xf numFmtId="164" fontId="10" fillId="0" borderId="0" xfId="1" applyNumberFormat="1" applyFont="1" applyBorder="1"/>
    <xf numFmtId="164" fontId="10" fillId="0" borderId="5" xfId="1" applyNumberFormat="1" applyFont="1" applyBorder="1"/>
    <xf numFmtId="0" fontId="12" fillId="0" borderId="6" xfId="0" applyFont="1" applyBorder="1"/>
    <xf numFmtId="0" fontId="10" fillId="0" borderId="1" xfId="0" applyFont="1" applyBorder="1"/>
    <xf numFmtId="0" fontId="5" fillId="0" borderId="2" xfId="0" applyFont="1" applyBorder="1"/>
    <xf numFmtId="0" fontId="5" fillId="0" borderId="3" xfId="0" applyFont="1" applyBorder="1"/>
    <xf numFmtId="0" fontId="11" fillId="3" borderId="12" xfId="0" applyFont="1" applyFill="1" applyBorder="1"/>
    <xf numFmtId="164" fontId="11" fillId="3" borderId="13" xfId="1" applyNumberFormat="1" applyFont="1" applyFill="1" applyBorder="1"/>
    <xf numFmtId="164" fontId="11" fillId="3" borderId="14" xfId="1" applyNumberFormat="1" applyFont="1" applyFill="1" applyBorder="1"/>
    <xf numFmtId="164" fontId="5" fillId="0" borderId="0" xfId="1" applyNumberFormat="1" applyFont="1" applyFill="1" applyBorder="1"/>
    <xf numFmtId="0" fontId="11" fillId="3" borderId="10" xfId="0" applyFont="1" applyFill="1" applyBorder="1"/>
    <xf numFmtId="0" fontId="10" fillId="0" borderId="12" xfId="0" applyFont="1" applyBorder="1"/>
    <xf numFmtId="0" fontId="5" fillId="0" borderId="13" xfId="0" applyFont="1" applyBorder="1"/>
    <xf numFmtId="0" fontId="5" fillId="0" borderId="14" xfId="0" applyFont="1" applyBorder="1"/>
    <xf numFmtId="164" fontId="5" fillId="0" borderId="0" xfId="1" applyNumberFormat="1" applyFont="1"/>
    <xf numFmtId="0" fontId="10" fillId="0" borderId="10" xfId="0" applyFont="1" applyBorder="1"/>
    <xf numFmtId="164" fontId="10" fillId="0" borderId="10" xfId="1" applyNumberFormat="1" applyFont="1" applyBorder="1"/>
    <xf numFmtId="0" fontId="10" fillId="0" borderId="2" xfId="0" applyFont="1" applyBorder="1"/>
    <xf numFmtId="164" fontId="10" fillId="0" borderId="2" xfId="1" applyNumberFormat="1" applyFont="1" applyBorder="1"/>
    <xf numFmtId="165" fontId="12" fillId="0" borderId="7" xfId="2" applyNumberFormat="1" applyFont="1" applyBorder="1"/>
    <xf numFmtId="165" fontId="12" fillId="0" borderId="8" xfId="2" applyNumberFormat="1" applyFont="1" applyBorder="1"/>
    <xf numFmtId="0" fontId="11"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2" fillId="0" borderId="0" xfId="0" applyFont="1"/>
    <xf numFmtId="0" fontId="15" fillId="0" borderId="0" xfId="0" applyFont="1"/>
    <xf numFmtId="0" fontId="16" fillId="0" borderId="0" xfId="0" applyFont="1"/>
    <xf numFmtId="0" fontId="10" fillId="4" borderId="0" xfId="0" applyFont="1" applyFill="1"/>
    <xf numFmtId="164" fontId="10" fillId="4" borderId="0" xfId="1" applyNumberFormat="1" applyFont="1" applyFill="1"/>
    <xf numFmtId="164" fontId="5" fillId="0" borderId="0" xfId="0" applyNumberFormat="1" applyFont="1"/>
    <xf numFmtId="164" fontId="17" fillId="0" borderId="0" xfId="1" applyNumberFormat="1" applyFont="1"/>
    <xf numFmtId="0" fontId="5" fillId="0" borderId="0" xfId="0" applyFont="1" applyAlignment="1">
      <alignment horizontal="left" indent="1"/>
    </xf>
    <xf numFmtId="0" fontId="11" fillId="3" borderId="10" xfId="0" applyFont="1" applyFill="1" applyBorder="1" applyAlignment="1">
      <alignment horizontal="left" indent="1"/>
    </xf>
    <xf numFmtId="165" fontId="12" fillId="0" borderId="0" xfId="2" applyNumberFormat="1" applyFont="1"/>
    <xf numFmtId="164" fontId="10" fillId="0" borderId="0" xfId="1" applyNumberFormat="1" applyFont="1"/>
    <xf numFmtId="0" fontId="10" fillId="0" borderId="0" xfId="0" applyFont="1" applyAlignment="1">
      <alignment horizontal="left"/>
    </xf>
    <xf numFmtId="0" fontId="5" fillId="4" borderId="0" xfId="0" applyFont="1" applyFill="1" applyAlignment="1">
      <alignment horizontal="left"/>
    </xf>
    <xf numFmtId="164" fontId="5" fillId="4" borderId="0" xfId="1" applyNumberFormat="1" applyFont="1" applyFill="1"/>
    <xf numFmtId="164" fontId="5" fillId="0" borderId="0" xfId="1" applyNumberFormat="1" applyFont="1" applyFill="1"/>
    <xf numFmtId="0" fontId="5" fillId="4" borderId="0" xfId="0" applyFont="1" applyFill="1"/>
    <xf numFmtId="0" fontId="18" fillId="0" borderId="0" xfId="0" applyFont="1"/>
    <xf numFmtId="0" fontId="19" fillId="3" borderId="13" xfId="0" applyFont="1" applyFill="1" applyBorder="1"/>
    <xf numFmtId="164" fontId="19" fillId="3" borderId="13" xfId="1" applyNumberFormat="1" applyFont="1" applyFill="1" applyBorder="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BAA42-5A2D-4749-98EE-C844FCC164A8}">
  <sheetPr>
    <tabColor rgb="FF7030A0"/>
  </sheetPr>
  <dimension ref="B2:H17"/>
  <sheetViews>
    <sheetView showGridLines="0" tabSelected="1" topLeftCell="A4" workbookViewId="0">
      <selection activeCell="I15" sqref="I15"/>
    </sheetView>
  </sheetViews>
  <sheetFormatPr defaultRowHeight="16.5" x14ac:dyDescent="0.3"/>
  <cols>
    <col min="1" max="1" width="1.140625" style="2" customWidth="1"/>
    <col min="2" max="16384" width="9.140625" style="2"/>
  </cols>
  <sheetData>
    <row r="2" spans="2:8" ht="18.75" x14ac:dyDescent="0.3">
      <c r="B2" s="1" t="s">
        <v>0</v>
      </c>
    </row>
    <row r="4" spans="2:8" x14ac:dyDescent="0.3">
      <c r="H4" s="2" t="s">
        <v>6</v>
      </c>
    </row>
    <row r="5" spans="2:8" x14ac:dyDescent="0.3">
      <c r="B5" s="5" t="s">
        <v>1</v>
      </c>
    </row>
    <row r="7" spans="2:8" x14ac:dyDescent="0.3">
      <c r="B7" s="4" t="s">
        <v>2</v>
      </c>
    </row>
    <row r="8" spans="2:8" x14ac:dyDescent="0.3">
      <c r="B8" s="4" t="s">
        <v>182</v>
      </c>
    </row>
    <row r="9" spans="2:8" x14ac:dyDescent="0.3">
      <c r="B9" s="4" t="s">
        <v>3</v>
      </c>
    </row>
    <row r="11" spans="2:8" x14ac:dyDescent="0.3">
      <c r="B11" s="3" t="s">
        <v>208</v>
      </c>
    </row>
    <row r="12" spans="2:8" x14ac:dyDescent="0.3">
      <c r="B12" s="3" t="s">
        <v>4</v>
      </c>
    </row>
    <row r="14" spans="2:8" x14ac:dyDescent="0.3">
      <c r="B14" s="4" t="s">
        <v>5</v>
      </c>
    </row>
    <row r="17" spans="2:2" x14ac:dyDescent="0.3">
      <c r="B17" s="9"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2:I20"/>
  <sheetViews>
    <sheetView showGridLines="0" topLeftCell="A2" workbookViewId="0">
      <selection activeCell="C7" sqref="C7:G7"/>
    </sheetView>
  </sheetViews>
  <sheetFormatPr defaultRowHeight="16.5" x14ac:dyDescent="0.3"/>
  <cols>
    <col min="1" max="1" width="1" style="2" customWidth="1"/>
    <col min="2" max="2" width="17.7109375" style="2" customWidth="1"/>
    <col min="3" max="7" width="9.140625" style="2"/>
    <col min="8" max="8" width="2.140625" style="2" customWidth="1"/>
    <col min="9" max="16384" width="9.140625" style="2"/>
  </cols>
  <sheetData>
    <row r="2" spans="2:9" ht="18.75" x14ac:dyDescent="0.3">
      <c r="B2" s="1" t="s">
        <v>0</v>
      </c>
    </row>
    <row r="3" spans="2:9" ht="18.75" x14ac:dyDescent="0.3">
      <c r="B3" s="1"/>
    </row>
    <row r="4" spans="2:9" x14ac:dyDescent="0.3">
      <c r="B4" s="64" t="s">
        <v>197</v>
      </c>
    </row>
    <row r="5" spans="2:9" s="4" customFormat="1" ht="12.75" x14ac:dyDescent="0.2"/>
    <row r="6" spans="2:9" s="4" customFormat="1" ht="12.75" x14ac:dyDescent="0.2">
      <c r="B6" s="9" t="s">
        <v>196</v>
      </c>
    </row>
    <row r="7" spans="2:9" s="4" customFormat="1" ht="12.75" x14ac:dyDescent="0.2">
      <c r="B7" s="10" t="s">
        <v>60</v>
      </c>
      <c r="C7" s="11" t="s">
        <v>209</v>
      </c>
      <c r="D7" s="11" t="s">
        <v>210</v>
      </c>
      <c r="E7" s="11" t="s">
        <v>211</v>
      </c>
      <c r="F7" s="11" t="s">
        <v>212</v>
      </c>
      <c r="G7" s="12" t="s">
        <v>213</v>
      </c>
      <c r="I7" s="4" t="s">
        <v>199</v>
      </c>
    </row>
    <row r="8" spans="2:9" s="4" customFormat="1" ht="12.75" x14ac:dyDescent="0.2">
      <c r="B8" s="65" t="s">
        <v>61</v>
      </c>
      <c r="C8" s="66">
        <f>PL!C6+'VBR Labs - other'!C22</f>
        <v>2329</v>
      </c>
      <c r="D8" s="66">
        <f>PL!D6+'VBR Labs - other'!D22</f>
        <v>11080</v>
      </c>
      <c r="E8" s="66">
        <f>PL!E6+'VBR Labs - other'!E22</f>
        <v>22185</v>
      </c>
      <c r="F8" s="66">
        <f>PL!F6+'VBR Labs - other'!F22</f>
        <v>44013</v>
      </c>
      <c r="G8" s="66">
        <f>PL!G6+'VBR Labs - other'!G22</f>
        <v>55140</v>
      </c>
      <c r="I8" s="4" t="s">
        <v>200</v>
      </c>
    </row>
    <row r="9" spans="2:9" s="4" customFormat="1" ht="12.75" x14ac:dyDescent="0.2"/>
    <row r="10" spans="2:9" s="4" customFormat="1" ht="12.75" x14ac:dyDescent="0.2"/>
    <row r="11" spans="2:9" s="4" customFormat="1" ht="12.75" x14ac:dyDescent="0.2">
      <c r="B11" s="9" t="s">
        <v>14</v>
      </c>
    </row>
    <row r="12" spans="2:9" s="4" customFormat="1" ht="12.75" x14ac:dyDescent="0.2">
      <c r="B12" s="10" t="s">
        <v>60</v>
      </c>
      <c r="C12" s="11" t="s">
        <v>209</v>
      </c>
      <c r="D12" s="11" t="s">
        <v>210</v>
      </c>
      <c r="E12" s="11" t="s">
        <v>211</v>
      </c>
      <c r="F12" s="11" t="s">
        <v>212</v>
      </c>
      <c r="G12" s="12" t="s">
        <v>213</v>
      </c>
      <c r="I12" s="4" t="s">
        <v>201</v>
      </c>
    </row>
    <row r="13" spans="2:9" s="4" customFormat="1" ht="12.75" x14ac:dyDescent="0.2">
      <c r="B13" s="65" t="s">
        <v>14</v>
      </c>
      <c r="C13" s="66">
        <f>PL!C14+'VBR Labs - other'!C24</f>
        <v>301.85000000000002</v>
      </c>
      <c r="D13" s="66">
        <f>PL!D14+'VBR Labs - other'!D24</f>
        <v>5664</v>
      </c>
      <c r="E13" s="66">
        <f>PL!E14+'VBR Labs - other'!E24</f>
        <v>8708.5</v>
      </c>
      <c r="F13" s="66">
        <f>PL!F14+'VBR Labs - other'!F24</f>
        <v>24238.5</v>
      </c>
      <c r="G13" s="66">
        <f>PL!G14+'VBR Labs - other'!G24</f>
        <v>27650</v>
      </c>
      <c r="I13" s="4" t="s">
        <v>202</v>
      </c>
    </row>
    <row r="14" spans="2:9" s="4" customFormat="1" ht="12.75" x14ac:dyDescent="0.2">
      <c r="B14" s="48" t="s">
        <v>198</v>
      </c>
      <c r="C14" s="57">
        <f>C13/C8</f>
        <v>0.12960498067840276</v>
      </c>
      <c r="D14" s="57">
        <f t="shared" ref="D14:G14" si="0">D13/D8</f>
        <v>0.51119133574007225</v>
      </c>
      <c r="E14" s="57">
        <f t="shared" si="0"/>
        <v>0.39254000450755017</v>
      </c>
      <c r="F14" s="57">
        <f t="shared" si="0"/>
        <v>0.55071228955081453</v>
      </c>
      <c r="G14" s="57">
        <f t="shared" si="0"/>
        <v>0.50145085237577081</v>
      </c>
    </row>
    <row r="15" spans="2:9" s="4" customFormat="1" ht="12.75" x14ac:dyDescent="0.2"/>
    <row r="16" spans="2:9" s="4" customFormat="1" ht="12.75" x14ac:dyDescent="0.2"/>
    <row r="17" spans="2:9" s="4" customFormat="1" ht="12.75" x14ac:dyDescent="0.2">
      <c r="B17" s="9" t="s">
        <v>179</v>
      </c>
    </row>
    <row r="18" spans="2:9" s="4" customFormat="1" ht="12.75" x14ac:dyDescent="0.2">
      <c r="B18" s="10" t="s">
        <v>60</v>
      </c>
      <c r="C18" s="11" t="s">
        <v>209</v>
      </c>
      <c r="D18" s="11" t="s">
        <v>210</v>
      </c>
      <c r="E18" s="11" t="s">
        <v>211</v>
      </c>
      <c r="F18" s="11" t="s">
        <v>212</v>
      </c>
      <c r="G18" s="12" t="s">
        <v>213</v>
      </c>
      <c r="I18" s="4" t="s">
        <v>214</v>
      </c>
    </row>
    <row r="19" spans="2:9" s="4" customFormat="1" ht="12.75" x14ac:dyDescent="0.2">
      <c r="B19" s="65" t="s">
        <v>179</v>
      </c>
      <c r="C19" s="66">
        <f>PL!C22+'VBR Labs - other'!C26</f>
        <v>205.48000000000002</v>
      </c>
      <c r="D19" s="66">
        <f>PL!D22+'VBR Labs - other'!D26</f>
        <v>4444.2</v>
      </c>
      <c r="E19" s="66">
        <f>PL!E22+'VBR Labs - other'!E26</f>
        <v>6809.8</v>
      </c>
      <c r="F19" s="66">
        <f>PL!F22+'VBR Labs - other'!F26</f>
        <v>19064.8</v>
      </c>
      <c r="G19" s="66">
        <f>PL!G22+'VBR Labs - other'!G26</f>
        <v>21712</v>
      </c>
    </row>
    <row r="20" spans="2:9" x14ac:dyDescent="0.3">
      <c r="B20" s="48" t="s">
        <v>203</v>
      </c>
      <c r="C20" s="57">
        <f>C19/C8</f>
        <v>8.8226706741090608E-2</v>
      </c>
      <c r="D20" s="57">
        <f t="shared" ref="D20:G20" si="1">D19/D8</f>
        <v>0.40110108303249098</v>
      </c>
      <c r="E20" s="57">
        <f t="shared" si="1"/>
        <v>0.30695514987604239</v>
      </c>
      <c r="F20" s="57">
        <f t="shared" si="1"/>
        <v>0.43316292913457388</v>
      </c>
      <c r="G20" s="57">
        <f t="shared" si="1"/>
        <v>0.39376133478418573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BB45-EADC-4730-AB1E-0483850BCA07}">
  <sheetPr>
    <tabColor rgb="FF0070C0"/>
  </sheetPr>
  <dimension ref="B2:H12"/>
  <sheetViews>
    <sheetView showGridLines="0" workbookViewId="0">
      <selection activeCell="J8" sqref="J8"/>
    </sheetView>
  </sheetViews>
  <sheetFormatPr defaultRowHeight="15" x14ac:dyDescent="0.25"/>
  <sheetData>
    <row r="2" spans="2:8" ht="21" x14ac:dyDescent="0.35">
      <c r="B2" s="7" t="s">
        <v>70</v>
      </c>
    </row>
    <row r="4" spans="2:8" x14ac:dyDescent="0.25">
      <c r="B4" s="46" t="s">
        <v>124</v>
      </c>
    </row>
    <row r="5" spans="2:8" x14ac:dyDescent="0.25">
      <c r="B5" s="47" t="s">
        <v>125</v>
      </c>
    </row>
    <row r="6" spans="2:8" x14ac:dyDescent="0.25">
      <c r="B6" s="47" t="s">
        <v>126</v>
      </c>
    </row>
    <row r="7" spans="2:8" x14ac:dyDescent="0.25">
      <c r="B7" s="47"/>
    </row>
    <row r="9" spans="2:8" x14ac:dyDescent="0.25">
      <c r="B9" t="s">
        <v>72</v>
      </c>
      <c r="H9" s="8" t="s">
        <v>71</v>
      </c>
    </row>
    <row r="11" spans="2:8" x14ac:dyDescent="0.25">
      <c r="H11" s="8"/>
    </row>
    <row r="12" spans="2:8" x14ac:dyDescent="0.25">
      <c r="B12" t="s">
        <v>73</v>
      </c>
    </row>
  </sheetData>
  <hyperlinks>
    <hyperlink ref="H9" location="PL!A1" display="PL!A1" xr:uid="{6152F245-17EE-4FB4-A3E0-A624979E630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671A7-DD8E-4043-81AC-D88F1415D0E9}">
  <sheetPr>
    <tabColor rgb="FF0070C0"/>
  </sheetPr>
  <dimension ref="B2:K102"/>
  <sheetViews>
    <sheetView showGridLines="0" zoomScale="80" zoomScaleNormal="80" workbookViewId="0">
      <selection activeCell="C5" sqref="C5:G5"/>
    </sheetView>
  </sheetViews>
  <sheetFormatPr defaultRowHeight="16.5" x14ac:dyDescent="0.3"/>
  <cols>
    <col min="1" max="1" width="1" style="2" customWidth="1"/>
    <col min="2" max="2" width="44.28515625" style="2" customWidth="1"/>
    <col min="3" max="3" width="8.140625" style="2" bestFit="1" customWidth="1"/>
    <col min="4" max="7" width="9.5703125" style="2" bestFit="1" customWidth="1"/>
    <col min="8" max="8" width="1.140625" style="2" customWidth="1"/>
    <col min="9" max="9" width="120.5703125" style="2" bestFit="1" customWidth="1"/>
    <col min="10" max="10" width="9.140625" style="2"/>
    <col min="11" max="11" width="14" style="2" customWidth="1"/>
    <col min="12" max="16384" width="9.140625" style="2"/>
  </cols>
  <sheetData>
    <row r="2" spans="2:11" ht="20.25" x14ac:dyDescent="0.3">
      <c r="B2" s="6" t="s">
        <v>59</v>
      </c>
    </row>
    <row r="3" spans="2:11" x14ac:dyDescent="0.3">
      <c r="B3" s="5"/>
    </row>
    <row r="4" spans="2:11" x14ac:dyDescent="0.3">
      <c r="B4" s="9" t="s">
        <v>58</v>
      </c>
      <c r="C4" s="4"/>
      <c r="D4" s="4"/>
      <c r="E4" s="4"/>
      <c r="F4" s="4"/>
      <c r="G4" s="4"/>
      <c r="H4" s="4"/>
      <c r="I4" s="4"/>
    </row>
    <row r="5" spans="2:11" x14ac:dyDescent="0.3">
      <c r="B5" s="10" t="s">
        <v>60</v>
      </c>
      <c r="C5" s="11" t="s">
        <v>209</v>
      </c>
      <c r="D5" s="11" t="s">
        <v>210</v>
      </c>
      <c r="E5" s="11" t="s">
        <v>211</v>
      </c>
      <c r="F5" s="11" t="s">
        <v>212</v>
      </c>
      <c r="G5" s="12" t="s">
        <v>213</v>
      </c>
      <c r="H5" s="4"/>
      <c r="I5" s="13" t="s">
        <v>86</v>
      </c>
      <c r="K5" s="45"/>
    </row>
    <row r="6" spans="2:11" ht="17.25" thickBot="1" x14ac:dyDescent="0.35">
      <c r="B6" s="14" t="s">
        <v>61</v>
      </c>
      <c r="C6" s="15">
        <f>C32</f>
        <v>1980</v>
      </c>
      <c r="D6" s="15">
        <f>D32</f>
        <v>10800</v>
      </c>
      <c r="E6" s="15">
        <f>E32</f>
        <v>21600</v>
      </c>
      <c r="F6" s="15">
        <f t="shared" ref="F6:G6" si="0">F32</f>
        <v>43200</v>
      </c>
      <c r="G6" s="16">
        <f t="shared" si="0"/>
        <v>54000</v>
      </c>
      <c r="H6" s="4"/>
      <c r="I6" s="48" t="s">
        <v>87</v>
      </c>
    </row>
    <row r="7" spans="2:11" ht="17.25" thickTop="1" x14ac:dyDescent="0.3">
      <c r="B7" s="17" t="s">
        <v>62</v>
      </c>
      <c r="C7" s="18">
        <f>C38</f>
        <v>-960</v>
      </c>
      <c r="D7" s="18">
        <f t="shared" ref="D7:G7" si="1">D38</f>
        <v>-1620</v>
      </c>
      <c r="E7" s="18">
        <f t="shared" si="1"/>
        <v>-2400</v>
      </c>
      <c r="F7" s="18">
        <f t="shared" si="1"/>
        <v>-3000</v>
      </c>
      <c r="G7" s="19">
        <f t="shared" si="1"/>
        <v>-3960</v>
      </c>
      <c r="H7" s="4"/>
      <c r="I7" s="48" t="s">
        <v>88</v>
      </c>
    </row>
    <row r="8" spans="2:11" x14ac:dyDescent="0.3">
      <c r="B8" s="17" t="s">
        <v>63</v>
      </c>
      <c r="C8" s="18">
        <f>-C6*0.03</f>
        <v>-59.4</v>
      </c>
      <c r="D8" s="18">
        <f t="shared" ref="D8:G8" si="2">-D6*0.03</f>
        <v>-324</v>
      </c>
      <c r="E8" s="18">
        <f t="shared" si="2"/>
        <v>-648</v>
      </c>
      <c r="F8" s="18">
        <f t="shared" si="2"/>
        <v>-1296</v>
      </c>
      <c r="G8" s="19">
        <f t="shared" si="2"/>
        <v>-1620</v>
      </c>
      <c r="H8" s="4"/>
      <c r="I8" s="48" t="s">
        <v>132</v>
      </c>
    </row>
    <row r="9" spans="2:11" x14ac:dyDescent="0.3">
      <c r="B9" s="17" t="s">
        <v>83</v>
      </c>
      <c r="C9" s="18">
        <f>C42</f>
        <v>-19.8</v>
      </c>
      <c r="D9" s="18">
        <f t="shared" ref="D9:G9" si="3">D42</f>
        <v>-108</v>
      </c>
      <c r="E9" s="18">
        <f t="shared" si="3"/>
        <v>-216</v>
      </c>
      <c r="F9" s="18">
        <f t="shared" si="3"/>
        <v>-432</v>
      </c>
      <c r="G9" s="19">
        <f t="shared" si="3"/>
        <v>-540</v>
      </c>
      <c r="H9" s="4"/>
      <c r="I9" s="48" t="s">
        <v>89</v>
      </c>
    </row>
    <row r="10" spans="2:11" x14ac:dyDescent="0.3">
      <c r="B10" s="17" t="s">
        <v>84</v>
      </c>
      <c r="C10" s="18">
        <f>C50</f>
        <v>-350</v>
      </c>
      <c r="D10" s="18">
        <f t="shared" ref="D10:G10" si="4">D50</f>
        <v>-900</v>
      </c>
      <c r="E10" s="18">
        <f t="shared" si="4"/>
        <v>-4800</v>
      </c>
      <c r="F10" s="18">
        <f t="shared" si="4"/>
        <v>-5000</v>
      </c>
      <c r="G10" s="19">
        <f t="shared" si="4"/>
        <v>-8000</v>
      </c>
      <c r="H10" s="4"/>
      <c r="I10" s="48" t="s">
        <v>90</v>
      </c>
    </row>
    <row r="11" spans="2:11" x14ac:dyDescent="0.3">
      <c r="B11" s="17" t="s">
        <v>81</v>
      </c>
      <c r="C11" s="18">
        <f>-C48/1000</f>
        <v>-50</v>
      </c>
      <c r="D11" s="18">
        <f t="shared" ref="D11:G11" si="5">-D48/1000</f>
        <v>-150</v>
      </c>
      <c r="E11" s="18">
        <f t="shared" si="5"/>
        <v>-800</v>
      </c>
      <c r="F11" s="18">
        <f t="shared" si="5"/>
        <v>-1000</v>
      </c>
      <c r="G11" s="19">
        <f t="shared" si="5"/>
        <v>-2000</v>
      </c>
      <c r="H11" s="4"/>
      <c r="I11" s="48" t="s">
        <v>91</v>
      </c>
    </row>
    <row r="12" spans="2:11" x14ac:dyDescent="0.3">
      <c r="B12" s="17" t="s">
        <v>85</v>
      </c>
      <c r="C12" s="18">
        <f>-C6*0.12</f>
        <v>-237.6</v>
      </c>
      <c r="D12" s="18">
        <f t="shared" ref="D12:G12" si="6">-D6*0.12</f>
        <v>-1296</v>
      </c>
      <c r="E12" s="18">
        <f t="shared" si="6"/>
        <v>-2592</v>
      </c>
      <c r="F12" s="18">
        <f t="shared" si="6"/>
        <v>-5184</v>
      </c>
      <c r="G12" s="19">
        <f t="shared" si="6"/>
        <v>-6480</v>
      </c>
      <c r="H12" s="4"/>
      <c r="I12" s="48" t="s">
        <v>92</v>
      </c>
    </row>
    <row r="13" spans="2:11" x14ac:dyDescent="0.3">
      <c r="B13" s="17" t="s">
        <v>82</v>
      </c>
      <c r="C13" s="18">
        <f>-C6*0.08</f>
        <v>-158.4</v>
      </c>
      <c r="D13" s="18">
        <f t="shared" ref="D13:G13" si="7">-D6*0.08</f>
        <v>-864</v>
      </c>
      <c r="E13" s="18">
        <f t="shared" si="7"/>
        <v>-1728</v>
      </c>
      <c r="F13" s="18">
        <f t="shared" si="7"/>
        <v>-3456</v>
      </c>
      <c r="G13" s="19">
        <f t="shared" si="7"/>
        <v>-4320</v>
      </c>
      <c r="H13" s="4"/>
      <c r="I13" s="48" t="s">
        <v>133</v>
      </c>
    </row>
    <row r="14" spans="2:11" ht="17.25" thickBot="1" x14ac:dyDescent="0.35">
      <c r="B14" s="14" t="s">
        <v>14</v>
      </c>
      <c r="C14" s="15">
        <f>SUM(C6:C13)</f>
        <v>144.80000000000004</v>
      </c>
      <c r="D14" s="15">
        <f t="shared" ref="D14:G14" si="8">SUM(D6:D13)</f>
        <v>5538</v>
      </c>
      <c r="E14" s="15">
        <f t="shared" si="8"/>
        <v>8416</v>
      </c>
      <c r="F14" s="15">
        <f t="shared" si="8"/>
        <v>23832</v>
      </c>
      <c r="G14" s="16">
        <f t="shared" si="8"/>
        <v>27080</v>
      </c>
      <c r="H14" s="4"/>
      <c r="I14" s="48" t="s">
        <v>134</v>
      </c>
    </row>
    <row r="15" spans="2:11" ht="17.25" thickTop="1" x14ac:dyDescent="0.3">
      <c r="B15" s="20" t="s">
        <v>93</v>
      </c>
      <c r="C15" s="21">
        <f>C14/C6</f>
        <v>7.3131313131313158E-2</v>
      </c>
      <c r="D15" s="21">
        <f t="shared" ref="D15:G15" si="9">D14/D6</f>
        <v>0.51277777777777778</v>
      </c>
      <c r="E15" s="21">
        <f t="shared" si="9"/>
        <v>0.3896296296296296</v>
      </c>
      <c r="F15" s="21">
        <f t="shared" si="9"/>
        <v>0.55166666666666664</v>
      </c>
      <c r="G15" s="22">
        <f t="shared" si="9"/>
        <v>0.50148148148148153</v>
      </c>
      <c r="H15" s="4"/>
      <c r="I15" s="48" t="s">
        <v>135</v>
      </c>
    </row>
    <row r="16" spans="2:11" x14ac:dyDescent="0.3">
      <c r="B16" s="17" t="s">
        <v>64</v>
      </c>
      <c r="C16" s="18">
        <f>-PPE!C14</f>
        <v>-20</v>
      </c>
      <c r="D16" s="18">
        <f>-PPE!D14</f>
        <v>-58.75</v>
      </c>
      <c r="E16" s="18">
        <f>-PPE!E14</f>
        <v>-131.25</v>
      </c>
      <c r="F16" s="18">
        <f>-PPE!F14</f>
        <v>-312.5</v>
      </c>
      <c r="G16" s="19">
        <f>-PPE!G14</f>
        <v>-390</v>
      </c>
      <c r="H16" s="4"/>
      <c r="I16" s="49"/>
    </row>
    <row r="17" spans="2:9" x14ac:dyDescent="0.3">
      <c r="B17" s="23" t="s">
        <v>13</v>
      </c>
      <c r="C17" s="24">
        <f>C16+C14</f>
        <v>124.80000000000004</v>
      </c>
      <c r="D17" s="24">
        <f t="shared" ref="D17:G17" si="10">D16+D14</f>
        <v>5479.25</v>
      </c>
      <c r="E17" s="24">
        <f t="shared" si="10"/>
        <v>8284.75</v>
      </c>
      <c r="F17" s="24">
        <f t="shared" si="10"/>
        <v>23519.5</v>
      </c>
      <c r="G17" s="25">
        <f t="shared" si="10"/>
        <v>26690</v>
      </c>
      <c r="H17" s="4"/>
      <c r="I17" s="4"/>
    </row>
    <row r="18" spans="2:9" x14ac:dyDescent="0.3">
      <c r="B18" s="17" t="s">
        <v>65</v>
      </c>
      <c r="C18" s="18">
        <v>-15</v>
      </c>
      <c r="D18" s="18">
        <v>-40</v>
      </c>
      <c r="E18" s="18">
        <v>-50</v>
      </c>
      <c r="F18" s="18">
        <v>-75</v>
      </c>
      <c r="G18" s="19">
        <v>-100</v>
      </c>
      <c r="H18" s="4"/>
      <c r="I18" s="4" t="s">
        <v>166</v>
      </c>
    </row>
    <row r="19" spans="2:9" x14ac:dyDescent="0.3">
      <c r="B19" s="17" t="s">
        <v>66</v>
      </c>
      <c r="C19" s="18">
        <v>-10</v>
      </c>
      <c r="D19" s="18">
        <v>-10</v>
      </c>
      <c r="E19" s="18">
        <v>-15</v>
      </c>
      <c r="F19" s="18">
        <v>-20</v>
      </c>
      <c r="G19" s="19">
        <v>-20</v>
      </c>
      <c r="H19" s="4"/>
      <c r="I19" s="4"/>
    </row>
    <row r="20" spans="2:9" x14ac:dyDescent="0.3">
      <c r="B20" s="23" t="s">
        <v>15</v>
      </c>
      <c r="C20" s="24">
        <f>SUM(C17:C19)</f>
        <v>99.80000000000004</v>
      </c>
      <c r="D20" s="24">
        <f t="shared" ref="D20:G20" si="11">SUM(D17:D19)</f>
        <v>5429.25</v>
      </c>
      <c r="E20" s="24">
        <f t="shared" si="11"/>
        <v>8219.75</v>
      </c>
      <c r="F20" s="24">
        <f t="shared" si="11"/>
        <v>23424.5</v>
      </c>
      <c r="G20" s="25">
        <f t="shared" si="11"/>
        <v>26570</v>
      </c>
      <c r="H20" s="4"/>
      <c r="I20" s="4"/>
    </row>
    <row r="21" spans="2:9" x14ac:dyDescent="0.3">
      <c r="B21" s="17" t="s">
        <v>67</v>
      </c>
      <c r="C21" s="18">
        <f>-C20*0.2</f>
        <v>-19.960000000000008</v>
      </c>
      <c r="D21" s="18">
        <f>-D20*0.2</f>
        <v>-1085.8500000000001</v>
      </c>
      <c r="E21" s="18">
        <f t="shared" ref="E21:G21" si="12">-E20*0.2</f>
        <v>-1643.95</v>
      </c>
      <c r="F21" s="18">
        <f t="shared" si="12"/>
        <v>-4684.9000000000005</v>
      </c>
      <c r="G21" s="19">
        <f t="shared" si="12"/>
        <v>-5314</v>
      </c>
      <c r="H21" s="4"/>
      <c r="I21" s="4" t="s">
        <v>165</v>
      </c>
    </row>
    <row r="22" spans="2:9" ht="17.25" thickBot="1" x14ac:dyDescent="0.35">
      <c r="B22" s="14" t="s">
        <v>68</v>
      </c>
      <c r="C22" s="15">
        <f>C21+C20</f>
        <v>79.840000000000032</v>
      </c>
      <c r="D22" s="15">
        <f t="shared" ref="D22:G22" si="13">D21+D20</f>
        <v>4343.3999999999996</v>
      </c>
      <c r="E22" s="15">
        <f t="shared" si="13"/>
        <v>6575.8</v>
      </c>
      <c r="F22" s="15">
        <f t="shared" si="13"/>
        <v>18739.599999999999</v>
      </c>
      <c r="G22" s="16">
        <f t="shared" si="13"/>
        <v>21256</v>
      </c>
      <c r="H22" s="4"/>
      <c r="I22" s="4"/>
    </row>
    <row r="23" spans="2:9" ht="17.25" thickTop="1" x14ac:dyDescent="0.3">
      <c r="B23" s="26" t="s">
        <v>69</v>
      </c>
      <c r="C23" s="43">
        <f>C22/C6</f>
        <v>4.0323232323232337E-2</v>
      </c>
      <c r="D23" s="43">
        <f t="shared" ref="D23:G23" si="14">D22/D6</f>
        <v>0.40216666666666662</v>
      </c>
      <c r="E23" s="43">
        <f t="shared" si="14"/>
        <v>0.3044351851851852</v>
      </c>
      <c r="F23" s="43">
        <f t="shared" si="14"/>
        <v>0.43378703703703703</v>
      </c>
      <c r="G23" s="44">
        <f t="shared" si="14"/>
        <v>0.39362962962962961</v>
      </c>
      <c r="H23" s="4"/>
      <c r="I23" s="4"/>
    </row>
    <row r="24" spans="2:9" x14ac:dyDescent="0.3">
      <c r="B24" s="4"/>
      <c r="C24" s="4"/>
      <c r="D24" s="4"/>
      <c r="E24" s="4"/>
      <c r="F24" s="4"/>
      <c r="G24" s="4"/>
      <c r="H24" s="4"/>
      <c r="I24" s="4"/>
    </row>
    <row r="25" spans="2:9" x14ac:dyDescent="0.3">
      <c r="B25" s="4"/>
      <c r="C25" s="4"/>
      <c r="D25" s="4"/>
      <c r="E25" s="4"/>
      <c r="F25" s="4"/>
      <c r="G25" s="4"/>
      <c r="H25" s="4"/>
      <c r="I25" s="4"/>
    </row>
    <row r="26" spans="2:9" x14ac:dyDescent="0.3">
      <c r="B26" s="27" t="s">
        <v>94</v>
      </c>
      <c r="C26" s="28"/>
      <c r="D26" s="28"/>
      <c r="E26" s="28"/>
      <c r="F26" s="28"/>
      <c r="G26" s="29"/>
      <c r="H26" s="4"/>
      <c r="I26" s="3" t="s">
        <v>130</v>
      </c>
    </row>
    <row r="27" spans="2:9" x14ac:dyDescent="0.3">
      <c r="B27" s="10" t="s">
        <v>60</v>
      </c>
      <c r="C27" s="11" t="s">
        <v>209</v>
      </c>
      <c r="D27" s="11" t="s">
        <v>210</v>
      </c>
      <c r="E27" s="11" t="s">
        <v>211</v>
      </c>
      <c r="F27" s="11" t="s">
        <v>212</v>
      </c>
      <c r="G27" s="12" t="s">
        <v>213</v>
      </c>
      <c r="H27" s="4"/>
      <c r="I27" s="4" t="s">
        <v>127</v>
      </c>
    </row>
    <row r="28" spans="2:9" x14ac:dyDescent="0.3">
      <c r="B28" s="17" t="s">
        <v>76</v>
      </c>
      <c r="C28" s="18">
        <v>150</v>
      </c>
      <c r="D28" s="18">
        <v>150</v>
      </c>
      <c r="E28" s="18">
        <v>150</v>
      </c>
      <c r="F28" s="18">
        <v>150</v>
      </c>
      <c r="G28" s="19">
        <v>150</v>
      </c>
      <c r="H28" s="4"/>
      <c r="I28" s="4" t="s">
        <v>128</v>
      </c>
    </row>
    <row r="29" spans="2:9" x14ac:dyDescent="0.3">
      <c r="B29" s="17" t="s">
        <v>80</v>
      </c>
      <c r="C29" s="18">
        <f>C30*0.2</f>
        <v>40000</v>
      </c>
      <c r="D29" s="18">
        <f>D30*0.2</f>
        <v>200000</v>
      </c>
      <c r="E29" s="18">
        <f>E30*0.2</f>
        <v>400000</v>
      </c>
      <c r="F29" s="18">
        <f>F30*0.2</f>
        <v>800000</v>
      </c>
      <c r="G29" s="19">
        <f>G30*0.2</f>
        <v>1000000</v>
      </c>
      <c r="H29" s="4"/>
      <c r="I29" s="55" t="s">
        <v>129</v>
      </c>
    </row>
    <row r="30" spans="2:9" x14ac:dyDescent="0.3">
      <c r="B30" s="17" t="s">
        <v>79</v>
      </c>
      <c r="C30" s="18">
        <v>200000</v>
      </c>
      <c r="D30" s="18">
        <v>1000000</v>
      </c>
      <c r="E30" s="18">
        <v>2000000</v>
      </c>
      <c r="F30" s="18">
        <v>4000000</v>
      </c>
      <c r="G30" s="19">
        <v>5000000</v>
      </c>
      <c r="H30" s="4"/>
      <c r="I30" s="4" t="s">
        <v>131</v>
      </c>
    </row>
    <row r="31" spans="2:9" x14ac:dyDescent="0.3">
      <c r="B31" s="20" t="s">
        <v>77</v>
      </c>
      <c r="C31" s="21">
        <f>3%/12*11</f>
        <v>2.75E-2</v>
      </c>
      <c r="D31" s="21">
        <v>0.03</v>
      </c>
      <c r="E31" s="21">
        <v>0.03</v>
      </c>
      <c r="F31" s="21">
        <v>0.03</v>
      </c>
      <c r="G31" s="22">
        <v>0.03</v>
      </c>
      <c r="H31" s="4"/>
      <c r="I31" s="4" t="s">
        <v>215</v>
      </c>
    </row>
    <row r="32" spans="2:9" x14ac:dyDescent="0.3">
      <c r="B32" s="30" t="s">
        <v>78</v>
      </c>
      <c r="C32" s="31">
        <f>C29*C28*C31*12/1000</f>
        <v>1980</v>
      </c>
      <c r="D32" s="31">
        <f>D29*D28*D31*12/1000</f>
        <v>10800</v>
      </c>
      <c r="E32" s="31">
        <f>E29*E28*E31*12/1000</f>
        <v>21600</v>
      </c>
      <c r="F32" s="31">
        <f>F29*F28*F31*12/1000</f>
        <v>43200</v>
      </c>
      <c r="G32" s="32">
        <f>G29*G28*G31*12/1000</f>
        <v>54000</v>
      </c>
      <c r="H32" s="4"/>
      <c r="I32" s="55" t="s">
        <v>216</v>
      </c>
    </row>
    <row r="33" spans="2:9" x14ac:dyDescent="0.3">
      <c r="B33" s="4"/>
      <c r="C33" s="4"/>
      <c r="D33" s="4"/>
      <c r="E33" s="4"/>
      <c r="F33" s="4"/>
      <c r="G33" s="4"/>
      <c r="H33" s="4"/>
    </row>
    <row r="34" spans="2:9" x14ac:dyDescent="0.3">
      <c r="B34" s="27" t="s">
        <v>95</v>
      </c>
      <c r="C34" s="28"/>
      <c r="D34" s="28"/>
      <c r="E34" s="28"/>
      <c r="F34" s="28"/>
      <c r="G34" s="29"/>
      <c r="H34" s="4"/>
      <c r="I34" s="4"/>
    </row>
    <row r="35" spans="2:9" x14ac:dyDescent="0.3">
      <c r="B35" s="10" t="s">
        <v>60</v>
      </c>
      <c r="C35" s="11" t="s">
        <v>209</v>
      </c>
      <c r="D35" s="11" t="s">
        <v>210</v>
      </c>
      <c r="E35" s="11" t="s">
        <v>211</v>
      </c>
      <c r="F35" s="11" t="s">
        <v>212</v>
      </c>
      <c r="G35" s="12" t="s">
        <v>213</v>
      </c>
      <c r="H35" s="4"/>
      <c r="I35" s="4"/>
    </row>
    <row r="36" spans="2:9" x14ac:dyDescent="0.3">
      <c r="B36" s="17" t="s">
        <v>96</v>
      </c>
      <c r="C36" s="18">
        <v>20</v>
      </c>
      <c r="D36" s="18">
        <v>30</v>
      </c>
      <c r="E36" s="18">
        <v>40</v>
      </c>
      <c r="F36" s="33">
        <v>50</v>
      </c>
      <c r="G36" s="19">
        <v>60</v>
      </c>
      <c r="H36" s="4"/>
      <c r="I36" s="4"/>
    </row>
    <row r="37" spans="2:9" x14ac:dyDescent="0.3">
      <c r="B37" s="17" t="s">
        <v>185</v>
      </c>
      <c r="C37" s="18">
        <v>4000</v>
      </c>
      <c r="D37" s="18">
        <v>4500</v>
      </c>
      <c r="E37" s="18">
        <v>5000</v>
      </c>
      <c r="F37" s="33">
        <v>5000</v>
      </c>
      <c r="G37" s="19">
        <v>5500</v>
      </c>
      <c r="H37" s="4"/>
      <c r="I37" s="4"/>
    </row>
    <row r="38" spans="2:9" ht="17.25" thickBot="1" x14ac:dyDescent="0.35">
      <c r="B38" s="14" t="s">
        <v>97</v>
      </c>
      <c r="C38" s="15">
        <f>-C36*C37*12/1000</f>
        <v>-960</v>
      </c>
      <c r="D38" s="15">
        <f t="shared" ref="D38:G38" si="15">-D36*D37*12/1000</f>
        <v>-1620</v>
      </c>
      <c r="E38" s="15">
        <f t="shared" si="15"/>
        <v>-2400</v>
      </c>
      <c r="F38" s="15">
        <f t="shared" si="15"/>
        <v>-3000</v>
      </c>
      <c r="G38" s="16">
        <f t="shared" si="15"/>
        <v>-3960</v>
      </c>
      <c r="H38" s="4"/>
      <c r="I38" s="4"/>
    </row>
    <row r="39" spans="2:9" ht="17.25" thickTop="1" x14ac:dyDescent="0.3">
      <c r="B39" s="4"/>
      <c r="C39" s="4"/>
      <c r="D39" s="4"/>
      <c r="E39" s="4"/>
      <c r="F39" s="4"/>
      <c r="G39" s="4"/>
      <c r="H39" s="4"/>
      <c r="I39" s="4"/>
    </row>
    <row r="40" spans="2:9" x14ac:dyDescent="0.3">
      <c r="B40" s="27" t="s">
        <v>98</v>
      </c>
      <c r="C40" s="28"/>
      <c r="D40" s="28"/>
      <c r="E40" s="28"/>
      <c r="F40" s="28"/>
      <c r="G40" s="29"/>
      <c r="H40" s="4"/>
      <c r="I40" s="4"/>
    </row>
    <row r="41" spans="2:9" x14ac:dyDescent="0.3">
      <c r="B41" s="10" t="s">
        <v>60</v>
      </c>
      <c r="C41" s="11" t="s">
        <v>209</v>
      </c>
      <c r="D41" s="11" t="s">
        <v>210</v>
      </c>
      <c r="E41" s="11" t="s">
        <v>211</v>
      </c>
      <c r="F41" s="11" t="s">
        <v>212</v>
      </c>
      <c r="G41" s="12" t="s">
        <v>213</v>
      </c>
      <c r="H41" s="4"/>
      <c r="I41" s="4" t="s">
        <v>217</v>
      </c>
    </row>
    <row r="42" spans="2:9" ht="17.25" thickBot="1" x14ac:dyDescent="0.35">
      <c r="B42" s="14" t="s">
        <v>183</v>
      </c>
      <c r="C42" s="15">
        <f>-C6*0.01</f>
        <v>-19.8</v>
      </c>
      <c r="D42" s="15">
        <f>-D6*0.01</f>
        <v>-108</v>
      </c>
      <c r="E42" s="15">
        <f>-E6*0.01</f>
        <v>-216</v>
      </c>
      <c r="F42" s="15">
        <f>-F6*0.01</f>
        <v>-432</v>
      </c>
      <c r="G42" s="16">
        <f>-G6*0.01</f>
        <v>-540</v>
      </c>
      <c r="H42" s="4"/>
      <c r="I42" s="4"/>
    </row>
    <row r="43" spans="2:9" ht="17.25" thickTop="1" x14ac:dyDescent="0.3">
      <c r="B43" s="4"/>
      <c r="C43" s="4"/>
      <c r="D43" s="4"/>
      <c r="E43" s="4"/>
      <c r="F43" s="4"/>
      <c r="G43" s="4"/>
      <c r="H43" s="4"/>
      <c r="I43" s="4"/>
    </row>
    <row r="44" spans="2:9" x14ac:dyDescent="0.3">
      <c r="B44" s="35" t="s">
        <v>99</v>
      </c>
      <c r="C44" s="36"/>
      <c r="D44" s="36"/>
      <c r="E44" s="36"/>
      <c r="F44" s="36"/>
      <c r="G44" s="37"/>
      <c r="H44" s="4"/>
      <c r="I44" s="4"/>
    </row>
    <row r="45" spans="2:9" x14ac:dyDescent="0.3">
      <c r="B45" s="10" t="s">
        <v>60</v>
      </c>
      <c r="C45" s="11" t="s">
        <v>209</v>
      </c>
      <c r="D45" s="11" t="s">
        <v>210</v>
      </c>
      <c r="E45" s="11" t="s">
        <v>211</v>
      </c>
      <c r="F45" s="11" t="s">
        <v>212</v>
      </c>
      <c r="G45" s="12" t="s">
        <v>213</v>
      </c>
      <c r="H45" s="4"/>
      <c r="I45" s="4"/>
    </row>
    <row r="46" spans="2:9" x14ac:dyDescent="0.3">
      <c r="B46" s="17" t="s">
        <v>100</v>
      </c>
      <c r="C46" s="18">
        <v>7</v>
      </c>
      <c r="D46" s="18">
        <v>6</v>
      </c>
      <c r="E46" s="18">
        <v>6</v>
      </c>
      <c r="F46" s="33">
        <v>5</v>
      </c>
      <c r="G46" s="19">
        <v>4</v>
      </c>
      <c r="H46" s="4"/>
      <c r="I46" s="4" t="s">
        <v>184</v>
      </c>
    </row>
    <row r="47" spans="2:9" x14ac:dyDescent="0.3">
      <c r="B47" s="17" t="s">
        <v>101</v>
      </c>
      <c r="C47" s="18">
        <v>50000</v>
      </c>
      <c r="D47" s="18">
        <v>200000</v>
      </c>
      <c r="E47" s="18">
        <v>1000000</v>
      </c>
      <c r="F47" s="18">
        <v>2000000</v>
      </c>
      <c r="G47" s="19">
        <v>4000000</v>
      </c>
      <c r="H47" s="4"/>
      <c r="I47" s="4"/>
    </row>
    <row r="48" spans="2:9" x14ac:dyDescent="0.3">
      <c r="B48" s="17" t="s">
        <v>102</v>
      </c>
      <c r="C48" s="18">
        <f>C47</f>
        <v>50000</v>
      </c>
      <c r="D48" s="18">
        <f>D47-C47</f>
        <v>150000</v>
      </c>
      <c r="E48" s="18">
        <f t="shared" ref="E48:G48" si="16">E47-D47</f>
        <v>800000</v>
      </c>
      <c r="F48" s="18">
        <f t="shared" si="16"/>
        <v>1000000</v>
      </c>
      <c r="G48" s="19">
        <f t="shared" si="16"/>
        <v>2000000</v>
      </c>
      <c r="H48" s="4"/>
      <c r="I48" s="4"/>
    </row>
    <row r="49" spans="2:9" x14ac:dyDescent="0.3">
      <c r="B49" s="17" t="s">
        <v>103</v>
      </c>
      <c r="C49" s="18">
        <f>C46*C48/1000</f>
        <v>350</v>
      </c>
      <c r="D49" s="18">
        <f>D46*D48/1000</f>
        <v>900</v>
      </c>
      <c r="E49" s="18">
        <f t="shared" ref="E49:G49" si="17">E46*E48/1000</f>
        <v>4800</v>
      </c>
      <c r="F49" s="18">
        <f t="shared" si="17"/>
        <v>5000</v>
      </c>
      <c r="G49" s="19">
        <f t="shared" si="17"/>
        <v>8000</v>
      </c>
      <c r="H49" s="4"/>
      <c r="I49" s="4"/>
    </row>
    <row r="50" spans="2:9" ht="17.25" thickBot="1" x14ac:dyDescent="0.35">
      <c r="B50" s="14" t="s">
        <v>104</v>
      </c>
      <c r="C50" s="15">
        <f>-C49</f>
        <v>-350</v>
      </c>
      <c r="D50" s="15">
        <f t="shared" ref="D50:G50" si="18">-D49</f>
        <v>-900</v>
      </c>
      <c r="E50" s="15">
        <f t="shared" si="18"/>
        <v>-4800</v>
      </c>
      <c r="F50" s="15">
        <f t="shared" si="18"/>
        <v>-5000</v>
      </c>
      <c r="G50" s="16">
        <f t="shared" si="18"/>
        <v>-8000</v>
      </c>
      <c r="H50" s="4"/>
      <c r="I50" s="4"/>
    </row>
    <row r="51" spans="2:9" ht="17.25" thickTop="1" x14ac:dyDescent="0.3">
      <c r="B51" s="4"/>
      <c r="C51" s="4"/>
      <c r="D51" s="4"/>
      <c r="E51" s="4"/>
      <c r="F51" s="4"/>
      <c r="G51" s="4"/>
      <c r="H51" s="4"/>
      <c r="I51" s="4"/>
    </row>
    <row r="52" spans="2:9" x14ac:dyDescent="0.3">
      <c r="B52" s="4"/>
      <c r="C52" s="4"/>
      <c r="D52" s="4"/>
      <c r="E52" s="4"/>
      <c r="F52" s="4"/>
      <c r="G52" s="4"/>
      <c r="H52" s="4"/>
      <c r="I52" s="4"/>
    </row>
    <row r="53" spans="2:9" x14ac:dyDescent="0.3">
      <c r="B53" s="4"/>
      <c r="C53" s="4"/>
      <c r="D53" s="4"/>
      <c r="E53" s="4"/>
      <c r="F53" s="4"/>
      <c r="G53" s="4"/>
      <c r="H53" s="4"/>
      <c r="I53" s="4"/>
    </row>
    <row r="54" spans="2:9" x14ac:dyDescent="0.3">
      <c r="B54" s="4"/>
      <c r="C54" s="4"/>
      <c r="D54" s="4"/>
      <c r="E54" s="4"/>
      <c r="F54" s="4"/>
      <c r="G54" s="4"/>
      <c r="H54" s="4"/>
      <c r="I54" s="4"/>
    </row>
    <row r="55" spans="2:9" x14ac:dyDescent="0.3">
      <c r="B55" s="4"/>
      <c r="C55" s="4"/>
      <c r="D55" s="4"/>
      <c r="E55" s="4"/>
      <c r="F55" s="4"/>
      <c r="G55" s="4"/>
      <c r="H55" s="4"/>
      <c r="I55" s="4"/>
    </row>
    <row r="56" spans="2:9" x14ac:dyDescent="0.3">
      <c r="B56" s="4"/>
      <c r="C56" s="4"/>
      <c r="D56" s="4"/>
      <c r="E56" s="4"/>
      <c r="F56" s="4"/>
      <c r="G56" s="4"/>
      <c r="H56" s="4"/>
      <c r="I56" s="4"/>
    </row>
    <row r="57" spans="2:9" x14ac:dyDescent="0.3">
      <c r="B57" s="4"/>
      <c r="C57" s="4"/>
      <c r="D57" s="4"/>
      <c r="E57" s="4"/>
      <c r="F57" s="4"/>
      <c r="G57" s="4"/>
      <c r="H57" s="4"/>
      <c r="I57" s="4"/>
    </row>
    <row r="58" spans="2:9" x14ac:dyDescent="0.3">
      <c r="B58" s="4"/>
      <c r="C58" s="4"/>
      <c r="D58" s="4"/>
      <c r="E58" s="4"/>
      <c r="F58" s="4"/>
      <c r="G58" s="4"/>
      <c r="H58" s="4"/>
      <c r="I58" s="4"/>
    </row>
    <row r="59" spans="2:9" x14ac:dyDescent="0.3">
      <c r="B59" s="4"/>
      <c r="C59" s="4"/>
      <c r="D59" s="4"/>
      <c r="E59" s="4"/>
      <c r="F59" s="4"/>
      <c r="G59" s="4"/>
      <c r="H59" s="4"/>
      <c r="I59" s="4"/>
    </row>
    <row r="60" spans="2:9" x14ac:dyDescent="0.3">
      <c r="B60" s="4"/>
      <c r="C60" s="4"/>
      <c r="D60" s="4"/>
      <c r="E60" s="4"/>
      <c r="F60" s="4"/>
      <c r="G60" s="4"/>
      <c r="H60" s="4"/>
      <c r="I60" s="4"/>
    </row>
    <row r="61" spans="2:9" x14ac:dyDescent="0.3">
      <c r="B61" s="4"/>
      <c r="C61" s="4"/>
      <c r="D61" s="4"/>
      <c r="E61" s="4"/>
      <c r="F61" s="4"/>
      <c r="G61" s="4"/>
      <c r="H61" s="4"/>
      <c r="I61" s="4"/>
    </row>
    <row r="62" spans="2:9" x14ac:dyDescent="0.3">
      <c r="B62" s="4"/>
      <c r="C62" s="4"/>
      <c r="D62" s="4"/>
      <c r="E62" s="4"/>
      <c r="F62" s="4"/>
      <c r="G62" s="4"/>
      <c r="H62" s="4"/>
      <c r="I62" s="4"/>
    </row>
    <row r="63" spans="2:9" x14ac:dyDescent="0.3">
      <c r="B63" s="4"/>
      <c r="C63" s="4"/>
      <c r="D63" s="4"/>
      <c r="E63" s="4"/>
      <c r="F63" s="4"/>
      <c r="G63" s="4"/>
      <c r="H63" s="4"/>
      <c r="I63" s="4"/>
    </row>
    <row r="64" spans="2:9" x14ac:dyDescent="0.3">
      <c r="B64" s="4"/>
      <c r="C64" s="4"/>
      <c r="D64" s="4"/>
      <c r="E64" s="4"/>
      <c r="F64" s="4"/>
      <c r="G64" s="4"/>
      <c r="H64" s="4"/>
      <c r="I64" s="4"/>
    </row>
    <row r="65" spans="2:9" x14ac:dyDescent="0.3">
      <c r="B65" s="4"/>
      <c r="C65" s="4"/>
      <c r="D65" s="4"/>
      <c r="E65" s="4"/>
      <c r="F65" s="4"/>
      <c r="G65" s="4"/>
      <c r="H65" s="4"/>
      <c r="I65" s="4"/>
    </row>
    <row r="66" spans="2:9" x14ac:dyDescent="0.3">
      <c r="B66" s="4"/>
      <c r="C66" s="4"/>
      <c r="D66" s="4"/>
      <c r="E66" s="4"/>
      <c r="F66" s="4"/>
      <c r="G66" s="4"/>
      <c r="H66" s="4"/>
      <c r="I66" s="4"/>
    </row>
    <row r="67" spans="2:9" x14ac:dyDescent="0.3">
      <c r="B67" s="4"/>
      <c r="C67" s="4"/>
      <c r="D67" s="4"/>
      <c r="E67" s="4"/>
      <c r="F67" s="4"/>
      <c r="G67" s="4"/>
      <c r="H67" s="4"/>
      <c r="I67" s="4"/>
    </row>
    <row r="68" spans="2:9" x14ac:dyDescent="0.3">
      <c r="B68" s="4"/>
      <c r="C68" s="4"/>
      <c r="D68" s="4"/>
      <c r="E68" s="4"/>
      <c r="F68" s="4"/>
      <c r="G68" s="4"/>
      <c r="H68" s="4"/>
      <c r="I68" s="4"/>
    </row>
    <row r="69" spans="2:9" x14ac:dyDescent="0.3">
      <c r="B69" s="4"/>
      <c r="C69" s="4"/>
      <c r="D69" s="4"/>
      <c r="E69" s="4"/>
      <c r="F69" s="4"/>
      <c r="G69" s="4"/>
      <c r="H69" s="4"/>
      <c r="I69" s="4"/>
    </row>
    <row r="70" spans="2:9" x14ac:dyDescent="0.3">
      <c r="B70" s="4"/>
      <c r="C70" s="4"/>
      <c r="D70" s="4"/>
      <c r="E70" s="4"/>
      <c r="F70" s="4"/>
      <c r="G70" s="4"/>
      <c r="H70" s="4"/>
      <c r="I70" s="4"/>
    </row>
    <row r="71" spans="2:9" x14ac:dyDescent="0.3">
      <c r="B71" s="4"/>
      <c r="C71" s="4"/>
      <c r="D71" s="4"/>
      <c r="E71" s="4"/>
      <c r="F71" s="4"/>
      <c r="G71" s="4"/>
      <c r="H71" s="4"/>
      <c r="I71" s="4"/>
    </row>
    <row r="72" spans="2:9" x14ac:dyDescent="0.3">
      <c r="B72" s="4"/>
      <c r="C72" s="4"/>
      <c r="D72" s="4"/>
      <c r="E72" s="4"/>
      <c r="F72" s="4"/>
      <c r="G72" s="4"/>
      <c r="H72" s="4"/>
      <c r="I72" s="4"/>
    </row>
    <row r="73" spans="2:9" x14ac:dyDescent="0.3">
      <c r="B73" s="4"/>
      <c r="C73" s="4"/>
      <c r="D73" s="4"/>
      <c r="E73" s="4"/>
      <c r="F73" s="4"/>
      <c r="G73" s="4"/>
      <c r="H73" s="4"/>
      <c r="I73" s="4"/>
    </row>
    <row r="74" spans="2:9" x14ac:dyDescent="0.3">
      <c r="B74" s="4"/>
      <c r="C74" s="4"/>
      <c r="D74" s="4"/>
      <c r="E74" s="4"/>
      <c r="F74" s="4"/>
      <c r="G74" s="4"/>
      <c r="H74" s="4"/>
      <c r="I74" s="4"/>
    </row>
    <row r="75" spans="2:9" x14ac:dyDescent="0.3">
      <c r="B75" s="4"/>
      <c r="C75" s="4"/>
      <c r="D75" s="4"/>
      <c r="E75" s="4"/>
      <c r="F75" s="4"/>
      <c r="G75" s="4"/>
      <c r="H75" s="4"/>
      <c r="I75" s="4"/>
    </row>
    <row r="76" spans="2:9" x14ac:dyDescent="0.3">
      <c r="B76" s="4"/>
      <c r="C76" s="4"/>
      <c r="D76" s="4"/>
      <c r="E76" s="4"/>
      <c r="F76" s="4"/>
      <c r="G76" s="4"/>
      <c r="H76" s="4"/>
      <c r="I76" s="4"/>
    </row>
    <row r="77" spans="2:9" x14ac:dyDescent="0.3">
      <c r="B77" s="4"/>
      <c r="C77" s="4"/>
      <c r="D77" s="4"/>
      <c r="E77" s="4"/>
      <c r="F77" s="4"/>
      <c r="G77" s="4"/>
      <c r="H77" s="4"/>
      <c r="I77" s="4"/>
    </row>
    <row r="78" spans="2:9" x14ac:dyDescent="0.3">
      <c r="B78" s="4"/>
      <c r="C78" s="4"/>
      <c r="D78" s="4"/>
      <c r="E78" s="4"/>
      <c r="F78" s="4"/>
      <c r="G78" s="4"/>
      <c r="H78" s="4"/>
      <c r="I78" s="4"/>
    </row>
    <row r="79" spans="2:9" x14ac:dyDescent="0.3">
      <c r="B79" s="4"/>
      <c r="C79" s="4"/>
      <c r="D79" s="4"/>
      <c r="E79" s="4"/>
      <c r="F79" s="4"/>
      <c r="G79" s="4"/>
      <c r="H79" s="4"/>
      <c r="I79" s="4"/>
    </row>
    <row r="80" spans="2:9" x14ac:dyDescent="0.3">
      <c r="B80" s="4"/>
      <c r="C80" s="4"/>
      <c r="D80" s="4"/>
      <c r="E80" s="4"/>
      <c r="F80" s="4"/>
      <c r="G80" s="4"/>
      <c r="H80" s="4"/>
      <c r="I80" s="4"/>
    </row>
    <row r="81" spans="2:9" x14ac:dyDescent="0.3">
      <c r="B81" s="4"/>
      <c r="C81" s="4"/>
      <c r="D81" s="4"/>
      <c r="E81" s="4"/>
      <c r="F81" s="4"/>
      <c r="G81" s="4"/>
      <c r="H81" s="4"/>
      <c r="I81" s="4"/>
    </row>
    <row r="82" spans="2:9" x14ac:dyDescent="0.3">
      <c r="B82" s="4"/>
      <c r="C82" s="4"/>
      <c r="D82" s="4"/>
      <c r="E82" s="4"/>
      <c r="F82" s="4"/>
      <c r="G82" s="4"/>
      <c r="H82" s="4"/>
      <c r="I82" s="4"/>
    </row>
    <row r="83" spans="2:9" x14ac:dyDescent="0.3">
      <c r="B83" s="4"/>
      <c r="C83" s="4"/>
      <c r="D83" s="4"/>
      <c r="E83" s="4"/>
      <c r="F83" s="4"/>
      <c r="G83" s="4"/>
      <c r="H83" s="4"/>
      <c r="I83" s="4"/>
    </row>
    <row r="84" spans="2:9" x14ac:dyDescent="0.3">
      <c r="B84" s="4"/>
      <c r="C84" s="4"/>
      <c r="D84" s="4"/>
      <c r="E84" s="4"/>
      <c r="F84" s="4"/>
      <c r="G84" s="4"/>
      <c r="H84" s="4"/>
      <c r="I84" s="4"/>
    </row>
    <row r="85" spans="2:9" x14ac:dyDescent="0.3">
      <c r="B85" s="4"/>
      <c r="C85" s="4"/>
      <c r="D85" s="4"/>
      <c r="E85" s="4"/>
      <c r="F85" s="4"/>
      <c r="G85" s="4"/>
      <c r="H85" s="4"/>
      <c r="I85" s="4"/>
    </row>
    <row r="86" spans="2:9" x14ac:dyDescent="0.3">
      <c r="B86" s="4"/>
      <c r="C86" s="4"/>
      <c r="D86" s="4"/>
      <c r="E86" s="4"/>
      <c r="F86" s="4"/>
      <c r="G86" s="4"/>
      <c r="H86" s="4"/>
      <c r="I86" s="4"/>
    </row>
    <row r="87" spans="2:9" x14ac:dyDescent="0.3">
      <c r="B87" s="4"/>
      <c r="C87" s="4"/>
      <c r="D87" s="4"/>
      <c r="E87" s="4"/>
      <c r="F87" s="4"/>
      <c r="G87" s="4"/>
      <c r="H87" s="4"/>
      <c r="I87" s="4"/>
    </row>
    <row r="88" spans="2:9" x14ac:dyDescent="0.3">
      <c r="B88" s="4"/>
      <c r="C88" s="4"/>
      <c r="D88" s="4"/>
      <c r="E88" s="4"/>
      <c r="F88" s="4"/>
      <c r="G88" s="4"/>
      <c r="H88" s="4"/>
      <c r="I88" s="4"/>
    </row>
    <row r="89" spans="2:9" x14ac:dyDescent="0.3">
      <c r="B89" s="4"/>
      <c r="C89" s="4"/>
      <c r="D89" s="4"/>
      <c r="E89" s="4"/>
      <c r="F89" s="4"/>
      <c r="G89" s="4"/>
      <c r="H89" s="4"/>
      <c r="I89" s="4"/>
    </row>
    <row r="90" spans="2:9" x14ac:dyDescent="0.3">
      <c r="B90" s="4"/>
      <c r="C90" s="4"/>
      <c r="D90" s="4"/>
      <c r="E90" s="4"/>
      <c r="F90" s="4"/>
      <c r="G90" s="4"/>
      <c r="H90" s="4"/>
      <c r="I90" s="4"/>
    </row>
    <row r="91" spans="2:9" x14ac:dyDescent="0.3">
      <c r="B91" s="4"/>
      <c r="C91" s="4"/>
      <c r="D91" s="4"/>
      <c r="E91" s="4"/>
      <c r="F91" s="4"/>
      <c r="G91" s="4"/>
      <c r="H91" s="4"/>
      <c r="I91" s="4"/>
    </row>
    <row r="92" spans="2:9" x14ac:dyDescent="0.3">
      <c r="B92" s="4"/>
      <c r="C92" s="4"/>
      <c r="D92" s="4"/>
      <c r="E92" s="4"/>
      <c r="F92" s="4"/>
      <c r="G92" s="4"/>
      <c r="H92" s="4"/>
      <c r="I92" s="4"/>
    </row>
    <row r="93" spans="2:9" x14ac:dyDescent="0.3">
      <c r="B93" s="4"/>
      <c r="C93" s="4"/>
      <c r="D93" s="4"/>
      <c r="E93" s="4"/>
      <c r="F93" s="4"/>
      <c r="G93" s="4"/>
      <c r="H93" s="4"/>
      <c r="I93" s="4"/>
    </row>
    <row r="94" spans="2:9" x14ac:dyDescent="0.3">
      <c r="B94" s="4"/>
      <c r="C94" s="4"/>
      <c r="D94" s="4"/>
      <c r="E94" s="4"/>
      <c r="F94" s="4"/>
      <c r="G94" s="4"/>
      <c r="H94" s="4"/>
      <c r="I94" s="4"/>
    </row>
    <row r="95" spans="2:9" x14ac:dyDescent="0.3">
      <c r="B95" s="4"/>
      <c r="C95" s="4"/>
      <c r="D95" s="4"/>
      <c r="E95" s="4"/>
      <c r="F95" s="4"/>
      <c r="G95" s="4"/>
      <c r="H95" s="4"/>
      <c r="I95" s="4"/>
    </row>
    <row r="96" spans="2:9" x14ac:dyDescent="0.3">
      <c r="B96" s="4"/>
      <c r="C96" s="4"/>
      <c r="D96" s="4"/>
      <c r="E96" s="4"/>
      <c r="F96" s="4"/>
      <c r="G96" s="4"/>
      <c r="H96" s="4"/>
      <c r="I96" s="4"/>
    </row>
    <row r="97" spans="2:9" x14ac:dyDescent="0.3">
      <c r="B97" s="4"/>
      <c r="C97" s="4"/>
      <c r="D97" s="4"/>
      <c r="E97" s="4"/>
      <c r="F97" s="4"/>
      <c r="G97" s="4"/>
      <c r="H97" s="4"/>
      <c r="I97" s="4"/>
    </row>
    <row r="98" spans="2:9" x14ac:dyDescent="0.3">
      <c r="B98" s="4"/>
      <c r="C98" s="4"/>
      <c r="D98" s="4"/>
      <c r="E98" s="4"/>
      <c r="F98" s="4"/>
      <c r="G98" s="4"/>
      <c r="H98" s="4"/>
      <c r="I98" s="4"/>
    </row>
    <row r="99" spans="2:9" x14ac:dyDescent="0.3">
      <c r="B99" s="4"/>
      <c r="C99" s="4"/>
      <c r="D99" s="4"/>
      <c r="E99" s="4"/>
      <c r="F99" s="4"/>
      <c r="G99" s="4"/>
      <c r="H99" s="4"/>
      <c r="I99" s="4"/>
    </row>
    <row r="100" spans="2:9" x14ac:dyDescent="0.3">
      <c r="B100" s="4"/>
      <c r="C100" s="4"/>
      <c r="D100" s="4"/>
      <c r="E100" s="4"/>
      <c r="F100" s="4"/>
      <c r="G100" s="4"/>
      <c r="H100" s="4"/>
      <c r="I100" s="4"/>
    </row>
    <row r="101" spans="2:9" x14ac:dyDescent="0.3">
      <c r="B101" s="4"/>
      <c r="C101" s="4"/>
      <c r="D101" s="4"/>
      <c r="E101" s="4"/>
      <c r="F101" s="4"/>
      <c r="G101" s="4"/>
      <c r="H101" s="4"/>
      <c r="I101" s="4"/>
    </row>
    <row r="102" spans="2:9" x14ac:dyDescent="0.3">
      <c r="B102" s="4"/>
      <c r="C102" s="4"/>
      <c r="D102" s="4"/>
      <c r="E102" s="4"/>
      <c r="F102" s="4"/>
      <c r="G102" s="4"/>
      <c r="H102" s="4"/>
      <c r="I1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CF1FE-12CD-44FE-B224-ADBAAD9D324F}">
  <sheetPr>
    <tabColor rgb="FF0070C0"/>
  </sheetPr>
  <dimension ref="B2:M28"/>
  <sheetViews>
    <sheetView showGridLines="0" topLeftCell="A6" workbookViewId="0">
      <selection activeCell="D11" sqref="D11"/>
    </sheetView>
  </sheetViews>
  <sheetFormatPr defaultRowHeight="12.75" x14ac:dyDescent="0.2"/>
  <cols>
    <col min="1" max="1" width="1.85546875" style="4" customWidth="1"/>
    <col min="2" max="2" width="55" style="4" bestFit="1" customWidth="1"/>
    <col min="3" max="4" width="6.5703125" style="4" bestFit="1" customWidth="1"/>
    <col min="5" max="7" width="6.85546875" style="4" bestFit="1" customWidth="1"/>
    <col min="8" max="8" width="1.28515625" style="4" customWidth="1"/>
    <col min="9" max="9" width="108.5703125" style="4" bestFit="1" customWidth="1"/>
    <col min="10" max="16384" width="9.140625" style="4"/>
  </cols>
  <sheetData>
    <row r="2" spans="2:13" ht="20.25" x14ac:dyDescent="0.3">
      <c r="B2" s="6" t="s">
        <v>138</v>
      </c>
    </row>
    <row r="3" spans="2:13" x14ac:dyDescent="0.2">
      <c r="B3" s="9"/>
    </row>
    <row r="4" spans="2:13" x14ac:dyDescent="0.2">
      <c r="B4" s="9" t="s">
        <v>58</v>
      </c>
    </row>
    <row r="5" spans="2:13" x14ac:dyDescent="0.2">
      <c r="B5" s="10" t="s">
        <v>60</v>
      </c>
      <c r="C5" s="11" t="s">
        <v>115</v>
      </c>
      <c r="D5" s="11" t="s">
        <v>116</v>
      </c>
      <c r="E5" s="11" t="s">
        <v>117</v>
      </c>
      <c r="F5" s="11" t="s">
        <v>118</v>
      </c>
      <c r="G5" s="12" t="s">
        <v>119</v>
      </c>
      <c r="I5" s="13" t="s">
        <v>86</v>
      </c>
    </row>
    <row r="6" spans="2:13" x14ac:dyDescent="0.2">
      <c r="B6" s="4" t="s">
        <v>139</v>
      </c>
      <c r="C6" s="38">
        <f>PPE!C10</f>
        <v>53.75</v>
      </c>
      <c r="D6" s="38">
        <f>PPE!D10</f>
        <v>71.25</v>
      </c>
      <c r="E6" s="38">
        <f>PPE!E10</f>
        <v>100</v>
      </c>
      <c r="F6" s="38">
        <f>PPE!F10</f>
        <v>147.5</v>
      </c>
      <c r="G6" s="38">
        <f>PPE!G10</f>
        <v>212.5</v>
      </c>
      <c r="I6" s="4" t="s">
        <v>168</v>
      </c>
    </row>
    <row r="7" spans="2:13" x14ac:dyDescent="0.2">
      <c r="B7" s="4" t="s">
        <v>140</v>
      </c>
      <c r="C7" s="38">
        <f>PPE!C11</f>
        <v>56.25</v>
      </c>
      <c r="D7" s="38">
        <f>PPE!D11</f>
        <v>225</v>
      </c>
      <c r="E7" s="38">
        <f>PPE!E11</f>
        <v>600</v>
      </c>
      <c r="F7" s="38">
        <f>PPE!F11</f>
        <v>1500</v>
      </c>
      <c r="G7" s="38">
        <f>PPE!G11</f>
        <v>2625</v>
      </c>
      <c r="I7" s="4" t="s">
        <v>160</v>
      </c>
    </row>
    <row r="8" spans="2:13" x14ac:dyDescent="0.2">
      <c r="B8" s="51" t="s">
        <v>141</v>
      </c>
      <c r="C8" s="52">
        <f>SUM(C6:C7)</f>
        <v>110</v>
      </c>
      <c r="D8" s="52">
        <f t="shared" ref="D8:G8" si="0">SUM(D6:D7)</f>
        <v>296.25</v>
      </c>
      <c r="E8" s="52">
        <f t="shared" si="0"/>
        <v>700</v>
      </c>
      <c r="F8" s="52">
        <f t="shared" si="0"/>
        <v>1647.5</v>
      </c>
      <c r="G8" s="52">
        <f t="shared" si="0"/>
        <v>2837.5</v>
      </c>
    </row>
    <row r="9" spans="2:13" x14ac:dyDescent="0.2">
      <c r="B9" s="4" t="s">
        <v>142</v>
      </c>
      <c r="C9" s="38">
        <v>2</v>
      </c>
      <c r="D9" s="38">
        <v>5</v>
      </c>
      <c r="E9" s="38">
        <v>7</v>
      </c>
      <c r="F9" s="38">
        <v>8</v>
      </c>
      <c r="G9" s="38">
        <v>10</v>
      </c>
      <c r="I9" s="4" t="s">
        <v>161</v>
      </c>
    </row>
    <row r="10" spans="2:13" x14ac:dyDescent="0.2">
      <c r="B10" s="4" t="s">
        <v>143</v>
      </c>
      <c r="C10" s="38">
        <v>1</v>
      </c>
      <c r="D10" s="38">
        <v>2</v>
      </c>
      <c r="E10" s="38">
        <v>3</v>
      </c>
      <c r="F10" s="38">
        <v>4</v>
      </c>
      <c r="G10" s="38">
        <v>5</v>
      </c>
    </row>
    <row r="11" spans="2:13" x14ac:dyDescent="0.2">
      <c r="B11" s="4" t="s">
        <v>144</v>
      </c>
      <c r="C11" s="62">
        <v>739.68000000000006</v>
      </c>
      <c r="D11" s="62">
        <v>9368.39</v>
      </c>
      <c r="E11" s="62">
        <v>18003.84</v>
      </c>
      <c r="F11" s="62">
        <v>48346.74</v>
      </c>
      <c r="G11" s="62">
        <v>71410.14</v>
      </c>
      <c r="I11" s="53" t="s">
        <v>164</v>
      </c>
      <c r="J11" s="53"/>
      <c r="K11" s="53"/>
      <c r="L11" s="53"/>
      <c r="M11" s="53"/>
    </row>
    <row r="12" spans="2:13" x14ac:dyDescent="0.2">
      <c r="B12" s="4" t="s">
        <v>145</v>
      </c>
      <c r="C12" s="38">
        <v>3</v>
      </c>
      <c r="D12" s="38">
        <v>10</v>
      </c>
      <c r="E12" s="38">
        <v>25</v>
      </c>
      <c r="F12" s="38">
        <v>35</v>
      </c>
      <c r="G12" s="38">
        <v>50</v>
      </c>
      <c r="I12" s="53" t="s">
        <v>169</v>
      </c>
    </row>
    <row r="13" spans="2:13" x14ac:dyDescent="0.2">
      <c r="B13" s="4" t="s">
        <v>146</v>
      </c>
      <c r="C13" s="38">
        <v>1</v>
      </c>
      <c r="D13" s="38">
        <v>2</v>
      </c>
      <c r="E13" s="38">
        <v>3</v>
      </c>
      <c r="F13" s="38">
        <v>4</v>
      </c>
      <c r="G13" s="38">
        <v>5</v>
      </c>
    </row>
    <row r="14" spans="2:13" x14ac:dyDescent="0.2">
      <c r="B14" s="51" t="s">
        <v>147</v>
      </c>
      <c r="C14" s="52">
        <f>SUM(C9:C13)</f>
        <v>746.68000000000006</v>
      </c>
      <c r="D14" s="52">
        <f t="shared" ref="D14:G14" si="1">SUM(D9:D13)</f>
        <v>9387.39</v>
      </c>
      <c r="E14" s="52">
        <f t="shared" si="1"/>
        <v>18041.84</v>
      </c>
      <c r="F14" s="52">
        <f t="shared" si="1"/>
        <v>48397.74</v>
      </c>
      <c r="G14" s="52">
        <f t="shared" si="1"/>
        <v>71480.14</v>
      </c>
    </row>
    <row r="15" spans="2:13" ht="13.5" thickBot="1" x14ac:dyDescent="0.25">
      <c r="B15" s="34" t="s">
        <v>148</v>
      </c>
      <c r="C15" s="15">
        <f>C14+C8</f>
        <v>856.68000000000006</v>
      </c>
      <c r="D15" s="15">
        <f t="shared" ref="D15:G15" si="2">D14+D8</f>
        <v>9683.64</v>
      </c>
      <c r="E15" s="15">
        <f t="shared" si="2"/>
        <v>18741.84</v>
      </c>
      <c r="F15" s="15">
        <f t="shared" si="2"/>
        <v>50045.24</v>
      </c>
      <c r="G15" s="15">
        <f t="shared" si="2"/>
        <v>74317.64</v>
      </c>
    </row>
    <row r="16" spans="2:13" ht="13.5" thickTop="1" x14ac:dyDescent="0.2">
      <c r="C16" s="38"/>
      <c r="D16" s="38"/>
      <c r="E16" s="38"/>
      <c r="F16" s="38"/>
      <c r="G16" s="38"/>
    </row>
    <row r="17" spans="2:9" x14ac:dyDescent="0.2">
      <c r="B17" s="4" t="s">
        <v>149</v>
      </c>
      <c r="C17" s="38">
        <v>567</v>
      </c>
      <c r="D17" s="38">
        <v>567</v>
      </c>
      <c r="E17" s="38">
        <v>567</v>
      </c>
      <c r="F17" s="38">
        <v>567</v>
      </c>
      <c r="G17" s="38">
        <v>567</v>
      </c>
    </row>
    <row r="18" spans="2:9" x14ac:dyDescent="0.2">
      <c r="B18" s="4" t="s">
        <v>150</v>
      </c>
      <c r="C18" s="62">
        <f>C19</f>
        <v>79.840000000000032</v>
      </c>
      <c r="D18" s="38">
        <f>C18+D19</f>
        <v>4423.24</v>
      </c>
      <c r="E18" s="38">
        <f>D18+E19</f>
        <v>10999.04</v>
      </c>
      <c r="F18" s="38">
        <f>E18+F19</f>
        <v>29738.639999999999</v>
      </c>
      <c r="G18" s="38">
        <f>F18+G19</f>
        <v>50994.64</v>
      </c>
      <c r="I18" s="4" t="s">
        <v>195</v>
      </c>
    </row>
    <row r="19" spans="2:9" x14ac:dyDescent="0.2">
      <c r="B19" s="4" t="s">
        <v>151</v>
      </c>
      <c r="C19" s="38">
        <f>PL!C22</f>
        <v>79.840000000000032</v>
      </c>
      <c r="D19" s="38">
        <f>PL!D22</f>
        <v>4343.3999999999996</v>
      </c>
      <c r="E19" s="38">
        <f>PL!E22</f>
        <v>6575.8</v>
      </c>
      <c r="F19" s="38">
        <f>PL!F22</f>
        <v>18739.599999999999</v>
      </c>
      <c r="G19" s="38">
        <f>PL!G22</f>
        <v>21256</v>
      </c>
    </row>
    <row r="20" spans="2:9" x14ac:dyDescent="0.2">
      <c r="B20" s="51" t="s">
        <v>152</v>
      </c>
      <c r="C20" s="52">
        <f>SUM(C17:C19)</f>
        <v>726.68000000000006</v>
      </c>
      <c r="D20" s="52">
        <f t="shared" ref="D20:G20" si="3">SUM(D17:D19)</f>
        <v>9333.64</v>
      </c>
      <c r="E20" s="52">
        <f t="shared" si="3"/>
        <v>18141.84</v>
      </c>
      <c r="F20" s="52">
        <f t="shared" si="3"/>
        <v>49045.24</v>
      </c>
      <c r="G20" s="52">
        <f t="shared" si="3"/>
        <v>72817.64</v>
      </c>
    </row>
    <row r="21" spans="2:9" x14ac:dyDescent="0.2">
      <c r="B21" s="4" t="s">
        <v>153</v>
      </c>
      <c r="C21" s="38">
        <v>100</v>
      </c>
      <c r="D21" s="38">
        <v>50</v>
      </c>
      <c r="E21" s="38">
        <v>0</v>
      </c>
      <c r="F21" s="38">
        <v>0</v>
      </c>
      <c r="G21" s="38">
        <v>0</v>
      </c>
      <c r="I21" s="4" t="s">
        <v>194</v>
      </c>
    </row>
    <row r="22" spans="2:9" x14ac:dyDescent="0.2">
      <c r="B22" s="4" t="s">
        <v>154</v>
      </c>
      <c r="C22" s="38">
        <v>10</v>
      </c>
      <c r="D22" s="38">
        <v>100</v>
      </c>
      <c r="E22" s="38">
        <v>200</v>
      </c>
      <c r="F22" s="38">
        <v>300</v>
      </c>
      <c r="G22" s="38">
        <v>450</v>
      </c>
      <c r="I22" s="4" t="s">
        <v>162</v>
      </c>
    </row>
    <row r="23" spans="2:9" x14ac:dyDescent="0.2">
      <c r="B23" s="4" t="s">
        <v>155</v>
      </c>
      <c r="C23" s="38">
        <v>5</v>
      </c>
      <c r="D23" s="38">
        <v>50</v>
      </c>
      <c r="E23" s="38">
        <v>100</v>
      </c>
      <c r="F23" s="38">
        <v>200</v>
      </c>
      <c r="G23" s="38">
        <v>300</v>
      </c>
      <c r="I23" s="4" t="s">
        <v>163</v>
      </c>
    </row>
    <row r="24" spans="2:9" s="9" customFormat="1" x14ac:dyDescent="0.2">
      <c r="B24" s="9" t="s">
        <v>156</v>
      </c>
      <c r="C24" s="58">
        <v>15</v>
      </c>
      <c r="D24" s="58">
        <v>150</v>
      </c>
      <c r="E24" s="58">
        <v>300</v>
      </c>
      <c r="F24" s="58">
        <v>500</v>
      </c>
      <c r="G24" s="58">
        <v>750</v>
      </c>
    </row>
    <row r="25" spans="2:9" x14ac:dyDescent="0.2">
      <c r="B25" s="51" t="s">
        <v>158</v>
      </c>
      <c r="C25" s="52">
        <f>SUM(C21:C24)</f>
        <v>130</v>
      </c>
      <c r="D25" s="52">
        <f t="shared" ref="D25:G25" si="4">SUM(D21:D24)</f>
        <v>350</v>
      </c>
      <c r="E25" s="52">
        <f t="shared" si="4"/>
        <v>600</v>
      </c>
      <c r="F25" s="52">
        <f t="shared" si="4"/>
        <v>1000</v>
      </c>
      <c r="G25" s="52">
        <f t="shared" si="4"/>
        <v>1500</v>
      </c>
    </row>
    <row r="26" spans="2:9" ht="13.5" thickBot="1" x14ac:dyDescent="0.25">
      <c r="B26" s="34" t="s">
        <v>157</v>
      </c>
      <c r="C26" s="15">
        <f>C25+C20</f>
        <v>856.68000000000006</v>
      </c>
      <c r="D26" s="15">
        <f t="shared" ref="D26:G26" si="5">D25+D20</f>
        <v>9683.64</v>
      </c>
      <c r="E26" s="15">
        <f t="shared" si="5"/>
        <v>18741.84</v>
      </c>
      <c r="F26" s="15">
        <f t="shared" si="5"/>
        <v>50045.24</v>
      </c>
      <c r="G26" s="15">
        <f t="shared" si="5"/>
        <v>74317.64</v>
      </c>
    </row>
    <row r="27" spans="2:9" ht="13.5" thickTop="1" x14ac:dyDescent="0.2"/>
    <row r="28" spans="2:9" x14ac:dyDescent="0.2">
      <c r="B28" s="54" t="s">
        <v>159</v>
      </c>
      <c r="C28" s="54">
        <f>C26-C15</f>
        <v>0</v>
      </c>
      <c r="D28" s="54">
        <f t="shared" ref="D28:G28" si="6">D26-D15</f>
        <v>0</v>
      </c>
      <c r="E28" s="54">
        <f t="shared" si="6"/>
        <v>0</v>
      </c>
      <c r="F28" s="54">
        <f t="shared" si="6"/>
        <v>0</v>
      </c>
      <c r="G28" s="54">
        <f t="shared" si="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5A1E0-D789-4217-957F-5981D905FE7D}">
  <sheetPr>
    <tabColor theme="8"/>
  </sheetPr>
  <dimension ref="B2:J21"/>
  <sheetViews>
    <sheetView workbookViewId="0">
      <selection activeCell="G5" sqref="G5"/>
    </sheetView>
  </sheetViews>
  <sheetFormatPr defaultRowHeight="12.75" x14ac:dyDescent="0.2"/>
  <cols>
    <col min="1" max="1" width="9.140625" style="4"/>
    <col min="2" max="2" width="26.140625" style="4" bestFit="1" customWidth="1"/>
    <col min="3" max="3" width="6.7109375" style="4" bestFit="1" customWidth="1"/>
    <col min="4" max="5" width="6.85546875" style="4" bestFit="1" customWidth="1"/>
    <col min="6" max="7" width="8.140625" style="4" bestFit="1" customWidth="1"/>
    <col min="8" max="9" width="9.140625" style="4"/>
    <col min="10" max="10" width="26" style="4" bestFit="1" customWidth="1"/>
    <col min="11" max="16384" width="9.140625" style="4"/>
  </cols>
  <sheetData>
    <row r="2" spans="2:10" x14ac:dyDescent="0.2">
      <c r="B2" s="10" t="s">
        <v>60</v>
      </c>
      <c r="C2" s="11" t="s">
        <v>115</v>
      </c>
      <c r="D2" s="11" t="s">
        <v>116</v>
      </c>
      <c r="E2" s="11" t="s">
        <v>117</v>
      </c>
      <c r="F2" s="11" t="s">
        <v>118</v>
      </c>
      <c r="G2" s="12" t="s">
        <v>119</v>
      </c>
      <c r="J2" s="13" t="s">
        <v>111</v>
      </c>
    </row>
    <row r="3" spans="2:10" x14ac:dyDescent="0.2">
      <c r="B3" s="4" t="s">
        <v>167</v>
      </c>
      <c r="C3" s="4">
        <v>50</v>
      </c>
      <c r="D3" s="4">
        <v>60</v>
      </c>
      <c r="E3" s="4">
        <v>70</v>
      </c>
      <c r="F3" s="4">
        <v>80</v>
      </c>
      <c r="G3" s="4">
        <v>100</v>
      </c>
    </row>
    <row r="4" spans="2:10" x14ac:dyDescent="0.2">
      <c r="B4" s="4" t="s">
        <v>108</v>
      </c>
      <c r="C4" s="38">
        <v>5</v>
      </c>
      <c r="D4" s="38">
        <v>15</v>
      </c>
      <c r="E4" s="38">
        <v>40</v>
      </c>
      <c r="F4" s="38">
        <v>90</v>
      </c>
      <c r="G4" s="38">
        <v>150</v>
      </c>
      <c r="J4" s="4" t="s">
        <v>112</v>
      </c>
    </row>
    <row r="5" spans="2:10" x14ac:dyDescent="0.2">
      <c r="B5" s="4" t="s">
        <v>109</v>
      </c>
      <c r="C5" s="38">
        <v>75</v>
      </c>
      <c r="D5" s="38">
        <v>300</v>
      </c>
      <c r="E5" s="38">
        <v>800</v>
      </c>
      <c r="F5" s="38">
        <v>2000</v>
      </c>
      <c r="G5" s="38">
        <v>3500</v>
      </c>
      <c r="J5" s="4" t="s">
        <v>113</v>
      </c>
    </row>
    <row r="6" spans="2:10" ht="13.5" thickBot="1" x14ac:dyDescent="0.25">
      <c r="B6" s="39" t="s">
        <v>110</v>
      </c>
      <c r="C6" s="40">
        <f>SUM(C3:C5)</f>
        <v>130</v>
      </c>
      <c r="D6" s="40">
        <f t="shared" ref="D6:G6" si="0">SUM(D3:D5)</f>
        <v>375</v>
      </c>
      <c r="E6" s="40">
        <f t="shared" si="0"/>
        <v>910</v>
      </c>
      <c r="F6" s="40">
        <f t="shared" si="0"/>
        <v>2170</v>
      </c>
      <c r="G6" s="40">
        <f t="shared" si="0"/>
        <v>3750</v>
      </c>
      <c r="J6" s="4" t="s">
        <v>114</v>
      </c>
    </row>
    <row r="7" spans="2:10" ht="13.5" thickTop="1" x14ac:dyDescent="0.2">
      <c r="B7" s="4" t="s">
        <v>120</v>
      </c>
      <c r="C7" s="18">
        <f>C4/4</f>
        <v>1.25</v>
      </c>
      <c r="D7" s="18">
        <f t="shared" ref="D7:G8" si="1">C7+(D4-C4)/4</f>
        <v>3.75</v>
      </c>
      <c r="E7" s="18">
        <f t="shared" si="1"/>
        <v>10</v>
      </c>
      <c r="F7" s="18">
        <f t="shared" si="1"/>
        <v>22.5</v>
      </c>
      <c r="G7" s="18">
        <f t="shared" si="1"/>
        <v>37.5</v>
      </c>
    </row>
    <row r="8" spans="2:10" x14ac:dyDescent="0.2">
      <c r="B8" s="4" t="s">
        <v>121</v>
      </c>
      <c r="C8" s="18">
        <f>C5/4</f>
        <v>18.75</v>
      </c>
      <c r="D8" s="18">
        <f t="shared" si="1"/>
        <v>75</v>
      </c>
      <c r="E8" s="18">
        <f t="shared" si="1"/>
        <v>200</v>
      </c>
      <c r="F8" s="18">
        <f t="shared" si="1"/>
        <v>500</v>
      </c>
      <c r="G8" s="18">
        <f t="shared" si="1"/>
        <v>875</v>
      </c>
    </row>
    <row r="9" spans="2:10" ht="13.5" thickBot="1" x14ac:dyDescent="0.25">
      <c r="B9" s="39" t="s">
        <v>122</v>
      </c>
      <c r="C9" s="40">
        <f>SUM(C7:C8)</f>
        <v>20</v>
      </c>
      <c r="D9" s="40">
        <f t="shared" ref="D9:G9" si="2">SUM(D7:D8)</f>
        <v>78.75</v>
      </c>
      <c r="E9" s="40">
        <f t="shared" si="2"/>
        <v>210</v>
      </c>
      <c r="F9" s="40">
        <f t="shared" si="2"/>
        <v>522.5</v>
      </c>
      <c r="G9" s="40">
        <f t="shared" si="2"/>
        <v>912.5</v>
      </c>
    </row>
    <row r="10" spans="2:10" ht="13.5" thickTop="1" x14ac:dyDescent="0.2">
      <c r="B10" s="4" t="s">
        <v>105</v>
      </c>
      <c r="C10" s="38">
        <f>C3+C4-C7</f>
        <v>53.75</v>
      </c>
      <c r="D10" s="38">
        <f t="shared" ref="D10:G10" si="3">D3+D4-D7</f>
        <v>71.25</v>
      </c>
      <c r="E10" s="38">
        <f t="shared" si="3"/>
        <v>100</v>
      </c>
      <c r="F10" s="38">
        <f t="shared" si="3"/>
        <v>147.5</v>
      </c>
      <c r="G10" s="38">
        <f t="shared" si="3"/>
        <v>212.5</v>
      </c>
    </row>
    <row r="11" spans="2:10" x14ac:dyDescent="0.2">
      <c r="B11" s="4" t="s">
        <v>106</v>
      </c>
      <c r="C11" s="38">
        <f t="shared" ref="C11:G11" si="4">C5-C8</f>
        <v>56.25</v>
      </c>
      <c r="D11" s="38">
        <f t="shared" si="4"/>
        <v>225</v>
      </c>
      <c r="E11" s="38">
        <f t="shared" si="4"/>
        <v>600</v>
      </c>
      <c r="F11" s="38">
        <f t="shared" si="4"/>
        <v>1500</v>
      </c>
      <c r="G11" s="38">
        <f t="shared" si="4"/>
        <v>2625</v>
      </c>
    </row>
    <row r="12" spans="2:10" x14ac:dyDescent="0.2">
      <c r="B12" s="41" t="s">
        <v>107</v>
      </c>
      <c r="C12" s="42">
        <f>C6-C9</f>
        <v>110</v>
      </c>
      <c r="D12" s="42">
        <f t="shared" ref="D12:G12" si="5">D6-D9</f>
        <v>296.25</v>
      </c>
      <c r="E12" s="42">
        <f t="shared" si="5"/>
        <v>700</v>
      </c>
      <c r="F12" s="42">
        <f t="shared" si="5"/>
        <v>1647.5</v>
      </c>
      <c r="G12" s="42">
        <f t="shared" si="5"/>
        <v>2837.5</v>
      </c>
    </row>
    <row r="13" spans="2:10" x14ac:dyDescent="0.2">
      <c r="B13" s="41"/>
      <c r="C13" s="42"/>
      <c r="D13" s="42"/>
      <c r="E13" s="42"/>
      <c r="F13" s="42"/>
      <c r="G13" s="42"/>
    </row>
    <row r="14" spans="2:10" ht="13.5" thickBot="1" x14ac:dyDescent="0.25">
      <c r="B14" s="39" t="s">
        <v>123</v>
      </c>
      <c r="C14" s="40">
        <f>C9</f>
        <v>20</v>
      </c>
      <c r="D14" s="40">
        <f>D9-C9</f>
        <v>58.75</v>
      </c>
      <c r="E14" s="40">
        <f t="shared" ref="E14:G14" si="6">E9-D9</f>
        <v>131.25</v>
      </c>
      <c r="F14" s="40">
        <f t="shared" si="6"/>
        <v>312.5</v>
      </c>
      <c r="G14" s="40">
        <f t="shared" si="6"/>
        <v>390</v>
      </c>
    </row>
    <row r="15" spans="2:10" ht="13.5" thickTop="1" x14ac:dyDescent="0.2">
      <c r="C15" s="38"/>
      <c r="D15" s="38"/>
      <c r="E15" s="38"/>
      <c r="F15" s="38"/>
      <c r="G15" s="38"/>
    </row>
    <row r="16" spans="2:10" x14ac:dyDescent="0.2">
      <c r="C16" s="38"/>
      <c r="D16" s="38"/>
      <c r="E16" s="38"/>
      <c r="F16" s="38"/>
      <c r="G16" s="38"/>
    </row>
    <row r="17" spans="2:7" x14ac:dyDescent="0.2">
      <c r="B17" s="10" t="s">
        <v>86</v>
      </c>
      <c r="C17" s="38"/>
      <c r="D17" s="38"/>
      <c r="E17" s="38"/>
      <c r="F17" s="38"/>
      <c r="G17" s="38"/>
    </row>
    <row r="18" spans="2:7" ht="13.5" x14ac:dyDescent="0.25">
      <c r="B18" s="50" t="s">
        <v>136</v>
      </c>
      <c r="C18" s="38"/>
      <c r="D18" s="38"/>
      <c r="E18" s="38"/>
      <c r="F18" s="38"/>
      <c r="G18" s="38"/>
    </row>
    <row r="19" spans="2:7" x14ac:dyDescent="0.2">
      <c r="B19" s="4" t="s">
        <v>137</v>
      </c>
      <c r="C19" s="38"/>
      <c r="D19" s="38"/>
      <c r="E19" s="38"/>
      <c r="F19" s="38"/>
      <c r="G19" s="38"/>
    </row>
    <row r="20" spans="2:7" x14ac:dyDescent="0.2">
      <c r="C20" s="38"/>
      <c r="D20" s="38"/>
      <c r="E20" s="38"/>
      <c r="F20" s="38"/>
      <c r="G20" s="38"/>
    </row>
    <row r="21" spans="2:7" x14ac:dyDescent="0.2">
      <c r="C21" s="38"/>
      <c r="D21" s="38"/>
      <c r="E21" s="38"/>
      <c r="F21" s="38"/>
      <c r="G21"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1D92-A585-49E0-9E42-51275C28A41E}">
  <sheetPr>
    <tabColor theme="7"/>
  </sheetPr>
  <dimension ref="B2:B8"/>
  <sheetViews>
    <sheetView showGridLines="0" workbookViewId="0">
      <selection activeCell="B8" sqref="B8"/>
    </sheetView>
  </sheetViews>
  <sheetFormatPr defaultRowHeight="15" x14ac:dyDescent="0.25"/>
  <sheetData>
    <row r="2" spans="2:2" ht="21" x14ac:dyDescent="0.35">
      <c r="B2" s="7" t="s">
        <v>204</v>
      </c>
    </row>
    <row r="4" spans="2:2" x14ac:dyDescent="0.25">
      <c r="B4" s="46" t="s">
        <v>124</v>
      </c>
    </row>
    <row r="5" spans="2:2" x14ac:dyDescent="0.25">
      <c r="B5" s="47"/>
    </row>
    <row r="6" spans="2:2" x14ac:dyDescent="0.25">
      <c r="B6" s="47" t="s">
        <v>205</v>
      </c>
    </row>
    <row r="7" spans="2:2" x14ac:dyDescent="0.25">
      <c r="B7" s="47" t="s">
        <v>207</v>
      </c>
    </row>
    <row r="8" spans="2:2" x14ac:dyDescent="0.25">
      <c r="B8" s="47"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C4A03-4E6D-4E85-B02C-1AD6C39E54CC}">
  <sheetPr>
    <tabColor theme="7"/>
  </sheetPr>
  <dimension ref="B2:P34"/>
  <sheetViews>
    <sheetView showGridLines="0" topLeftCell="A12" workbookViewId="0">
      <selection activeCell="C32" sqref="C32"/>
    </sheetView>
  </sheetViews>
  <sheetFormatPr defaultRowHeight="12.75" x14ac:dyDescent="0.2"/>
  <cols>
    <col min="1" max="1" width="1.5703125" style="4" customWidth="1"/>
    <col min="2" max="2" width="38.140625" style="4" customWidth="1"/>
    <col min="3" max="7" width="9.140625" style="4"/>
    <col min="8" max="8" width="1.140625" style="4" customWidth="1"/>
    <col min="9" max="9" width="29.5703125" style="4" customWidth="1"/>
    <col min="10" max="10" width="9.28515625" style="4" bestFit="1" customWidth="1"/>
    <col min="11" max="16" width="9.85546875" style="4" bestFit="1" customWidth="1"/>
    <col min="17" max="16384" width="9.140625" style="4"/>
  </cols>
  <sheetData>
    <row r="2" spans="2:16" ht="18" x14ac:dyDescent="0.25">
      <c r="B2" s="1" t="s">
        <v>59</v>
      </c>
    </row>
    <row r="3" spans="2:16" x14ac:dyDescent="0.2">
      <c r="B3" s="9"/>
    </row>
    <row r="4" spans="2:16" x14ac:dyDescent="0.2">
      <c r="B4" s="9" t="s">
        <v>58</v>
      </c>
    </row>
    <row r="5" spans="2:16" x14ac:dyDescent="0.2">
      <c r="B5" s="10" t="s">
        <v>60</v>
      </c>
      <c r="C5" s="11" t="s">
        <v>209</v>
      </c>
      <c r="D5" s="11" t="s">
        <v>210</v>
      </c>
      <c r="E5" s="11" t="s">
        <v>211</v>
      </c>
      <c r="F5" s="11" t="s">
        <v>212</v>
      </c>
      <c r="G5" s="12" t="s">
        <v>213</v>
      </c>
      <c r="I5" s="13" t="s">
        <v>86</v>
      </c>
    </row>
    <row r="6" spans="2:16" x14ac:dyDescent="0.2">
      <c r="B6" s="9" t="s">
        <v>189</v>
      </c>
      <c r="C6" s="9"/>
      <c r="D6" s="9"/>
      <c r="E6" s="9"/>
      <c r="F6" s="9"/>
      <c r="G6" s="9"/>
      <c r="I6" s="9"/>
    </row>
    <row r="7" spans="2:16" x14ac:dyDescent="0.2">
      <c r="B7" s="4" t="s">
        <v>170</v>
      </c>
      <c r="C7" s="38">
        <v>5</v>
      </c>
      <c r="D7" s="38">
        <v>12</v>
      </c>
      <c r="E7" s="38">
        <v>25</v>
      </c>
      <c r="F7" s="38">
        <v>45</v>
      </c>
      <c r="G7" s="38">
        <v>60</v>
      </c>
      <c r="I7" s="4" t="s">
        <v>218</v>
      </c>
    </row>
    <row r="8" spans="2:16" x14ac:dyDescent="0.2">
      <c r="B8" s="4" t="s">
        <v>171</v>
      </c>
      <c r="C8" s="38">
        <v>18</v>
      </c>
      <c r="D8" s="38">
        <v>55</v>
      </c>
      <c r="E8" s="38">
        <v>90</v>
      </c>
      <c r="F8" s="38">
        <v>125</v>
      </c>
      <c r="G8" s="38">
        <v>180</v>
      </c>
      <c r="I8" s="4" t="s">
        <v>186</v>
      </c>
    </row>
    <row r="9" spans="2:16" x14ac:dyDescent="0.2">
      <c r="B9" s="63" t="s">
        <v>172</v>
      </c>
      <c r="C9" s="61">
        <v>0</v>
      </c>
      <c r="D9" s="61">
        <v>0</v>
      </c>
      <c r="E9" s="61">
        <v>0</v>
      </c>
      <c r="F9" s="61">
        <v>0</v>
      </c>
      <c r="G9" s="61">
        <v>0</v>
      </c>
      <c r="I9" s="63" t="s">
        <v>192</v>
      </c>
      <c r="K9" s="38"/>
      <c r="L9" s="38"/>
      <c r="M9" s="38"/>
      <c r="N9" s="38"/>
      <c r="O9" s="38"/>
      <c r="P9" s="38"/>
    </row>
    <row r="10" spans="2:16" x14ac:dyDescent="0.2">
      <c r="B10" s="4" t="s">
        <v>187</v>
      </c>
      <c r="C10" s="38">
        <v>84</v>
      </c>
      <c r="D10" s="38">
        <v>168</v>
      </c>
      <c r="E10" s="38">
        <v>420</v>
      </c>
      <c r="F10" s="38">
        <v>588</v>
      </c>
      <c r="G10" s="38">
        <v>840</v>
      </c>
      <c r="I10" s="4" t="s">
        <v>188</v>
      </c>
      <c r="O10" s="38"/>
      <c r="P10" s="38"/>
    </row>
    <row r="11" spans="2:16" x14ac:dyDescent="0.2">
      <c r="C11" s="38"/>
      <c r="D11" s="38"/>
      <c r="E11" s="38"/>
      <c r="F11" s="38"/>
      <c r="G11" s="38"/>
      <c r="O11" s="38"/>
      <c r="P11" s="38"/>
    </row>
    <row r="12" spans="2:16" x14ac:dyDescent="0.2">
      <c r="B12" s="9" t="s">
        <v>190</v>
      </c>
      <c r="C12" s="38"/>
      <c r="D12" s="38"/>
      <c r="E12" s="38"/>
      <c r="F12" s="38"/>
      <c r="G12" s="38"/>
      <c r="O12" s="38"/>
      <c r="P12" s="38"/>
    </row>
    <row r="13" spans="2:16" x14ac:dyDescent="0.2">
      <c r="B13" s="9" t="s">
        <v>173</v>
      </c>
      <c r="C13" s="38"/>
      <c r="D13" s="38"/>
      <c r="E13" s="38"/>
      <c r="F13" s="38"/>
      <c r="G13" s="38"/>
    </row>
    <row r="14" spans="2:16" x14ac:dyDescent="0.2">
      <c r="B14" s="55" t="s">
        <v>177</v>
      </c>
      <c r="C14" s="38">
        <v>20</v>
      </c>
      <c r="D14" s="38">
        <v>20</v>
      </c>
      <c r="E14" s="38">
        <v>20</v>
      </c>
      <c r="F14" s="38">
        <v>20</v>
      </c>
      <c r="G14" s="38">
        <v>20</v>
      </c>
      <c r="J14" s="38"/>
      <c r="K14" s="38"/>
      <c r="L14" s="38"/>
      <c r="M14" s="38"/>
      <c r="N14" s="38"/>
    </row>
    <row r="15" spans="2:16" x14ac:dyDescent="0.2">
      <c r="B15" s="59" t="s">
        <v>178</v>
      </c>
      <c r="C15" s="38"/>
      <c r="D15" s="38"/>
      <c r="E15" s="38"/>
      <c r="F15" s="38"/>
      <c r="G15" s="38"/>
    </row>
    <row r="16" spans="2:16" x14ac:dyDescent="0.2">
      <c r="B16" s="55" t="s">
        <v>174</v>
      </c>
      <c r="C16" s="38">
        <v>200</v>
      </c>
      <c r="D16" s="38"/>
      <c r="E16" s="38"/>
      <c r="F16" s="38"/>
      <c r="G16" s="38"/>
      <c r="I16" s="4" t="s">
        <v>219</v>
      </c>
    </row>
    <row r="17" spans="2:9" x14ac:dyDescent="0.2">
      <c r="B17" s="55" t="s">
        <v>177</v>
      </c>
      <c r="C17" s="38">
        <v>0</v>
      </c>
      <c r="D17" s="38">
        <v>0</v>
      </c>
      <c r="E17" s="38">
        <v>0</v>
      </c>
      <c r="F17" s="38">
        <v>0</v>
      </c>
      <c r="G17" s="38">
        <v>0</v>
      </c>
    </row>
    <row r="18" spans="2:9" x14ac:dyDescent="0.2">
      <c r="B18" s="9" t="s">
        <v>175</v>
      </c>
      <c r="C18" s="38"/>
      <c r="D18" s="38"/>
      <c r="E18" s="38"/>
      <c r="F18" s="38"/>
      <c r="G18" s="38"/>
    </row>
    <row r="19" spans="2:9" x14ac:dyDescent="0.2">
      <c r="B19" s="55" t="s">
        <v>176</v>
      </c>
      <c r="C19" s="38">
        <v>22</v>
      </c>
      <c r="D19" s="38">
        <v>25</v>
      </c>
      <c r="E19" s="38">
        <v>30</v>
      </c>
      <c r="F19" s="38">
        <v>35</v>
      </c>
      <c r="G19" s="38">
        <v>40</v>
      </c>
    </row>
    <row r="20" spans="2:9" x14ac:dyDescent="0.2">
      <c r="B20" s="55" t="s">
        <v>177</v>
      </c>
      <c r="C20" s="38">
        <v>0</v>
      </c>
      <c r="D20" s="38">
        <v>0</v>
      </c>
      <c r="E20" s="38">
        <v>0</v>
      </c>
      <c r="F20" s="38">
        <v>0</v>
      </c>
      <c r="G20" s="38">
        <v>0</v>
      </c>
    </row>
    <row r="21" spans="2:9" x14ac:dyDescent="0.2">
      <c r="B21" s="60" t="s">
        <v>181</v>
      </c>
      <c r="C21" s="61">
        <v>0</v>
      </c>
      <c r="D21" s="61">
        <v>0</v>
      </c>
      <c r="E21" s="61">
        <v>0</v>
      </c>
      <c r="F21" s="61">
        <v>0</v>
      </c>
      <c r="G21" s="61">
        <v>0</v>
      </c>
      <c r="I21" s="63" t="s">
        <v>191</v>
      </c>
    </row>
    <row r="22" spans="2:9" ht="13.5" thickBot="1" x14ac:dyDescent="0.25">
      <c r="B22" s="56" t="s">
        <v>61</v>
      </c>
      <c r="C22" s="15">
        <f>SUM(C7:C21)</f>
        <v>349</v>
      </c>
      <c r="D22" s="15">
        <f>SUM(D7:D21)</f>
        <v>280</v>
      </c>
      <c r="E22" s="15">
        <f>SUM(E7:E21)</f>
        <v>585</v>
      </c>
      <c r="F22" s="15">
        <f>SUM(F7:F21)</f>
        <v>813</v>
      </c>
      <c r="G22" s="15">
        <f>SUM(G7:G21)</f>
        <v>1140</v>
      </c>
    </row>
    <row r="23" spans="2:9" ht="13.5" thickTop="1" x14ac:dyDescent="0.2">
      <c r="B23" s="4" t="s">
        <v>193</v>
      </c>
      <c r="C23" s="38">
        <f>-C22*0.55</f>
        <v>-191.95000000000002</v>
      </c>
      <c r="D23" s="38">
        <f t="shared" ref="D23" si="0">-D22*0.55</f>
        <v>-154</v>
      </c>
      <c r="E23" s="38">
        <f>-E22*0.5</f>
        <v>-292.5</v>
      </c>
      <c r="F23" s="38">
        <f>-F22*0.5</f>
        <v>-406.5</v>
      </c>
      <c r="G23" s="38">
        <f>-G22*0.5</f>
        <v>-570</v>
      </c>
    </row>
    <row r="24" spans="2:9" ht="13.5" thickBot="1" x14ac:dyDescent="0.25">
      <c r="B24" s="34" t="s">
        <v>14</v>
      </c>
      <c r="C24" s="15">
        <f>SUM(C22:C23)</f>
        <v>157.04999999999998</v>
      </c>
      <c r="D24" s="15">
        <f>SUM(D22:D23)</f>
        <v>126</v>
      </c>
      <c r="E24" s="15">
        <f>SUM(E22:E23)</f>
        <v>292.5</v>
      </c>
      <c r="F24" s="15">
        <f>SUM(F22:F23)</f>
        <v>406.5</v>
      </c>
      <c r="G24" s="15">
        <f>SUM(G22:G23)</f>
        <v>570</v>
      </c>
    </row>
    <row r="25" spans="2:9" ht="13.5" thickTop="1" x14ac:dyDescent="0.2">
      <c r="B25" s="4" t="s">
        <v>67</v>
      </c>
      <c r="C25" s="38">
        <f>-C24*0.2</f>
        <v>-31.409999999999997</v>
      </c>
      <c r="D25" s="38">
        <f t="shared" ref="D25:G25" si="1">-D24*0.2</f>
        <v>-25.200000000000003</v>
      </c>
      <c r="E25" s="38">
        <f t="shared" si="1"/>
        <v>-58.5</v>
      </c>
      <c r="F25" s="38">
        <f t="shared" si="1"/>
        <v>-81.300000000000011</v>
      </c>
      <c r="G25" s="38">
        <f t="shared" si="1"/>
        <v>-114</v>
      </c>
    </row>
    <row r="26" spans="2:9" ht="13.5" thickBot="1" x14ac:dyDescent="0.25">
      <c r="B26" s="34" t="s">
        <v>179</v>
      </c>
      <c r="C26" s="15">
        <f>SUM(C24:C25)</f>
        <v>125.63999999999999</v>
      </c>
      <c r="D26" s="15">
        <f t="shared" ref="D26:G26" si="2">SUM(D24:D25)</f>
        <v>100.8</v>
      </c>
      <c r="E26" s="15">
        <f t="shared" si="2"/>
        <v>234</v>
      </c>
      <c r="F26" s="15">
        <f t="shared" si="2"/>
        <v>325.2</v>
      </c>
      <c r="G26" s="15">
        <f t="shared" si="2"/>
        <v>456</v>
      </c>
    </row>
    <row r="27" spans="2:9" ht="13.5" thickTop="1" x14ac:dyDescent="0.2">
      <c r="B27" s="4" t="s">
        <v>180</v>
      </c>
      <c r="C27" s="57">
        <f>C26/C22</f>
        <v>0.36</v>
      </c>
      <c r="D27" s="57">
        <f>D26/D22</f>
        <v>0.36</v>
      </c>
      <c r="E27" s="57">
        <f>E26/E22</f>
        <v>0.4</v>
      </c>
      <c r="F27" s="57">
        <f>F26/F22</f>
        <v>0.39999999999999997</v>
      </c>
      <c r="G27" s="57">
        <f>G26/G22</f>
        <v>0.4</v>
      </c>
    </row>
    <row r="28" spans="2:9" x14ac:dyDescent="0.2">
      <c r="C28" s="38"/>
      <c r="D28" s="38"/>
      <c r="E28" s="38"/>
      <c r="F28" s="38"/>
      <c r="G28" s="38"/>
    </row>
    <row r="29" spans="2:9" x14ac:dyDescent="0.2">
      <c r="C29" s="38"/>
      <c r="D29" s="38"/>
      <c r="E29" s="38"/>
      <c r="F29" s="38"/>
      <c r="G29" s="38"/>
    </row>
    <row r="30" spans="2:9" x14ac:dyDescent="0.2">
      <c r="C30" s="38"/>
      <c r="D30" s="38"/>
      <c r="E30" s="38"/>
      <c r="F30" s="38"/>
      <c r="G30" s="38"/>
    </row>
    <row r="31" spans="2:9" x14ac:dyDescent="0.2">
      <c r="C31" s="38"/>
      <c r="D31" s="38"/>
      <c r="E31" s="38"/>
      <c r="F31" s="38"/>
      <c r="G31" s="38"/>
    </row>
    <row r="32" spans="2:9" x14ac:dyDescent="0.2">
      <c r="C32" s="38"/>
      <c r="D32" s="38"/>
      <c r="E32" s="38"/>
      <c r="F32" s="38"/>
      <c r="G32" s="38"/>
    </row>
    <row r="33" spans="3:7" x14ac:dyDescent="0.2">
      <c r="C33" s="38"/>
      <c r="D33" s="38"/>
      <c r="E33" s="38"/>
      <c r="F33" s="38"/>
      <c r="G33" s="38"/>
    </row>
    <row r="34" spans="3:7" x14ac:dyDescent="0.2">
      <c r="C34" s="38"/>
      <c r="D34" s="38"/>
      <c r="E34" s="38"/>
      <c r="F34" s="38"/>
      <c r="G34" s="3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5F7A-07EA-4041-BAAA-2236C3FC8909}">
  <dimension ref="B2:E30"/>
  <sheetViews>
    <sheetView showGridLines="0" workbookViewId="0">
      <selection activeCell="A33" sqref="A33"/>
    </sheetView>
  </sheetViews>
  <sheetFormatPr defaultRowHeight="12.75" x14ac:dyDescent="0.2"/>
  <cols>
    <col min="1" max="1" width="1.28515625" style="4" customWidth="1"/>
    <col min="2" max="16384" width="9.140625" style="4"/>
  </cols>
  <sheetData>
    <row r="2" spans="2:5" ht="20.25" x14ac:dyDescent="0.3">
      <c r="B2" s="6" t="s">
        <v>8</v>
      </c>
    </row>
    <row r="4" spans="2:5" ht="16.5" x14ac:dyDescent="0.3">
      <c r="B4" s="5" t="s">
        <v>9</v>
      </c>
    </row>
    <row r="6" spans="2:5" x14ac:dyDescent="0.2">
      <c r="B6" s="4" t="s">
        <v>18</v>
      </c>
      <c r="E6" s="4" t="s">
        <v>34</v>
      </c>
    </row>
    <row r="7" spans="2:5" x14ac:dyDescent="0.2">
      <c r="B7" s="4" t="s">
        <v>19</v>
      </c>
      <c r="E7" s="4" t="s">
        <v>35</v>
      </c>
    </row>
    <row r="8" spans="2:5" x14ac:dyDescent="0.2">
      <c r="B8" s="4" t="s">
        <v>20</v>
      </c>
      <c r="E8" s="4" t="s">
        <v>36</v>
      </c>
    </row>
    <row r="9" spans="2:5" x14ac:dyDescent="0.2">
      <c r="B9" s="4" t="s">
        <v>21</v>
      </c>
      <c r="E9" s="4" t="s">
        <v>37</v>
      </c>
    </row>
    <row r="10" spans="2:5" x14ac:dyDescent="0.2">
      <c r="B10" s="4" t="s">
        <v>22</v>
      </c>
      <c r="E10" s="4" t="s">
        <v>38</v>
      </c>
    </row>
    <row r="11" spans="2:5" x14ac:dyDescent="0.2">
      <c r="B11" s="4" t="s">
        <v>10</v>
      </c>
      <c r="E11" s="4" t="s">
        <v>33</v>
      </c>
    </row>
    <row r="12" spans="2:5" x14ac:dyDescent="0.2">
      <c r="B12" s="4" t="s">
        <v>11</v>
      </c>
      <c r="E12" s="4" t="s">
        <v>39</v>
      </c>
    </row>
    <row r="13" spans="2:5" x14ac:dyDescent="0.2">
      <c r="B13" s="4" t="s">
        <v>12</v>
      </c>
      <c r="E13" s="4" t="s">
        <v>40</v>
      </c>
    </row>
    <row r="14" spans="2:5" x14ac:dyDescent="0.2">
      <c r="B14" s="4" t="s">
        <v>13</v>
      </c>
      <c r="E14" s="4" t="s">
        <v>41</v>
      </c>
    </row>
    <row r="15" spans="2:5" x14ac:dyDescent="0.2">
      <c r="B15" s="4" t="s">
        <v>14</v>
      </c>
      <c r="E15" s="4" t="s">
        <v>42</v>
      </c>
    </row>
    <row r="16" spans="2:5" x14ac:dyDescent="0.2">
      <c r="B16" s="4" t="s">
        <v>15</v>
      </c>
      <c r="E16" s="4" t="s">
        <v>43</v>
      </c>
    </row>
    <row r="17" spans="2:5" x14ac:dyDescent="0.2">
      <c r="B17" s="4" t="s">
        <v>16</v>
      </c>
      <c r="E17" s="4" t="s">
        <v>44</v>
      </c>
    </row>
    <row r="18" spans="2:5" x14ac:dyDescent="0.2">
      <c r="B18" s="4" t="s">
        <v>17</v>
      </c>
      <c r="E18" s="4" t="s">
        <v>45</v>
      </c>
    </row>
    <row r="19" spans="2:5" x14ac:dyDescent="0.2">
      <c r="B19" s="4" t="s">
        <v>23</v>
      </c>
      <c r="E19" s="4" t="s">
        <v>46</v>
      </c>
    </row>
    <row r="20" spans="2:5" x14ac:dyDescent="0.2">
      <c r="B20" s="4" t="s">
        <v>24</v>
      </c>
      <c r="E20" s="4" t="s">
        <v>47</v>
      </c>
    </row>
    <row r="21" spans="2:5" x14ac:dyDescent="0.2">
      <c r="B21" s="4" t="s">
        <v>25</v>
      </c>
      <c r="E21" s="4" t="s">
        <v>48</v>
      </c>
    </row>
    <row r="22" spans="2:5" x14ac:dyDescent="0.2">
      <c r="B22" s="4" t="s">
        <v>26</v>
      </c>
      <c r="E22" s="4" t="s">
        <v>49</v>
      </c>
    </row>
    <row r="23" spans="2:5" x14ac:dyDescent="0.2">
      <c r="B23" s="4" t="s">
        <v>27</v>
      </c>
      <c r="E23" s="4" t="s">
        <v>50</v>
      </c>
    </row>
    <row r="24" spans="2:5" x14ac:dyDescent="0.2">
      <c r="B24" s="4" t="s">
        <v>28</v>
      </c>
      <c r="E24" s="4" t="s">
        <v>51</v>
      </c>
    </row>
    <row r="25" spans="2:5" x14ac:dyDescent="0.2">
      <c r="B25" s="4" t="s">
        <v>29</v>
      </c>
      <c r="E25" s="4" t="s">
        <v>52</v>
      </c>
    </row>
    <row r="26" spans="2:5" x14ac:dyDescent="0.2">
      <c r="B26" s="4" t="s">
        <v>30</v>
      </c>
      <c r="E26" s="4" t="s">
        <v>53</v>
      </c>
    </row>
    <row r="27" spans="2:5" x14ac:dyDescent="0.2">
      <c r="B27" s="4" t="s">
        <v>31</v>
      </c>
      <c r="E27" s="4" t="s">
        <v>54</v>
      </c>
    </row>
    <row r="28" spans="2:5" x14ac:dyDescent="0.2">
      <c r="B28" s="4" t="s">
        <v>32</v>
      </c>
      <c r="E28" s="4" t="s">
        <v>55</v>
      </c>
    </row>
    <row r="29" spans="2:5" x14ac:dyDescent="0.2">
      <c r="B29" s="4" t="s">
        <v>56</v>
      </c>
      <c r="E29" s="4" t="s">
        <v>57</v>
      </c>
    </row>
    <row r="30" spans="2:5" x14ac:dyDescent="0.2">
      <c r="B30" s="4" t="s">
        <v>74</v>
      </c>
      <c r="E30" s="4"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Executive Summary</vt:lpstr>
      <vt:lpstr>Veelancing&gt;&gt;&gt;</vt:lpstr>
      <vt:lpstr>PL</vt:lpstr>
      <vt:lpstr>BS</vt:lpstr>
      <vt:lpstr>PPE</vt:lpstr>
      <vt:lpstr>Other&gt;&gt;&gt;</vt:lpstr>
      <vt:lpstr>VBR Labs - other</vt:lpstr>
      <vt:lpstr>Appendix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Sorin Anghelescu</dc:creator>
  <cp:lastModifiedBy>Sorin Anghelescu</cp:lastModifiedBy>
  <dcterms:created xsi:type="dcterms:W3CDTF">2015-06-05T18:17:20Z</dcterms:created>
  <dcterms:modified xsi:type="dcterms:W3CDTF">2023-03-21T15:29:18Z</dcterms:modified>
</cp:coreProperties>
</file>