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autoCompressPictures="0" defaultThemeVersion="124226"/>
  <mc:AlternateContent xmlns:mc="http://schemas.openxmlformats.org/markup-compatibility/2006">
    <mc:Choice Requires="x15">
      <x15ac:absPath xmlns:x15ac="http://schemas.microsoft.com/office/spreadsheetml/2010/11/ac" url="F:\CoastalfisheriesTanzania\Finaldraftreport\"/>
    </mc:Choice>
  </mc:AlternateContent>
  <xr:revisionPtr revIDLastSave="0" documentId="8_{4A2789E0-A702-442D-B98E-6DF6565B0A46}" xr6:coauthVersionLast="47" xr6:coauthVersionMax="47" xr10:uidLastSave="{00000000-0000-0000-0000-000000000000}"/>
  <bookViews>
    <workbookView xWindow="-110" yWindow="-110" windowWidth="19420" windowHeight="10420" xr2:uid="{00000000-000D-0000-FFFF-FFFF00000000}"/>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Area" localSheetId="0">Profile!$A$1:$G$29</definedName>
    <definedName name="_xlnm.Print_Area" localSheetId="2">Questionnaire!$A$1:$L$121</definedName>
    <definedName name="_xlnm.Print_Area" localSheetId="1">Register!$A$1:$I$39</definedName>
    <definedName name="_xlnm.Print_Titles" localSheetId="2">Questionnaire!$2:$2</definedName>
    <definedName name="_xlnm.Print_Titles" localSheetId="1">Register!$1:$4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0" i="4" l="1"/>
  <c r="A11" i="4" s="1"/>
  <c r="A12" i="4" s="1"/>
  <c r="A13" i="4" s="1"/>
  <c r="A15" i="4" s="1"/>
  <c r="A16" i="4" s="1"/>
  <c r="A17" i="4" s="1"/>
  <c r="A18" i="4" s="1"/>
  <c r="A20" i="4" s="1"/>
  <c r="E119" i="3" l="1"/>
  <c r="E118" i="3"/>
  <c r="E117" i="3"/>
  <c r="E120" i="3" s="1"/>
  <c r="E114" i="3"/>
  <c r="E113" i="3"/>
  <c r="E112" i="3"/>
  <c r="E109" i="3"/>
  <c r="E108" i="3"/>
  <c r="E105" i="3"/>
  <c r="E104" i="3"/>
  <c r="E103" i="3"/>
  <c r="E99" i="3"/>
  <c r="E98" i="3"/>
  <c r="E97" i="3"/>
  <c r="E94" i="3"/>
  <c r="E93" i="3"/>
  <c r="E95" i="3" s="1"/>
  <c r="E90" i="3"/>
  <c r="E89" i="3"/>
  <c r="E88" i="3"/>
  <c r="E87" i="3"/>
  <c r="E83" i="3"/>
  <c r="E82" i="3"/>
  <c r="E79" i="3"/>
  <c r="E78" i="3"/>
  <c r="E77" i="3"/>
  <c r="E74" i="3"/>
  <c r="E73" i="3"/>
  <c r="E70" i="3"/>
  <c r="E69" i="3"/>
  <c r="E65" i="3"/>
  <c r="E64" i="3"/>
  <c r="E61" i="3"/>
  <c r="E60" i="3"/>
  <c r="E59" i="3"/>
  <c r="E58" i="3"/>
  <c r="E55" i="3"/>
  <c r="E54" i="3"/>
  <c r="E53" i="3"/>
  <c r="E52" i="3"/>
  <c r="E51" i="3"/>
  <c r="E48" i="3"/>
  <c r="E47" i="3"/>
  <c r="E46" i="3"/>
  <c r="E45" i="3"/>
  <c r="E42" i="3"/>
  <c r="E41" i="3"/>
  <c r="E37" i="3"/>
  <c r="E36" i="3"/>
  <c r="E35" i="3"/>
  <c r="E34" i="3"/>
  <c r="E31" i="3"/>
  <c r="E30" i="3"/>
  <c r="E29" i="3"/>
  <c r="E28" i="3"/>
  <c r="E25" i="3"/>
  <c r="E24" i="3"/>
  <c r="E20" i="3"/>
  <c r="E19" i="3"/>
  <c r="E16" i="3"/>
  <c r="E17" i="3" s="1"/>
  <c r="E13" i="3"/>
  <c r="E12" i="3"/>
  <c r="E9" i="3"/>
  <c r="E8" i="3"/>
  <c r="E7" i="3"/>
  <c r="E6" i="3"/>
  <c r="E5" i="3"/>
  <c r="E32" i="3" l="1"/>
  <c r="E38" i="3"/>
  <c r="E115" i="3"/>
  <c r="E110" i="3"/>
  <c r="E106" i="3"/>
  <c r="E100" i="3"/>
  <c r="E91" i="3"/>
  <c r="E84" i="3"/>
  <c r="E80" i="3"/>
  <c r="E75" i="3"/>
  <c r="E71" i="3"/>
  <c r="E66" i="3"/>
  <c r="E62" i="3"/>
  <c r="E56" i="3"/>
  <c r="E49" i="3"/>
  <c r="E43" i="3"/>
  <c r="E21" i="3"/>
  <c r="E14" i="3"/>
  <c r="E10" i="3"/>
  <c r="E26" i="3"/>
  <c r="H33" i="2"/>
  <c r="A32" i="2"/>
  <c r="A31" i="2"/>
  <c r="A30" i="2"/>
  <c r="A29" i="2"/>
  <c r="A18" i="1" s="1"/>
  <c r="G18" i="1" l="1"/>
  <c r="F100" i="3"/>
  <c r="D100" i="3"/>
  <c r="I100" i="3" s="1"/>
  <c r="D95" i="3"/>
  <c r="I95" i="3" s="1"/>
  <c r="F91" i="3"/>
  <c r="D91" i="3"/>
  <c r="I91" i="3" s="1"/>
  <c r="F95" i="3"/>
  <c r="D1" i="2"/>
  <c r="G1" i="2"/>
  <c r="J1" i="3"/>
  <c r="D1" i="3"/>
  <c r="B1" i="3"/>
  <c r="A1" i="2"/>
  <c r="J95" i="3" l="1"/>
  <c r="B31" i="2" s="1"/>
  <c r="J91" i="3"/>
  <c r="B30" i="2" s="1"/>
  <c r="J100" i="3"/>
  <c r="B32"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C30" i="2" l="1"/>
  <c r="B33" i="2"/>
  <c r="C33" i="2" s="1"/>
  <c r="C18" i="1" s="1"/>
  <c r="D30" i="2"/>
  <c r="C32" i="2"/>
  <c r="D32" i="2"/>
  <c r="D31" i="2"/>
  <c r="C31" i="2"/>
  <c r="I30" i="2"/>
  <c r="I20" i="2"/>
  <c r="I17" i="2"/>
  <c r="I38" i="2"/>
  <c r="I19" i="2"/>
  <c r="I9" i="2"/>
  <c r="I37" i="2"/>
  <c r="I27" i="2"/>
  <c r="I18" i="2"/>
  <c r="I8" i="2"/>
  <c r="I26" i="2"/>
  <c r="I7" i="2"/>
  <c r="I21" i="2"/>
  <c r="I36" i="2"/>
  <c r="I35" i="2"/>
  <c r="I25" i="2"/>
  <c r="I6" i="2"/>
  <c r="I14" i="2"/>
  <c r="I31" i="2"/>
  <c r="I24" i="2"/>
  <c r="I32" i="2"/>
  <c r="I13" i="2"/>
  <c r="I12" i="2"/>
  <c r="I33" i="2"/>
  <c r="F18" i="1" s="1"/>
  <c r="D62" i="3"/>
  <c r="D66" i="3"/>
  <c r="D106" i="3"/>
  <c r="D115" i="3"/>
  <c r="D110" i="3"/>
  <c r="D71" i="3"/>
  <c r="D43" i="3"/>
  <c r="D26" i="3"/>
  <c r="I26" i="3" s="1"/>
  <c r="J26" i="3" s="1"/>
  <c r="D32" i="3"/>
  <c r="D38" i="3"/>
  <c r="D84" i="3"/>
  <c r="D120" i="3"/>
  <c r="D17" i="3"/>
  <c r="D33" i="2" l="1"/>
  <c r="E18" i="1" s="1"/>
  <c r="D18" i="1"/>
  <c r="F49" i="3"/>
  <c r="D49" i="3"/>
  <c r="D14" i="3"/>
  <c r="I14" i="3" s="1"/>
  <c r="J14" i="3" s="1"/>
  <c r="D21" i="3"/>
  <c r="D10" i="3" l="1"/>
  <c r="I10" i="3" s="1"/>
  <c r="J10" i="3" l="1"/>
  <c r="B6" i="2" s="1"/>
  <c r="C6" i="2" s="1"/>
  <c r="F80" i="3"/>
  <c r="I80" i="3"/>
  <c r="F75" i="3"/>
  <c r="I75" i="3"/>
  <c r="F71" i="3"/>
  <c r="J75" i="3" l="1"/>
  <c r="B25" i="2" s="1"/>
  <c r="C25" i="2" s="1"/>
  <c r="J80" i="3"/>
  <c r="B26" i="2" s="1"/>
  <c r="C26" i="2" s="1"/>
  <c r="H39" i="2"/>
  <c r="G12" i="1"/>
  <c r="H28" i="2"/>
  <c r="H22" i="2"/>
  <c r="I22" i="2" s="1"/>
  <c r="H10" i="2"/>
  <c r="H15" i="2"/>
  <c r="I15" i="1"/>
  <c r="I19" i="1"/>
  <c r="I14" i="1"/>
  <c r="I20" i="1" s="1"/>
  <c r="I17" i="1"/>
  <c r="I16" i="1"/>
  <c r="I28" i="2" l="1"/>
  <c r="F17" i="1" s="1"/>
  <c r="I39" i="2"/>
  <c r="F19" i="1" s="1"/>
  <c r="I15" i="2"/>
  <c r="F15" i="1" s="1"/>
  <c r="I10" i="2"/>
  <c r="F14"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120" i="3" l="1"/>
  <c r="B38" i="2" s="1"/>
  <c r="C38" i="2" s="1"/>
  <c r="J71" i="3"/>
  <c r="B24" i="2" s="1"/>
  <c r="J38" i="3"/>
  <c r="B14" i="2" s="1"/>
  <c r="C14"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C24" i="2" l="1"/>
  <c r="D24" i="2"/>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<sst xmlns="http://schemas.openxmlformats.org/spreadsheetml/2006/main" count="567" uniqueCount="348">
  <si>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</si>
  <si>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</si>
  <si>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</si>
  <si>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</si>
  <si>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</si>
  <si>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</si>
  <si>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</si>
  <si>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</si>
  <si>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</si>
  <si>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</si>
  <si>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</si>
  <si>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</si>
  <si>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</si>
  <si>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</si>
  <si>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</si>
  <si>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</si>
  <si>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</si>
  <si>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</si>
  <si>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</si>
  <si>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</si>
  <si>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</si>
  <si>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</si>
  <si>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</si>
  <si>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</si>
  <si>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</si>
  <si>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</si>
  <si>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</si>
  <si>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</si>
  <si>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</si>
  <si>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</si>
  <si>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</si>
  <si>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</si>
  <si>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</si>
  <si>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</si>
  <si>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</si>
  <si>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</si>
  <si>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</si>
  <si>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</si>
  <si>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</si>
  <si>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</si>
  <si>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</si>
  <si>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</si>
  <si>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</si>
  <si>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</si>
  <si>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</si>
  <si>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</si>
  <si>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</si>
  <si>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</si>
  <si>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</si>
  <si>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</si>
  <si>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</si>
  <si>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</si>
  <si>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</si>
  <si>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</si>
  <si>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</si>
  <si>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</si>
  <si>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</si>
  <si>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</si>
  <si>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</si>
  <si>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</si>
  <si>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</si>
  <si>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</si>
  <si>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</si>
  <si>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</si>
  <si>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</si>
  <si>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</si>
  <si>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</si>
  <si>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</si>
  <si>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</si>
  <si>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</si>
  <si>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</si>
  <si>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</si>
  <si>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</si>
  <si>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</si>
  <si>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</si>
  <si>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</si>
  <si>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</si>
  <si>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</si>
  <si>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</si>
  <si>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</si>
  <si>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</si>
  <si>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</si>
  <si>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</si>
  <si>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</si>
  <si>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</si>
  <si>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</si>
  <si>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</si>
  <si>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</si>
  <si>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</si>
  <si>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</si>
  <si>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</si>
  <si>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</si>
  <si>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</si>
  <si>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</si>
  <si>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</si>
  <si>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</si>
  <si>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</si>
  <si>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</si>
  <si>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</si>
  <si>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</si>
  <si>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</si>
  <si>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</si>
  <si>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</si>
  <si>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</si>
  <si>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</si>
  <si>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</si>
  <si>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</si>
  <si>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</si>
  <si>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</si>
  <si>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</si>
  <si>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</si>
  <si>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</si>
  <si>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</si>
  <si>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</si>
  <si>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</si>
  <si>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</si>
  <si>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</si>
  <si>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</si>
  <si>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</si>
  <si>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</si>
  <si>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</si>
  <si>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</si>
  <si>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</si>
  <si>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</si>
  <si>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</si>
  <si>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</si>
  <si>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</si>
  <si>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</si>
  <si>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</si>
  <si>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</si>
  <si>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</si>
  <si>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</si>
  <si>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</si>
  <si>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</si>
  <si>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</si>
  <si>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</si>
  <si>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</si>
  <si>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</si>
  <si>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</si>
  <si>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</si>
  <si>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</si>
  <si>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</si>
  <si>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</si>
  <si>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</si>
  <si>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</si>
  <si>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</si>
  <si>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</si>
  <si>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</si>
  <si>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</si>
  <si>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</si>
  <si>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</si>
  <si>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</si>
  <si>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</si>
  <si>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</si>
  <si>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</si>
  <si>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</si>
  <si>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</si>
  <si>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</si>
  <si>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</si>
  <si>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</si>
  <si>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</si>
  <si>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</si>
  <si>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</si>
  <si>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</si>
  <si>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</si>
  <si>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</si>
  <si>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</si>
  <si>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</si>
  <si>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</si>
  <si>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6.4.1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</si>
  <si>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</si>
  <si>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</si>
  <si>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</si>
  <si>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</si>
  <si>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</si>
  <si>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</si>
  <si>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</si>
  <si>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</si>
  <si>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</si>
  <si>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</si>
  <si>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</si>
  <si>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</si>
  <si>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</si>
  <si>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</si>
  <si>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</si>
  <si>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</si>
  <si>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</si>
  <si>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</si>
  <si>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</si>
  <si>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</si>
  <si>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</si>
  <si>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</si>
  <si>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</si>
  <si>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</si>
  <si>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</si>
  <si>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</si>
  <si>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</si>
  <si>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</si>
  <si>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</si>
  <si>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</si>
  <si>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</si>
  <si>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</si>
  <si>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</si>
  <si>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</si>
  <si>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</si>
  <si>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</si>
  <si>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</si>
  <si>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</si>
  <si>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</si>
  <si>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</si>
  <si>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</si>
  <si>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</si>
  <si>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</si>
  <si>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</si>
  <si>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</si>
  <si>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</si>
  <si>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</si>
  <si>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</si>
  <si>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</si>
  <si>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</si>
  <si>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</si>
  <si>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UNHCR http://indicators.ohchr.org/
ILO https://www.ilo.org/dyn/normlex/en/f?p=1000:11200:0::NO:11200:P11200_COUNTRY_ID:103476</t>
  </si>
  <si>
    <t>Coastal Fisheries</t>
  </si>
  <si>
    <t>Tanzania</t>
  </si>
  <si>
    <t>US Department of State (2021)</t>
  </si>
  <si>
    <t>US Department of State, 2021</t>
  </si>
  <si>
    <t>The Occupational Health and Safety Act 2003 leaves out the informal sector. There is no official data available on accidents and health damages associated with coastal fisheries VCs.  During our fieldwork a number of deaths through accidents at sea in the last 12 months were reported.  A lack of appropriate rescue services and equipment  were reported in the literature and during our fieldwork.</t>
  </si>
  <si>
    <t>Women FGDs; Key informat interviews; Bradford and Katikiro (2019); Porter (2008)</t>
  </si>
  <si>
    <t xml:space="preserve">Women FGDs; Key Informant Interviews; SOFRECO (2018); O'Neill et al (2018) </t>
  </si>
  <si>
    <t>Women's FGDs; Zanzibar Household Budget Survey (2020);</t>
  </si>
  <si>
    <t xml:space="preserve">Tanzania has a dual land tenure system where customary tenure operates alongside statutory tenure.  Formal legal provisions guarantee women access to, ownership and protection of their rights to land and equal rights to men . Customary tenure can still be discriminatory.  Hence, the situation on the ground where many women are still discriminated against and denied their rights to land </t>
  </si>
  <si>
    <t>Myenzi, 2009; Lambin and Nyyssölä, 2022</t>
  </si>
  <si>
    <t>Women's FGDs; Lambin  and Nyyssölä,  2022</t>
  </si>
  <si>
    <t>Lambin  and Nyyssölä,  2022</t>
  </si>
  <si>
    <t>Female traders, in general,  face limited access to business development services in Tanzania.</t>
  </si>
  <si>
    <t xml:space="preserve">Traditionally, most direct decisions related to fisheries production in coastal Tanzania would be made by men. However, women would be directly involved in some fisheries production decisions in the inter-tidal zone such as foot fishing for octopus, net fishing for shrimp and smaller types of fish, collecting shellfish.  </t>
  </si>
  <si>
    <t>Women's FGDs</t>
  </si>
  <si>
    <t>Women's FGDs; Lambin and Nyyssola (2022)</t>
  </si>
  <si>
    <t xml:space="preserve">Women working in fisheries value chains can control their own income.  The choice of how the income is used varies with household, but for many the income is used for household needs.  </t>
  </si>
  <si>
    <t>Women can earn independent income. This varies between households</t>
  </si>
  <si>
    <t>Women's FGDs; BMU FGDs; VFC FGDs</t>
  </si>
  <si>
    <t>UN Women 2020; Women's FGD;  Lambin and Nyyssola (2022)</t>
  </si>
  <si>
    <t>Women do speak in public.</t>
  </si>
  <si>
    <t>Women's FGD</t>
  </si>
  <si>
    <t>Women's FGD;  ZHBS(2020); Lambin and Nyyssölä , 2022</t>
  </si>
  <si>
    <t>There was no indication that risk of women being subject to strenous work was being minimised.</t>
  </si>
  <si>
    <t>Womens FGD</t>
  </si>
  <si>
    <t>Women's FGDs; Village leaders FGDs; Fishers FGDs</t>
  </si>
  <si>
    <t>Women FGDs</t>
  </si>
  <si>
    <t>Women's FGD; Madzorera et al (2021)</t>
  </si>
  <si>
    <t>Women's FGD; Keller 2012</t>
  </si>
  <si>
    <t>Fisher FGDs; BMU FGDs; VFC FGDS; Key Informant Interviews. Various literature</t>
  </si>
  <si>
    <t xml:space="preserve">Organizations vary tremendously.   BMU and VFC leadership is periodically elected and in that sense is representative and accountable. Howver, many of the fishers interviewed did not feel well represented.  </t>
  </si>
  <si>
    <t>Fisher FGDs; BMU FGDs; VFC FGDS; Women FGDs  Key Informant Interviews. Various literature</t>
  </si>
  <si>
    <t xml:space="preserve">There is a complex web of social and economic relations in which SSF market actors are embedded. This includes various forms of informal credit arrangements based on trust </t>
  </si>
  <si>
    <t xml:space="preserve">It is not all clear that traditional knowledge and resources are respected in fisheries/ coastal resources management.  Rated low. </t>
  </si>
  <si>
    <t>Fisher FGDs; BMU FGDs; VFC FGDS; Key Informant Interviews. . Besta (undated) ; (Benjaminsen and Bryceson (2012, Baker et al, 2021, Raycraft, 2020</t>
  </si>
  <si>
    <t>Fisher FGDs; BMU FGDs; VFC FGDS; Women FGDs; Key Informant Interviews. O’Neill et al, 2018; Cronin 2010.</t>
  </si>
  <si>
    <t>Fisher FGDs; BMU FGDs; VFC FGDS; Women FGD; Village leader FGD</t>
  </si>
  <si>
    <t xml:space="preserve">BMU, VFC and VLC Committee members carry out this role on a voluntary basis.   Various other village committees were mentioned in women's FGD e.g Village Health Committee; Environmetal Conservation Association (keeping village clean); Village Elders Committee. </t>
  </si>
  <si>
    <t>MHBS (2020); ZHBS(2020), UNICEF (2018), UNICEF (2020), Women's FGDs</t>
  </si>
  <si>
    <t>MHBS (2020); ZHBS(2020), Women's FGDs</t>
  </si>
  <si>
    <t>MHBS (2020); ZHBS(2020), UNICEF (2018), UNICEF (2020), Women's FGDs; Village leaders FGDs; Key informat interviews</t>
  </si>
  <si>
    <t>MHBS (2020); ZHBS(2020), Women's FGDs; Village leaders FGDs; Key informant interviews</t>
  </si>
  <si>
    <t>Key Informant interviews</t>
  </si>
  <si>
    <t>The female labour force participation rate in Tanzania is high compard to ther parts of Sub-Saharan Africa. However, high levels of female labour force participation do not automatically imply greater levels of gender equality or women’s empowerment. In Tanzania, women are often obligated to take up poor-quality work alongside care responsibilities to make meagre ends meet. This would appear to be the situation for many women engaging in fisheries value chains.</t>
  </si>
  <si>
    <t xml:space="preserve">All 8 fundamental ILO international labour conventions  in force for URT.  URT has expressed its consent to the ICESCR and the ICCPR and the treaties have entered into force since 1976.  No evidence that sea food processing companies (only operating on MLT) are not respecting labour standards, but most workers in fisheries value chains are in the informal sector.  </t>
  </si>
  <si>
    <t xml:space="preserve">MLT &amp; ZNZ follow separate labour laws.   MLT:  Most workers have the right to form and join independent trade unions, bargain collectively, and conduct legal strikes. The law prohibits antiunion discrimination, but the government nevertheless restricted these rights.
ZNZ : The law provides the registrar considerable powers to restrict union registration by setting criteria for determining whether an organization’s constitution protects its members’ interests. Both government and private-sector workers have the right to strike as long as they follow procedures outlined in the law. The law provides for collective bargaining by the private sector and most in the public-sectors. Enforcement of labour law is insufficient, especially on Pemba.
 About 3% of all  workers in the country are unionized, but subordination of trade unions to the interests of the government has crippled trade union contributions to the advancement of occupational health.  </t>
  </si>
  <si>
    <t xml:space="preserve">Labour laws cover all workers, including foreign and migrant workers and those in the informal  sector. However, in general, many workers did not have employment contracts and lacked legal protections. The government did not adequately enforce labour standards, particularly in the informal sector, where the majority of fishery-related workers are employed.                                                                                                                                                                                 MLT: Medium to large seafood companies with a strong focus on octopus and prawn fisheries, but also fin fish, are in the formal sector and workers are under greater effective  protection of employment law
</t>
  </si>
  <si>
    <t>US Department of State (2021)          Mrema et al.(2015)</t>
  </si>
  <si>
    <t xml:space="preserve">US Department of State (2021)        Mwaipopo (2017)            </t>
  </si>
  <si>
    <t>The law prohibits most forms of forced or compulsory labour. The law establishes criminal penalties for employers using forced labor. Penalties were not commensurate with penalties for similar violations. The government did not adequately enforce the law.   No examples of forced labour were identified in the MLT or ZNZ coastal fisheries value chains.</t>
  </si>
  <si>
    <t xml:space="preserve">NBS/ ILO 2016;                    ILO/FUNDAMENTALS, 2018             </t>
  </si>
  <si>
    <t>US Department of State (2021)     Lambin and Nyyssola (2022)</t>
  </si>
  <si>
    <t xml:space="preserve">The law prohibits workplace discrimination, directly or indirectly, against an employee based on skin color, nationality, tribe, place of origin, race, national extraction, social origin, political opinion, religion, sex, gender, pregnancy, marital status, family responsibility, disability, HIV/AIDS, age, or station in life. The law does not specifically prohibit discrimination based on sexual orientation or gender identity, language, citizenship, or other communicable disease status.  The government in general did not effectively enforce the law, and penalties were insufficient to deter violations. Penalties were commensurate with penalties for similar violations.
Women have the same status as men under labour law on MLT.  However, gender-based discrimination in terms of wages, promotions, and legal protections in employment continued in the private sector. Problems were particularly acute in the informal sector, where most fisheries workers arnd women are employed. </t>
  </si>
  <si>
    <t xml:space="preserve"> MLT: In 2014 25% of all children aged 5–13 years were considered to be in child labour . Nearly 95% of children in child labour were in agricultural sector.  1 out of 5 of the coastal regions (Mtwara, 35%) was above the national average.  Of children aged 5-13 years, 55.6% were in school exclusively, 19.7% were in school and working and 24.7% were completely out of school. Overall child labour rate for 5-17 years for MLT was 28.8 % (4.2 million children), with 29,285 children  of 5-17 years working in fisheries (fresh and marine) sector, but not stated how many working as child labour.  
ZNZ: in some fishing villages children’s work at fish markets prevents them from attending school.  On our field visit, a small number of children were observed processing fish in the afternoon at one landing site.  </t>
  </si>
  <si>
    <t xml:space="preserve">Law prohibits exploitation of children in workplace. By law minimum age for employment on MLT is 14 and ZNZ is 15.  Children older than 14 but younger than 18 may be employed only to do non-hazardous work (not likely to be harmful to the child’s health &amp; development or attendance at school).  There are regulations to define hazardous work for children in several sectors, including fishery .  Legal penalties for violations of minimum age laws are likely sufficient to deter violations, but both MLT and ZNZ labour inspectorates lack resources to adequately enforce minimum age laws.  Inadequate enforcement leave children vulnerable to exploitation. </t>
  </si>
  <si>
    <t xml:space="preserve">Mrema (2015);  Haule in Breuil and Bodiguel, 2015; Kachule, 2021; RNLI 2019. Various Individual respondents and FGDs on MLT and ZNZ  </t>
  </si>
  <si>
    <t xml:space="preserve">Fujimoto (2018); Ibengwe et al (2022); Various Individual respondents and FGDs on MLT and ZNZ  </t>
  </si>
  <si>
    <t xml:space="preserve">Silas et al (2020); Various Individual respondents and FGDs on MLT and ZNZ  </t>
  </si>
  <si>
    <t xml:space="preserve">The literature and our fieldwork suggests that fisheries are attractive to youth in the MLT and ZNZ.  However,  this is at least partly due to lack of alternative livelihood options. </t>
  </si>
  <si>
    <t xml:space="preserve"> URTMLF (2021)                             Key Informat Interview</t>
  </si>
  <si>
    <t xml:space="preserve"> Benjaminsen and Bryceson (2012);  Beymer-Farris et al (2019) Raycraft (2020); Caplan (2016); Slade et al (2016).                                                       Lindstrom and de la Torre-Castro (2017) Lange et al (2015); Haji (2013)</t>
  </si>
  <si>
    <t xml:space="preserve">MLT: No recent large scale land acquisitions by private sector actors in the coastal fisheries VCs were identified.  (there was an example from the early 2000s of  a Prawn farm in Mafia).     Fishers “property rights” are mainly being affected by the creation of protected areas by state actors.                                                                                                                                ZNZ: No large scale acquisitions by private sector actors in coastal fisheries VCs identified. Fishers “property rights” are mainly being affected by the creation of protected areas by state actors and coastal developments which are not directly linked to fisheries value chains, particularly tourism.  </t>
  </si>
  <si>
    <t>See above</t>
  </si>
  <si>
    <t xml:space="preserve">MLT Early stages of discussions with local communties around MPAs appear to align with an open,  co-management approach but then benefits to local communities fail to materialize.                                                                                             ZNZ:     Early stages of discussions with local communties around PAs appear to align with an open,  co-management approach but then benefits to local communities fail to materialize. Level of prior disclosure for tourist and other coastal development investments is not clear, but Hikmany et al (2015) suggest there needs to be more transparency, acountability and public participation. </t>
  </si>
  <si>
    <t xml:space="preserve">MLT:  Land policy and law is widely considered to have been designed to protect citizens' rights and enable all citizens to to participtate in decsions on matters concerned with their occupation of land.  However, the implementation is often not in accordance with the rules.                                                                                                                                                             ZNZ:   Situation is not clear, but Hikmany et al (2015) suggest there needs to be more transparency, acountability and public participation.  </t>
  </si>
  <si>
    <t>Benjaminsen and Bryceson (2012);  Beymer-Farris et al (2019) Raycraft (2020); Caplan (2016); Slade et al (2016).                                                       Hikmany et al (2015); Burgoyne at al (2017)</t>
  </si>
  <si>
    <t>Benjaminsen and Bryceson (2012);  Beymer-Farris et al (2019) Raycraft (2020); Caplan (2016); Slade et al (2016).                                                    Hikmany et al (2015); Burgoyne at al (2017)</t>
  </si>
  <si>
    <t xml:space="preserve"> Benjaminsen and Bryceson (2012);  Beymer-Farris et al (2019) Raycraft (2020); Caplan (2016); Slade et al (2016).                                                    Hikmany et al (2015); Burgoyne at al (2017)</t>
  </si>
  <si>
    <t xml:space="preserve"> Benjaminsen and Bryceson (2012);  Beymer-Farris et al (2019) Raycraft (2020); Caplan (2016); Slade et al (2016).                                               Hikmany et al (2015); Burgoyne at al (2017)</t>
  </si>
  <si>
    <t xml:space="preserve">MLT: In an assessment  of whether compensation procedures  comply with international standards on the valuation of compensation using indiactors based on the VGGTs and other international standards on the valuation of compensation.   Maninland Tz was was ranked 3rd out of 50 countries; 7 out of 10 indicators were fully met, one partially met and two not met at all .   There are major challenges with implementation.                                                                                                                                                          ZNZ:   The Land Tenure Act 1992  provides that land can be leased to anyone intending to use the land for investment purposes, subject to approval of the investment by ZIPA. Provided that the land to be leased is comprised under a Right of Occupancy, the Minister will be required to obtain consent from the holder of the Right of Occupancy before the land is leased.   There are major challenges with implementation.                                                                                        </t>
  </si>
  <si>
    <t xml:space="preserve"> Tagliarino (2017);   Ussi (2012); Haji (2013): Hikmany et al (2015)</t>
  </si>
  <si>
    <t xml:space="preserve">MLT:  Land conflicts are common.  Land resource conflicts (according to the 1995 National Land Policy) are currently resolved through tribunals at various  levels, but there are major capacity issues.   Conflicts. Examples of villagers proving that they were the rightful custodians of the natural resources in Mafia Island and the Rufiji Delta, especially of fisheries and forestry resources, which they have governed traditionally for centuries.  The villagers collaborated with one another and with researchers to appeal to the Tanzanian authorities at the national level, including the Commission for Human Rights and Good Governance. The Commission, in turn, conducted transparent public hearings and reached conclusions that the villagers’ rights had indeed been violated.                                                                                                                                                       ZNZ: The situation is less clear, but  there cleraly are stakeholder complaints. Hikmany et al (2015) suggest there needs to be more transparency, acountability and public participation.    </t>
  </si>
  <si>
    <t>Oates et al (2020); Kironde (2009)Benjaminsen and Bryceson (2012);  Beymer-Farris et al (2019) Raycraft (2020); Caplan (2016); Slade et al (2016).                                                      Hikmany et al (2015); Burgoyne at al (2017)</t>
  </si>
  <si>
    <t>Benjaminsen and Bryceson (2012);  Beymer-Farris et al (2019) Raycraft (2020); Caplan (2016); Slade et al (2016); Hikmany et al (2015); Burgoyne at al (2017)</t>
  </si>
  <si>
    <t xml:space="preserve">Mainland: Sanga (2019); Beymer-Farris et al (2019); Ussi (2012); Haji (2013); Hikmany et al (2015) </t>
  </si>
  <si>
    <t xml:space="preserve">MLT and ZNZ: Risks are associated with cultural barriers, economic barriers, access to fisheries resources and policy.  At the production level, there are risks of being excluded from Octopus catching as diving (predominantly male) becoming increasingly prevalent and from shoreline fishing in some protected areas. There is also a risk that men will displace women that harvest or trade globally traded goods such as octopus However, women are becoming increasingly active in post havest activies as both both managers/ entrepreneurs and workers suggesting risks of being excluded are diminishing.    </t>
  </si>
  <si>
    <t xml:space="preserve">MLT and ZNZ: Women have relatively little involvement in the coastal fisheries value chains at the production stage (the major exception being octopus) but are highly involved in post-harvest activities. the extent to which they are active varies with value chain and, to some extent, location.    </t>
  </si>
  <si>
    <t>Women do have ownership of assets. For Tanzania as a whole, only 7.4 % of Tanzania’s house owners are women . In ZNZ 20.9% of house owners are women.  Women in some  in some coastal fishery communities reported house ownership by women to be higher than men.</t>
  </si>
  <si>
    <t xml:space="preserve">Considerable improvement over the past twenty years with 68–70 % of Tanzanian women having access to loans through empowerment funds, and significant growth of women’s formal non-bank finance compared with informal finance.  Access to and quality of informal financial services for women has improved.However, women remain largely excluded from mainstream financial services structures due to a lack of assets. Moderate rating. </t>
  </si>
  <si>
    <t xml:space="preserve">Women are chairs of village committes (MLT); Shehas (ZNZ) district councillors; 19% of MPs were female in 2019; The President is a woman.  But in general women's political empowerment is still relatively low. </t>
  </si>
  <si>
    <t xml:space="preserve"> MLT: women reported that the division of labour within the households is not equal in their communities.                                                                                                          ZNZ: women reported that their workload was far higher than men and this was linked to women now having to earn an income as  well as most of the household activities. </t>
  </si>
  <si>
    <t>MLT and ZNZ: Based on feedback from women's focus groups, food supplies are increasing on local markets. This was at least partly linked to improving infrastructure.</t>
  </si>
  <si>
    <t>MLT and ZNZ: Based on feedback from women's focus groups, local food production is decreasing in coastal fishing communities. Women  linked this to factors such as declining access to land, declining soil fertility, climate change, crop pests and diseases.</t>
  </si>
  <si>
    <t xml:space="preserve">MLT and ZNZ:  Trends in income from fisheries value chains is highly variable for different stakeholders.  </t>
  </si>
  <si>
    <t>MLT and ZNZ: Relative consumer food prices appear to be increasing</t>
  </si>
  <si>
    <t xml:space="preserve">MLT and ZNZ: Womens FGDs suggest that the nutritional quality of available food was improving in markets </t>
  </si>
  <si>
    <t>MLT and ZNZ:  There appears to be a mixed picture.  Nutritional practices  are increasingly dependent on households' ability to buy nutritious food.     Non-communicable diseases are increasing in coastal areas.</t>
  </si>
  <si>
    <t xml:space="preserve">MLT and ZNZ: There appears to be a mixed picture.   Dietary diversity is increasingly dependent on households' ability to buy different types of  food.   </t>
  </si>
  <si>
    <t xml:space="preserve">MLT and ZNZ:  People are increasingly dependent on purchased food.  The risks associated with own food production are reduced. However, the risks of high dependency on income associated with fisheries VCs are high for fishers' households given increasing numbers of fishers and also for other households depending on fisheries if stocks are not sustained and /or more and people are attracted to their communities.  </t>
  </si>
  <si>
    <t xml:space="preserve">MLT and ZNZ There are are a range of formal and informal oranizations participating in fisheries value chains.   Externally insitigated organizations have a had a strong focus on marine conservation. Goals and performance of these different organizations appears to vary considerably.  Many of the fishers interviewed did not feel well represented. </t>
  </si>
  <si>
    <t xml:space="preserve">The inclusivity of membership of these organizations varies according to a number of factors including their purpose, location and governance.  BMUs (Mainland) are much more inclusive than VFCs (Zanzibar).  The recently formed TAWFA provides a network for organizations involving women in fisheries-related activities.  </t>
  </si>
  <si>
    <t>Women's FGDs; Baffles et al (2019)</t>
  </si>
  <si>
    <t>MLT: Faces a critical shortage of health staff. There are significant variances in per capita health sector allocations to regions driven by the availability or lack of health facilities and medical personnel                                                                                                                                              ZNZ:The ZHBS 2019/20 reports that one-tenth of the respondents had faced some problems at the time they visited the health facility for medical services. The most common problem was long waiting time (10 % of the respondents who visited a health care facility).  Availability of drugs at the facility was the second most common problem (1.9 % of the patients), which is a decline by about 8 percentage points from the 2009/10 figure.</t>
  </si>
  <si>
    <t xml:space="preserve">MLT: Out-of-pocket spending on health accounts for 23 % of household expenditure                                                      ZNZ:Out-of-pocket spending accounts for 30% of hpusehold expenditure. ZHBS 2019/20 found that of all the respondents who were ill or injured but failed to consult a health care professional, only 1.6 % thought the medical services were too expensive. </t>
  </si>
  <si>
    <t xml:space="preserve">MLT: primary school net enrolment rate is 83.4% (81.3% in rural areas).  Women's FGDs reported that fisheries-related income had contributed to educational costs and in at least one location exam performance.  
ZNZ: primary school net enrolment rate is 81.4% (78% in rural areas).  97.9% of households (97.1% in rural areas) are within 2 km of a primary school.  Average time spent travelling to primary school is 12.7 minutes (14.5 minutes in rural areas).Women in FGDs reported that there was more access to education now and particularly it was now equal for both girls and boys (in the past more boys were educated).  In Matemwe an Chawka participants didn’t think were was a link with fishing. In Nungwi participants reported that fishing has both a positive and negative link.  On the positive side, money from fishing may be used to support child’s education.  On the negative side, some students may be attracted to fishing because of market opportunities.  </t>
  </si>
  <si>
    <t xml:space="preserve">MLT:  Women's FGDs and official survey statistics indicate major increase and high proportion (84 %  and 76.6% in rural areas); of houses with "modern" roof (iron sheets) and to alesser extent walls and floors.   Womens FGDs report fisheries income has contributed                                                                                                                                                                ZNZ:  Women's FGDs and official survey statistics indicate major increase and high proportion (91.3 % and 85.7% in rural areas); of houses with "modern" roof (iron sheets) and to alesser extent walls and floors.Womens FGDs report fisheries income has contributed                                                                                                     </t>
  </si>
  <si>
    <t xml:space="preserve">MLT:  Seafood processing companies in the formal sector are training their staff.  For example, one company had sent a quality control officer to India for training.                                                                                                                                     ZNZ:   No companies processing locally caught seafood.                                                                                                                For MLT and ZNZ most fisheries activities are in the informal sector                                                                                                                      </t>
  </si>
  <si>
    <t xml:space="preserve">There appears to be relatively little information available on the informal contractual arrangements in the SSF sector.  Such an analysis would be important to explore opportunities to improve working conditions. </t>
  </si>
  <si>
    <t xml:space="preserve"> Job safety remains an important issue, but official data does not appear to be readily available</t>
  </si>
  <si>
    <t>Improve the system for monitoring job safety in coastal fisheries</t>
  </si>
  <si>
    <t>There is weak enforcement of labour rights and standards, lack of occupational safety and health, and weak organization of workers in general in Tanzania. Most of those working in the fisheries sector are in the informal sector where enforcement of rights and organization of workers is particularly challenging. .</t>
  </si>
  <si>
    <t>Overall child labour rates are very high, but the extent of child labour in coastal fisheries is not clear</t>
  </si>
  <si>
    <t xml:space="preserve">Establish the rate and causes  of child labour in coastal fisheries </t>
  </si>
  <si>
    <t xml:space="preserve">There are both fisheries/ marine resource and land rights to consider with respect to fishers and coastal communities. MLT fisheries policy is much more explicit about following SSF Guidelines. In ZNZ previous fisheries policy has been criticized for not being sufficiently aligned with SSF Guidelines and the extent to which these concerns are being addressed under the implementation of the new Blue Economy policy under the umbrella of the Ministry of Blue Economy is not entirely clear.   </t>
  </si>
  <si>
    <t xml:space="preserve">Gender must be placed in the broader social processes at play around the fisheries, rather than being singled out, if decision-makers are to better understand women’s long-term VC positions. Future interventions need an informed analysis of the current and potential role of both women and men, and other specific social groups based on engagement with these different stakeholder groups in differing contexts.  Support to TAWFA and other appropriate partners could provide an effective means of both exploring and improving gender equality in fisheries. </t>
  </si>
  <si>
    <t xml:space="preserve">Fisheries (coastal and fresh) make an important contribution to national food and nutrition security. In coastal communities, fisheries make both a direct and indirect (through income) contribution to food and nutrition security.  Based on consultations in a relatively small number of coastal communities, many households do not appear to have access to agricultural land and appear to be very dependent on purchased food. </t>
  </si>
  <si>
    <t xml:space="preserve"> Much more analysis is needed to understand the relationship between food and nutrition security and fisheries at the level of fisher’s households, coastal fishing communities and more widely. This should be part of a wider dialogue around sustainable and inclusive food systems in Tanzania to inform decision-making processes.</t>
  </si>
  <si>
    <t>MLT and ZNZ: Womens FGD participants reported that health facilities and services had improved.  Women attributed improvement in facilities to the government.  Out-of-pocket spending on health accounts for 23 % (MLT) and 30% (ZNZ) of household expenditure.  BP and diabetes were reported to be increasing in all communities visited.</t>
  </si>
  <si>
    <t>A more disaggregated analysis of the situation, drivers and trends is needed to inform decision-making aiming to improve sustainable livelihoods within coastal communities. Alongside this supporting a multi-stakeholder learning process involving local and national decision makers and other stakeholders should be considered to explore solutions and co-design ways forward to address the complexity of issues around coastal marine livelihoods and systems.</t>
  </si>
  <si>
    <t xml:space="preserve">It is difficult to identify a realistic alternative to such multi-stakeholder initiatives, but future interventions should strive to support such organizations in ways which fairly distribute both costs and benefits. Aligning such organizations with existing institutions to minimize destructive conflict was identified as important in both existing literature and our field experience. Understanding the factors driving the formation and maintenance of community cohesion in SSF is critical to inform strategies for supporting effective participatory governance approaches and empowering decentralized, localized, and community-based resource management approaches. Supporting initiatives which are facilitating learning amongst coastal communities is important.  </t>
  </si>
  <si>
    <t>There is a range of formal and informal organizations associated with coastal fisheries value chains. The performance of these organizations appears to vary tremendously. Several multi-stakeholder co-management arrangements have been introduced (e.g., in BMUs in Mainland and VFCs in Zanzibar). This appears to have had some positive results in some locations, although all those we met reported significant challenges.</t>
  </si>
  <si>
    <t>Measuring attractiveness of remunerations in fisheries value chains is challenging because it varies with sub-chain, stakeholder, location and over time.   Many fishers appears to earning incomes below the national minimum wage.</t>
  </si>
  <si>
    <t xml:space="preserve"> MLT: An active National Task Force and a National Plan of Action (NPoA) to implement the Voluntary Guidelines on Securing Sustainable Small-Scale Fisheries in the Context of Food Security and Poverty Eradication (SSF Guidelines). Achievements include the formation of the Tanzania Women Fish Workesrs Association and a Gender focal person in the Department of Fisheries and Development.                                                                                                                                                           ZNZ: Drafted a NPoA to impement the SSF Guidelines.  Some observers have been critical of previous Zanzibar Fisheries Policy not being aligned with SSF guidelines.                                                                                                                                MLT and ZNZ: Government and private sector coastal development  investments resulting in outcomes not aligned with SSF guidelines. </t>
  </si>
  <si>
    <t>This varies tremendously between households.</t>
  </si>
  <si>
    <t>Women are more likley to belong to groups such as SACCOSs and CBOs than larger organizations.                                          MLT: Women belong to BMU committees  ZNZ: To a limited extent women belong to VFCs</t>
  </si>
  <si>
    <t xml:space="preserve">Women are less likeley to hold leadership positions than men.  But women are increasingly holding leadership positions.      MLT  In BMUs women were in leadership positions and in Village Governments women were Chairs.                                   ZNZ: Women were not generally in leadership positions in VFCs, but there were female Shehas.   </t>
  </si>
  <si>
    <t xml:space="preserve">MLT and ZNZ: There is no evidence that excessive food price variation is reduced. Food prices are influenced by a range of economic, geographical, biophysical and political factors. </t>
  </si>
  <si>
    <t>In general fishers appear to negotiate on an individual or very small group (crew basis).   Examples of fishery-related  cooperatives were identified who negotiated as an organization to secure large tenders for dagaa in ZNZ.  On Mafia examples of fishers forming informal and formal groups to secure a boat and gear were identified.     In ZNZ the government is providing glass fibre boats and gear (on interest free loan) to already existing groups.  BMUs and VFCs appear to have a role negotiating for improved equipment and infrstructure on behalf of their members.</t>
  </si>
  <si>
    <t xml:space="preserve">Services are generally weak.  BMUs (MLT) and VFCs (ZNZ) have  a role providing information about illegal fishing practices and fisheries policy.  </t>
  </si>
  <si>
    <t>BMUs, VFCs and VLCs (if protected areas) are institutional arrangements which in principle enable communities to participate in marine resource decisions that impact on their livelihoods.  In practice, performance is very variable..</t>
  </si>
  <si>
    <t xml:space="preserve">MLT and ZNZ: Womens FGD participants reported that health facilities had improved.                                                                                         ZNZ: 63% of households (49.5% in rural areas) reported that they were less than one km and 85% (79.6% in rural areas) were less than two km from a primary health centre (ZHBS, 2019/20).  </t>
  </si>
  <si>
    <t>MLT: 88% of households (91.8% in rural areas) have access to an improved water source in the wet season.  This drops to 73% (65% in rural areas ) in the dry season.  Coastal regions of Tanga (58.7%), Mtwara (59.9%), Lindi (62.7%) are below the dry season rural average for the Mainland while Pwani (73.4%) is above. Women's FGD reported  a variable situation with availability and increasing saltiness of water a problem in some locations.  Impovements in water supply not linked to fisheries. 94.2% of households (91.4% in rural areas) have a toilet facility. Tanga (90.7%) is below the rural average, while Mtwara (94.1%), Lindi (97.3%) and Pwani (94.7%) are  above.                                                                                                                                                        ZNZ:, 94.7% of households (91.8% in rural areas) have access to a protected water source and 98.8% of households (98% in rural areas) are within 1 km of source of drinking water. 87.5% of households (78.9% in rural areas) have a toilet facility. Improvment in water supply  not linked to fisheries.</t>
  </si>
  <si>
    <t>MLT : Secondary school enrolment rate is 32.9% (23.2 % in rural areas).  2.8% of children on Mainland aged 7-13 were not attending school because they were working. No children in the coastal regions were reported to be in that category.
ZNZ: Secondary school enrolment rate is 52.1% (44.3 % in rural areas).    Average time spent travelling to  secondary school 14 minutes (14.9 minutes in rural areas).</t>
  </si>
  <si>
    <t>Future interventions should align with the principles and explore ways of supporting the implementation of the SSF guidelines.  There is a strong case for supporting the National SSF Guidelines Taskforce Team on MLT and the equivalent in ZNZ with MWAMBAO.</t>
  </si>
  <si>
    <t xml:space="preserve">There have been significant social and economic improvements according to several indicators, but gender equality remains an important issue in Tanzania. Women have relatively little involvement in the coastal fisheries value chains at the production stage (the major exception being octopus) but are highly involved in post-harvest activities. Some women are becoming significantly more economically empowered at least partly through engaging with fisheries values chains and taking up leadership positions. At the same time, other women, and men (younger and older) are earning income from fisheries value chains but with varying degrees of vulnerability. Women’s participation in fisheries value chains is multifaceted and shaped not just by their gender but also by factors such as household assets, size and composition, education and skills. </t>
  </si>
  <si>
    <t xml:space="preserve"> 27. /07 . / 2022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</si>
</sst>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
      <sz val="9"/>
      <name val="Open Sans"/>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24">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71"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10" xfId="0" applyFont="1" applyFill="1" applyBorder="1" applyAlignment="1" applyProtection="1">
      <alignment vertical="center"/>
      <protection locked="0"/>
    </xf>
    <xf numFmtId="0" fontId="7" fillId="0" borderId="4" xfId="0" applyFont="1" applyFill="1" applyBorder="1" applyAlignment="1" applyProtection="1">
      <alignment vertical="center"/>
      <protection locked="0"/>
    </xf>
    <xf numFmtId="0" fontId="7" fillId="0" borderId="9" xfId="0" applyFont="1" applyFill="1" applyBorder="1" applyAlignment="1" applyProtection="1">
      <alignment vertical="center"/>
      <protection locked="0"/>
    </xf>
    <xf numFmtId="0" fontId="7" fillId="0" borderId="60" xfId="0" applyFont="1" applyFill="1" applyBorder="1" applyAlignment="1" applyProtection="1">
      <alignment vertical="center"/>
      <protection locked="0"/>
    </xf>
    <xf numFmtId="0" fontId="7" fillId="0" borderId="17"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13"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36" fillId="0" borderId="0" xfId="0" applyFont="1" applyAlignment="1" applyProtection="1">
      <alignment horizontal="justify" vertical="center"/>
      <protection locked="0"/>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0" xfId="0" applyFont="1" applyFill="1" applyBorder="1" applyAlignment="1" applyProtection="1">
      <alignment horizontal="left" vertical="top" wrapText="1"/>
      <protection locked="0"/>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2" borderId="43"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9" borderId="6"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22" xfId="0" applyFont="1" applyFill="1" applyBorder="1" applyAlignment="1" applyProtection="1">
      <alignment horizontal="left" vertical="top" wrapText="1"/>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66"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9" fillId="19" borderId="63" xfId="0" applyFont="1" applyFill="1" applyBorder="1" applyAlignment="1" applyProtection="1">
      <alignment horizontal="lef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10" fillId="0" borderId="36"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10" fillId="0" borderId="71" xfId="0" applyFont="1" applyFill="1" applyBorder="1" applyAlignment="1" applyProtection="1">
      <alignment vertical="top" wrapText="1"/>
      <protection locked="0"/>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1" borderId="63" xfId="0" applyFont="1" applyFill="1" applyBorder="1" applyAlignment="1" applyProtection="1">
      <alignment horizontal="left" vertical="top" wrapText="1"/>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10" fillId="0" borderId="39" xfId="0" applyFont="1" applyFill="1" applyBorder="1" applyAlignment="1" applyProtection="1">
      <alignment horizontal="left" vertical="top" wrapText="1"/>
      <protection locked="0"/>
    </xf>
    <xf numFmtId="0" fontId="10" fillId="0" borderId="71"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9" fillId="11" borderId="64" xfId="0" applyFont="1" applyFill="1" applyBorder="1" applyAlignment="1" applyProtection="1">
      <alignment horizontal="left" vertical="top" wrapText="1"/>
    </xf>
    <xf numFmtId="0" fontId="9" fillId="11" borderId="22" xfId="0" applyFont="1" applyFill="1" applyBorder="1" applyAlignment="1" applyProtection="1">
      <alignment horizontal="left" vertical="top" wrapText="1"/>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10" fillId="0" borderId="65" xfId="0" applyFont="1" applyFill="1" applyBorder="1" applyAlignment="1" applyProtection="1">
      <alignment horizontal="left" vertical="top" wrapText="1"/>
      <protection locked="0"/>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2" fillId="11" borderId="61"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10" fillId="0" borderId="40"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2" fillId="19" borderId="61"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2" fillId="11" borderId="25" xfId="0" applyFont="1" applyFill="1" applyBorder="1" applyAlignment="1" applyProtection="1">
      <alignment horizontal="center" vertical="center"/>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9" fillId="12" borderId="6"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10" fillId="0" borderId="72"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19" borderId="22" xfId="0" applyFont="1" applyFill="1" applyBorder="1" applyProtection="1"/>
    <xf numFmtId="0" fontId="2" fillId="19" borderId="25" xfId="0" applyFont="1" applyFill="1" applyBorder="1" applyAlignment="1" applyProtection="1">
      <alignment horizontal="center" vertical="center"/>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0" fillId="0" borderId="72" xfId="0" applyBorder="1" applyAlignment="1">
      <alignment vertical="top" wrapText="1"/>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144">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2.1749999999999998</c:v>
                </c:pt>
                <c:pt idx="1">
                  <c:v>2</c:v>
                </c:pt>
                <c:pt idx="2">
                  <c:v>2.23</c:v>
                </c:pt>
                <c:pt idx="3">
                  <c:v>2</c:v>
                </c:pt>
                <c:pt idx="4">
                  <c:v>2.1111111111111112</c:v>
                </c:pt>
                <c:pt idx="5">
                  <c:v>2.4444444444444446</c:v>
                </c:pt>
              </c:numCache>
            </c:numRef>
          </c:val>
          <c:extLst>
            <c:ext xmlns:c16="http://schemas.microsoft.com/office/drawing/2014/chart" uri="{C3380CC4-5D6E-409C-BE32-E72D297353CC}">
              <c16:uniqueId val="{00000000-556C-4D20-B281-6970A8D7BA0A}"/>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556C-4D20-B281-6970A8D7BA0A}"/>
            </c:ext>
          </c:extLst>
        </c:ser>
        <c:dLbls>
          <c:showLegendKey val="0"/>
          <c:showVal val="0"/>
          <c:showCatName val="0"/>
          <c:showSerName val="0"/>
          <c:showPercent val="0"/>
          <c:showBubbleSize val="0"/>
        </c:dLbls>
        <c:axId val="113745920"/>
        <c:axId val="113747840"/>
      </c:radarChart>
      <c:catAx>
        <c:axId val="113745920"/>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en-US"/>
          </a:p>
        </c:txPr>
        <c:crossAx val="113747840"/>
        <c:crosses val="autoZero"/>
        <c:auto val="0"/>
        <c:lblAlgn val="ctr"/>
        <c:lblOffset val="100"/>
        <c:noMultiLvlLbl val="0"/>
      </c:catAx>
      <c:valAx>
        <c:axId val="113747840"/>
        <c:scaling>
          <c:orientation val="minMax"/>
          <c:max val="4"/>
          <c:min val="0"/>
        </c:scaling>
        <c:delete val="0"/>
        <c:axPos val="l"/>
        <c:majorGridlines/>
        <c:numFmt formatCode="@" sourceLinked="0"/>
        <c:majorTickMark val="out"/>
        <c:minorTickMark val="none"/>
        <c:tickLblPos val="nextTo"/>
        <c:txPr>
          <a:bodyPr rot="0" vert="horz"/>
          <a:lstStyle/>
          <a:p>
            <a:pPr>
              <a:defRPr/>
            </a:pPr>
            <a:endParaRPr lang="en-US"/>
          </a:p>
        </c:txPr>
        <c:crossAx val="113745920"/>
        <c:crosses val="autoZero"/>
        <c:crossBetween val="between"/>
      </c:valAx>
    </c:plotArea>
    <c:legend>
      <c:legendPos val="b"/>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a:extLst>
            <a:ext uri="{FF2B5EF4-FFF2-40B4-BE49-F238E27FC236}">
              <a16:creationId xmlns:a16="http://schemas.microsoft.com/office/drawing/2014/main" id="{00000000-0008-0000-0000-0000011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29"/>
  <sheetViews>
    <sheetView tabSelected="1" zoomScaleNormal="100" zoomScaleSheetLayoutView="176" workbookViewId="0">
      <pane ySplit="3" topLeftCell="A9" activePane="bottomLeft" state="frozen"/>
      <selection pane="bottomLeft" activeCell="A22" sqref="A22:G22"/>
    </sheetView>
  </sheetViews>
  <sheetFormatPr defaultColWidth="8.81640625" defaultRowHeight="12.5" x14ac:dyDescent="0.25"/>
  <cols>
    <col min="1" max="1" width="20" style="95" customWidth="1"/>
    <col min="2" max="2" width="13.26953125" style="95" customWidth="1"/>
    <col min="3" max="3" width="14.26953125" style="95" customWidth="1"/>
    <col min="4" max="4" width="10.453125" style="95" customWidth="1"/>
    <col min="5" max="5" width="8.453125" style="95" customWidth="1"/>
    <col min="6" max="6" width="13.453125" style="95" customWidth="1"/>
    <col min="7" max="7" width="11.26953125" style="95" customWidth="1"/>
    <col min="8" max="8" width="8.81640625" style="95"/>
    <col min="9" max="9" width="10.81640625" style="95" hidden="1" customWidth="1"/>
    <col min="10" max="16384" width="8.81640625" style="95"/>
  </cols>
  <sheetData>
    <row r="1" spans="1:10" ht="22.5" customHeight="1" thickBot="1" x14ac:dyDescent="0.35">
      <c r="A1" s="464" t="s">
        <v>212</v>
      </c>
      <c r="B1" s="465"/>
      <c r="C1" s="466"/>
      <c r="D1" s="406" t="s">
        <v>27</v>
      </c>
      <c r="E1" s="336"/>
      <c r="F1" s="435" t="s">
        <v>222</v>
      </c>
      <c r="G1" s="436"/>
      <c r="I1" s="228"/>
    </row>
    <row r="2" spans="1:10" ht="16.5" customHeight="1" thickBot="1" x14ac:dyDescent="0.35">
      <c r="A2" s="408"/>
      <c r="B2" s="409"/>
      <c r="C2" s="409"/>
      <c r="D2" s="337" t="s">
        <v>124</v>
      </c>
      <c r="E2" s="437" t="s">
        <v>223</v>
      </c>
      <c r="F2" s="437"/>
      <c r="G2" s="438"/>
    </row>
    <row r="3" spans="1:10" ht="18" customHeight="1" thickBot="1" x14ac:dyDescent="0.35">
      <c r="A3" s="16" t="s">
        <v>25</v>
      </c>
      <c r="B3" s="439" t="s">
        <v>347</v>
      </c>
      <c r="C3" s="440"/>
      <c r="D3" s="17"/>
      <c r="E3" s="14"/>
      <c r="F3" s="14"/>
      <c r="G3" s="15"/>
      <c r="J3" s="294"/>
    </row>
    <row r="4" spans="1:10" ht="13.5" customHeight="1" x14ac:dyDescent="0.25">
      <c r="A4" s="13"/>
      <c r="B4" s="14"/>
      <c r="C4" s="14"/>
      <c r="D4" s="14"/>
      <c r="E4" s="14"/>
      <c r="F4" s="14"/>
      <c r="G4" s="15"/>
      <c r="J4" s="420"/>
    </row>
    <row r="5" spans="1:10" ht="20.25" customHeight="1" x14ac:dyDescent="0.25">
      <c r="A5" s="14"/>
      <c r="B5" s="14"/>
      <c r="C5" s="14"/>
      <c r="D5" s="14"/>
      <c r="E5" s="14"/>
      <c r="F5" s="14"/>
      <c r="G5" s="15"/>
      <c r="J5" s="420"/>
    </row>
    <row r="6" spans="1:10" ht="18" customHeight="1" x14ac:dyDescent="0.25">
      <c r="A6" s="14"/>
      <c r="B6" s="14"/>
      <c r="C6" s="14"/>
      <c r="D6" s="14"/>
      <c r="E6" s="14"/>
      <c r="F6" s="14"/>
      <c r="G6" s="15"/>
      <c r="J6" s="420"/>
    </row>
    <row r="7" spans="1:10" ht="18" customHeight="1" x14ac:dyDescent="0.25">
      <c r="A7" s="14"/>
      <c r="B7" s="14"/>
      <c r="C7" s="14"/>
      <c r="D7" s="14"/>
      <c r="E7" s="14"/>
      <c r="F7" s="14"/>
      <c r="G7" s="15"/>
    </row>
    <row r="8" spans="1:10" ht="18" customHeight="1" x14ac:dyDescent="0.25">
      <c r="A8" s="14"/>
      <c r="B8" s="14"/>
      <c r="C8" s="14"/>
      <c r="D8" s="14"/>
      <c r="E8" s="14"/>
      <c r="F8" s="14"/>
      <c r="G8" s="15"/>
    </row>
    <row r="9" spans="1:10" ht="18" customHeight="1" x14ac:dyDescent="0.25">
      <c r="A9" s="14"/>
      <c r="B9" s="14"/>
      <c r="C9" s="14"/>
      <c r="D9" s="14"/>
      <c r="E9" s="14"/>
      <c r="F9" s="14"/>
      <c r="G9" s="15"/>
    </row>
    <row r="10" spans="1:10" ht="6" customHeight="1" thickBot="1" x14ac:dyDescent="0.3">
      <c r="A10" s="13"/>
      <c r="B10" s="14"/>
      <c r="C10" s="14"/>
      <c r="D10" s="14"/>
      <c r="E10" s="14"/>
      <c r="F10" s="14"/>
      <c r="G10" s="15"/>
    </row>
    <row r="11" spans="1:10" ht="13" hidden="1" thickBot="1" x14ac:dyDescent="0.3">
      <c r="A11" s="13"/>
      <c r="B11" s="14"/>
      <c r="C11" s="14"/>
      <c r="D11" s="14"/>
      <c r="E11" s="14"/>
      <c r="F11" s="14"/>
      <c r="G11" s="15"/>
    </row>
    <row r="12" spans="1:10" ht="13.5" thickBot="1" x14ac:dyDescent="0.35">
      <c r="A12" s="456" t="s">
        <v>83</v>
      </c>
      <c r="B12" s="457"/>
      <c r="C12" s="460" t="s">
        <v>84</v>
      </c>
      <c r="D12" s="461"/>
      <c r="E12" s="441" t="s">
        <v>7</v>
      </c>
      <c r="F12" s="18" t="s">
        <v>85</v>
      </c>
      <c r="G12" s="19" t="str">
        <f>Register!H3</f>
        <v>../../20..</v>
      </c>
    </row>
    <row r="13" spans="1:10" ht="13.5" thickBot="1" x14ac:dyDescent="0.35">
      <c r="A13" s="458"/>
      <c r="B13" s="459"/>
      <c r="C13" s="88" t="s">
        <v>87</v>
      </c>
      <c r="D13" s="89" t="s">
        <v>88</v>
      </c>
      <c r="E13" s="442"/>
      <c r="F13" s="20" t="s">
        <v>87</v>
      </c>
      <c r="G13" s="21" t="s">
        <v>88</v>
      </c>
      <c r="I13" s="229" t="s">
        <v>15</v>
      </c>
    </row>
    <row r="14" spans="1:10" ht="14" x14ac:dyDescent="0.25">
      <c r="A14" s="446" t="str">
        <f>Register!A5</f>
        <v>1. WORKING CONDITIONS</v>
      </c>
      <c r="B14" s="447"/>
      <c r="C14" s="338" t="str">
        <f>Register!C10</f>
        <v>Moderate/Low</v>
      </c>
      <c r="D14" s="322">
        <f>Register!B10</f>
        <v>2.1749999999999998</v>
      </c>
      <c r="E14" s="323" t="str">
        <f>Register!D10</f>
        <v>↑</v>
      </c>
      <c r="F14" s="22" t="str">
        <f>Register!I10</f>
        <v>Not at all</v>
      </c>
      <c r="G14" s="329">
        <f>Register!H10</f>
        <v>0</v>
      </c>
      <c r="I14" s="230" t="e">
        <f>Register!#REF!</f>
        <v>#REF!</v>
      </c>
    </row>
    <row r="15" spans="1:10" ht="14" x14ac:dyDescent="0.25">
      <c r="A15" s="448" t="str">
        <f>Register!A11</f>
        <v>2. LAND &amp; WATER RIGHTS</v>
      </c>
      <c r="B15" s="449"/>
      <c r="C15" s="339" t="str">
        <f>Register!C15</f>
        <v>Moderate/Low</v>
      </c>
      <c r="D15" s="324">
        <f>Register!B15</f>
        <v>2</v>
      </c>
      <c r="E15" s="325" t="str">
        <f>Register!D15</f>
        <v>↑</v>
      </c>
      <c r="F15" s="23" t="str">
        <f>Register!I15</f>
        <v>Not at all</v>
      </c>
      <c r="G15" s="330">
        <f>Register!H15</f>
        <v>0</v>
      </c>
      <c r="I15" s="231" t="e">
        <f>Register!#REF!</f>
        <v>#REF!</v>
      </c>
    </row>
    <row r="16" spans="1:10" ht="14" x14ac:dyDescent="0.25">
      <c r="A16" s="450" t="str">
        <f>Register!A16</f>
        <v>3. GENDER EQUALITY</v>
      </c>
      <c r="B16" s="451"/>
      <c r="C16" s="339" t="str">
        <f>Register!C22</f>
        <v>Moderate/Low</v>
      </c>
      <c r="D16" s="324">
        <f>Register!B22</f>
        <v>2.23</v>
      </c>
      <c r="E16" s="325" t="str">
        <f>Register!D22</f>
        <v>↑</v>
      </c>
      <c r="F16" s="23" t="str">
        <f>Register!I22</f>
        <v>Not at all</v>
      </c>
      <c r="G16" s="330">
        <f>Register!H22</f>
        <v>0</v>
      </c>
      <c r="I16" s="231" t="e">
        <f>Register!#REF!</f>
        <v>#REF!</v>
      </c>
    </row>
    <row r="17" spans="1:9" ht="14" x14ac:dyDescent="0.25">
      <c r="A17" s="452" t="str">
        <f>Register!A23</f>
        <v>4. FOOD AND NUTRITION SECURITY</v>
      </c>
      <c r="B17" s="453"/>
      <c r="C17" s="339" t="str">
        <f>Register!C28</f>
        <v>Moderate/Low</v>
      </c>
      <c r="D17" s="324">
        <f>Register!B28</f>
        <v>2</v>
      </c>
      <c r="E17" s="325" t="str">
        <f>Register!D28</f>
        <v>↑</v>
      </c>
      <c r="F17" s="23" t="str">
        <f>Register!I28</f>
        <v>Not at all</v>
      </c>
      <c r="G17" s="330">
        <f>Register!H28</f>
        <v>0</v>
      </c>
      <c r="I17" s="231" t="e">
        <f>Register!#REF!</f>
        <v>#REF!</v>
      </c>
    </row>
    <row r="18" spans="1:9" ht="14" x14ac:dyDescent="0.25">
      <c r="A18" s="462" t="str">
        <f>Register!A29</f>
        <v>5. SOCIAL CAPITAL</v>
      </c>
      <c r="B18" s="463"/>
      <c r="C18" s="339" t="str">
        <f>Register!C33</f>
        <v>Moderate/Low</v>
      </c>
      <c r="D18" s="326">
        <f>Register!B33</f>
        <v>2.1111111111111112</v>
      </c>
      <c r="E18" s="325" t="str">
        <f>Register!D33</f>
        <v>↑</v>
      </c>
      <c r="F18" s="315" t="str">
        <f>Register!I33</f>
        <v>Not at all</v>
      </c>
      <c r="G18" s="330">
        <f>Register!H33</f>
        <v>0</v>
      </c>
      <c r="I18" s="314"/>
    </row>
    <row r="19" spans="1:9" ht="14.5" thickBot="1" x14ac:dyDescent="0.3">
      <c r="A19" s="454" t="str">
        <f>Register!A34</f>
        <v>6. LIVING CONDITIONS</v>
      </c>
      <c r="B19" s="455"/>
      <c r="C19" s="340" t="str">
        <f>Register!C39</f>
        <v>Moderate/Low</v>
      </c>
      <c r="D19" s="327">
        <f>Register!B39</f>
        <v>2.4444444444444446</v>
      </c>
      <c r="E19" s="328" t="str">
        <f>Register!D39</f>
        <v>↑</v>
      </c>
      <c r="F19" s="24" t="str">
        <f>Register!I39</f>
        <v>Not at all</v>
      </c>
      <c r="G19" s="331">
        <f>Register!H39</f>
        <v>0</v>
      </c>
      <c r="I19" s="232" t="e">
        <f>Register!#REF!</f>
        <v>#REF!</v>
      </c>
    </row>
    <row r="20" spans="1:9" s="116" customFormat="1" ht="9" customHeight="1" thickBot="1" x14ac:dyDescent="0.3">
      <c r="A20" s="25"/>
      <c r="B20" s="26"/>
      <c r="C20" s="26"/>
      <c r="D20" s="26"/>
      <c r="E20" s="14"/>
      <c r="F20" s="27"/>
      <c r="G20" s="15"/>
      <c r="I20" s="233" t="e">
        <f>AVERAGE(I14:I19)</f>
        <v>#REF!</v>
      </c>
    </row>
    <row r="21" spans="1:9" ht="13.5" thickBot="1" x14ac:dyDescent="0.35">
      <c r="A21" s="443" t="s">
        <v>8</v>
      </c>
      <c r="B21" s="444"/>
      <c r="C21" s="444"/>
      <c r="D21" s="444"/>
      <c r="E21" s="444"/>
      <c r="F21" s="444"/>
      <c r="G21" s="445"/>
    </row>
    <row r="22" spans="1:9" ht="107.25" customHeight="1" thickBot="1" x14ac:dyDescent="0.3">
      <c r="A22" s="422"/>
      <c r="B22" s="423"/>
      <c r="C22" s="423"/>
      <c r="D22" s="423"/>
      <c r="E22" s="423"/>
      <c r="F22" s="423"/>
      <c r="G22" s="424"/>
    </row>
    <row r="23" spans="1:9" ht="7.5" customHeight="1" thickBot="1" x14ac:dyDescent="0.3">
      <c r="A23" s="13"/>
      <c r="B23" s="14"/>
      <c r="C23" s="14"/>
      <c r="D23" s="14"/>
      <c r="E23" s="14"/>
      <c r="F23" s="14"/>
      <c r="G23" s="15"/>
    </row>
    <row r="24" spans="1:9" ht="13.5" thickBot="1" x14ac:dyDescent="0.35">
      <c r="A24" s="425" t="s">
        <v>89</v>
      </c>
      <c r="B24" s="426"/>
      <c r="C24" s="426"/>
      <c r="D24" s="433"/>
      <c r="E24" s="433"/>
      <c r="F24" s="433"/>
      <c r="G24" s="434"/>
    </row>
    <row r="25" spans="1:9" ht="105.75" customHeight="1" thickBot="1" x14ac:dyDescent="0.3">
      <c r="A25" s="422"/>
      <c r="B25" s="428"/>
      <c r="C25" s="428"/>
      <c r="D25" s="428"/>
      <c r="E25" s="428"/>
      <c r="F25" s="428"/>
      <c r="G25" s="429"/>
    </row>
    <row r="26" spans="1:9" ht="13.5" thickBot="1" x14ac:dyDescent="0.35">
      <c r="A26" s="425" t="s">
        <v>90</v>
      </c>
      <c r="B26" s="426"/>
      <c r="C26" s="426"/>
      <c r="D26" s="426"/>
      <c r="E26" s="426"/>
      <c r="F26" s="426"/>
      <c r="G26" s="427"/>
    </row>
    <row r="27" spans="1:9" ht="83.25" customHeight="1" thickBot="1" x14ac:dyDescent="0.3">
      <c r="A27" s="430"/>
      <c r="B27" s="431"/>
      <c r="C27" s="431"/>
      <c r="D27" s="431"/>
      <c r="E27" s="431"/>
      <c r="F27" s="431"/>
      <c r="G27" s="432"/>
    </row>
    <row r="28" spans="1:9" ht="13.5" thickBot="1" x14ac:dyDescent="0.35">
      <c r="A28" s="425" t="s">
        <v>17</v>
      </c>
      <c r="B28" s="426"/>
      <c r="C28" s="426"/>
      <c r="D28" s="426"/>
      <c r="E28" s="426"/>
      <c r="F28" s="426"/>
      <c r="G28" s="427"/>
    </row>
    <row r="29" spans="1:9" ht="83.25" customHeight="1" thickBot="1" x14ac:dyDescent="0.3">
      <c r="A29" s="422"/>
      <c r="B29" s="423"/>
      <c r="C29" s="423"/>
      <c r="D29" s="423"/>
      <c r="E29" s="423"/>
      <c r="F29" s="423"/>
      <c r="G29" s="424"/>
    </row>
  </sheetData>
  <sheetProtection password="CC15" sheet="1" objects="1" scenarios="1" formatRows="0"/>
  <mergeCells count="21">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 ref="A29:G29"/>
    <mergeCell ref="A28:G28"/>
    <mergeCell ref="A22:G22"/>
    <mergeCell ref="A25:G25"/>
    <mergeCell ref="A26:G26"/>
    <mergeCell ref="A27:G27"/>
    <mergeCell ref="A24:G24"/>
  </mergeCells>
  <phoneticPr fontId="1" type="noConversion"/>
  <conditionalFormatting sqref="A8:G9">
    <cfRule type="cellIs" dxfId="143" priority="1" operator="equal">
      <formula>"High"</formula>
    </cfRule>
    <cfRule type="cellIs" dxfId="142" priority="2" operator="equal">
      <formula>"Substantial"</formula>
    </cfRule>
    <cfRule type="cellIs" dxfId="141" priority="3" operator="equal">
      <formula>"Moderate"</formula>
    </cfRule>
    <cfRule type="cellIs" dxfId="140" priority="4" operator="equal">
      <formula>"Low"</formula>
    </cfRule>
  </conditionalFormatting>
  <pageMargins left="0.70866141732283472" right="0.70866141732283472" top="0.74803149606299213" bottom="0.74803149606299213" header="0.31496062992125984" footer="0.31496062992125984"/>
  <pageSetup paperSize="9" scale="67" orientation="landscape"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52"/>
  <sheetViews>
    <sheetView topLeftCell="B1" zoomScaleNormal="100" zoomScaleSheetLayoutView="100" workbookViewId="0">
      <pane ySplit="4" topLeftCell="A20" activePane="bottomLeft" state="frozen"/>
      <selection pane="bottomLeft" activeCell="B36" sqref="A36:XFD36"/>
    </sheetView>
  </sheetViews>
  <sheetFormatPr defaultColWidth="8.81640625" defaultRowHeight="12.5" x14ac:dyDescent="0.25"/>
  <cols>
    <col min="1" max="1" width="36.7265625" style="14" customWidth="1"/>
    <col min="2" max="2" width="10.26953125" style="283" customWidth="1"/>
    <col min="3" max="3" width="15.1796875" style="116" customWidth="1"/>
    <col min="4" max="4" width="6.26953125" style="116" customWidth="1"/>
    <col min="5" max="5" width="66.453125" style="95" customWidth="1"/>
    <col min="6" max="7" width="39.26953125" style="95" customWidth="1"/>
    <col min="8" max="8" width="6" style="283" customWidth="1"/>
    <col min="9" max="9" width="14.1796875" style="116" customWidth="1"/>
    <col min="10" max="10" width="8.81640625" style="95" hidden="1" customWidth="1"/>
    <col min="11" max="11" width="9.1796875" style="95" hidden="1" customWidth="1"/>
    <col min="12" max="12" width="14.81640625" style="95" hidden="1" customWidth="1"/>
    <col min="13" max="13" width="9.1796875" style="95" hidden="1" customWidth="1"/>
    <col min="14" max="14" width="9.1796875" style="95" customWidth="1"/>
    <col min="15" max="16384" width="8.81640625" style="95"/>
  </cols>
  <sheetData>
    <row r="1" spans="1:15" s="108" customFormat="1" ht="27.75" customHeight="1" thickBot="1" x14ac:dyDescent="0.4">
      <c r="A1" s="471" t="str">
        <f>Profile!F1</f>
        <v>Coastal Fisheries</v>
      </c>
      <c r="B1" s="472"/>
      <c r="C1" s="375" t="s">
        <v>22</v>
      </c>
      <c r="D1" s="467" t="str">
        <f>Profile!E2</f>
        <v>Tanzania</v>
      </c>
      <c r="E1" s="468"/>
      <c r="F1" s="373" t="s">
        <v>26</v>
      </c>
      <c r="G1" s="374" t="str">
        <f>Profile!B3</f>
        <v xml:space="preserve"> 27. /07 . / 2022 . .</v>
      </c>
      <c r="H1" s="469" t="s">
        <v>80</v>
      </c>
      <c r="I1" s="470"/>
      <c r="M1" s="109"/>
    </row>
    <row r="2" spans="1:15" s="108" customFormat="1" ht="10.5" customHeight="1" x14ac:dyDescent="0.25">
      <c r="A2" s="475" t="s">
        <v>9</v>
      </c>
      <c r="B2" s="487" t="s">
        <v>88</v>
      </c>
      <c r="C2" s="490" t="s">
        <v>87</v>
      </c>
      <c r="D2" s="478" t="s">
        <v>7</v>
      </c>
      <c r="E2" s="484" t="s">
        <v>10</v>
      </c>
      <c r="F2" s="478" t="s">
        <v>18</v>
      </c>
      <c r="G2" s="481" t="s">
        <v>86</v>
      </c>
      <c r="H2" s="469" t="s">
        <v>82</v>
      </c>
      <c r="I2" s="470"/>
      <c r="M2" s="109"/>
    </row>
    <row r="3" spans="1:15" s="109" customFormat="1" ht="13.5" customHeight="1" thickBot="1" x14ac:dyDescent="0.3">
      <c r="A3" s="476"/>
      <c r="B3" s="488"/>
      <c r="C3" s="491"/>
      <c r="D3" s="479"/>
      <c r="E3" s="485"/>
      <c r="F3" s="479"/>
      <c r="G3" s="482"/>
      <c r="H3" s="473" t="s">
        <v>81</v>
      </c>
      <c r="I3" s="474"/>
      <c r="L3" s="110" t="str">
        <f>Questionnaire!$N$3</f>
        <v>High</v>
      </c>
      <c r="M3" s="109" t="s">
        <v>20</v>
      </c>
    </row>
    <row r="4" spans="1:15" s="111" customFormat="1" ht="13.5" thickBot="1" x14ac:dyDescent="0.3">
      <c r="A4" s="477"/>
      <c r="B4" s="489"/>
      <c r="C4" s="492"/>
      <c r="D4" s="480"/>
      <c r="E4" s="486"/>
      <c r="F4" s="480"/>
      <c r="G4" s="483"/>
      <c r="H4" s="86" t="s">
        <v>1</v>
      </c>
      <c r="I4" s="87" t="s">
        <v>6</v>
      </c>
      <c r="L4" s="110" t="str">
        <f>Questionnaire!$N$4</f>
        <v>Substantial</v>
      </c>
      <c r="M4" s="109" t="s">
        <v>3</v>
      </c>
    </row>
    <row r="5" spans="1:15" s="109" customFormat="1" ht="15" customHeight="1" thickBot="1" x14ac:dyDescent="0.3">
      <c r="A5" s="55" t="str">
        <f>Questionnaire!$A$3</f>
        <v>1. WORKING CONDITIONS</v>
      </c>
      <c r="B5" s="56"/>
      <c r="C5" s="56"/>
      <c r="D5" s="56"/>
      <c r="E5" s="57"/>
      <c r="F5" s="57"/>
      <c r="G5" s="57"/>
      <c r="H5" s="57"/>
      <c r="I5" s="288"/>
      <c r="L5" s="110" t="str">
        <f>Questionnaire!$N$5</f>
        <v>Moderate/Low</v>
      </c>
      <c r="M5" s="109" t="s">
        <v>21</v>
      </c>
    </row>
    <row r="6" spans="1:15" s="112" customFormat="1" ht="84" x14ac:dyDescent="0.25">
      <c r="A6" s="58" t="str">
        <f>Questionnaire!$A$4</f>
        <v>1.1 Respect of labour rights</v>
      </c>
      <c r="B6" s="341">
        <f>Questionnaire!J10</f>
        <v>2.2000000000000002</v>
      </c>
      <c r="C6" s="342" t="str">
        <f>IF(B6&lt;1.5,$L$6,IF(B6&lt;2.5,$L$5,IF(B6&lt;3.5,$L$4,IF(B6&lt;4.5,$L$3,"n/a"))))</f>
        <v>Moderate/Low</v>
      </c>
      <c r="D6" s="343" t="str">
        <f>IF(H6&lt;B6,"↑",IF(H6&gt;B6,"↓","↔"))</f>
        <v>↑</v>
      </c>
      <c r="E6" s="2" t="s">
        <v>322</v>
      </c>
      <c r="F6" s="1" t="s">
        <v>319</v>
      </c>
      <c r="G6" s="1"/>
      <c r="H6" s="244">
        <v>0</v>
      </c>
      <c r="I6" s="287" t="str">
        <f>IF(H6&lt;1.5,$L$6,IF(H6&lt;2.5,$L$5,IF(H6&lt;3.5,$L$4,IF(H6&lt;4.5,$L$3,"n/a"))))</f>
        <v>Not at all</v>
      </c>
      <c r="K6" s="112" t="s">
        <v>11</v>
      </c>
      <c r="L6" s="110" t="str">
        <f>Questionnaire!$N$6</f>
        <v>Not at all</v>
      </c>
      <c r="M6" s="112" t="s">
        <v>4</v>
      </c>
    </row>
    <row r="7" spans="1:15" s="112" customFormat="1" ht="28" x14ac:dyDescent="0.25">
      <c r="A7" s="59" t="str">
        <f>Questionnaire!$A$11</f>
        <v>1.2 Child Labour</v>
      </c>
      <c r="B7" s="344">
        <f>Questionnaire!J14</f>
        <v>2</v>
      </c>
      <c r="C7" s="345" t="str">
        <f>IF(B7&lt;1.5,$L$6,IF(B7&lt;2.5,$L$5,IF(B7&lt;3.5,$L$4,IF(B7&lt;4.5,$L$3,"n/a"))))</f>
        <v>Moderate/Low</v>
      </c>
      <c r="D7" s="346" t="str">
        <f>IF(H7&lt;B7,"↑",IF(H7&gt;B7,"↓","↔"))</f>
        <v>↑</v>
      </c>
      <c r="E7" s="3" t="s">
        <v>323</v>
      </c>
      <c r="F7" s="3" t="s">
        <v>324</v>
      </c>
      <c r="G7" s="3"/>
      <c r="H7" s="245">
        <v>0</v>
      </c>
      <c r="I7" s="287" t="str">
        <f>IF(H7&lt;1.5,$L$6,IF(H7&lt;2.5,$L$5,IF(H7&lt;3.5,$L$4,IF(H7&lt;4.5,$L$3,"n/a"))))</f>
        <v>Not at all</v>
      </c>
      <c r="K7" s="112" t="s">
        <v>12</v>
      </c>
      <c r="L7" s="110" t="str">
        <f>Questionnaire!$N$7</f>
        <v>n/a</v>
      </c>
    </row>
    <row r="8" spans="1:15" s="112" customFormat="1" ht="28" x14ac:dyDescent="0.25">
      <c r="A8" s="59" t="str">
        <f>Questionnaire!$A$15</f>
        <v>1.3 Job safety</v>
      </c>
      <c r="B8" s="344">
        <f>Questionnaire!J17</f>
        <v>2</v>
      </c>
      <c r="C8" s="347" t="str">
        <f>IF(B8&lt;1.5,$L$6,IF(B8&lt;2.5,$L$5,IF(B8&lt;3.5,$L$4,IF(B8&lt;4.5,$L$3,"n/a"))))</f>
        <v>Moderate/Low</v>
      </c>
      <c r="D8" s="346" t="str">
        <f>IF(H8&lt;B8,"↑",IF(H8&gt;B8,"↓","↔"))</f>
        <v>↑</v>
      </c>
      <c r="E8" s="3" t="s">
        <v>320</v>
      </c>
      <c r="F8" s="3" t="s">
        <v>321</v>
      </c>
      <c r="G8" s="3"/>
      <c r="H8" s="245">
        <v>0</v>
      </c>
      <c r="I8" s="287" t="str">
        <f>IF(H8&lt;1.5,$L$6,IF(H8&lt;2.5,$L$5,IF(H8&lt;3.5,$L$4,IF(H8&lt;4.5,$L$3,"n/a"))))</f>
        <v>Not at all</v>
      </c>
      <c r="K8" s="112" t="s">
        <v>13</v>
      </c>
      <c r="L8" s="113"/>
    </row>
    <row r="9" spans="1:15" s="112" customFormat="1" ht="14.5" thickBot="1" x14ac:dyDescent="0.3">
      <c r="A9" s="60" t="str">
        <f>Questionnaire!$A$18</f>
        <v>1.4 Attractiveness</v>
      </c>
      <c r="B9" s="348">
        <f>Questionnaire!J21</f>
        <v>2.5</v>
      </c>
      <c r="C9" s="345" t="str">
        <f>IF(B9&lt;1.5,$L$6,IF(B9&lt;2.5,$L$5,IF(B9&lt;3.5,$L$4,IF(B9&lt;4.5,$L$3,"n/a"))))</f>
        <v>Substantial</v>
      </c>
      <c r="D9" s="349" t="str">
        <f>IF(H9&lt;B9,"↑",IF(H9&gt;B9,"↓","↔"))</f>
        <v>↑</v>
      </c>
      <c r="E9" s="4"/>
      <c r="F9" s="4"/>
      <c r="G9" s="4"/>
      <c r="H9" s="246">
        <v>0</v>
      </c>
      <c r="I9" s="257" t="str">
        <f>IF(H9&lt;1.5,$L$6,IF(H9&lt;2.5,$L$5,IF(H9&lt;3.5,$L$4,IF(H9&lt;4.5,$L$3,"n/a"))))</f>
        <v>Not at all</v>
      </c>
      <c r="L9" s="113"/>
    </row>
    <row r="10" spans="1:15" s="115" customFormat="1" ht="18" customHeight="1" thickTop="1" thickBot="1" x14ac:dyDescent="0.35">
      <c r="A10" s="61" t="s">
        <v>14</v>
      </c>
      <c r="B10" s="350">
        <f>IF(COUNT(B6:B9)=0,"n/a",(AVERAGE(B6:B9)))</f>
        <v>2.1749999999999998</v>
      </c>
      <c r="C10" s="407" t="str">
        <f>IF(B10&lt;1.5,$L$6,IF(B10&lt;2.5,$L$5,IF(B10&lt;3.5,$L$4,IF(B10&lt;4.5,$L$3,"n/a"))))</f>
        <v>Moderate/Low</v>
      </c>
      <c r="D10" s="351" t="str">
        <f>IF(H10&lt;B10,"↑",IF(H10&gt;B10,"↓","↔"))</f>
        <v>↑</v>
      </c>
      <c r="E10" s="11"/>
      <c r="F10" s="114"/>
      <c r="G10" s="114"/>
      <c r="H10" s="12">
        <f>AVERAGE(H6:H9)</f>
        <v>0</v>
      </c>
      <c r="I10" s="286" t="str">
        <f>IF(H10&lt;1.5,$L$6,IF(H10&lt;2.5,$L$5,IF(H10&lt;3.5,$L$4,IF(H10&lt;4.5,$L$3,"n/a"))))</f>
        <v>Not at all</v>
      </c>
      <c r="O10" s="294"/>
    </row>
    <row r="11" spans="1:15" s="112" customFormat="1" ht="15" customHeight="1" thickBot="1" x14ac:dyDescent="0.3">
      <c r="A11" s="62" t="str">
        <f>Questionnaire!$A$22</f>
        <v>2. LAND &amp; WATER RIGHTS</v>
      </c>
      <c r="B11" s="352"/>
      <c r="C11" s="352"/>
      <c r="D11" s="353"/>
      <c r="E11" s="63"/>
      <c r="F11" s="63"/>
      <c r="G11" s="63"/>
      <c r="H11" s="63"/>
      <c r="I11" s="289"/>
    </row>
    <row r="12" spans="1:15" s="112" customFormat="1" ht="155" customHeight="1" x14ac:dyDescent="0.25">
      <c r="A12" s="64" t="str">
        <f>Questionnaire!$A$23</f>
        <v xml:space="preserve">2.1 Adherence to VGGT </v>
      </c>
      <c r="B12" s="354">
        <f>Questionnaire!J26</f>
        <v>2</v>
      </c>
      <c r="C12" s="355" t="str">
        <f>IF(B12&lt;1.5,$L$6,IF(B12&lt;2.5,$L$5,IF(B12&lt;3.5,$L$4,IF(B12&lt;4.5,$L$3,"n/a"))))</f>
        <v>Moderate/Low</v>
      </c>
      <c r="D12" s="346" t="str">
        <f>IF(H12&lt;B12,"↑",IF(H12&gt;B12,"↓","↔"))</f>
        <v>↑</v>
      </c>
      <c r="E12" s="5" t="s">
        <v>325</v>
      </c>
      <c r="F12" s="1" t="s">
        <v>345</v>
      </c>
      <c r="G12" s="1"/>
      <c r="H12" s="244">
        <v>0</v>
      </c>
      <c r="I12" s="287" t="str">
        <f>IF(H12&lt;1.5,$L$6,IF(H12&lt;2.5,$L$5,IF(H12&lt;3.5,$L$4,IF(H12&lt;4.5,$L$3,"n/a"))))</f>
        <v>Not at all</v>
      </c>
    </row>
    <row r="13" spans="1:15" s="112" customFormat="1" ht="16.5" customHeight="1" x14ac:dyDescent="0.25">
      <c r="A13" s="65" t="str">
        <f>Questionnaire!$A$27</f>
        <v>2.2 Transparency, participation and consultation</v>
      </c>
      <c r="B13" s="356">
        <f>Questionnaire!J32</f>
        <v>2</v>
      </c>
      <c r="C13" s="347" t="str">
        <f>IF(B13&lt;1.5,$L$6,IF(B13&lt;2.5,$L$5,IF(B13&lt;3.5,$L$4,IF(B13&lt;4.5,$L$3,"n/a"))))</f>
        <v>Moderate/Low</v>
      </c>
      <c r="D13" s="346" t="str">
        <f>IF(H13&lt;B13,"↑",IF(H13&gt;B13,"↓","↔"))</f>
        <v>↑</v>
      </c>
      <c r="E13" s="6" t="s">
        <v>284</v>
      </c>
      <c r="F13" s="3" t="s">
        <v>284</v>
      </c>
      <c r="G13" s="3"/>
      <c r="H13" s="245">
        <v>0</v>
      </c>
      <c r="I13" s="287" t="str">
        <f>IF(H13&lt;1.5,$L$6,IF(H13&lt;2.5,$L$5,IF(H13&lt;3.5,$L$4,IF(H13&lt;4.5,$L$3,"n/a"))))</f>
        <v>Not at all</v>
      </c>
    </row>
    <row r="14" spans="1:15" s="112" customFormat="1" ht="18.75" customHeight="1" thickBot="1" x14ac:dyDescent="0.3">
      <c r="A14" s="66" t="str">
        <f>Questionnaire!$A$33</f>
        <v>2.3  Equity,compensation and justice</v>
      </c>
      <c r="B14" s="357">
        <f>Questionnaire!J38</f>
        <v>2</v>
      </c>
      <c r="C14" s="345" t="str">
        <f>IF(B14&lt;1.5,$L$6,IF(B14&lt;2.5,$L$5,IF(B14&lt;3.5,$L$4,IF(B14&lt;4.5,$L$3,"n/a"))))</f>
        <v>Moderate/Low</v>
      </c>
      <c r="D14" s="349" t="str">
        <f>IF(H14&lt;B14,"↑",IF(H14&gt;B14,"↓","↔"))</f>
        <v>↑</v>
      </c>
      <c r="E14" s="7" t="s">
        <v>284</v>
      </c>
      <c r="F14" s="4" t="s">
        <v>284</v>
      </c>
      <c r="G14" s="4"/>
      <c r="H14" s="246">
        <v>0</v>
      </c>
      <c r="I14" s="257" t="str">
        <f>IF(H14&lt;1.5,$L$6,IF(H14&lt;2.5,$L$5,IF(H14&lt;3.5,$L$4,IF(H14&lt;4.5,$L$3,"n/a"))))</f>
        <v>Not at all</v>
      </c>
    </row>
    <row r="15" spans="1:15" s="109" customFormat="1" ht="13.5" thickTop="1" thickBot="1" x14ac:dyDescent="0.3">
      <c r="A15" s="67" t="s">
        <v>14</v>
      </c>
      <c r="B15" s="358">
        <f>IF(COUNT(B12:B14)=0,"n/a",(AVERAGE(B12:B14)))</f>
        <v>2</v>
      </c>
      <c r="C15" s="359" t="str">
        <f>IF(B15&lt;1.5,$L$6,IF(B15&lt;2.5,$L$5,IF(B15&lt;3.5,$L$4,IF(B15&lt;4.5,$L$3,"n/a"))))</f>
        <v>Moderate/Low</v>
      </c>
      <c r="D15" s="351" t="str">
        <f>IF(H15&lt;B15,"↑",IF(H15&gt;B15,"↓","↔"))</f>
        <v>↑</v>
      </c>
      <c r="E15" s="114"/>
      <c r="F15" s="114"/>
      <c r="G15" s="114"/>
      <c r="H15" s="10">
        <f>AVERAGE(H12:H14)</f>
        <v>0</v>
      </c>
      <c r="I15" s="286" t="str">
        <f>IF(H15&lt;1.5,$L$6,IF(H15&lt;2.5,$L$5,IF(H15&lt;3.5,$L$4,IF(H15&lt;4.5,$L$3,"n/a"))))</f>
        <v>Not at all</v>
      </c>
    </row>
    <row r="16" spans="1:15" s="112" customFormat="1" ht="15" customHeight="1" thickBot="1" x14ac:dyDescent="0.3">
      <c r="A16" s="68" t="str">
        <f>Questionnaire!$A$39</f>
        <v>3. GENDER EQUALITY</v>
      </c>
      <c r="B16" s="352"/>
      <c r="C16" s="352"/>
      <c r="D16" s="352"/>
      <c r="E16" s="69"/>
      <c r="F16" s="69"/>
      <c r="G16" s="69"/>
      <c r="H16" s="69"/>
      <c r="I16" s="290"/>
    </row>
    <row r="17" spans="1:9" s="112" customFormat="1" ht="14" x14ac:dyDescent="0.25">
      <c r="A17" s="70" t="str">
        <f>Questionnaire!$A$40</f>
        <v>3.1 Economic activities</v>
      </c>
      <c r="B17" s="354">
        <f>Questionnaire!J43</f>
        <v>3</v>
      </c>
      <c r="C17" s="355" t="str">
        <f t="shared" ref="C17:C22" si="0">IF(B17&lt;1.5,$L$6,IF(B17&lt;2.5,$L$5,IF(B17&lt;3.5,$L$4,IF(B17&lt;4.5,$L$3,"n/a"))))</f>
        <v>Substantial</v>
      </c>
      <c r="D17" s="346" t="str">
        <f t="shared" ref="D17:D22" si="1">IF(H17&lt;B17,"↑",IF(H17&gt;B17,"↓","↔"))</f>
        <v>↑</v>
      </c>
      <c r="E17" s="5"/>
      <c r="F17" s="1"/>
      <c r="G17" s="1"/>
      <c r="H17" s="244">
        <v>0</v>
      </c>
      <c r="I17" s="287" t="str">
        <f t="shared" ref="I17:I22" si="2">IF(H17&lt;1.5,$L$6,IF(H17&lt;2.5,$L$5,IF(H17&lt;3.5,$L$4,IF(H17&lt;4.5,$L$3,"n/a"))))</f>
        <v>Not at all</v>
      </c>
    </row>
    <row r="18" spans="1:9" s="112" customFormat="1" ht="220" customHeight="1" x14ac:dyDescent="0.25">
      <c r="A18" s="70" t="str">
        <f>Questionnaire!$A$44</f>
        <v>3.2 Access to resources and services</v>
      </c>
      <c r="B18" s="356">
        <f>Questionnaire!J49</f>
        <v>2</v>
      </c>
      <c r="C18" s="360" t="str">
        <f t="shared" si="0"/>
        <v>Moderate/Low</v>
      </c>
      <c r="D18" s="346" t="str">
        <f t="shared" si="1"/>
        <v>↑</v>
      </c>
      <c r="E18" s="6" t="s">
        <v>346</v>
      </c>
      <c r="F18" s="3" t="s">
        <v>326</v>
      </c>
      <c r="G18" s="3"/>
      <c r="H18" s="245">
        <v>0</v>
      </c>
      <c r="I18" s="287" t="str">
        <f t="shared" si="2"/>
        <v>Not at all</v>
      </c>
    </row>
    <row r="19" spans="1:9" s="112" customFormat="1" ht="14" x14ac:dyDescent="0.25">
      <c r="A19" s="70" t="str">
        <f>Questionnaire!$A$50</f>
        <v>3.3 Decision making</v>
      </c>
      <c r="B19" s="356">
        <f>Questionnaire!J56</f>
        <v>2.4</v>
      </c>
      <c r="C19" s="347" t="str">
        <f t="shared" si="0"/>
        <v>Moderate/Low</v>
      </c>
      <c r="D19" s="361" t="str">
        <f t="shared" si="1"/>
        <v>↑</v>
      </c>
      <c r="E19" s="249" t="s">
        <v>284</v>
      </c>
      <c r="F19" s="3" t="s">
        <v>284</v>
      </c>
      <c r="G19" s="250"/>
      <c r="H19" s="248">
        <v>0</v>
      </c>
      <c r="I19" s="287" t="str">
        <f t="shared" si="2"/>
        <v>Not at all</v>
      </c>
    </row>
    <row r="20" spans="1:9" s="112" customFormat="1" ht="14" x14ac:dyDescent="0.25">
      <c r="A20" s="70" t="str">
        <f>Questionnaire!$A$57</f>
        <v>3.4 Leadership and empowerment</v>
      </c>
      <c r="B20" s="356">
        <f>Questionnaire!J62</f>
        <v>2.25</v>
      </c>
      <c r="C20" s="345" t="str">
        <f t="shared" si="0"/>
        <v>Moderate/Low</v>
      </c>
      <c r="D20" s="346" t="str">
        <f t="shared" si="1"/>
        <v>↑</v>
      </c>
      <c r="E20" s="84" t="s">
        <v>284</v>
      </c>
      <c r="F20" s="85" t="s">
        <v>284</v>
      </c>
      <c r="G20" s="85"/>
      <c r="H20" s="245">
        <v>0</v>
      </c>
      <c r="I20" s="287" t="str">
        <f t="shared" si="2"/>
        <v>Not at all</v>
      </c>
    </row>
    <row r="21" spans="1:9" s="112" customFormat="1" ht="14.5" thickBot="1" x14ac:dyDescent="0.3">
      <c r="A21" s="71" t="str">
        <f>Questionnaire!$A$63</f>
        <v>3.5 Hardship and division of labour</v>
      </c>
      <c r="B21" s="357">
        <f>Questionnaire!J66</f>
        <v>1.5</v>
      </c>
      <c r="C21" s="362" t="str">
        <f t="shared" si="0"/>
        <v>Moderate/Low</v>
      </c>
      <c r="D21" s="349" t="str">
        <f t="shared" si="1"/>
        <v>↑</v>
      </c>
      <c r="E21" s="7" t="s">
        <v>284</v>
      </c>
      <c r="F21" s="4" t="s">
        <v>284</v>
      </c>
      <c r="G21" s="4"/>
      <c r="H21" s="246">
        <v>0</v>
      </c>
      <c r="I21" s="257" t="str">
        <f t="shared" si="2"/>
        <v>Not at all</v>
      </c>
    </row>
    <row r="22" spans="1:9" s="109" customFormat="1" ht="13.5" thickTop="1" thickBot="1" x14ac:dyDescent="0.3">
      <c r="A22" s="83" t="s">
        <v>14</v>
      </c>
      <c r="B22" s="358">
        <f>IF(COUNT(B17:B21)=0,"n/a",(AVERAGE(B17:B21)))</f>
        <v>2.23</v>
      </c>
      <c r="C22" s="363" t="str">
        <f t="shared" si="0"/>
        <v>Moderate/Low</v>
      </c>
      <c r="D22" s="351" t="str">
        <f t="shared" si="1"/>
        <v>↑</v>
      </c>
      <c r="E22" s="114"/>
      <c r="F22" s="114"/>
      <c r="G22" s="114"/>
      <c r="H22" s="10">
        <f>AVERAGE(H17:H21)</f>
        <v>0</v>
      </c>
      <c r="I22" s="286" t="str">
        <f t="shared" si="2"/>
        <v>Not at all</v>
      </c>
    </row>
    <row r="23" spans="1:9" s="112" customFormat="1" ht="15" customHeight="1" thickBot="1" x14ac:dyDescent="0.3">
      <c r="A23" s="54" t="str">
        <f>Questionnaire!$A$67</f>
        <v>4. FOOD AND NUTRITION SECURITY</v>
      </c>
      <c r="B23" s="352"/>
      <c r="C23" s="352"/>
      <c r="D23" s="352"/>
      <c r="E23" s="72"/>
      <c r="F23" s="72"/>
      <c r="G23" s="72"/>
      <c r="H23" s="72"/>
      <c r="I23" s="291"/>
    </row>
    <row r="24" spans="1:9" s="112" customFormat="1" ht="106.5" customHeight="1" x14ac:dyDescent="0.25">
      <c r="A24" s="73" t="str">
        <f>Questionnaire!$A$68</f>
        <v xml:space="preserve">4.1 Availability of food </v>
      </c>
      <c r="B24" s="354">
        <f>Questionnaire!J71</f>
        <v>2</v>
      </c>
      <c r="C24" s="355" t="str">
        <f>IF(B24&lt;1.5,$L$6,IF(B24&lt;2.5,$L$5,IF(B24&lt;3.5,$L$4,IF(B24&lt;4.5,$L$3,"n/a"))))</f>
        <v>Moderate/Low</v>
      </c>
      <c r="D24" s="343" t="str">
        <f>IF(H24&lt;B24,"↑",IF(H24&gt;B24,"↓","↔"))</f>
        <v>↑</v>
      </c>
      <c r="E24" s="5" t="s">
        <v>327</v>
      </c>
      <c r="F24" s="1" t="s">
        <v>328</v>
      </c>
      <c r="G24" s="1"/>
      <c r="H24" s="244">
        <v>0</v>
      </c>
      <c r="I24" s="287" t="str">
        <f>IF(H24&lt;1.5,$L$6,IF(H24&lt;2.5,$L$5,IF(H24&lt;3.5,$L$4,IF(H24&lt;4.5,$L$3,"n/a"))))</f>
        <v>Not at all</v>
      </c>
    </row>
    <row r="25" spans="1:9" s="112" customFormat="1" ht="16.5" customHeight="1" x14ac:dyDescent="0.25">
      <c r="A25" s="74" t="str">
        <f>Questionnaire!$A$72</f>
        <v xml:space="preserve">4.2 Accessibility of food </v>
      </c>
      <c r="B25" s="356">
        <f>Questionnaire!J75</f>
        <v>2</v>
      </c>
      <c r="C25" s="347" t="str">
        <f>IF(B25&lt;1.5,$L$6,IF(B25&lt;2.5,$L$5,IF(B25&lt;3.5,$L$4,IF(B25&lt;4.5,$L$3,"n/a"))))</f>
        <v>Moderate/Low</v>
      </c>
      <c r="D25" s="346" t="str">
        <f>IF(H25&lt;B25,"↑",IF(H25&gt;B25,"↓","↔"))</f>
        <v>↑</v>
      </c>
      <c r="E25" s="6" t="s">
        <v>284</v>
      </c>
      <c r="F25" s="3" t="s">
        <v>284</v>
      </c>
      <c r="G25" s="3"/>
      <c r="H25" s="245">
        <v>0</v>
      </c>
      <c r="I25" s="287" t="str">
        <f>IF(H25&lt;1.5,$L$6,IF(H25&lt;2.5,$L$5,IF(H25&lt;3.5,$L$4,IF(H25&lt;4.5,$L$3,"n/a"))))</f>
        <v>Not at all</v>
      </c>
    </row>
    <row r="26" spans="1:9" s="112" customFormat="1" ht="14" x14ac:dyDescent="0.25">
      <c r="A26" s="75" t="str">
        <f>Questionnaire!$A$76</f>
        <v xml:space="preserve">4.3 Utilisation and nutritional adequacy </v>
      </c>
      <c r="B26" s="356">
        <f>Questionnaire!J80</f>
        <v>2</v>
      </c>
      <c r="C26" s="347" t="str">
        <f>IF(B26&lt;1.5,$L$6,IF(B26&lt;2.5,$L$5,IF(B26&lt;3.5,$L$4,IF(B26&lt;4.5,$L$3,"n/a"))))</f>
        <v>Moderate/Low</v>
      </c>
      <c r="D26" s="346" t="str">
        <f>IF(H26&lt;B26,"↑",IF(H26&gt;B26,"↓","↔"))</f>
        <v>↑</v>
      </c>
      <c r="E26" s="6" t="s">
        <v>284</v>
      </c>
      <c r="F26" s="3" t="s">
        <v>284</v>
      </c>
      <c r="G26" s="3"/>
      <c r="H26" s="245">
        <v>0</v>
      </c>
      <c r="I26" s="287" t="str">
        <f>IF(H26&lt;1.5,$L$6,IF(H26&lt;2.5,$L$5,IF(H26&lt;3.5,$L$4,IF(H26&lt;4.5,$L$3,"n/a"))))</f>
        <v>Not at all</v>
      </c>
    </row>
    <row r="27" spans="1:9" s="112" customFormat="1" ht="14.5" thickBot="1" x14ac:dyDescent="0.3">
      <c r="A27" s="76" t="str">
        <f>Questionnaire!$A$81</f>
        <v xml:space="preserve">4.4 Stability </v>
      </c>
      <c r="B27" s="357">
        <f>Questionnaire!J84</f>
        <v>2</v>
      </c>
      <c r="C27" s="345" t="str">
        <f>IF(B27&lt;1.5,$L$6,IF(B27&lt;2.5,$L$5,IF(B27&lt;3.5,$L$4,IF(B27&lt;4.5,$L$3,"n/a"))))</f>
        <v>Moderate/Low</v>
      </c>
      <c r="D27" s="349" t="str">
        <f>IF(H27&lt;B27,"↑",IF(H27&gt;B27,"↓","↔"))</f>
        <v>↑</v>
      </c>
      <c r="E27" s="7" t="s">
        <v>284</v>
      </c>
      <c r="F27" s="4" t="s">
        <v>284</v>
      </c>
      <c r="G27" s="4"/>
      <c r="H27" s="246">
        <v>0</v>
      </c>
      <c r="I27" s="257" t="str">
        <f>IF(H27&lt;1.5,$L$6,IF(H27&lt;2.5,$L$5,IF(H27&lt;3.5,$L$4,IF(H27&lt;4.5,$L$3,"n/a"))))</f>
        <v>Not at all</v>
      </c>
    </row>
    <row r="28" spans="1:9" s="109" customFormat="1" ht="13.5" thickTop="1" thickBot="1" x14ac:dyDescent="0.3">
      <c r="A28" s="77" t="s">
        <v>14</v>
      </c>
      <c r="B28" s="358">
        <f>IF(COUNT(B24:B27)=0,"n/a",(AVERAGE(B24:B27)))</f>
        <v>2</v>
      </c>
      <c r="C28" s="359" t="str">
        <f>IF(B28&lt;1.5,$L$6,IF(B28&lt;2.5,$L$5,IF(B28&lt;3.5,$L$4,IF(B28&lt;4.5,$L$3,"n/a"))))</f>
        <v>Moderate/Low</v>
      </c>
      <c r="D28" s="351" t="str">
        <f>IF(H28&lt;B28,"↑",IF(H28&gt;B28,"↓","↔"))</f>
        <v>↑</v>
      </c>
      <c r="E28" s="114"/>
      <c r="F28" s="114"/>
      <c r="G28" s="114"/>
      <c r="H28" s="10">
        <f>AVERAGE(H24:H27)</f>
        <v>0</v>
      </c>
      <c r="I28" s="286" t="str">
        <f>IF(H28&lt;1.5,$L$6,IF(H28&lt;2.5,$L$5,IF(H28&lt;3.5,$L$4,IF(H28&lt;4.5,$L$3,"n/a"))))</f>
        <v>Not at all</v>
      </c>
    </row>
    <row r="29" spans="1:9" s="109" customFormat="1" ht="13.5" thickBot="1" x14ac:dyDescent="0.3">
      <c r="A29" s="313" t="str">
        <f>Questionnaire!$A$85</f>
        <v>5. SOCIAL CAPITAL</v>
      </c>
      <c r="B29" s="364"/>
      <c r="C29" s="365"/>
      <c r="D29" s="365"/>
      <c r="E29" s="305"/>
      <c r="F29" s="305"/>
      <c r="G29" s="305"/>
      <c r="H29" s="306"/>
      <c r="I29" s="307"/>
    </row>
    <row r="30" spans="1:9" s="109" customFormat="1" ht="72" customHeight="1" x14ac:dyDescent="0.25">
      <c r="A30" s="310" t="str">
        <f>Questionnaire!$A$86</f>
        <v>5.1 Strength of producer organisations</v>
      </c>
      <c r="B30" s="366">
        <f>Questionnaire!J91</f>
        <v>2</v>
      </c>
      <c r="C30" s="342" t="str">
        <f>IF(B30&lt;1.5,$L$6,IF(B30&lt;2.5,$L$5,IF(B30&lt;3.5,$L$4,IF(B30&lt;4.5,$L$3,"n/a"))))</f>
        <v>Moderate/Low</v>
      </c>
      <c r="D30" s="343" t="str">
        <f>IF(H30&lt;B30,"↑",IF(H30&gt;B30,"↓","↔"))</f>
        <v>↑</v>
      </c>
      <c r="E30" s="410" t="s">
        <v>332</v>
      </c>
      <c r="F30" s="411" t="s">
        <v>331</v>
      </c>
      <c r="G30" s="412"/>
      <c r="H30" s="244">
        <v>0</v>
      </c>
      <c r="I30" s="287" t="str">
        <f>IF(H30&lt;1.5,$L$6,IF(H30&lt;2.5,$L$5,IF(H30&lt;3.5,$L$4,IF(H30&lt;4.5,$L$3,"n/a"))))</f>
        <v>Not at all</v>
      </c>
    </row>
    <row r="31" spans="1:9" s="109" customFormat="1" x14ac:dyDescent="0.25">
      <c r="A31" s="311" t="str">
        <f>Questionnaire!$A$92</f>
        <v>5.2 Information and confidence</v>
      </c>
      <c r="B31" s="367">
        <f>Questionnaire!J95</f>
        <v>2</v>
      </c>
      <c r="C31" s="347" t="str">
        <f>IF(B31&lt;1.5,$L$6,IF(B31&lt;2.5,$L$5,IF(B31&lt;3.5,$L$4,IF(B31&lt;4.5,$L$3,"n/a"))))</f>
        <v>Moderate/Low</v>
      </c>
      <c r="D31" s="360" t="str">
        <f>IF(H31&lt;B31,"↑",IF(H31&gt;B31,"↓","↔"))</f>
        <v>↑</v>
      </c>
      <c r="E31" s="413" t="s">
        <v>284</v>
      </c>
      <c r="F31" s="414" t="s">
        <v>284</v>
      </c>
      <c r="G31" s="415"/>
      <c r="H31" s="244">
        <v>0</v>
      </c>
      <c r="I31" s="287" t="str">
        <f>IF(H31&lt;1.5,$L$6,IF(H31&lt;2.5,$L$5,IF(H31&lt;3.5,$L$4,IF(H31&lt;4.5,$L$3,"n/a"))))</f>
        <v>Not at all</v>
      </c>
    </row>
    <row r="32" spans="1:9" s="109" customFormat="1" ht="13" thickBot="1" x14ac:dyDescent="0.3">
      <c r="A32" s="312" t="str">
        <f>Questionnaire!$A$96</f>
        <v>5.3 Social involvement</v>
      </c>
      <c r="B32" s="368">
        <f>Questionnaire!J100</f>
        <v>2.3333333333333335</v>
      </c>
      <c r="C32" s="345" t="str">
        <f>IF(B32&lt;1.5,$L$6,IF(B32&lt;2.5,$L$5,IF(B32&lt;3.5,$L$4,IF(B32&lt;4.5,$L$3,"n/a"))))</f>
        <v>Moderate/Low</v>
      </c>
      <c r="D32" s="362" t="str">
        <f>IF(H32&lt;B32,"↑",IF(H32&gt;B32,"↓","↔"))</f>
        <v>↑</v>
      </c>
      <c r="E32" s="416" t="s">
        <v>284</v>
      </c>
      <c r="F32" s="417" t="s">
        <v>284</v>
      </c>
      <c r="G32" s="418"/>
      <c r="H32" s="246">
        <v>0</v>
      </c>
      <c r="I32" s="253" t="str">
        <f>IF(H32&lt;1.5,$L$6,IF(H32&lt;2.5,$L$5,IF(H32&lt;3.5,$L$4,IF(H32&lt;4.5,$L$3,"n/a"))))</f>
        <v>Not at all</v>
      </c>
    </row>
    <row r="33" spans="1:9" s="109" customFormat="1" ht="13.5" thickTop="1" thickBot="1" x14ac:dyDescent="0.3">
      <c r="A33" s="308" t="s">
        <v>14</v>
      </c>
      <c r="B33" s="358">
        <f>IF(COUNT(B30:B32)=0,"n/a",(AVERAGE(B30:B32)))</f>
        <v>2.1111111111111112</v>
      </c>
      <c r="C33" s="359" t="str">
        <f>IF(B33&lt;1.5,$L$6,IF(B33&lt;2.5,$L$5,IF(B33&lt;3.5,$L$4,IF(B33&lt;4.5,$L$3,"n/a"))))</f>
        <v>Moderate/Low</v>
      </c>
      <c r="D33" s="351" t="str">
        <f>IF(H33&lt;B33,"↑",IF(H33&gt;B33,"↓","↔"))</f>
        <v>↑</v>
      </c>
      <c r="E33" s="114"/>
      <c r="F33" s="309"/>
      <c r="G33" s="114"/>
      <c r="H33" s="10">
        <f>AVERAGE(H30:H32)</f>
        <v>0</v>
      </c>
      <c r="I33" s="295" t="str">
        <f>IF(H33&lt;1.5,$L$6,IF(H33&lt;2.5,$L$5,IF(H33&lt;3.5,$L$4,IF(H33&lt;4.5,$L$3,"n/a"))))</f>
        <v>Not at all</v>
      </c>
    </row>
    <row r="34" spans="1:9" s="112" customFormat="1" ht="15" customHeight="1" thickBot="1" x14ac:dyDescent="0.3">
      <c r="A34" s="78" t="str">
        <f>Questionnaire!$A$101</f>
        <v>6. LIVING CONDITIONS</v>
      </c>
      <c r="B34" s="369"/>
      <c r="C34" s="370"/>
      <c r="D34" s="370"/>
      <c r="E34" s="80"/>
      <c r="F34" s="80"/>
      <c r="G34" s="80"/>
      <c r="H34" s="79"/>
      <c r="I34" s="292"/>
    </row>
    <row r="35" spans="1:9" s="112" customFormat="1" ht="165" customHeight="1" thickBot="1" x14ac:dyDescent="0.3">
      <c r="A35" s="254" t="str">
        <f>Questionnaire!$A$102</f>
        <v>6.1 Health services</v>
      </c>
      <c r="B35" s="371">
        <f>Questionnaire!J106</f>
        <v>2.3333333333333335</v>
      </c>
      <c r="C35" s="355" t="str">
        <f>IF(B35&lt;1.5,$L$6,IF(B35&lt;2.5,$L$5,IF(B35&lt;3.5,$L$4,IF(B35&lt;4.5,$L$3,"n/a"))))</f>
        <v>Moderate/Low</v>
      </c>
      <c r="D35" s="372" t="str">
        <f>IF(H35&lt;B35,"↑",IF(H35&gt;B35,"↓","↔"))</f>
        <v>↑</v>
      </c>
      <c r="E35" s="5" t="s">
        <v>329</v>
      </c>
      <c r="F35" s="251" t="s">
        <v>330</v>
      </c>
      <c r="G35" s="5"/>
      <c r="H35" s="247">
        <v>0</v>
      </c>
      <c r="I35" s="287" t="str">
        <f>IF(H35&lt;1.5,$L$6,IF(H35&lt;2.5,$L$5,IF(H35&lt;3.5,$L$4,IF(H35&lt;4.5,$L$3,"n/a"))))</f>
        <v>Not at all</v>
      </c>
    </row>
    <row r="36" spans="1:9" s="112" customFormat="1" ht="15" customHeight="1" thickTop="1" thickBot="1" x14ac:dyDescent="0.3">
      <c r="A36" s="81" t="str">
        <f>Questionnaire!$A$107</f>
        <v>6.2 Housing</v>
      </c>
      <c r="B36" s="356">
        <f>Questionnaire!J110</f>
        <v>2.5</v>
      </c>
      <c r="C36" s="347" t="str">
        <f>IF(B36&lt;1.5,$L$6,IF(B36&lt;2.5,$L$5,IF(B36&lt;3.5,$L$4,IF(B36&lt;4.5,$L$3,"n/a"))))</f>
        <v>Substantial</v>
      </c>
      <c r="D36" s="347" t="str">
        <f>IF(H36&lt;B36,"↑",IF(H36&gt;B36,"↓","↔"))</f>
        <v>↑</v>
      </c>
      <c r="E36" s="6"/>
      <c r="F36" s="252"/>
      <c r="G36" s="6"/>
      <c r="H36" s="247">
        <v>0</v>
      </c>
      <c r="I36" s="287" t="str">
        <f>IF(H36&lt;1.5,$L$6,IF(H36&lt;2.5,$L$5,IF(H36&lt;3.5,$L$4,IF(H36&lt;4.5,$L$3,"n/a"))))</f>
        <v>Not at all</v>
      </c>
    </row>
    <row r="37" spans="1:9" s="112" customFormat="1" ht="15" customHeight="1" thickTop="1" thickBot="1" x14ac:dyDescent="0.3">
      <c r="A37" s="255" t="str">
        <f>Questionnaire!$A$111</f>
        <v>6.3 Education and training</v>
      </c>
      <c r="B37" s="371">
        <f>Questionnaire!J115</f>
        <v>2.5</v>
      </c>
      <c r="C37" s="347" t="str">
        <f>IF(B37&lt;1.5,$L$6,IF(B37&lt;2.5,$L$5,IF(B37&lt;3.5,$L$4,IF(B37&lt;4.5,$L$3,"n/a"))))</f>
        <v>Substantial</v>
      </c>
      <c r="D37" s="372" t="str">
        <f>IF(H37&lt;B37,"↑",IF(H37&gt;B37,"↓","↔"))</f>
        <v>↑</v>
      </c>
      <c r="E37" s="6"/>
      <c r="F37" s="252"/>
      <c r="G37" s="6"/>
      <c r="H37" s="247">
        <v>0</v>
      </c>
      <c r="I37" s="287" t="str">
        <f>IF(H37&lt;1.5,$L$6,IF(H37&lt;2.5,$L$5,IF(H37&lt;3.5,$L$4,IF(H37&lt;4.5,$L$3,"n/a"))))</f>
        <v>Not at all</v>
      </c>
    </row>
    <row r="38" spans="1:9" s="112" customFormat="1" ht="15" customHeight="1" thickTop="1" thickBot="1" x14ac:dyDescent="0.3">
      <c r="A38" s="256" t="str">
        <f>Questionnaire!$A$116</f>
        <v>6.4 Mobility ??????</v>
      </c>
      <c r="B38" s="357" t="str">
        <f>Questionnaire!J120</f>
        <v>n/a</v>
      </c>
      <c r="C38" s="345" t="str">
        <f>IF(B38&lt;1.5,$L$6,IF(B38&lt;2.5,$L$5,IF(B38&lt;3.5,$L$4,IF(B38&lt;4.5,$L$3,"n/a"))))</f>
        <v>n/a</v>
      </c>
      <c r="D38" s="362" t="str">
        <f>IF(H38&lt;B38,"↑",IF(H38&gt;B38,"↓","↔"))</f>
        <v>↑</v>
      </c>
      <c r="E38" s="8"/>
      <c r="F38" s="9"/>
      <c r="G38" s="9"/>
      <c r="H38" s="247">
        <v>0</v>
      </c>
      <c r="I38" s="257" t="str">
        <f>IF(H38&lt;1.5,$L$6,IF(H38&lt;2.5,$L$5,IF(H38&lt;3.5,$L$4,IF(H38&lt;4.5,$L$3,"n/a"))))</f>
        <v>Not at all</v>
      </c>
    </row>
    <row r="39" spans="1:9" s="109" customFormat="1" ht="13.5" thickTop="1" thickBot="1" x14ac:dyDescent="0.3">
      <c r="A39" s="82" t="s">
        <v>14</v>
      </c>
      <c r="B39" s="350">
        <f>IF(COUNT(B35:B38)=0,"n/a",(AVERAGE(B35:B38)))</f>
        <v>2.4444444444444446</v>
      </c>
      <c r="C39" s="359" t="str">
        <f>IF(B39&lt;1.5,$L$6,IF(B39&lt;2.5,$L$5,IF(B39&lt;3.5,$L$4,IF(B39&lt;4.5,$L$3,"n/a"))))</f>
        <v>Moderate/Low</v>
      </c>
      <c r="D39" s="351" t="str">
        <f>IF(H39&lt;B39,"↑",IF(H39&gt;B39,"↓","↔"))</f>
        <v>↑</v>
      </c>
      <c r="E39" s="114"/>
      <c r="F39" s="114"/>
      <c r="G39" s="114"/>
      <c r="H39" s="10">
        <f>AVERAGE(H35:H38)</f>
        <v>0</v>
      </c>
      <c r="I39" s="293" t="str">
        <f>IF(H39&lt;1.5,$L$6,IF(H39&lt;2.5,$L$5,IF(H39&lt;3.5,$L$4,IF(H39&lt;4.5,$L$3,"n/a"))))</f>
        <v>Not at all</v>
      </c>
    </row>
    <row r="40" spans="1:9" x14ac:dyDescent="0.25">
      <c r="B40" s="282"/>
      <c r="C40" s="285"/>
      <c r="I40" s="285"/>
    </row>
    <row r="41" spans="1:9" x14ac:dyDescent="0.25">
      <c r="C41" s="117"/>
    </row>
    <row r="44" spans="1:9" x14ac:dyDescent="0.25">
      <c r="D44" s="95"/>
      <c r="I44" s="95"/>
    </row>
    <row r="45" spans="1:9" x14ac:dyDescent="0.25">
      <c r="F45" s="118"/>
    </row>
    <row r="46" spans="1:9" x14ac:dyDescent="0.25">
      <c r="B46" s="281"/>
    </row>
    <row r="52" spans="2:2" x14ac:dyDescent="0.25">
      <c r="B52" s="284"/>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5" priority="41" operator="equal">
      <formula>"High"</formula>
    </cfRule>
    <cfRule type="cellIs" dxfId="134" priority="42" operator="equal">
      <formula>"Substantial"</formula>
    </cfRule>
    <cfRule type="cellIs" dxfId="133" priority="43" operator="equal">
      <formula>"Moderate"</formula>
    </cfRule>
    <cfRule type="containsText" dxfId="132" priority="44" operator="containsText" text="Low">
      <formula>NOT(ISERROR(SEARCH("Low",G2)))</formula>
    </cfRule>
  </conditionalFormatting>
  <conditionalFormatting sqref="H35:I38">
    <cfRule type="cellIs" dxfId="131" priority="33" operator="equal">
      <formula>"High"</formula>
    </cfRule>
    <cfRule type="cellIs" dxfId="130" priority="34" operator="equal">
      <formula>"Substantial"</formula>
    </cfRule>
    <cfRule type="cellIs" dxfId="129" priority="35" operator="equal">
      <formula>"Moderate"</formula>
    </cfRule>
    <cfRule type="containsText" dxfId="128" priority="36" operator="containsText" text="Low">
      <formula>NOT(ISERROR(SEARCH("Low",H35)))</formula>
    </cfRule>
  </conditionalFormatting>
  <conditionalFormatting sqref="H39">
    <cfRule type="cellIs" dxfId="127" priority="29" operator="equal">
      <formula>"High"</formula>
    </cfRule>
    <cfRule type="cellIs" dxfId="126" priority="30" operator="equal">
      <formula>"Substantial"</formula>
    </cfRule>
    <cfRule type="cellIs" dxfId="125" priority="31" operator="equal">
      <formula>"Moderate"</formula>
    </cfRule>
    <cfRule type="containsText" dxfId="124" priority="32" operator="containsText" text="Low">
      <formula>NOT(ISERROR(SEARCH("Low",H39)))</formula>
    </cfRule>
  </conditionalFormatting>
  <conditionalFormatting sqref="C1">
    <cfRule type="cellIs" dxfId="123" priority="21" operator="equal">
      <formula>"High"</formula>
    </cfRule>
    <cfRule type="cellIs" dxfId="122" priority="22" operator="equal">
      <formula>"Substantial"</formula>
    </cfRule>
    <cfRule type="cellIs" dxfId="121" priority="23" operator="equal">
      <formula>"Moderate"</formula>
    </cfRule>
    <cfRule type="cellIs" dxfId="120" priority="24" operator="equal">
      <formula>"Low"</formula>
    </cfRule>
  </conditionalFormatting>
  <conditionalFormatting sqref="F1">
    <cfRule type="cellIs" dxfId="119" priority="17" operator="equal">
      <formula>"High"</formula>
    </cfRule>
    <cfRule type="cellIs" dxfId="118" priority="18" operator="equal">
      <formula>"Substantial"</formula>
    </cfRule>
    <cfRule type="cellIs" dxfId="117" priority="19" operator="equal">
      <formula>"Moderate"</formula>
    </cfRule>
    <cfRule type="cellIs" dxfId="116" priority="20" operator="equal">
      <formula>"Low"</formula>
    </cfRule>
  </conditionalFormatting>
  <conditionalFormatting sqref="A5:I9 A15 C15:I15 A34:I38 A28:A32 A39 C39:I39 A11:I14 A10 C10:I10 A23:I27 A22 C22:I22 A16:I21 C28:I32">
    <cfRule type="cellIs" dxfId="115" priority="46" operator="equal">
      <formula>$L$5</formula>
    </cfRule>
    <cfRule type="cellIs" dxfId="114" priority="47" operator="equal">
      <formula>$L$4</formula>
    </cfRule>
    <cfRule type="cellIs" dxfId="113" priority="48" operator="equal">
      <formula>$L$3</formula>
    </cfRule>
    <cfRule type="cellIs" dxfId="112" priority="57" operator="equal">
      <formula>$L$6</formula>
    </cfRule>
  </conditionalFormatting>
  <conditionalFormatting sqref="G33">
    <cfRule type="cellIs" dxfId="111" priority="1" operator="equal">
      <formula>"High"</formula>
    </cfRule>
    <cfRule type="cellIs" dxfId="110" priority="2" operator="equal">
      <formula>"Substantial"</formula>
    </cfRule>
    <cfRule type="cellIs" dxfId="109" priority="3" operator="equal">
      <formula>"Moderate"</formula>
    </cfRule>
    <cfRule type="containsText" dxfId="108" priority="4" operator="containsText" text="Low">
      <formula>NOT(ISERROR(SEARCH("Low",G33)))</formula>
    </cfRule>
  </conditionalFormatting>
  <conditionalFormatting sqref="A33 C33:I33">
    <cfRule type="cellIs" dxfId="107" priority="5" operator="equal">
      <formula>$L$5</formula>
    </cfRule>
    <cfRule type="cellIs" dxfId="106" priority="6" operator="equal">
      <formula>$L$4</formula>
    </cfRule>
    <cfRule type="cellIs" dxfId="105" priority="7" operator="equal">
      <formula>$L$3</formula>
    </cfRule>
    <cfRule type="cellIs" dxfId="104"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120"/>
  <sheetViews>
    <sheetView zoomScale="70" zoomScaleNormal="70" zoomScaleSheetLayoutView="100" workbookViewId="0">
      <pane ySplit="2" topLeftCell="A93" activePane="bottomLeft" state="frozen"/>
      <selection pane="bottomLeft" activeCell="J1" sqref="J1"/>
    </sheetView>
  </sheetViews>
  <sheetFormatPr defaultColWidth="8.81640625" defaultRowHeight="12.5" x14ac:dyDescent="0.25"/>
  <cols>
    <col min="1" max="1" width="18" style="95" customWidth="1"/>
    <col min="2" max="2" width="29" style="95" customWidth="1"/>
    <col min="3" max="3" width="30.54296875" style="170" customWidth="1"/>
    <col min="4" max="4" width="14.453125" style="171" customWidth="1"/>
    <col min="5" max="6" width="7.453125" style="26" customWidth="1"/>
    <col min="7" max="7" width="1.1796875" style="26" customWidth="1"/>
    <col min="8" max="8" width="7.453125" style="26" customWidth="1"/>
    <col min="9" max="9" width="12.54296875" style="116" customWidth="1"/>
    <col min="10" max="10" width="12.26953125" style="116" customWidth="1"/>
    <col min="11" max="11" width="65.81640625" style="95" customWidth="1"/>
    <col min="12" max="12" width="15.54296875" style="318" customWidth="1"/>
    <col min="13" max="13" width="13.453125" style="95" hidden="1" customWidth="1"/>
    <col min="14" max="14" width="14.81640625" style="95" hidden="1" customWidth="1"/>
    <col min="15" max="15" width="11.1796875" style="95" hidden="1" customWidth="1"/>
    <col min="16" max="16" width="13.81640625" style="95" customWidth="1"/>
    <col min="17" max="16384" width="8.81640625" style="95"/>
  </cols>
  <sheetData>
    <row r="1" spans="1:15" ht="21" customHeight="1" thickBot="1" x14ac:dyDescent="0.4">
      <c r="A1" s="376" t="s">
        <v>27</v>
      </c>
      <c r="B1" s="377" t="str">
        <f>Profile!F1</f>
        <v>Coastal Fisheries</v>
      </c>
      <c r="C1" s="375" t="s">
        <v>22</v>
      </c>
      <c r="D1" s="467" t="str">
        <f>Profile!E2</f>
        <v>Tanzania</v>
      </c>
      <c r="E1" s="468"/>
      <c r="F1" s="373" t="s">
        <v>26</v>
      </c>
      <c r="G1" s="378"/>
      <c r="H1" s="379"/>
      <c r="I1" s="380"/>
      <c r="J1" s="374" t="str">
        <f>Profile!B3</f>
        <v xml:space="preserve"> 27. /07 . / 2022 . .</v>
      </c>
      <c r="K1" s="119"/>
      <c r="L1" s="381" t="s">
        <v>179</v>
      </c>
    </row>
    <row r="2" spans="1:15" s="108" customFormat="1" ht="15" customHeight="1" thickBot="1" x14ac:dyDescent="0.3">
      <c r="A2" s="579" t="s">
        <v>0</v>
      </c>
      <c r="B2" s="580"/>
      <c r="C2" s="382" t="s">
        <v>2</v>
      </c>
      <c r="D2" s="382" t="s">
        <v>87</v>
      </c>
      <c r="E2" s="382" t="s">
        <v>88</v>
      </c>
      <c r="F2" s="579" t="s">
        <v>86</v>
      </c>
      <c r="G2" s="580"/>
      <c r="H2" s="580"/>
      <c r="I2" s="580"/>
      <c r="J2" s="580"/>
      <c r="K2" s="580"/>
      <c r="L2" s="383"/>
      <c r="M2" s="113"/>
    </row>
    <row r="3" spans="1:15" s="108" customFormat="1" ht="24.75" customHeight="1" thickBot="1" x14ac:dyDescent="0.35">
      <c r="A3" s="120" t="s">
        <v>215</v>
      </c>
      <c r="B3" s="121"/>
      <c r="C3" s="121"/>
      <c r="D3" s="121"/>
      <c r="E3" s="121"/>
      <c r="F3" s="121"/>
      <c r="G3" s="121"/>
      <c r="H3" s="121"/>
      <c r="I3" s="121"/>
      <c r="J3" s="121"/>
      <c r="K3" s="121"/>
      <c r="L3" s="384"/>
      <c r="N3" s="122" t="s">
        <v>4</v>
      </c>
      <c r="O3" s="108">
        <v>4.5</v>
      </c>
    </row>
    <row r="4" spans="1:15" s="108" customFormat="1" ht="21" customHeight="1" x14ac:dyDescent="0.3">
      <c r="A4" s="123" t="s">
        <v>29</v>
      </c>
      <c r="B4" s="124"/>
      <c r="C4" s="124"/>
      <c r="D4" s="124"/>
      <c r="E4" s="124"/>
      <c r="F4" s="124"/>
      <c r="G4" s="124"/>
      <c r="H4" s="124"/>
      <c r="I4" s="124"/>
      <c r="J4" s="124"/>
      <c r="K4" s="124"/>
      <c r="L4" s="384"/>
      <c r="N4" s="122" t="s">
        <v>5</v>
      </c>
      <c r="O4" s="108">
        <v>3.5</v>
      </c>
    </row>
    <row r="5" spans="1:15" s="108" customFormat="1" ht="60.75" customHeight="1" x14ac:dyDescent="0.25">
      <c r="A5" s="558" t="s">
        <v>71</v>
      </c>
      <c r="B5" s="558"/>
      <c r="C5" s="39" t="s">
        <v>221</v>
      </c>
      <c r="D5" s="50" t="s">
        <v>42</v>
      </c>
      <c r="E5" s="125">
        <f>IF(D5=$N$6,1,IF(D5=$N$5,2,IF(D5=$N$4,3,IF(D5=$N$3,4,"n/a"))))</f>
        <v>2</v>
      </c>
      <c r="F5" s="587" t="s">
        <v>266</v>
      </c>
      <c r="G5" s="587"/>
      <c r="H5" s="587"/>
      <c r="I5" s="587"/>
      <c r="J5" s="587"/>
      <c r="K5" s="587"/>
      <c r="L5" s="384"/>
      <c r="N5" s="113" t="s">
        <v>42</v>
      </c>
      <c r="O5" s="109">
        <v>2.5</v>
      </c>
    </row>
    <row r="6" spans="1:15" s="108" customFormat="1" ht="148.5" customHeight="1" x14ac:dyDescent="0.25">
      <c r="A6" s="558" t="s">
        <v>30</v>
      </c>
      <c r="B6" s="558"/>
      <c r="C6" s="39" t="s">
        <v>269</v>
      </c>
      <c r="D6" s="50" t="s">
        <v>42</v>
      </c>
      <c r="E6" s="125">
        <f>IF(D6=$N$6,1,IF(D6=$N$5,2,IF(D6=$N$4,3,IF(D6=$N$3,4,"n/a"))))</f>
        <v>2</v>
      </c>
      <c r="F6" s="587" t="s">
        <v>267</v>
      </c>
      <c r="G6" s="587"/>
      <c r="H6" s="587"/>
      <c r="I6" s="587"/>
      <c r="J6" s="587"/>
      <c r="K6" s="587"/>
      <c r="L6" s="384"/>
      <c r="N6" s="113" t="s">
        <v>79</v>
      </c>
      <c r="O6" s="109">
        <v>1.5</v>
      </c>
    </row>
    <row r="7" spans="1:15" s="108" customFormat="1" ht="86.5" customHeight="1" x14ac:dyDescent="0.3">
      <c r="A7" s="558" t="s">
        <v>188</v>
      </c>
      <c r="B7" s="558"/>
      <c r="C7" s="39" t="s">
        <v>270</v>
      </c>
      <c r="D7" s="50" t="s">
        <v>42</v>
      </c>
      <c r="E7" s="125">
        <f>IF(D7=$N$6,1,IF(D7=$N$5,2,IF(D7=$N$4,3,IF(D7=$N$3,4,"n/a"))))</f>
        <v>2</v>
      </c>
      <c r="F7" s="587" t="s">
        <v>268</v>
      </c>
      <c r="G7" s="587"/>
      <c r="H7" s="587"/>
      <c r="I7" s="587"/>
      <c r="J7" s="587"/>
      <c r="K7" s="587"/>
      <c r="L7" s="384"/>
      <c r="N7" s="122" t="s">
        <v>19</v>
      </c>
    </row>
    <row r="8" spans="1:15" s="108" customFormat="1" ht="63" customHeight="1" x14ac:dyDescent="0.25">
      <c r="A8" s="558" t="s">
        <v>40</v>
      </c>
      <c r="B8" s="558"/>
      <c r="C8" s="39" t="s">
        <v>224</v>
      </c>
      <c r="D8" s="50" t="s">
        <v>5</v>
      </c>
      <c r="E8" s="125">
        <f>IF(D8=$N$6,1,IF(D8=$N$5,2,IF(D8=$N$4,3,IF(D8=$N$3,4,"n/a"))))</f>
        <v>3</v>
      </c>
      <c r="F8" s="587" t="s">
        <v>271</v>
      </c>
      <c r="G8" s="587"/>
      <c r="H8" s="587"/>
      <c r="I8" s="587"/>
      <c r="J8" s="587"/>
      <c r="K8" s="587"/>
      <c r="L8" s="384"/>
      <c r="N8" s="113"/>
    </row>
    <row r="9" spans="1:15" s="108" customFormat="1" ht="130.5" customHeight="1" thickBot="1" x14ac:dyDescent="0.3">
      <c r="A9" s="557" t="s">
        <v>59</v>
      </c>
      <c r="B9" s="557"/>
      <c r="C9" s="189" t="s">
        <v>273</v>
      </c>
      <c r="D9" s="177" t="s">
        <v>42</v>
      </c>
      <c r="E9" s="185">
        <f>IF(D9=$N$6,1,IF(D9=$N$5,2,IF(D9=$N$4,3,IF(D9=$N$3,4,"n/a"))))</f>
        <v>2</v>
      </c>
      <c r="F9" s="543" t="s">
        <v>274</v>
      </c>
      <c r="G9" s="544"/>
      <c r="H9" s="543"/>
      <c r="I9" s="543"/>
      <c r="J9" s="543"/>
      <c r="K9" s="543"/>
      <c r="L9" s="384"/>
      <c r="N9" s="126"/>
    </row>
    <row r="10" spans="1:15" s="108" customFormat="1" ht="28.5" customHeight="1" thickBot="1" x14ac:dyDescent="0.35">
      <c r="A10" s="567"/>
      <c r="B10" s="583"/>
      <c r="C10" s="193" t="s">
        <v>24</v>
      </c>
      <c r="D10" s="92" t="str">
        <f>IF(E10&lt;1.5,$N$6,IF(E10&lt;2.5,$N$5,IF(E10&lt;3.5,$N$4,IF(E10&lt;4.5,$N$3,"n/a"))))</f>
        <v>Moderate/Low</v>
      </c>
      <c r="E10" s="258">
        <f>IF(COUNT(E5:E9)=0,"n/a",AVERAGE(E5:E9))</f>
        <v>2.2000000000000002</v>
      </c>
      <c r="F10" s="51">
        <f>E10</f>
        <v>2.2000000000000002</v>
      </c>
      <c r="G10" s="226"/>
      <c r="H10" s="52" t="s">
        <v>23</v>
      </c>
      <c r="I10" s="28" t="str">
        <f>D10</f>
        <v>Moderate/Low</v>
      </c>
      <c r="J10" s="93">
        <f>IF(I10=$N$7,"n/a",IF(AND(I10=$N$5,D10=$N$6),1.5,IF(AND(I10=$N$4,D10=$N$5),2.5,IF(AND(I10=$N$3,D10=$N$4),3.5,IF(AND(I10=$N$6,D10=$N$5),1.49,IF(AND(I10=$N$5,D10=$N$4),2.49,IF(AND(I10=$N$4,D10=$N$3),3.49,E10)))))))</f>
        <v>2.2000000000000002</v>
      </c>
      <c r="K10" s="94" t="s">
        <v>91</v>
      </c>
      <c r="L10" s="385"/>
      <c r="N10" s="122"/>
    </row>
    <row r="11" spans="1:15" s="108" customFormat="1" ht="20.25" customHeight="1" thickBot="1" x14ac:dyDescent="0.35">
      <c r="A11" s="128" t="s">
        <v>28</v>
      </c>
      <c r="B11" s="129"/>
      <c r="C11" s="190"/>
      <c r="D11" s="130"/>
      <c r="E11" s="130"/>
      <c r="F11" s="130"/>
      <c r="G11" s="130"/>
      <c r="H11" s="130"/>
      <c r="I11" s="130"/>
      <c r="J11" s="130"/>
      <c r="K11" s="130"/>
      <c r="L11" s="384"/>
      <c r="N11" s="122"/>
    </row>
    <row r="12" spans="1:15" ht="99.5" customHeight="1" x14ac:dyDescent="0.3">
      <c r="A12" s="558" t="s">
        <v>189</v>
      </c>
      <c r="B12" s="558"/>
      <c r="C12" s="39" t="s">
        <v>272</v>
      </c>
      <c r="D12" s="176" t="s">
        <v>42</v>
      </c>
      <c r="E12" s="187">
        <f>IF(D12=$N$6,1,IF(D12=$N$5,2,IF(D12=$N$4,3,IF(D12=$N$3,4,"n/a"))))</f>
        <v>2</v>
      </c>
      <c r="F12" s="569" t="s">
        <v>275</v>
      </c>
      <c r="G12" s="569"/>
      <c r="H12" s="569"/>
      <c r="I12" s="569"/>
      <c r="J12" s="569"/>
      <c r="K12" s="569"/>
      <c r="L12" s="386" t="s">
        <v>96</v>
      </c>
      <c r="N12" s="122"/>
    </row>
    <row r="13" spans="1:15" ht="87" customHeight="1" thickBot="1" x14ac:dyDescent="0.3">
      <c r="A13" s="545" t="s">
        <v>190</v>
      </c>
      <c r="B13" s="545"/>
      <c r="C13" s="194" t="s">
        <v>225</v>
      </c>
      <c r="D13" s="192" t="s">
        <v>42</v>
      </c>
      <c r="E13" s="188">
        <f>IF(D13=$N$6,1,IF(D13=$N$5,2,IF(D13=$N$4,3,IF(D13=$N$3,4,"n/a"))))</f>
        <v>2</v>
      </c>
      <c r="F13" s="564" t="s">
        <v>276</v>
      </c>
      <c r="G13" s="510"/>
      <c r="H13" s="510"/>
      <c r="I13" s="510"/>
      <c r="J13" s="510"/>
      <c r="K13" s="548"/>
      <c r="L13" s="386" t="s">
        <v>96</v>
      </c>
    </row>
    <row r="14" spans="1:15" s="111" customFormat="1" ht="28.5" customHeight="1" thickBot="1" x14ac:dyDescent="0.35">
      <c r="A14" s="567"/>
      <c r="B14" s="568"/>
      <c r="C14" s="193" t="s">
        <v>24</v>
      </c>
      <c r="D14" s="29" t="str">
        <f>IF(E14&lt;1.5,$N$6,IF(E14&lt;2.5,$N$5,IF(E14&lt;3.5,$N$4,IF(E14&lt;4.5,$N$3,"n/a"))))</f>
        <v>Moderate/Low</v>
      </c>
      <c r="E14" s="154">
        <f>IF(COUNT(E12:E13)=0,"n/a",AVERAGE(E12:E13))</f>
        <v>2</v>
      </c>
      <c r="F14" s="30">
        <f>E14</f>
        <v>2</v>
      </c>
      <c r="G14" s="226"/>
      <c r="H14" s="31" t="s">
        <v>23</v>
      </c>
      <c r="I14" s="28" t="str">
        <f>D14</f>
        <v>Moderate/Low</v>
      </c>
      <c r="J14" s="32">
        <f>IF(I14=$N$7,"n/a",IF(AND(I14=$N$5,D14=$N$6),1.5,IF(AND(I14=$N$4,D14=$N$5),2.5,IF(AND(I14=$N$3,D14=$N$4),3.5,IF(AND(I14=$N$6,D14=$N$5),1.49,IF(AND(I14=$N$5,D14=$N$4),2.49,IF(AND(I14=$N$4,D14=$N$3),3.49,E14)))))))</f>
        <v>2</v>
      </c>
      <c r="K14" s="191" t="s">
        <v>91</v>
      </c>
      <c r="L14" s="387"/>
      <c r="N14" s="122"/>
    </row>
    <row r="15" spans="1:15" ht="21.75" customHeight="1" x14ac:dyDescent="0.3">
      <c r="A15" s="405" t="s">
        <v>31</v>
      </c>
      <c r="B15" s="128"/>
      <c r="C15" s="128"/>
      <c r="D15" s="128"/>
      <c r="E15" s="128"/>
      <c r="F15" s="128"/>
      <c r="G15" s="128"/>
      <c r="H15" s="128"/>
      <c r="I15" s="128"/>
      <c r="J15" s="128"/>
      <c r="K15" s="128"/>
      <c r="L15" s="388"/>
      <c r="N15" s="122"/>
    </row>
    <row r="16" spans="1:15" ht="58.5" customHeight="1" thickBot="1" x14ac:dyDescent="0.3">
      <c r="A16" s="557" t="s">
        <v>191</v>
      </c>
      <c r="B16" s="557"/>
      <c r="C16" s="194" t="s">
        <v>277</v>
      </c>
      <c r="D16" s="177" t="s">
        <v>42</v>
      </c>
      <c r="E16" s="181">
        <f>IF(D16=$N$6,1,IF(D16=$N$5,2,IF(D16=$N$4,3,IF(D16=$N$3,4,"n/a"))))</f>
        <v>2</v>
      </c>
      <c r="F16" s="546" t="s">
        <v>226</v>
      </c>
      <c r="G16" s="510"/>
      <c r="H16" s="547"/>
      <c r="I16" s="547"/>
      <c r="J16" s="510"/>
      <c r="K16" s="548"/>
      <c r="L16" s="388"/>
    </row>
    <row r="17" spans="1:14" s="108" customFormat="1" ht="24.75" customHeight="1" thickBot="1" x14ac:dyDescent="0.3">
      <c r="A17" s="590"/>
      <c r="B17" s="591"/>
      <c r="C17" s="193" t="s">
        <v>24</v>
      </c>
      <c r="D17" s="29" t="str">
        <f>IF(E17&lt;1.5,$N$6,IF(E17&lt;2.5,$N$5,IF(E17&lt;3.5,$N$4,IF(E17&lt;4.5,$N$3,"n/a"))))</f>
        <v>Moderate/Low</v>
      </c>
      <c r="E17" s="154">
        <f>IF(COUNT(E16)=0,"n/a",AVERAGE(E16))</f>
        <v>2</v>
      </c>
      <c r="F17" s="30">
        <f>E17</f>
        <v>2</v>
      </c>
      <c r="G17" s="226"/>
      <c r="H17" s="31" t="s">
        <v>23</v>
      </c>
      <c r="I17" s="28" t="str">
        <f>D17</f>
        <v>Moderate/Low</v>
      </c>
      <c r="J17" s="32">
        <f>IF(I17=$N$7,"n/a",IF(AND(I17=$N$5,D17=$N$6),1.5,IF(AND(I17=$N$4,D17=$N$5),2.5,IF(AND(I17=$N$3,D17=$N$4),3.5,IF(AND(I17=$N$6,D17=$N$5),1.49,IF(AND(I17=$N$5,D17=$N$4),2.49,IF(AND(I17=$N$4,D17=$N$3),3.49,E17)))))))</f>
        <v>2</v>
      </c>
      <c r="K17" s="191" t="s">
        <v>91</v>
      </c>
      <c r="L17" s="384"/>
      <c r="N17" s="110"/>
    </row>
    <row r="18" spans="1:14" s="131" customFormat="1" ht="21" customHeight="1" x14ac:dyDescent="0.3">
      <c r="A18" s="128" t="s">
        <v>69</v>
      </c>
      <c r="B18" s="128"/>
      <c r="C18" s="128"/>
      <c r="D18" s="128"/>
      <c r="E18" s="128"/>
      <c r="F18" s="128"/>
      <c r="G18" s="128"/>
      <c r="H18" s="128"/>
      <c r="I18" s="128"/>
      <c r="J18" s="128"/>
      <c r="K18" s="128"/>
      <c r="L18" s="388"/>
      <c r="N18" s="132"/>
    </row>
    <row r="19" spans="1:14" s="131" customFormat="1" ht="39.5" customHeight="1" x14ac:dyDescent="0.3">
      <c r="A19" s="558" t="s">
        <v>73</v>
      </c>
      <c r="B19" s="558"/>
      <c r="C19" s="39" t="s">
        <v>278</v>
      </c>
      <c r="D19" s="50" t="s">
        <v>42</v>
      </c>
      <c r="E19" s="173">
        <f>IF(D19=$N$6,1,IF(D19=$N$5,2,IF(D19=$N$4,3,IF(D19=$N$3,4,"n/a"))))</f>
        <v>2</v>
      </c>
      <c r="F19" s="546" t="s">
        <v>333</v>
      </c>
      <c r="G19" s="547"/>
      <c r="H19" s="547"/>
      <c r="I19" s="547"/>
      <c r="J19" s="547"/>
      <c r="K19" s="548"/>
      <c r="L19" s="386" t="s">
        <v>96</v>
      </c>
      <c r="N19" s="132"/>
    </row>
    <row r="20" spans="1:14" s="131" customFormat="1" ht="33" customHeight="1" thickBot="1" x14ac:dyDescent="0.35">
      <c r="A20" s="545" t="s">
        <v>70</v>
      </c>
      <c r="B20" s="545"/>
      <c r="C20" s="194" t="s">
        <v>279</v>
      </c>
      <c r="D20" s="186" t="s">
        <v>5</v>
      </c>
      <c r="E20" s="185">
        <f>IF(D20=$N$6,1,IF(D20=$N$5,2,IF(D20=$N$4,3,IF(D20=$N$3,4,"n/a"))))</f>
        <v>3</v>
      </c>
      <c r="F20" s="494" t="s">
        <v>280</v>
      </c>
      <c r="G20" s="510"/>
      <c r="H20" s="495"/>
      <c r="I20" s="495"/>
      <c r="J20" s="495"/>
      <c r="K20" s="496"/>
      <c r="L20" s="389"/>
      <c r="N20" s="132"/>
    </row>
    <row r="21" spans="1:14" s="108" customFormat="1" ht="29.25" customHeight="1" thickBot="1" x14ac:dyDescent="0.3">
      <c r="A21" s="567"/>
      <c r="B21" s="568"/>
      <c r="C21" s="193" t="s">
        <v>24</v>
      </c>
      <c r="D21" s="29" t="str">
        <f>IF(E21&lt;1.5,$N$6,IF(E21&lt;2.5,$N$5,IF(E21&lt;3.5,$N$4,IF(E21&lt;4.5,$N$3,"n/a"))))</f>
        <v>Substantial</v>
      </c>
      <c r="E21" s="154">
        <f>IF(COUNT(E19:E20)=0,"n/a",AVERAGE(E19:E20))</f>
        <v>2.5</v>
      </c>
      <c r="F21" s="30">
        <f>E21</f>
        <v>2.5</v>
      </c>
      <c r="G21" s="226"/>
      <c r="H21" s="31" t="s">
        <v>23</v>
      </c>
      <c r="I21" s="28" t="str">
        <f>D21</f>
        <v>Substantial</v>
      </c>
      <c r="J21" s="93">
        <f>IF(I21=$N$7,"n/a",IF(AND(I21=$N$5,D21=$N$6),1.5,IF(AND(I21=$N$4,D21=$N$5),2.5,IF(AND(I21=$N$3,D21=$N$4),3.5,IF(AND(I21=$N$6,D21=$N$5),1.49,IF(AND(I21=$N$5,D21=$N$4),2.49,IF(AND(I21=$N$4,D21=$N$3),3.49,E21)))))))</f>
        <v>2.5</v>
      </c>
      <c r="K21" s="91" t="s">
        <v>91</v>
      </c>
      <c r="L21" s="390"/>
    </row>
    <row r="22" spans="1:14" s="136" customFormat="1" ht="22.5" customHeight="1" thickBot="1" x14ac:dyDescent="0.3">
      <c r="A22" s="133" t="s">
        <v>216</v>
      </c>
      <c r="B22" s="134"/>
      <c r="C22" s="134"/>
      <c r="D22" s="135"/>
      <c r="E22" s="135"/>
      <c r="F22" s="135"/>
      <c r="G22" s="135"/>
      <c r="H22" s="135"/>
      <c r="I22" s="135"/>
      <c r="J22" s="135"/>
      <c r="K22" s="135"/>
      <c r="L22" s="384"/>
    </row>
    <row r="23" spans="1:14" ht="21.75" customHeight="1" thickBot="1" x14ac:dyDescent="0.3">
      <c r="A23" s="137" t="s">
        <v>44</v>
      </c>
      <c r="B23" s="138"/>
      <c r="C23" s="138"/>
      <c r="D23" s="138"/>
      <c r="E23" s="138"/>
      <c r="F23" s="138"/>
      <c r="G23" s="138"/>
      <c r="H23" s="138"/>
      <c r="I23" s="138"/>
      <c r="J23" s="138"/>
      <c r="K23" s="138"/>
      <c r="L23" s="386" t="s">
        <v>96</v>
      </c>
    </row>
    <row r="24" spans="1:14" ht="120.5" customHeight="1" x14ac:dyDescent="0.25">
      <c r="A24" s="581" t="s">
        <v>45</v>
      </c>
      <c r="B24" s="582"/>
      <c r="C24" s="183" t="s">
        <v>281</v>
      </c>
      <c r="D24" s="174" t="s">
        <v>42</v>
      </c>
      <c r="E24" s="184">
        <f>IF(D24=$N$6,1,IF(D24=$N$5,2,IF(D24=$N$4,3,IF(D24=$N$3,4,"n/a"))))</f>
        <v>2</v>
      </c>
      <c r="F24" s="569" t="s">
        <v>334</v>
      </c>
      <c r="G24" s="569"/>
      <c r="H24" s="569"/>
      <c r="I24" s="569"/>
      <c r="J24" s="569"/>
      <c r="K24" s="569"/>
      <c r="L24" s="386" t="s">
        <v>96</v>
      </c>
    </row>
    <row r="25" spans="1:14" ht="92.5" customHeight="1" thickBot="1" x14ac:dyDescent="0.3">
      <c r="A25" s="588" t="s">
        <v>62</v>
      </c>
      <c r="B25" s="589"/>
      <c r="C25" s="195" t="s">
        <v>282</v>
      </c>
      <c r="D25" s="175" t="s">
        <v>19</v>
      </c>
      <c r="E25" s="185" t="str">
        <f>IF(D25=$N$6,1,IF(D25=$N$5,2,IF(D25=$N$4,3,IF(D25=$N$3,4,"n/a"))))</f>
        <v>n/a</v>
      </c>
      <c r="F25" s="494" t="s">
        <v>283</v>
      </c>
      <c r="G25" s="495"/>
      <c r="H25" s="495"/>
      <c r="I25" s="495"/>
      <c r="J25" s="495"/>
      <c r="K25" s="496"/>
      <c r="L25" s="388"/>
    </row>
    <row r="26" spans="1:14" ht="35.25" customHeight="1" thickBot="1" x14ac:dyDescent="0.3">
      <c r="A26" s="555"/>
      <c r="B26" s="556"/>
      <c r="C26" s="42" t="s">
        <v>24</v>
      </c>
      <c r="D26" s="29" t="str">
        <f>IF(E26&lt;1.5,"Low",IF(E26&lt;2.5,"Moderate",IF(E26&lt;3.5,"Substantial",IF(E26&lt;4.5,"High","n/a"))))</f>
        <v>Moderate</v>
      </c>
      <c r="E26" s="154">
        <f>IF(COUNT(E24:E25)=0,"n/a",AVERAGE(E24:E25))</f>
        <v>2</v>
      </c>
      <c r="F26" s="51">
        <f>E26</f>
        <v>2</v>
      </c>
      <c r="G26" s="226"/>
      <c r="H26" s="52" t="s">
        <v>23</v>
      </c>
      <c r="I26" s="28" t="str">
        <f>D26</f>
        <v>Moderate</v>
      </c>
      <c r="J26" s="93">
        <f>IF(I26=$N$7,"n/a",IF(AND(I26=$N$5,D26=$N$6),1.5,IF(AND(I26=$N$4,D26=$N$5),2.5,IF(AND(I26=$N$3,D26=$N$4),3.5,IF(AND(I26=$N$6,D26=$N$5),1.49,IF(AND(I26=$N$5,D26=$N$4),2.49,IF(AND(I26=$N$4,D26=$N$3),3.49,E26)))))))</f>
        <v>2</v>
      </c>
      <c r="K26" s="334" t="s">
        <v>91</v>
      </c>
      <c r="L26" s="388"/>
    </row>
    <row r="27" spans="1:14" ht="20.25" customHeight="1" thickBot="1" x14ac:dyDescent="0.3">
      <c r="A27" s="139" t="s">
        <v>48</v>
      </c>
      <c r="B27" s="140"/>
      <c r="C27" s="141"/>
      <c r="D27" s="142"/>
      <c r="E27" s="142"/>
      <c r="F27" s="142"/>
      <c r="G27" s="142"/>
      <c r="H27" s="142"/>
      <c r="I27" s="142"/>
      <c r="J27" s="142"/>
      <c r="K27" s="142"/>
      <c r="L27" s="388"/>
    </row>
    <row r="28" spans="1:14" ht="93.5" customHeight="1" x14ac:dyDescent="0.25">
      <c r="A28" s="499" t="s">
        <v>65</v>
      </c>
      <c r="B28" s="500"/>
      <c r="C28" s="43" t="s">
        <v>287</v>
      </c>
      <c r="D28" s="176" t="s">
        <v>42</v>
      </c>
      <c r="E28" s="187">
        <f>IF(D28=$N$6,1,IF(D28=$N$5,2,IF(D28=$N$4,3,IF(D28=$N$3,4,"n/a"))))</f>
        <v>2</v>
      </c>
      <c r="F28" s="549" t="s">
        <v>285</v>
      </c>
      <c r="G28" s="550"/>
      <c r="H28" s="550"/>
      <c r="I28" s="550"/>
      <c r="J28" s="550"/>
      <c r="K28" s="551"/>
      <c r="L28" s="388"/>
    </row>
    <row r="29" spans="1:14" ht="50.25" customHeight="1" x14ac:dyDescent="0.25">
      <c r="A29" s="499" t="s">
        <v>46</v>
      </c>
      <c r="B29" s="500"/>
      <c r="C29" s="43" t="s">
        <v>288</v>
      </c>
      <c r="D29" s="50" t="s">
        <v>42</v>
      </c>
      <c r="E29" s="173">
        <f>IF(D29=$N$6,1,IF(D29=$N$5,2,IF(D29=$N$4,3,IF(D29=$N$3,4,"n/a"))))</f>
        <v>2</v>
      </c>
      <c r="F29" s="546" t="s">
        <v>284</v>
      </c>
      <c r="G29" s="547"/>
      <c r="H29" s="547"/>
      <c r="I29" s="547"/>
      <c r="J29" s="547"/>
      <c r="K29" s="548"/>
      <c r="L29" s="388"/>
    </row>
    <row r="30" spans="1:14" s="143" customFormat="1" ht="56.25" customHeight="1" x14ac:dyDescent="0.25">
      <c r="A30" s="499" t="s">
        <v>60</v>
      </c>
      <c r="B30" s="500"/>
      <c r="C30" s="43" t="s">
        <v>289</v>
      </c>
      <c r="D30" s="50" t="s">
        <v>42</v>
      </c>
      <c r="E30" s="173">
        <f>IF(D30=$N$6,1,IF(D30=$N$5,2,IF(D30=$N$4,3,IF(D30=$N$3,4,"n/a"))))</f>
        <v>2</v>
      </c>
      <c r="F30" s="493" t="s">
        <v>284</v>
      </c>
      <c r="G30" s="493"/>
      <c r="H30" s="493"/>
      <c r="I30" s="493"/>
      <c r="J30" s="493"/>
      <c r="K30" s="493"/>
      <c r="L30" s="384"/>
    </row>
    <row r="31" spans="1:14" s="136" customFormat="1" ht="36" customHeight="1" thickBot="1" x14ac:dyDescent="0.3">
      <c r="A31" s="562" t="s">
        <v>61</v>
      </c>
      <c r="B31" s="563"/>
      <c r="C31" s="43" t="s">
        <v>290</v>
      </c>
      <c r="D31" s="177" t="s">
        <v>42</v>
      </c>
      <c r="E31" s="182">
        <f>IF(D31=$N$6,1,IF(D31=$N$5,2,IF(D31=$N$4,3,IF(D31=$N$3,4,"n/a"))))</f>
        <v>2</v>
      </c>
      <c r="F31" s="564" t="s">
        <v>284</v>
      </c>
      <c r="G31" s="510"/>
      <c r="H31" s="510"/>
      <c r="I31" s="510"/>
      <c r="J31" s="510"/>
      <c r="K31" s="511"/>
      <c r="L31" s="386" t="s">
        <v>96</v>
      </c>
    </row>
    <row r="32" spans="1:14" s="108" customFormat="1" ht="25.5" customHeight="1" thickBot="1" x14ac:dyDescent="0.3">
      <c r="A32" s="198"/>
      <c r="B32" s="199"/>
      <c r="C32" s="42" t="s">
        <v>24</v>
      </c>
      <c r="D32" s="29" t="str">
        <f>IF(E32&lt;1.5,"Low",IF(E32&lt;2.5,"Moderate",IF(E32&lt;3.5,"Substantial",IF(E32&lt;4.5,"High","n/a"))))</f>
        <v>Moderate</v>
      </c>
      <c r="E32" s="154">
        <f>IF(COUNT(E28:E31)=0,"n/a",AVERAGE(E28:E31))</f>
        <v>2</v>
      </c>
      <c r="F32" s="30">
        <f>E32</f>
        <v>2</v>
      </c>
      <c r="G32" s="226"/>
      <c r="H32" s="31" t="s">
        <v>23</v>
      </c>
      <c r="I32" s="28" t="str">
        <f>D32</f>
        <v>Moderate</v>
      </c>
      <c r="J32" s="32">
        <f>IF(I32=$N$7,"n/a",IF(AND(I32=$N$5,D32=$N$6),1.5,IF(AND(I32=$N$4,D32=$N$5),2.5,IF(AND(I32=$N$3,D32=$N$4),3.5,IF(AND(I32=$N$6,D32=$N$5),1.49,IF(AND(I32=$N$5,D32=$N$4),2.49,IF(AND(I32=$N$4,D32=$N$3),3.49,E32)))))))</f>
        <v>2</v>
      </c>
      <c r="K32" s="191" t="s">
        <v>91</v>
      </c>
      <c r="L32" s="384"/>
    </row>
    <row r="33" spans="1:12" s="108" customFormat="1" ht="25.5" customHeight="1" thickBot="1" x14ac:dyDescent="0.3">
      <c r="A33" s="196" t="s">
        <v>49</v>
      </c>
      <c r="B33" s="197"/>
      <c r="C33" s="197"/>
      <c r="D33" s="197"/>
      <c r="E33" s="197"/>
      <c r="F33" s="197"/>
      <c r="G33" s="197"/>
      <c r="H33" s="197"/>
      <c r="I33" s="197"/>
      <c r="J33" s="197"/>
      <c r="K33" s="197"/>
      <c r="L33" s="384"/>
    </row>
    <row r="34" spans="1:12" s="108" customFormat="1" ht="82" customHeight="1" x14ac:dyDescent="0.25">
      <c r="A34" s="584" t="s">
        <v>50</v>
      </c>
      <c r="B34" s="585"/>
      <c r="C34" s="43" t="s">
        <v>294</v>
      </c>
      <c r="D34" s="50" t="s">
        <v>42</v>
      </c>
      <c r="E34" s="125">
        <f>IF(D34=$N$6,1,IF(D34=$N$5,2,IF(D34=$N$4,3,IF(D34=$N$3,4,"n/a"))))</f>
        <v>2</v>
      </c>
      <c r="F34" s="569" t="s">
        <v>286</v>
      </c>
      <c r="G34" s="569"/>
      <c r="H34" s="569"/>
      <c r="I34" s="569"/>
      <c r="J34" s="569"/>
      <c r="K34" s="569"/>
      <c r="L34" s="386" t="s">
        <v>96</v>
      </c>
    </row>
    <row r="35" spans="1:12" s="108" customFormat="1" ht="33" customHeight="1" x14ac:dyDescent="0.25">
      <c r="A35" s="586" t="s">
        <v>51</v>
      </c>
      <c r="B35" s="500"/>
      <c r="C35" s="43" t="s">
        <v>295</v>
      </c>
      <c r="D35" s="178" t="s">
        <v>42</v>
      </c>
      <c r="E35" s="125">
        <f>IF(D35=$N$6,1,IF(D35=$N$5,2,IF(D35=$N$4,3,IF(D35=$N$3,4,"n/a"))))</f>
        <v>2</v>
      </c>
      <c r="F35" s="546" t="s">
        <v>284</v>
      </c>
      <c r="G35" s="547"/>
      <c r="H35" s="547"/>
      <c r="I35" s="547"/>
      <c r="J35" s="547"/>
      <c r="K35" s="548"/>
      <c r="L35" s="384"/>
    </row>
    <row r="36" spans="1:12" s="108" customFormat="1" ht="121.5" customHeight="1" x14ac:dyDescent="0.25">
      <c r="A36" s="584" t="s">
        <v>67</v>
      </c>
      <c r="B36" s="585"/>
      <c r="C36" s="49" t="s">
        <v>292</v>
      </c>
      <c r="D36" s="178" t="s">
        <v>42</v>
      </c>
      <c r="E36" s="125">
        <f>IF(D36=$N$6,1,IF(D36=$N$5,2,IF(D36=$N$4,3,IF(D36=$N$3,4,"n/a"))))</f>
        <v>2</v>
      </c>
      <c r="F36" s="546" t="s">
        <v>291</v>
      </c>
      <c r="G36" s="547"/>
      <c r="H36" s="547"/>
      <c r="I36" s="547"/>
      <c r="J36" s="547"/>
      <c r="K36" s="548"/>
      <c r="L36" s="384"/>
    </row>
    <row r="37" spans="1:12" s="108" customFormat="1" ht="131" customHeight="1" thickBot="1" x14ac:dyDescent="0.3">
      <c r="A37" s="575" t="s">
        <v>68</v>
      </c>
      <c r="B37" s="576"/>
      <c r="C37" s="200" t="s">
        <v>296</v>
      </c>
      <c r="D37" s="177" t="s">
        <v>42</v>
      </c>
      <c r="E37" s="181">
        <f>IF(D37=$N$6,1,IF(D37=$N$5,2,IF(D37=$N$4,3,IF(D37=$N$3,4,"n/a"))))</f>
        <v>2</v>
      </c>
      <c r="F37" s="577" t="s">
        <v>293</v>
      </c>
      <c r="G37" s="493"/>
      <c r="H37" s="493"/>
      <c r="I37" s="493"/>
      <c r="J37" s="493"/>
      <c r="K37" s="578"/>
      <c r="L37" s="384"/>
    </row>
    <row r="38" spans="1:12" s="108" customFormat="1" ht="25.5" customHeight="1" thickBot="1" x14ac:dyDescent="0.3">
      <c r="A38" s="44"/>
      <c r="B38" s="45"/>
      <c r="C38" s="46" t="s">
        <v>24</v>
      </c>
      <c r="D38" s="29" t="str">
        <f>IF(E38&lt;1.5,"Low",IF(E38&lt;2.5,"Moderate",IF(E38&lt;3.5,"Substantial",IF(E38&lt;4.5,"High","n/a"))))</f>
        <v>Moderate</v>
      </c>
      <c r="E38" s="154">
        <f>IF(COUNT(E34:E37)=0,"n/a",AVERAGE(E34:E37))</f>
        <v>2</v>
      </c>
      <c r="F38" s="30">
        <f>E38</f>
        <v>2</v>
      </c>
      <c r="G38" s="226"/>
      <c r="H38" s="31" t="s">
        <v>23</v>
      </c>
      <c r="I38" s="28" t="str">
        <f>D38</f>
        <v>Moderate</v>
      </c>
      <c r="J38" s="32">
        <f>IF(I38=$N$7,"n/a",IF(AND(I38=$N$5,D38=$N$6),1.5,IF(AND(I38=$N$4,D38=$N$5),2.5,IF(AND(I38=$N$3,D38=$N$4),3.5,IF(AND(I38=$N$6,D38=$N$5),1.49,IF(AND(I38=$N$5,D38=$N$4),2.49,IF(AND(I38=$N$4,D38=$N$3),3.49,E38)))))))</f>
        <v>2</v>
      </c>
      <c r="K38" s="191" t="s">
        <v>91</v>
      </c>
      <c r="L38" s="384"/>
    </row>
    <row r="39" spans="1:12" s="131" customFormat="1" ht="22.5" customHeight="1" thickBot="1" x14ac:dyDescent="0.35">
      <c r="A39" s="33" t="s">
        <v>217</v>
      </c>
      <c r="B39" s="34"/>
      <c r="C39" s="35"/>
      <c r="D39" s="37"/>
      <c r="E39" s="37"/>
      <c r="F39" s="36"/>
      <c r="G39" s="144"/>
      <c r="H39" s="37"/>
      <c r="I39" s="37"/>
      <c r="J39" s="36"/>
      <c r="K39" s="145"/>
      <c r="L39" s="388"/>
    </row>
    <row r="40" spans="1:12" s="131" customFormat="1" ht="22.5" customHeight="1" x14ac:dyDescent="0.3">
      <c r="A40" s="146" t="s">
        <v>33</v>
      </c>
      <c r="B40" s="147"/>
      <c r="C40" s="147"/>
      <c r="D40" s="147"/>
      <c r="E40" s="147"/>
      <c r="F40" s="147"/>
      <c r="G40" s="147"/>
      <c r="H40" s="147"/>
      <c r="I40" s="147"/>
      <c r="J40" s="147"/>
      <c r="K40" s="147"/>
      <c r="L40" s="388"/>
    </row>
    <row r="41" spans="1:12" s="108" customFormat="1" ht="90.5" customHeight="1" x14ac:dyDescent="0.25">
      <c r="A41" s="505" t="s">
        <v>41</v>
      </c>
      <c r="B41" s="505"/>
      <c r="C41" s="40" t="s">
        <v>227</v>
      </c>
      <c r="D41" s="50" t="s">
        <v>42</v>
      </c>
      <c r="E41" s="173">
        <f>IF(D41=$N$6,1,IF(D41=$N$5,2,IF(D41=$N$4,3,IF(D41=$N$3,4,"n/a"))))</f>
        <v>2</v>
      </c>
      <c r="F41" s="510" t="s">
        <v>297</v>
      </c>
      <c r="G41" s="510"/>
      <c r="H41" s="510"/>
      <c r="I41" s="510"/>
      <c r="J41" s="510"/>
      <c r="K41" s="510"/>
      <c r="L41" s="386" t="s">
        <v>96</v>
      </c>
    </row>
    <row r="42" spans="1:12" s="108" customFormat="1" ht="44.25" customHeight="1" thickBot="1" x14ac:dyDescent="0.3">
      <c r="A42" s="572" t="s">
        <v>139</v>
      </c>
      <c r="B42" s="573"/>
      <c r="C42" s="201" t="s">
        <v>228</v>
      </c>
      <c r="D42" s="50" t="s">
        <v>4</v>
      </c>
      <c r="E42" s="173">
        <f>IF(D42=$N$6,1,IF(D42=$N$5,2,IF(D42=$N$4,3,IF(D42=$N$3,4,"n/a"))))</f>
        <v>4</v>
      </c>
      <c r="F42" s="510" t="s">
        <v>298</v>
      </c>
      <c r="G42" s="510"/>
      <c r="H42" s="510"/>
      <c r="I42" s="510"/>
      <c r="J42" s="510"/>
      <c r="K42" s="511"/>
      <c r="L42" s="384"/>
    </row>
    <row r="43" spans="1:12" s="131" customFormat="1" ht="30" customHeight="1" thickBot="1" x14ac:dyDescent="0.35">
      <c r="A43" s="570"/>
      <c r="B43" s="571"/>
      <c r="C43" s="38" t="s">
        <v>24</v>
      </c>
      <c r="D43" s="29" t="str">
        <f>IF(E43&lt;1.5,"Low",IF(E43&lt;2.5,"Moderate",IF(E43&lt;3.5,"Substantial",IF(E43&lt;4.5,"High","n/a"))))</f>
        <v>Substantial</v>
      </c>
      <c r="E43" s="154">
        <f>IF(COUNT(E41:E42)=0,"n/a",AVERAGE(E41:E42))</f>
        <v>3</v>
      </c>
      <c r="F43" s="30">
        <f>E43</f>
        <v>3</v>
      </c>
      <c r="G43" s="226"/>
      <c r="H43" s="31" t="s">
        <v>23</v>
      </c>
      <c r="I43" s="28" t="str">
        <f>D43</f>
        <v>Substantial</v>
      </c>
      <c r="J43" s="32">
        <f>IF(I43=$N$7,"n/a",IF(AND(I43=$N$5,D43=$N$6),1.5,IF(AND(I43=$N$4,D43=$N$5),2.5,IF(AND(I43=$N$3,D43=$N$4),3.5,IF(AND(I43=$N$6,D43=$N$5),1.49,IF(AND(I43=$N$5,D43=$N$4),2.49,IF(AND(I43=$N$4,D43=$N$3),3.49,E43)))))))</f>
        <v>3</v>
      </c>
      <c r="K43" s="202" t="s">
        <v>91</v>
      </c>
      <c r="L43" s="391"/>
    </row>
    <row r="44" spans="1:12" s="131" customFormat="1" ht="18" customHeight="1" thickBot="1" x14ac:dyDescent="0.35">
      <c r="A44" s="148" t="s">
        <v>34</v>
      </c>
      <c r="B44" s="149"/>
      <c r="C44" s="149"/>
      <c r="D44" s="150"/>
      <c r="E44" s="150"/>
      <c r="F44" s="150"/>
      <c r="G44" s="150"/>
      <c r="H44" s="150"/>
      <c r="I44" s="150"/>
      <c r="J44" s="150"/>
      <c r="K44" s="150"/>
      <c r="L44" s="388"/>
    </row>
    <row r="45" spans="1:12" s="136" customFormat="1" ht="53" customHeight="1" x14ac:dyDescent="0.3">
      <c r="A45" s="505" t="s">
        <v>140</v>
      </c>
      <c r="B45" s="600"/>
      <c r="C45" s="40" t="s">
        <v>229</v>
      </c>
      <c r="D45" s="50" t="s">
        <v>42</v>
      </c>
      <c r="E45" s="173">
        <f>IF(D45=$N$6,1,IF(D45=$N$5,2,IF(D45=$N$4,3,IF(D45=$N$3,4,"n/a"))))</f>
        <v>2</v>
      </c>
      <c r="F45" s="549" t="s">
        <v>299</v>
      </c>
      <c r="G45" s="550"/>
      <c r="H45" s="550"/>
      <c r="I45" s="550"/>
      <c r="J45" s="550"/>
      <c r="K45" s="551"/>
      <c r="L45" s="384"/>
    </row>
    <row r="46" spans="1:12" s="136" customFormat="1" ht="71" customHeight="1" x14ac:dyDescent="0.25">
      <c r="A46" s="574" t="s">
        <v>39</v>
      </c>
      <c r="B46" s="502"/>
      <c r="C46" s="40" t="s">
        <v>231</v>
      </c>
      <c r="D46" s="50" t="s">
        <v>42</v>
      </c>
      <c r="E46" s="173">
        <f>IF(D46=$N$6,1,IF(D46=$N$5,2,IF(D46=$N$4,3,IF(D46=$N$3,4,"n/a"))))</f>
        <v>2</v>
      </c>
      <c r="F46" s="553" t="s">
        <v>230</v>
      </c>
      <c r="G46" s="553"/>
      <c r="H46" s="553"/>
      <c r="I46" s="553"/>
      <c r="J46" s="553"/>
      <c r="K46" s="553"/>
      <c r="L46" s="384"/>
    </row>
    <row r="47" spans="1:12" s="108" customFormat="1" ht="58.5" customHeight="1" x14ac:dyDescent="0.25">
      <c r="A47" s="574" t="s">
        <v>142</v>
      </c>
      <c r="B47" s="502"/>
      <c r="C47" s="40" t="s">
        <v>232</v>
      </c>
      <c r="D47" s="50" t="s">
        <v>42</v>
      </c>
      <c r="E47" s="173">
        <f>IF(D47=$N$6,1,IF(D47=$N$5,2,IF(D47=$N$4,3,IF(D47=$N$3,4,"n/a"))))</f>
        <v>2</v>
      </c>
      <c r="F47" s="547" t="s">
        <v>300</v>
      </c>
      <c r="G47" s="547"/>
      <c r="H47" s="547"/>
      <c r="I47" s="547"/>
      <c r="J47" s="547"/>
      <c r="K47" s="547"/>
      <c r="L47" s="384"/>
    </row>
    <row r="48" spans="1:12" s="108" customFormat="1" ht="31.5" customHeight="1" thickBot="1" x14ac:dyDescent="0.3">
      <c r="A48" s="572" t="s">
        <v>143</v>
      </c>
      <c r="B48" s="573"/>
      <c r="C48" s="203" t="s">
        <v>233</v>
      </c>
      <c r="D48" s="177" t="s">
        <v>42</v>
      </c>
      <c r="E48" s="173">
        <f>IF(D48=$N$6,1,IF(D48=$N$5,2,IF(D48=$N$4,3,IF(D48=$N$3,4,"n/a"))))</f>
        <v>2</v>
      </c>
      <c r="F48" s="494" t="s">
        <v>234</v>
      </c>
      <c r="G48" s="495"/>
      <c r="H48" s="495"/>
      <c r="I48" s="495"/>
      <c r="J48" s="495"/>
      <c r="K48" s="496"/>
      <c r="L48" s="384"/>
    </row>
    <row r="49" spans="1:19" s="131" customFormat="1" ht="32.25" customHeight="1" thickBot="1" x14ac:dyDescent="0.35">
      <c r="A49" s="571"/>
      <c r="B49" s="601"/>
      <c r="C49" s="38" t="s">
        <v>24</v>
      </c>
      <c r="D49" s="29" t="str">
        <f>IF(E49&lt;1.5,"Low",IF(E49&lt;2.5,"Moderate",IF(E49&lt;3.5,"Substantial",IF(E49&lt;4.5,"High","n/a"))))</f>
        <v>Moderate</v>
      </c>
      <c r="E49" s="154">
        <f>IF(COUNT(E45:E48)=0,"n/a",AVERAGE(E45:E48))</f>
        <v>2</v>
      </c>
      <c r="F49" s="51">
        <f>E49</f>
        <v>2</v>
      </c>
      <c r="G49" s="226"/>
      <c r="H49" s="52" t="s">
        <v>23</v>
      </c>
      <c r="I49" s="333" t="str">
        <f>D49</f>
        <v>Moderate</v>
      </c>
      <c r="J49" s="93">
        <f>IF(I49=$N$7,"n/a",IF(AND(I49=$N$5,D49=$N$6),1.5,IF(AND(I49=$N$4,D49=$N$5),2.5,IF(AND(I49=$N$3,D49=$N$4),3.5,IF(AND(I49=$N$6,D49=$N$5),1.49,IF(AND(I49=$N$5,D49=$N$4),2.49,IF(AND(I49=$N$4,D49=$N$3),3.49,E49)))))))</f>
        <v>2</v>
      </c>
      <c r="K49" s="94" t="s">
        <v>91</v>
      </c>
      <c r="L49" s="388"/>
    </row>
    <row r="50" spans="1:19" s="131" customFormat="1" ht="22.5" customHeight="1" thickBot="1" x14ac:dyDescent="0.35">
      <c r="A50" s="151" t="s">
        <v>146</v>
      </c>
      <c r="B50" s="152"/>
      <c r="C50" s="179"/>
      <c r="D50" s="179"/>
      <c r="E50" s="180"/>
      <c r="F50" s="153"/>
      <c r="G50" s="153"/>
      <c r="H50" s="153"/>
      <c r="I50" s="153"/>
      <c r="J50" s="153"/>
      <c r="K50" s="153"/>
      <c r="L50" s="388"/>
    </row>
    <row r="51" spans="1:19" s="131" customFormat="1" ht="46" customHeight="1" x14ac:dyDescent="0.3">
      <c r="A51" s="514" t="s">
        <v>145</v>
      </c>
      <c r="B51" s="514"/>
      <c r="C51" s="203" t="s">
        <v>236</v>
      </c>
      <c r="D51" s="178" t="s">
        <v>42</v>
      </c>
      <c r="E51" s="172">
        <f>IF(D51=$N$6,1,IF(D51=$N$5,2,IF(D51=$N$4,3,IF(D51=$N$3,4,"n/a"))))</f>
        <v>2</v>
      </c>
      <c r="F51" s="549" t="s">
        <v>235</v>
      </c>
      <c r="G51" s="550"/>
      <c r="H51" s="550"/>
      <c r="I51" s="550"/>
      <c r="J51" s="550"/>
      <c r="K51" s="551"/>
      <c r="L51" s="388"/>
    </row>
    <row r="52" spans="1:19" s="131" customFormat="1" ht="62" customHeight="1" x14ac:dyDescent="0.3">
      <c r="A52" s="514" t="s">
        <v>141</v>
      </c>
      <c r="B52" s="514"/>
      <c r="C52" s="203" t="s">
        <v>237</v>
      </c>
      <c r="D52" s="178" t="s">
        <v>42</v>
      </c>
      <c r="E52" s="172">
        <f>IF(D52=$N$6,1,IF(D52=$N$5,2,IF(D52=$N$4,3,IF(D52=$N$3,4,"n/a"))))</f>
        <v>2</v>
      </c>
      <c r="F52" s="546" t="s">
        <v>265</v>
      </c>
      <c r="G52" s="547"/>
      <c r="H52" s="547"/>
      <c r="I52" s="547"/>
      <c r="J52" s="547"/>
      <c r="K52" s="548"/>
      <c r="L52" s="388"/>
    </row>
    <row r="53" spans="1:19" s="131" customFormat="1" ht="42.5" customHeight="1" x14ac:dyDescent="0.3">
      <c r="A53" s="505" t="s">
        <v>144</v>
      </c>
      <c r="B53" s="505"/>
      <c r="C53" s="40" t="s">
        <v>236</v>
      </c>
      <c r="D53" s="178" t="s">
        <v>42</v>
      </c>
      <c r="E53" s="172">
        <f>IF(D53=$N$6,1,IF(D53=$N$5,2,IF(D53=$N$4,3,IF(D53=$N$3,4,"n/a"))))</f>
        <v>2</v>
      </c>
      <c r="F53" s="552" t="s">
        <v>238</v>
      </c>
      <c r="G53" s="553"/>
      <c r="H53" s="553"/>
      <c r="I53" s="553"/>
      <c r="J53" s="553"/>
      <c r="K53" s="554"/>
      <c r="L53" s="388"/>
    </row>
    <row r="54" spans="1:19" s="131" customFormat="1" ht="21" customHeight="1" x14ac:dyDescent="0.3">
      <c r="A54" s="514" t="s">
        <v>147</v>
      </c>
      <c r="B54" s="514"/>
      <c r="C54" s="40" t="s">
        <v>236</v>
      </c>
      <c r="D54" s="50" t="s">
        <v>4</v>
      </c>
      <c r="E54" s="181">
        <f>IF(D54=$N$6,1,IF(D54=$N$5,2,IF(D54=$N$4,3,IF(D54=$N$3,4,"n/a"))))</f>
        <v>4</v>
      </c>
      <c r="F54" s="546" t="s">
        <v>239</v>
      </c>
      <c r="G54" s="510"/>
      <c r="H54" s="547"/>
      <c r="I54" s="547"/>
      <c r="J54" s="547"/>
      <c r="K54" s="548"/>
      <c r="L54" s="388"/>
    </row>
    <row r="55" spans="1:19" s="131" customFormat="1" ht="34.5" customHeight="1" thickBot="1" x14ac:dyDescent="0.35">
      <c r="A55" s="505" t="s">
        <v>148</v>
      </c>
      <c r="B55" s="505"/>
      <c r="C55" s="40" t="s">
        <v>236</v>
      </c>
      <c r="D55" s="178" t="s">
        <v>42</v>
      </c>
      <c r="E55" s="173">
        <f>IF(D55=$N$6,1,IF(D55=$N$5,2,IF(D55=$N$4,3,IF(D55=$N$3,4,"n/a"))))</f>
        <v>2</v>
      </c>
      <c r="F55" s="547" t="s">
        <v>335</v>
      </c>
      <c r="G55" s="547"/>
      <c r="H55" s="547"/>
      <c r="I55" s="547"/>
      <c r="J55" s="510"/>
      <c r="K55" s="547"/>
      <c r="L55" s="388"/>
    </row>
    <row r="56" spans="1:19" s="136" customFormat="1" ht="28.5" customHeight="1" thickBot="1" x14ac:dyDescent="0.3">
      <c r="A56" s="565"/>
      <c r="B56" s="566"/>
      <c r="C56" s="38" t="s">
        <v>24</v>
      </c>
      <c r="D56" s="29" t="str">
        <f>IF(E56&lt;1.5,"Low",IF(E56&lt;2.5,"Moderate",IF(E56&lt;3.5,"Substantial",IF(E56&lt;4.5,"High","n/a"))))</f>
        <v>Moderate</v>
      </c>
      <c r="E56" s="154">
        <f>IF(COUNT(E51:E55)=0,"n/a",AVERAGE(E51:E55))</f>
        <v>2.4</v>
      </c>
      <c r="F56" s="30">
        <f>E56</f>
        <v>2.4</v>
      </c>
      <c r="G56" s="226"/>
      <c r="H56" s="31" t="s">
        <v>23</v>
      </c>
      <c r="I56" s="28" t="str">
        <f>D56</f>
        <v>Moderate</v>
      </c>
      <c r="J56" s="32">
        <f>IF(I56=$N$7,"n/a",IF(AND(I56=$N$5,D56=$N$6),1.5,IF(AND(I56=$N$4,D56=$N$5),2.5,IF(AND(I56=$N$3,D56=$N$4),3.5,IF(AND(I56=$N$6,D56=$N$5),1.49,IF(AND(I56=$N$5,D56=$N$4),2.49,IF(AND(I56=$N$4,D56=$N$3),3.49,E56)))))))</f>
        <v>2.4</v>
      </c>
      <c r="K56" s="91" t="s">
        <v>91</v>
      </c>
      <c r="L56" s="384"/>
    </row>
    <row r="57" spans="1:19" s="108" customFormat="1" ht="19.5" customHeight="1" thickBot="1" x14ac:dyDescent="0.3">
      <c r="A57" s="148" t="s">
        <v>149</v>
      </c>
      <c r="B57" s="155"/>
      <c r="C57" s="204"/>
      <c r="D57" s="156"/>
      <c r="E57" s="156"/>
      <c r="F57" s="156"/>
      <c r="G57" s="156"/>
      <c r="H57" s="156"/>
      <c r="I57" s="156"/>
      <c r="J57" s="156"/>
      <c r="K57" s="156"/>
      <c r="L57" s="384"/>
    </row>
    <row r="58" spans="1:19" s="131" customFormat="1" ht="34.5" customHeight="1" x14ac:dyDescent="0.3">
      <c r="A58" s="505" t="s">
        <v>38</v>
      </c>
      <c r="B58" s="505"/>
      <c r="C58" s="40" t="s">
        <v>240</v>
      </c>
      <c r="D58" s="176" t="s">
        <v>5</v>
      </c>
      <c r="E58" s="181">
        <f>IF(D58=$N$6,1,IF(D58=$N$5,2,IF(D58=$N$4,3,IF(D58=$N$3,4,"n/a"))))</f>
        <v>3</v>
      </c>
      <c r="F58" s="559" t="s">
        <v>336</v>
      </c>
      <c r="G58" s="560"/>
      <c r="H58" s="560"/>
      <c r="I58" s="560"/>
      <c r="J58" s="560"/>
      <c r="K58" s="561"/>
      <c r="L58" s="388"/>
    </row>
    <row r="59" spans="1:19" s="131" customFormat="1" ht="50.5" customHeight="1" x14ac:dyDescent="0.3">
      <c r="A59" s="505" t="s">
        <v>35</v>
      </c>
      <c r="B59" s="505"/>
      <c r="C59" s="40" t="s">
        <v>240</v>
      </c>
      <c r="D59" s="50" t="s">
        <v>42</v>
      </c>
      <c r="E59" s="125">
        <f>IF(D59=$N$6,1,IF(D59=$N$5,2,IF(D59=$N$4,3,IF(D59=$N$3,4,"n/a"))))</f>
        <v>2</v>
      </c>
      <c r="F59" s="546" t="s">
        <v>337</v>
      </c>
      <c r="G59" s="547"/>
      <c r="H59" s="547"/>
      <c r="I59" s="547"/>
      <c r="J59" s="547"/>
      <c r="K59" s="548"/>
      <c r="L59" s="388"/>
    </row>
    <row r="60" spans="1:19" s="131" customFormat="1" ht="35.5" customHeight="1" x14ac:dyDescent="0.3">
      <c r="A60" s="505" t="s">
        <v>36</v>
      </c>
      <c r="B60" s="505"/>
      <c r="C60" s="40" t="s">
        <v>241</v>
      </c>
      <c r="D60" s="50" t="s">
        <v>42</v>
      </c>
      <c r="E60" s="125">
        <f>IF(D60=$N$6,1,IF(D60=$N$5,2,IF(D60=$N$4,3,IF(D60=$N$3,4,"n/a"))))</f>
        <v>2</v>
      </c>
      <c r="F60" s="546" t="s">
        <v>301</v>
      </c>
      <c r="G60" s="547"/>
      <c r="H60" s="547"/>
      <c r="I60" s="547"/>
      <c r="J60" s="547"/>
      <c r="K60" s="548"/>
      <c r="L60" s="392"/>
    </row>
    <row r="61" spans="1:19" s="131" customFormat="1" ht="21" customHeight="1" thickBot="1" x14ac:dyDescent="0.35">
      <c r="A61" s="514" t="s">
        <v>37</v>
      </c>
      <c r="B61" s="514"/>
      <c r="C61" s="203" t="s">
        <v>243</v>
      </c>
      <c r="D61" s="186" t="s">
        <v>42</v>
      </c>
      <c r="E61" s="185">
        <f>IF(D61=$N$6,1,IF(D61=$N$5,2,IF(D61=$N$4,3,IF(D61=$N$3,4,"n/a"))))</f>
        <v>2</v>
      </c>
      <c r="F61" s="494" t="s">
        <v>242</v>
      </c>
      <c r="G61" s="495"/>
      <c r="H61" s="495"/>
      <c r="I61" s="495"/>
      <c r="J61" s="495"/>
      <c r="K61" s="496"/>
      <c r="L61" s="388"/>
    </row>
    <row r="62" spans="1:19" s="136" customFormat="1" ht="28.5" customHeight="1" thickBot="1" x14ac:dyDescent="0.3">
      <c r="A62" s="515"/>
      <c r="B62" s="516"/>
      <c r="C62" s="38" t="s">
        <v>24</v>
      </c>
      <c r="D62" s="29" t="str">
        <f>IF(E62&lt;1.5,"Low",IF(E62&lt;2.5,"Moderate",IF(E62&lt;3.5,"Substantial",IF(E62&lt;4.5,"High","n/a"))))</f>
        <v>Moderate</v>
      </c>
      <c r="E62" s="154">
        <f>IF(COUNT(E58:E61)=0,"n/a",AVERAGE(E58:E61))</f>
        <v>2.25</v>
      </c>
      <c r="F62" s="51">
        <f>E62</f>
        <v>2.25</v>
      </c>
      <c r="G62" s="127"/>
      <c r="H62" s="52" t="s">
        <v>23</v>
      </c>
      <c r="I62" s="333" t="str">
        <f>D62</f>
        <v>Moderate</v>
      </c>
      <c r="J62" s="93">
        <f>IF(I62=$N$7,"n/a",IF(AND(I62=$N$5,D62=$N$6),1.5,IF(AND(I62=$N$4,D62=$N$5),2.5,IF(AND(I62=$N$3,D62=$N$4),3.5,IF(AND(I62=$N$6,D62=$N$5),1.49,IF(AND(I62=$N$5,D62=$N$4),2.49,IF(AND(I62=$N$4,D62=$N$3),3.49,E62)))))))</f>
        <v>2.25</v>
      </c>
      <c r="K62" s="334" t="s">
        <v>91</v>
      </c>
      <c r="L62" s="384"/>
    </row>
    <row r="63" spans="1:19" s="108" customFormat="1" ht="21.75" customHeight="1" x14ac:dyDescent="0.25">
      <c r="A63" s="208" t="s">
        <v>150</v>
      </c>
      <c r="B63" s="147"/>
      <c r="C63" s="155"/>
      <c r="D63" s="147"/>
      <c r="E63" s="204"/>
      <c r="F63" s="204"/>
      <c r="G63" s="204"/>
      <c r="H63" s="204"/>
      <c r="I63" s="204"/>
      <c r="J63" s="204"/>
      <c r="K63" s="207"/>
      <c r="L63" s="384"/>
    </row>
    <row r="64" spans="1:19" s="157" customFormat="1" ht="47.25" customHeight="1" x14ac:dyDescent="0.25">
      <c r="A64" s="501" t="s">
        <v>151</v>
      </c>
      <c r="B64" s="502"/>
      <c r="C64" s="40" t="s">
        <v>244</v>
      </c>
      <c r="D64" s="205" t="s">
        <v>42</v>
      </c>
      <c r="E64" s="206">
        <f>IF(D64=$N$6,1,IF(D64=$N$5,2,IF(D64=$N$4,3,IF(D64=$N$3,4,"n/a"))))</f>
        <v>2</v>
      </c>
      <c r="F64" s="493" t="s">
        <v>302</v>
      </c>
      <c r="G64" s="493"/>
      <c r="H64" s="493"/>
      <c r="I64" s="493"/>
      <c r="J64" s="493"/>
      <c r="K64" s="493"/>
      <c r="L64" s="393"/>
      <c r="S64" s="158"/>
    </row>
    <row r="65" spans="1:19" s="157" customFormat="1" ht="48.75" customHeight="1" thickBot="1" x14ac:dyDescent="0.3">
      <c r="A65" s="506" t="s">
        <v>152</v>
      </c>
      <c r="B65" s="507"/>
      <c r="C65" s="201" t="s">
        <v>246</v>
      </c>
      <c r="D65" s="175" t="s">
        <v>79</v>
      </c>
      <c r="E65" s="173">
        <f>IF(D65=$N$6,1,IF(D65=$N$5,2,IF(D65=$N$4,3,IF(D65=$N$3,4,"n/a"))))</f>
        <v>1</v>
      </c>
      <c r="F65" s="494" t="s">
        <v>245</v>
      </c>
      <c r="G65" s="495"/>
      <c r="H65" s="495"/>
      <c r="I65" s="495"/>
      <c r="J65" s="495"/>
      <c r="K65" s="496"/>
      <c r="L65" s="393"/>
      <c r="S65" s="158"/>
    </row>
    <row r="66" spans="1:19" s="157" customFormat="1" ht="30" customHeight="1" thickBot="1" x14ac:dyDescent="0.3">
      <c r="A66" s="503"/>
      <c r="B66" s="504"/>
      <c r="C66" s="38" t="s">
        <v>24</v>
      </c>
      <c r="D66" s="29" t="str">
        <f>IF(E66&lt;1.5,"Low",IF(E66&lt;2.5,"Moderate",IF(E66&lt;3.5,"Substantial",IF(E66&lt;4.5,"High","n/a"))))</f>
        <v>Moderate</v>
      </c>
      <c r="E66" s="154">
        <f>IF(COUNT(E64:E65)=0,"n/a",AVERAGE(E64:E65))</f>
        <v>1.5</v>
      </c>
      <c r="F66" s="51">
        <f>E66</f>
        <v>1.5</v>
      </c>
      <c r="G66" s="226"/>
      <c r="H66" s="52" t="s">
        <v>23</v>
      </c>
      <c r="I66" s="333" t="str">
        <f>D66</f>
        <v>Moderate</v>
      </c>
      <c r="J66" s="93">
        <f>IF(I66=$N$7,"n/a",IF(AND(I66=$N$5,D66=$N$6),1.5,IF(AND(I66=$N$4,D66=$N$5),2.5,IF(AND(I66=$N$3,D66=$N$4),3.5,IF(AND(I66=$N$6,D66=$N$5),1.49,IF(AND(I66=$N$5,D66=$N$4),2.49,IF(AND(I66=$N$4,D66=$N$3),3.49,E66)))))))</f>
        <v>1.5</v>
      </c>
      <c r="K66" s="335" t="s">
        <v>91</v>
      </c>
      <c r="L66" s="394"/>
      <c r="S66" s="158"/>
    </row>
    <row r="67" spans="1:19" s="161" customFormat="1" ht="24.75" customHeight="1" thickBot="1" x14ac:dyDescent="0.3">
      <c r="A67" s="159" t="s">
        <v>218</v>
      </c>
      <c r="B67" s="160"/>
      <c r="C67" s="218"/>
      <c r="D67" s="218"/>
      <c r="E67" s="218"/>
      <c r="F67" s="218"/>
      <c r="G67" s="218"/>
      <c r="H67" s="218"/>
      <c r="I67" s="218"/>
      <c r="J67" s="218"/>
      <c r="K67" s="219"/>
      <c r="L67" s="386" t="s">
        <v>96</v>
      </c>
      <c r="Q67" s="162"/>
    </row>
    <row r="68" spans="1:19" s="163" customFormat="1" ht="23.25" customHeight="1" x14ac:dyDescent="0.25">
      <c r="A68" s="212" t="s">
        <v>211</v>
      </c>
      <c r="B68" s="213"/>
      <c r="C68" s="215"/>
      <c r="D68" s="216"/>
      <c r="E68" s="216"/>
      <c r="F68" s="216"/>
      <c r="G68" s="216"/>
      <c r="H68" s="216"/>
      <c r="I68" s="216"/>
      <c r="J68" s="216"/>
      <c r="K68" s="217"/>
      <c r="L68" s="393"/>
    </row>
    <row r="69" spans="1:19" s="163" customFormat="1" ht="38.5" customHeight="1" x14ac:dyDescent="0.25">
      <c r="A69" s="528" t="s">
        <v>52</v>
      </c>
      <c r="B69" s="599"/>
      <c r="C69" s="234" t="s">
        <v>236</v>
      </c>
      <c r="D69" s="235" t="s">
        <v>79</v>
      </c>
      <c r="E69" s="125">
        <f>IF(D69=$N$6,1,IF(D69=$N$5,2,IF(D69=$N$4,3,IF(D69=$N$3,4,"n/a"))))</f>
        <v>1</v>
      </c>
      <c r="F69" s="523" t="s">
        <v>304</v>
      </c>
      <c r="G69" s="523"/>
      <c r="H69" s="523"/>
      <c r="I69" s="523"/>
      <c r="J69" s="523"/>
      <c r="K69" s="523"/>
      <c r="L69" s="386" t="s">
        <v>96</v>
      </c>
    </row>
    <row r="70" spans="1:19" s="163" customFormat="1" ht="38" customHeight="1" thickBot="1" x14ac:dyDescent="0.3">
      <c r="A70" s="508" t="s">
        <v>53</v>
      </c>
      <c r="B70" s="509"/>
      <c r="C70" s="236" t="s">
        <v>236</v>
      </c>
      <c r="D70" s="175" t="s">
        <v>5</v>
      </c>
      <c r="E70" s="185">
        <f>IF(D70=$N$6,1,IF(D70=$N$5,2,IF(D70=$N$4,3,IF(D70=$N$3,4,"n/a"))))</f>
        <v>3</v>
      </c>
      <c r="F70" s="517" t="s">
        <v>303</v>
      </c>
      <c r="G70" s="518"/>
      <c r="H70" s="517"/>
      <c r="I70" s="517"/>
      <c r="J70" s="518"/>
      <c r="K70" s="517"/>
      <c r="L70" s="386" t="s">
        <v>96</v>
      </c>
    </row>
    <row r="71" spans="1:19" s="163" customFormat="1" ht="27" customHeight="1" thickBot="1" x14ac:dyDescent="0.3">
      <c r="A71" s="512"/>
      <c r="B71" s="513"/>
      <c r="C71" s="222" t="s">
        <v>24</v>
      </c>
      <c r="D71" s="48" t="str">
        <f>IF(E71&lt;1.5,"Low",IF(E71&lt;2.5,"Moderate",IF(E71&lt;3.5,"Substantial",IF(E71&lt;4.5,"High","n/a"))))</f>
        <v>Moderate</v>
      </c>
      <c r="E71" s="154">
        <f>IF(COUNT(E69:E70)=0,"n/a",AVERAGE(E69:E70))</f>
        <v>2</v>
      </c>
      <c r="F71" s="30">
        <f>E71</f>
        <v>2</v>
      </c>
      <c r="G71" s="226"/>
      <c r="H71" s="31" t="s">
        <v>23</v>
      </c>
      <c r="I71" s="28" t="str">
        <f>D71</f>
        <v>Moderate</v>
      </c>
      <c r="J71" s="32">
        <f>IF(I71=$N$7,"n/a",IF(AND(I71=$N$5,D71=$N$6),1.5,IF(AND(I71=$N$4,D71=$N$5),2.5,IF(AND(I71=$N$3,D71=$N$4),3.5,IF(AND(I71=$N$6,D71=$N$5),1.49,IF(AND(I71=$N$5,D71=$N$4),2.49,IF(AND(I71=$N$4,D71=$N$3),3.49,E71)))))))</f>
        <v>2</v>
      </c>
      <c r="K71" s="191" t="s">
        <v>91</v>
      </c>
      <c r="L71" s="393"/>
    </row>
    <row r="72" spans="1:19" s="163" customFormat="1" ht="20.25" customHeight="1" x14ac:dyDescent="0.25">
      <c r="A72" s="321" t="s">
        <v>43</v>
      </c>
      <c r="B72" s="215"/>
      <c r="C72" s="216"/>
      <c r="D72" s="209"/>
      <c r="E72" s="210"/>
      <c r="F72" s="216"/>
      <c r="G72" s="216"/>
      <c r="H72" s="216"/>
      <c r="I72" s="216"/>
      <c r="J72" s="216"/>
      <c r="K72" s="217"/>
      <c r="L72" s="393"/>
    </row>
    <row r="73" spans="1:19" s="163" customFormat="1" ht="36" customHeight="1" x14ac:dyDescent="0.25">
      <c r="A73" s="497" t="s">
        <v>74</v>
      </c>
      <c r="B73" s="498"/>
      <c r="C73" s="237" t="s">
        <v>247</v>
      </c>
      <c r="D73" s="178" t="s">
        <v>42</v>
      </c>
      <c r="E73" s="125">
        <f>IF(D73=$N$6,1,IF(D73=$N$5,2,IF(D73=$N$4,3,IF(D73=$N$3,4,"n/a"))))</f>
        <v>2</v>
      </c>
      <c r="F73" s="604" t="s">
        <v>305</v>
      </c>
      <c r="G73" s="517"/>
      <c r="H73" s="517"/>
      <c r="I73" s="517"/>
      <c r="J73" s="517"/>
      <c r="K73" s="605"/>
      <c r="L73" s="386"/>
    </row>
    <row r="74" spans="1:19" s="163" customFormat="1" ht="33.75" customHeight="1" thickBot="1" x14ac:dyDescent="0.3">
      <c r="A74" s="508" t="s">
        <v>57</v>
      </c>
      <c r="B74" s="509"/>
      <c r="C74" s="238" t="s">
        <v>236</v>
      </c>
      <c r="D74" s="177" t="s">
        <v>42</v>
      </c>
      <c r="E74" s="185">
        <f>IF(D74=$N$6,1,IF(D74=$N$5,2,IF(D74=$N$4,3,IF(D74=$N$3,4,"n/a"))))</f>
        <v>2</v>
      </c>
      <c r="F74" s="596" t="s">
        <v>306</v>
      </c>
      <c r="G74" s="597"/>
      <c r="H74" s="597"/>
      <c r="I74" s="597"/>
      <c r="J74" s="597"/>
      <c r="K74" s="617"/>
      <c r="L74" s="386" t="s">
        <v>96</v>
      </c>
    </row>
    <row r="75" spans="1:19" s="163" customFormat="1" ht="25.5" customHeight="1" thickBot="1" x14ac:dyDescent="0.3">
      <c r="A75" s="524"/>
      <c r="B75" s="525"/>
      <c r="C75" s="47" t="s">
        <v>24</v>
      </c>
      <c r="D75" s="29" t="str">
        <f>IF(E75&lt;1.5,"Low",IF(E75&lt;2.5,"Moderate",IF(E75&lt;3.5,"Substantial",IF(E75&lt;4.5,"High","n/a"))))</f>
        <v>Moderate</v>
      </c>
      <c r="E75" s="154">
        <f>IF(COUNT(E73:E74)=0,"n/a",AVERAGE(E73:E74))</f>
        <v>2</v>
      </c>
      <c r="F75" s="51">
        <f>E75</f>
        <v>2</v>
      </c>
      <c r="G75" s="226"/>
      <c r="H75" s="52" t="s">
        <v>23</v>
      </c>
      <c r="I75" s="333" t="str">
        <f>D75</f>
        <v>Moderate</v>
      </c>
      <c r="J75" s="93">
        <f>IF(I75=$N$7,"n/a",IF(AND(I75=$N$5,D75=$N$6),1.5,IF(AND(I75=$N$4,D75=$N$5),2.5,IF(AND(I75=$N$3,D75=$N$4),3.5,IF(AND(I75=$N$6,D75=$N$5),1.49,IF(AND(I75=$N$5,D75=$N$4),2.49,IF(AND(I75=$N$4,D75=$N$3),3.49,E75)))))))</f>
        <v>2</v>
      </c>
      <c r="K75" s="94" t="s">
        <v>91</v>
      </c>
      <c r="L75" s="393"/>
    </row>
    <row r="76" spans="1:19" s="163" customFormat="1" ht="21" customHeight="1" x14ac:dyDescent="0.25">
      <c r="A76" s="212" t="s">
        <v>54</v>
      </c>
      <c r="B76" s="213"/>
      <c r="C76" s="209"/>
      <c r="D76" s="209"/>
      <c r="E76" s="209"/>
      <c r="F76" s="209"/>
      <c r="G76" s="209"/>
      <c r="H76" s="209"/>
      <c r="I76" s="209"/>
      <c r="J76" s="209"/>
      <c r="K76" s="211"/>
      <c r="L76" s="393"/>
    </row>
    <row r="77" spans="1:19" s="163" customFormat="1" ht="35.25" customHeight="1" x14ac:dyDescent="0.25">
      <c r="A77" s="528" t="s">
        <v>55</v>
      </c>
      <c r="B77" s="599"/>
      <c r="C77" s="239" t="s">
        <v>248</v>
      </c>
      <c r="D77" s="178" t="s">
        <v>42</v>
      </c>
      <c r="E77" s="125">
        <f>IF(D77=$N$6,1,IF(D77=$N$5,2,IF(D77=$N$4,3,IF(D77=$N$3,4,"n/a"))))</f>
        <v>2</v>
      </c>
      <c r="F77" s="523" t="s">
        <v>307</v>
      </c>
      <c r="G77" s="523"/>
      <c r="H77" s="523"/>
      <c r="I77" s="523"/>
      <c r="J77" s="523"/>
      <c r="K77" s="523"/>
      <c r="L77" s="393"/>
    </row>
    <row r="78" spans="1:19" s="163" customFormat="1" ht="52.5" customHeight="1" x14ac:dyDescent="0.25">
      <c r="A78" s="528" t="s">
        <v>56</v>
      </c>
      <c r="B78" s="529"/>
      <c r="C78" s="237" t="s">
        <v>250</v>
      </c>
      <c r="D78" s="50" t="s">
        <v>42</v>
      </c>
      <c r="E78" s="125">
        <f>IF(D78=$N$6,1,IF(D78=$N$5,2,IF(D78=$N$4,3,IF(D78=$N$3,4,"n/a"))))</f>
        <v>2</v>
      </c>
      <c r="F78" s="517" t="s">
        <v>308</v>
      </c>
      <c r="G78" s="517"/>
      <c r="H78" s="517"/>
      <c r="I78" s="517"/>
      <c r="J78" s="517"/>
      <c r="K78" s="517"/>
      <c r="L78" s="386" t="s">
        <v>96</v>
      </c>
    </row>
    <row r="79" spans="1:19" s="163" customFormat="1" ht="44" customHeight="1" thickBot="1" x14ac:dyDescent="0.3">
      <c r="A79" s="528" t="s">
        <v>75</v>
      </c>
      <c r="B79" s="529"/>
      <c r="C79" s="240" t="s">
        <v>249</v>
      </c>
      <c r="D79" s="177" t="s">
        <v>42</v>
      </c>
      <c r="E79" s="185">
        <f>IF(D79=$N$6,1,IF(D79=$N$5,2,IF(D79=$N$4,3,IF(D79=$N$3,4,"n/a"))))</f>
        <v>2</v>
      </c>
      <c r="F79" s="517" t="s">
        <v>309</v>
      </c>
      <c r="G79" s="518"/>
      <c r="H79" s="517"/>
      <c r="I79" s="517"/>
      <c r="J79" s="518"/>
      <c r="K79" s="517"/>
      <c r="L79" s="386" t="s">
        <v>96</v>
      </c>
    </row>
    <row r="80" spans="1:19" s="163" customFormat="1" ht="27.75" customHeight="1" thickBot="1" x14ac:dyDescent="0.3">
      <c r="A80" s="524"/>
      <c r="B80" s="525"/>
      <c r="C80" s="47" t="s">
        <v>24</v>
      </c>
      <c r="D80" s="29" t="str">
        <f>IF(E80&lt;1.5,"Low",IF(E80&lt;2.5,"Moderate",IF(E80&lt;3.5,"Substantial",IF(E80&lt;4.5,"High","n/a"))))</f>
        <v>Moderate</v>
      </c>
      <c r="E80" s="154">
        <f>IF(COUNT(E77:E79)=0,"n/a",AVERAGE(E77:E79))</f>
        <v>2</v>
      </c>
      <c r="F80" s="30">
        <f>E80</f>
        <v>2</v>
      </c>
      <c r="G80" s="226"/>
      <c r="H80" s="31" t="s">
        <v>23</v>
      </c>
      <c r="I80" s="28" t="str">
        <f>D80</f>
        <v>Moderate</v>
      </c>
      <c r="J80" s="32">
        <f>IF(I80=$N$7,"n/a",IF(AND(I80=$N$5,D80=$N$6),1.5,IF(AND(I80=$N$4,D80=$N$5),2.5,IF(AND(I80=$N$3,D80=$N$4),3.5,IF(AND(I80=$N$6,D80=$N$5),1.49,IF(AND(I80=$N$5,D80=$N$4),2.49,IF(AND(I80=$N$4,D80=$N$3),3.49,E80)))))))</f>
        <v>2</v>
      </c>
      <c r="K80" s="91" t="s">
        <v>91</v>
      </c>
      <c r="L80" s="393"/>
    </row>
    <row r="81" spans="1:17" s="163" customFormat="1" ht="21" customHeight="1" x14ac:dyDescent="0.25">
      <c r="A81" s="214" t="s">
        <v>58</v>
      </c>
      <c r="B81" s="209"/>
      <c r="C81" s="209"/>
      <c r="D81" s="209"/>
      <c r="E81" s="209"/>
      <c r="F81" s="209"/>
      <c r="G81" s="209"/>
      <c r="H81" s="209"/>
      <c r="I81" s="209"/>
      <c r="J81" s="209"/>
      <c r="K81" s="211"/>
      <c r="L81" s="393"/>
    </row>
    <row r="82" spans="1:17" s="163" customFormat="1" ht="62.5" customHeight="1" x14ac:dyDescent="0.25">
      <c r="A82" s="528" t="s">
        <v>77</v>
      </c>
      <c r="B82" s="599"/>
      <c r="C82" s="239" t="s">
        <v>236</v>
      </c>
      <c r="D82" s="178" t="s">
        <v>42</v>
      </c>
      <c r="E82" s="125">
        <f>IF(D82=$N$6,1,IF(D82=$N$5,2,IF(D82=$N$4,3,IF(D82=$N$3,4,"n/a"))))</f>
        <v>2</v>
      </c>
      <c r="F82" s="523" t="s">
        <v>310</v>
      </c>
      <c r="G82" s="523"/>
      <c r="H82" s="523"/>
      <c r="I82" s="523"/>
      <c r="J82" s="523"/>
      <c r="K82" s="523"/>
      <c r="L82" s="393"/>
    </row>
    <row r="83" spans="1:17" s="163" customFormat="1" ht="39.5" customHeight="1" thickBot="1" x14ac:dyDescent="0.3">
      <c r="A83" s="508" t="s">
        <v>78</v>
      </c>
      <c r="B83" s="509"/>
      <c r="C83" s="239" t="s">
        <v>313</v>
      </c>
      <c r="D83" s="177" t="s">
        <v>42</v>
      </c>
      <c r="E83" s="185">
        <f>IF(D83=$N$6,1,IF(D83=$N$5,2,IF(D83=$N$4,3,IF(D83=$N$3,4,"n/a"))))</f>
        <v>2</v>
      </c>
      <c r="F83" s="596" t="s">
        <v>338</v>
      </c>
      <c r="G83" s="597"/>
      <c r="H83" s="597"/>
      <c r="I83" s="597"/>
      <c r="J83" s="597"/>
      <c r="K83" s="598"/>
      <c r="L83" s="386" t="s">
        <v>96</v>
      </c>
      <c r="Q83" s="164"/>
    </row>
    <row r="84" spans="1:17" s="163" customFormat="1" ht="26.25" customHeight="1" thickBot="1" x14ac:dyDescent="0.3">
      <c r="A84" s="220"/>
      <c r="B84" s="221"/>
      <c r="C84" s="222" t="s">
        <v>24</v>
      </c>
      <c r="D84" s="29" t="str">
        <f>IF(E84&lt;1.5,"Low",IF(E84&lt;2.5,"Moderate",IF(E84&lt;3.5,"Substantial",IF(E84&lt;4.5,"High","n/a"))))</f>
        <v>Moderate</v>
      </c>
      <c r="E84" s="154">
        <f>IF(COUNT(E82:E83)=0,"n/a",AVERAGE(E82:E83))</f>
        <v>2</v>
      </c>
      <c r="F84" s="51">
        <f>E84</f>
        <v>2</v>
      </c>
      <c r="G84" s="227"/>
      <c r="H84" s="332" t="s">
        <v>23</v>
      </c>
      <c r="I84" s="333" t="str">
        <f>D84</f>
        <v>Moderate</v>
      </c>
      <c r="J84" s="93">
        <f>IF(I84=$N$7,"n/a",IF(AND(I84=$N$5,D84=$N$6),1.5,IF(AND(I84=$N$4,D84=$N$5),2.5,IF(AND(I84=$N$3,D84=$N$4),3.5,IF(AND(I84=$N$6,D84=$N$5),1.49,IF(AND(I84=$N$5,D84=$N$4),2.49,IF(AND(I84=$N$4,D84=$N$3),3.49,E84)))))))</f>
        <v>2</v>
      </c>
      <c r="K84" s="334" t="s">
        <v>91</v>
      </c>
      <c r="L84" s="393"/>
      <c r="Q84" s="165"/>
    </row>
    <row r="85" spans="1:17" s="163" customFormat="1" ht="26.25" customHeight="1" thickBot="1" x14ac:dyDescent="0.3">
      <c r="A85" s="299" t="s">
        <v>219</v>
      </c>
      <c r="B85" s="298"/>
      <c r="C85" s="298"/>
      <c r="D85" s="298"/>
      <c r="E85" s="298"/>
      <c r="F85" s="298"/>
      <c r="G85" s="298"/>
      <c r="H85" s="298"/>
      <c r="I85" s="298"/>
      <c r="J85" s="298"/>
      <c r="K85" s="298"/>
      <c r="L85" s="393"/>
      <c r="Q85" s="165"/>
    </row>
    <row r="86" spans="1:17" s="163" customFormat="1" ht="21.75" customHeight="1" x14ac:dyDescent="0.25">
      <c r="A86" s="402" t="s">
        <v>175</v>
      </c>
      <c r="B86" s="300"/>
      <c r="C86" s="300"/>
      <c r="D86" s="300"/>
      <c r="E86" s="300"/>
      <c r="F86" s="300"/>
      <c r="G86" s="300"/>
      <c r="H86" s="300"/>
      <c r="I86" s="300"/>
      <c r="J86" s="300"/>
      <c r="K86" s="301"/>
      <c r="L86" s="393"/>
      <c r="Q86" s="165"/>
    </row>
    <row r="87" spans="1:17" s="163" customFormat="1" ht="65.5" customHeight="1" x14ac:dyDescent="0.25">
      <c r="A87" s="536" t="s">
        <v>153</v>
      </c>
      <c r="B87" s="537"/>
      <c r="C87" s="302" t="s">
        <v>253</v>
      </c>
      <c r="D87" s="235" t="s">
        <v>42</v>
      </c>
      <c r="E87" s="223">
        <f>IF(D87=$N$6,1,IF(D87=$N$5,2,IF(D87=$N$4,3,IF(D87=$N$3,4,"n/a"))))</f>
        <v>2</v>
      </c>
      <c r="F87" s="523" t="s">
        <v>311</v>
      </c>
      <c r="G87" s="523"/>
      <c r="H87" s="523"/>
      <c r="I87" s="523"/>
      <c r="J87" s="523"/>
      <c r="K87" s="523"/>
      <c r="L87" s="393"/>
      <c r="Q87" s="165"/>
    </row>
    <row r="88" spans="1:17" s="163" customFormat="1" ht="56.5" customHeight="1" x14ac:dyDescent="0.25">
      <c r="A88" s="536" t="s">
        <v>154</v>
      </c>
      <c r="B88" s="537"/>
      <c r="C88" s="302" t="s">
        <v>253</v>
      </c>
      <c r="D88" s="235" t="s">
        <v>42</v>
      </c>
      <c r="E88" s="223">
        <f>IF(D88=$N$6,1,IF(D88=$N$5,2,IF(D88=$N$4,3,IF(D88=$N$3,4,"n/a"))))</f>
        <v>2</v>
      </c>
      <c r="F88" s="523" t="s">
        <v>312</v>
      </c>
      <c r="G88" s="523"/>
      <c r="H88" s="523"/>
      <c r="I88" s="523"/>
      <c r="J88" s="523"/>
      <c r="K88" s="523"/>
      <c r="L88" s="386" t="s">
        <v>96</v>
      </c>
      <c r="Q88" s="165"/>
    </row>
    <row r="89" spans="1:17" s="163" customFormat="1" ht="46" customHeight="1" x14ac:dyDescent="0.25">
      <c r="A89" s="536" t="s">
        <v>155</v>
      </c>
      <c r="B89" s="537"/>
      <c r="C89" s="302" t="s">
        <v>253</v>
      </c>
      <c r="D89" s="235" t="s">
        <v>42</v>
      </c>
      <c r="E89" s="223">
        <f>IF(D89=$N$6,1,IF(D89=$N$5,2,IF(D89=$N$4,3,IF(D89=$N$3,4,"n/a"))))</f>
        <v>2</v>
      </c>
      <c r="F89" s="523" t="s">
        <v>252</v>
      </c>
      <c r="G89" s="523"/>
      <c r="H89" s="523"/>
      <c r="I89" s="523"/>
      <c r="J89" s="523"/>
      <c r="K89" s="523"/>
      <c r="L89" s="393"/>
      <c r="Q89" s="165"/>
    </row>
    <row r="90" spans="1:17" s="163" customFormat="1" ht="94" customHeight="1" thickBot="1" x14ac:dyDescent="0.3">
      <c r="A90" s="536" t="s">
        <v>176</v>
      </c>
      <c r="B90" s="537"/>
      <c r="C90" s="302" t="s">
        <v>253</v>
      </c>
      <c r="D90" s="235" t="s">
        <v>42</v>
      </c>
      <c r="E90" s="223">
        <f>IF(D90=$N$6,1,IF(D90=$N$5,2,IF(D90=$N$4,3,IF(D90=$N$3,4,"n/a"))))</f>
        <v>2</v>
      </c>
      <c r="F90" s="523" t="s">
        <v>339</v>
      </c>
      <c r="G90" s="523"/>
      <c r="H90" s="523"/>
      <c r="I90" s="523"/>
      <c r="J90" s="538"/>
      <c r="K90" s="523"/>
      <c r="L90" s="393"/>
      <c r="Q90" s="165"/>
    </row>
    <row r="91" spans="1:17" s="163" customFormat="1" ht="26.25" customHeight="1" thickBot="1" x14ac:dyDescent="0.3">
      <c r="A91" s="541"/>
      <c r="B91" s="542"/>
      <c r="C91" s="303" t="s">
        <v>24</v>
      </c>
      <c r="D91" s="29" t="str">
        <f>IF(E91&lt;1.5,"Low",IF(E91&lt;2.5,"Moderate",IF(E91&lt;3.5,"Substantial",IF(E91&lt;4.5,"High","n/a"))))</f>
        <v>Moderate</v>
      </c>
      <c r="E91" s="154">
        <f>IF(COUNT(E87:E90)=0,"n/a",AVERAGE(E87:E90))</f>
        <v>2</v>
      </c>
      <c r="F91" s="30">
        <f>E91</f>
        <v>2</v>
      </c>
      <c r="G91" s="227"/>
      <c r="H91" s="53" t="s">
        <v>23</v>
      </c>
      <c r="I91" s="28" t="str">
        <f>D91</f>
        <v>Moderate</v>
      </c>
      <c r="J91" s="32">
        <f>IF(I91=$N$7,"n/a",IF(AND(I91=$N$5,D91=$N$6),1.5,IF(AND(I91=$N$4,D91=$N$5),2.5,IF(AND(I91=$N$3,D91=$N$4),3.5,IF(AND(I91=$N$6,D91=$N$5),1.49,IF(AND(I91=$N$5,D91=$N$4),2.49,IF(AND(I91=$N$4,D91=$N$3),3.49,E91)))))))</f>
        <v>2</v>
      </c>
      <c r="K91" s="91" t="s">
        <v>91</v>
      </c>
      <c r="L91" s="393"/>
      <c r="Q91" s="165"/>
    </row>
    <row r="92" spans="1:17" s="163" customFormat="1" ht="21" customHeight="1" x14ac:dyDescent="0.25">
      <c r="A92" s="402" t="s">
        <v>166</v>
      </c>
      <c r="B92" s="300"/>
      <c r="C92" s="300"/>
      <c r="D92" s="300"/>
      <c r="E92" s="300"/>
      <c r="F92" s="300"/>
      <c r="G92" s="300"/>
      <c r="H92" s="300"/>
      <c r="I92" s="300"/>
      <c r="J92" s="300"/>
      <c r="K92" s="301"/>
      <c r="L92" s="393"/>
      <c r="Q92" s="165"/>
    </row>
    <row r="93" spans="1:17" s="163" customFormat="1" ht="47.25" customHeight="1" x14ac:dyDescent="0.25">
      <c r="A93" s="536" t="s">
        <v>167</v>
      </c>
      <c r="B93" s="537"/>
      <c r="C93" s="302" t="s">
        <v>253</v>
      </c>
      <c r="D93" s="178" t="s">
        <v>42</v>
      </c>
      <c r="E93" s="223">
        <f>IF(D93=$N$6,1,IF(D93=$N$5,2,IF(D93=$N$4,3,IF(D93=$N$3,4,"n/a"))))</f>
        <v>2</v>
      </c>
      <c r="F93" s="523" t="s">
        <v>340</v>
      </c>
      <c r="G93" s="523"/>
      <c r="H93" s="523"/>
      <c r="I93" s="523"/>
      <c r="J93" s="523"/>
      <c r="K93" s="523"/>
      <c r="L93" s="393"/>
      <c r="Q93" s="165"/>
    </row>
    <row r="94" spans="1:17" s="163" customFormat="1" ht="42.5" customHeight="1" thickBot="1" x14ac:dyDescent="0.3">
      <c r="A94" s="610" t="s">
        <v>178</v>
      </c>
      <c r="B94" s="611"/>
      <c r="C94" s="302" t="s">
        <v>257</v>
      </c>
      <c r="D94" s="177" t="s">
        <v>42</v>
      </c>
      <c r="E94" s="185">
        <f>IF(D94=$N$6,1,IF(D94=$N$5,2,IF(D94=$N$4,3,IF(D94=$N$3,4,"n/a"))))</f>
        <v>2</v>
      </c>
      <c r="F94" s="608" t="s">
        <v>254</v>
      </c>
      <c r="G94" s="609"/>
      <c r="H94" s="609"/>
      <c r="I94" s="609"/>
      <c r="J94" s="609"/>
      <c r="K94" s="607"/>
      <c r="L94" s="386" t="s">
        <v>96</v>
      </c>
      <c r="Q94" s="165"/>
    </row>
    <row r="95" spans="1:17" s="163" customFormat="1" ht="26.25" customHeight="1" thickBot="1" x14ac:dyDescent="0.3">
      <c r="A95" s="612"/>
      <c r="B95" s="613"/>
      <c r="C95" s="303" t="s">
        <v>24</v>
      </c>
      <c r="D95" s="29" t="str">
        <f>IF(E95&lt;1.5,"Low",IF(E95&lt;2.5,"Moderate",IF(E95&lt;3.5,"Substantial",IF(E95&lt;4.5,"High","n/a"))))</f>
        <v>Moderate</v>
      </c>
      <c r="E95" s="154">
        <f>IF(COUNT(E93:E94)=0,"n/a",AVERAGE(E93:E94))</f>
        <v>2</v>
      </c>
      <c r="F95" s="30">
        <f>E95</f>
        <v>2</v>
      </c>
      <c r="G95" s="226"/>
      <c r="H95" s="31" t="s">
        <v>23</v>
      </c>
      <c r="I95" s="28" t="str">
        <f>D95</f>
        <v>Moderate</v>
      </c>
      <c r="J95" s="32">
        <f>IF(I95=$N$7,"n/a",IF(AND(I95=$N$5,D95=$N$6),1.5,IF(AND(I95=$N$4,D95=$N$5),2.5,IF(AND(I95=$N$3,D95=$N$4),3.5,IF(AND(I95=$N$6,D95=$N$5),1.49,IF(AND(I95=$N$5,D95=$N$4),2.49,IF(AND(I95=$N$4,D95=$N$3),3.49,E95)))))))</f>
        <v>2</v>
      </c>
      <c r="K95" s="91" t="s">
        <v>91</v>
      </c>
      <c r="L95" s="393"/>
      <c r="Q95" s="165"/>
    </row>
    <row r="96" spans="1:17" s="163" customFormat="1" ht="21" customHeight="1" x14ac:dyDescent="0.25">
      <c r="A96" s="402" t="s">
        <v>157</v>
      </c>
      <c r="B96" s="300"/>
      <c r="C96" s="300"/>
      <c r="D96" s="300"/>
      <c r="E96" s="300"/>
      <c r="F96" s="300"/>
      <c r="G96" s="300"/>
      <c r="H96" s="300"/>
      <c r="I96" s="300"/>
      <c r="J96" s="300"/>
      <c r="K96" s="301"/>
      <c r="L96" s="393"/>
      <c r="Q96" s="165"/>
    </row>
    <row r="97" spans="1:17" s="163" customFormat="1" ht="33.75" customHeight="1" x14ac:dyDescent="0.25">
      <c r="A97" s="536" t="s">
        <v>158</v>
      </c>
      <c r="B97" s="537"/>
      <c r="C97" s="304" t="s">
        <v>251</v>
      </c>
      <c r="D97" s="178" t="s">
        <v>42</v>
      </c>
      <c r="E97" s="125">
        <f>IF(D97=$N$6,1,IF(D97=$N$5,2,IF(D97=$N$4,3,IF(D97=$N$3,4,"n/a"))))</f>
        <v>2</v>
      </c>
      <c r="F97" s="523" t="s">
        <v>341</v>
      </c>
      <c r="G97" s="523"/>
      <c r="H97" s="523"/>
      <c r="I97" s="523"/>
      <c r="J97" s="523"/>
      <c r="K97" s="523"/>
      <c r="L97" s="386" t="s">
        <v>96</v>
      </c>
      <c r="Q97" s="165"/>
    </row>
    <row r="98" spans="1:17" s="163" customFormat="1" ht="48" customHeight="1" x14ac:dyDescent="0.25">
      <c r="A98" s="610" t="s">
        <v>159</v>
      </c>
      <c r="B98" s="614"/>
      <c r="C98" s="304" t="s">
        <v>256</v>
      </c>
      <c r="D98" s="50" t="s">
        <v>42</v>
      </c>
      <c r="E98" s="125">
        <f>IF(D98=$N$6,1,IF(D98=$N$5,2,IF(D98=$N$4,3,IF(D98=$N$3,4,"n/a"))))</f>
        <v>2</v>
      </c>
      <c r="F98" s="604" t="s">
        <v>255</v>
      </c>
      <c r="G98" s="517"/>
      <c r="H98" s="517"/>
      <c r="I98" s="517"/>
      <c r="J98" s="517"/>
      <c r="K98" s="605"/>
      <c r="L98" s="386" t="s">
        <v>96</v>
      </c>
      <c r="P98" s="319"/>
      <c r="Q98" s="165"/>
    </row>
    <row r="99" spans="1:17" s="163" customFormat="1" ht="47" customHeight="1" thickBot="1" x14ac:dyDescent="0.3">
      <c r="A99" s="615" t="s">
        <v>160</v>
      </c>
      <c r="B99" s="616"/>
      <c r="C99" s="304" t="s">
        <v>258</v>
      </c>
      <c r="D99" s="296" t="s">
        <v>5</v>
      </c>
      <c r="E99" s="297">
        <f>IF(D99=$N$6,1,IF(D99=$N$5,2,IF(D99=$N$4,3,IF(D99=$N$3,4,"n/a"))))</f>
        <v>3</v>
      </c>
      <c r="F99" s="606" t="s">
        <v>259</v>
      </c>
      <c r="G99" s="518"/>
      <c r="H99" s="518"/>
      <c r="I99" s="518"/>
      <c r="J99" s="518"/>
      <c r="K99" s="607"/>
      <c r="L99" s="393"/>
      <c r="P99" s="319"/>
      <c r="Q99" s="165"/>
    </row>
    <row r="100" spans="1:17" s="163" customFormat="1" ht="26.25" customHeight="1" thickBot="1" x14ac:dyDescent="0.3">
      <c r="A100" s="602"/>
      <c r="B100" s="603"/>
      <c r="C100" s="303" t="s">
        <v>24</v>
      </c>
      <c r="D100" s="29" t="str">
        <f>IF(E100&lt;1.5,"Low",IF(E100&lt;2.5,"Moderate",IF(E100&lt;3.5,"Substantial",IF(E100&lt;4.5,"High","n/a"))))</f>
        <v>Moderate</v>
      </c>
      <c r="E100" s="154">
        <f>IF(COUNT(E97:E99)=0,"n/a",AVERAGE(E97:E99))</f>
        <v>2.3333333333333335</v>
      </c>
      <c r="F100" s="30">
        <f>E100</f>
        <v>2.3333333333333335</v>
      </c>
      <c r="G100" s="226"/>
      <c r="H100" s="31" t="s">
        <v>23</v>
      </c>
      <c r="I100" s="28" t="str">
        <f>D100</f>
        <v>Moderate</v>
      </c>
      <c r="J100" s="32">
        <f>IF(I100=$N$7,"n/a",IF(AND(I100=$N$5,D100=$N$6),1.5,IF(AND(I100=$N$4,D100=$N$5),2.5,IF(AND(I100=$N$3,D100=$N$4),3.5,IF(AND(I100=$N$6,D100=$N$5),1.49,IF(AND(I100=$N$5,D100=$N$4),2.49,IF(AND(I100=$N$4,D100=$N$3),3.49,E100)))))))</f>
        <v>2.3333333333333335</v>
      </c>
      <c r="K100" s="91" t="s">
        <v>91</v>
      </c>
      <c r="L100" s="393"/>
      <c r="P100" s="319"/>
      <c r="Q100" s="165"/>
    </row>
    <row r="101" spans="1:17" s="163" customFormat="1" ht="23.25" customHeight="1" thickBot="1" x14ac:dyDescent="0.3">
      <c r="A101" s="166" t="s">
        <v>220</v>
      </c>
      <c r="B101" s="167"/>
      <c r="C101" s="167"/>
      <c r="D101" s="167"/>
      <c r="E101" s="167"/>
      <c r="F101" s="167"/>
      <c r="G101" s="167"/>
      <c r="H101" s="167"/>
      <c r="I101" s="167"/>
      <c r="J101" s="167"/>
      <c r="K101" s="167"/>
      <c r="L101" s="393"/>
      <c r="M101" s="165"/>
    </row>
    <row r="102" spans="1:17" s="163" customFormat="1" ht="20.25" customHeight="1" x14ac:dyDescent="0.25">
      <c r="A102" s="403" t="s">
        <v>162</v>
      </c>
      <c r="B102" s="224"/>
      <c r="C102" s="224"/>
      <c r="D102" s="224"/>
      <c r="E102" s="224"/>
      <c r="F102" s="224"/>
      <c r="G102" s="224"/>
      <c r="H102" s="224"/>
      <c r="I102" s="224"/>
      <c r="J102" s="224"/>
      <c r="K102" s="225"/>
      <c r="L102" s="393"/>
    </row>
    <row r="103" spans="1:17" s="163" customFormat="1" ht="56" customHeight="1" x14ac:dyDescent="0.25">
      <c r="A103" s="521" t="s">
        <v>181</v>
      </c>
      <c r="B103" s="522"/>
      <c r="C103" s="421" t="s">
        <v>262</v>
      </c>
      <c r="D103" s="235" t="s">
        <v>5</v>
      </c>
      <c r="E103" s="223">
        <f>IF(D103=$N$6,1,IF(D103=$N$5,2,IF(D103=$N$4,3,IF(D103=$N$3,4,"n/a"))))</f>
        <v>3</v>
      </c>
      <c r="F103" s="523" t="s">
        <v>342</v>
      </c>
      <c r="G103" s="523"/>
      <c r="H103" s="523"/>
      <c r="I103" s="523"/>
      <c r="J103" s="523"/>
      <c r="K103" s="523"/>
      <c r="L103" s="386" t="s">
        <v>96</v>
      </c>
      <c r="Q103" s="165"/>
    </row>
    <row r="104" spans="1:17" s="163" customFormat="1" ht="91.5" customHeight="1" x14ac:dyDescent="0.25">
      <c r="A104" s="592" t="s">
        <v>182</v>
      </c>
      <c r="B104" s="593"/>
      <c r="C104" s="421" t="s">
        <v>262</v>
      </c>
      <c r="D104" s="205" t="s">
        <v>42</v>
      </c>
      <c r="E104" s="125">
        <f>IF(D104=$N$6,1,IF(D104=$N$5,2,IF(D104=$N$4,3,IF(D104=$N$3,4,"n/a"))))</f>
        <v>2</v>
      </c>
      <c r="F104" s="517" t="s">
        <v>314</v>
      </c>
      <c r="G104" s="517"/>
      <c r="H104" s="517"/>
      <c r="I104" s="517"/>
      <c r="J104" s="517"/>
      <c r="K104" s="517"/>
      <c r="L104" s="386" t="s">
        <v>96</v>
      </c>
      <c r="Q104" s="168"/>
    </row>
    <row r="105" spans="1:17" ht="65.5" customHeight="1" thickBot="1" x14ac:dyDescent="0.3">
      <c r="A105" s="534" t="s">
        <v>183</v>
      </c>
      <c r="B105" s="535"/>
      <c r="C105" s="421" t="s">
        <v>260</v>
      </c>
      <c r="D105" s="175" t="s">
        <v>42</v>
      </c>
      <c r="E105" s="185">
        <f>IF(D105=$N$6,1,IF(D105=$N$5,2,IF(D105=$N$4,3,IF(D105=$N$3,4,"n/a"))))</f>
        <v>2</v>
      </c>
      <c r="F105" s="517" t="s">
        <v>315</v>
      </c>
      <c r="G105" s="518"/>
      <c r="H105" s="517"/>
      <c r="I105" s="517"/>
      <c r="J105" s="518"/>
      <c r="K105" s="517"/>
      <c r="L105" s="386" t="s">
        <v>96</v>
      </c>
    </row>
    <row r="106" spans="1:17" ht="32.25" customHeight="1" thickBot="1" x14ac:dyDescent="0.3">
      <c r="A106" s="539"/>
      <c r="B106" s="540"/>
      <c r="C106" s="41" t="s">
        <v>24</v>
      </c>
      <c r="D106" s="29" t="str">
        <f>IF(E106&lt;1.5,"Low",IF(E106&lt;2.5,"Moderate",IF(E106&lt;3.5,"Substantial",IF(E106&lt;4.5,"High","n/a"))))</f>
        <v>Moderate</v>
      </c>
      <c r="E106" s="154">
        <f>IF(COUNT(E103:E105)=0,"n/a",AVERAGE(E103:E105))</f>
        <v>2.3333333333333335</v>
      </c>
      <c r="F106" s="30">
        <f>E106</f>
        <v>2.3333333333333335</v>
      </c>
      <c r="G106" s="227"/>
      <c r="H106" s="53" t="s">
        <v>23</v>
      </c>
      <c r="I106" s="28" t="str">
        <f>D106</f>
        <v>Moderate</v>
      </c>
      <c r="J106" s="32">
        <f>IF(I106=$N$7,"n/a",IF(AND(I106=$N$5,D106=$N$6),1.5,IF(AND(I106=$N$4,D106=$N$5),2.5,IF(AND(I106=$N$3,D106=$N$4),3.5,IF(AND(I106=$N$6,D106=$N$5),1.49,IF(AND(I106=$N$5,D106=$N$4),2.49,IF(AND(I106=$N$4,D106=$N$3),3.49,E106)))))))</f>
        <v>2.3333333333333335</v>
      </c>
      <c r="K106" s="91" t="s">
        <v>91</v>
      </c>
      <c r="L106" s="388"/>
    </row>
    <row r="107" spans="1:17" ht="19.5" customHeight="1" x14ac:dyDescent="0.25">
      <c r="A107" s="404" t="s">
        <v>163</v>
      </c>
      <c r="B107" s="224"/>
      <c r="C107" s="224"/>
      <c r="D107" s="224"/>
      <c r="E107" s="224"/>
      <c r="F107" s="224"/>
      <c r="G107" s="224"/>
      <c r="H107" s="224"/>
      <c r="I107" s="224"/>
      <c r="J107" s="224"/>
      <c r="K107" s="225"/>
      <c r="L107" s="388"/>
    </row>
    <row r="108" spans="1:17" ht="92.5" customHeight="1" x14ac:dyDescent="0.25">
      <c r="A108" s="521" t="s">
        <v>184</v>
      </c>
      <c r="B108" s="522"/>
      <c r="C108" s="421" t="s">
        <v>261</v>
      </c>
      <c r="D108" s="178" t="s">
        <v>5</v>
      </c>
      <c r="E108" s="223">
        <f>IF(D108=$N$6,1,IF(D108=$N$5,2,IF(D108=$N$4,3,IF(D108=$N$3,4,"n/a"))))</f>
        <v>3</v>
      </c>
      <c r="F108" s="523" t="s">
        <v>317</v>
      </c>
      <c r="G108" s="523"/>
      <c r="H108" s="523"/>
      <c r="I108" s="523"/>
      <c r="J108" s="523"/>
      <c r="K108" s="523"/>
      <c r="L108" s="388"/>
    </row>
    <row r="109" spans="1:17" ht="130.5" customHeight="1" thickBot="1" x14ac:dyDescent="0.3">
      <c r="A109" s="594" t="s">
        <v>185</v>
      </c>
      <c r="B109" s="595"/>
      <c r="C109" s="421" t="s">
        <v>261</v>
      </c>
      <c r="D109" s="177" t="s">
        <v>42</v>
      </c>
      <c r="E109" s="185">
        <f>IF(D109=$N$6,1,IF(D109=$N$5,2,IF(D109=$N$4,3,IF(D109=$N$3,4,"n/a"))))</f>
        <v>2</v>
      </c>
      <c r="F109" s="608" t="s">
        <v>343</v>
      </c>
      <c r="G109" s="609"/>
      <c r="H109" s="609"/>
      <c r="I109" s="609"/>
      <c r="J109" s="609"/>
      <c r="K109" s="607"/>
      <c r="L109" s="388"/>
    </row>
    <row r="110" spans="1:17" ht="27" customHeight="1" thickBot="1" x14ac:dyDescent="0.3">
      <c r="A110" s="519"/>
      <c r="B110" s="520"/>
      <c r="C110" s="41" t="s">
        <v>24</v>
      </c>
      <c r="D110" s="29" t="str">
        <f>IF(E110&lt;1.5,"Low",IF(E110&lt;2.5,"Moderate",IF(E110&lt;3.5,"Substantial",IF(E110&lt;4.5,"High","n/a"))))</f>
        <v>Substantial</v>
      </c>
      <c r="E110" s="154">
        <f>IF(COUNT(E108:E109)=0,"n/a",AVERAGE(E108:E109))</f>
        <v>2.5</v>
      </c>
      <c r="F110" s="30">
        <f>E110</f>
        <v>2.5</v>
      </c>
      <c r="G110" s="226"/>
      <c r="H110" s="31" t="s">
        <v>23</v>
      </c>
      <c r="I110" s="28" t="str">
        <f>D110</f>
        <v>Substantial</v>
      </c>
      <c r="J110" s="32">
        <f>IF(I110=$N$7,"n/a",IF(AND(I110=$N$5,D110=$N$6),1.5,IF(AND(I110=$N$4,D110=$N$5),2.5,IF(AND(I110=$N$3,D110=$N$4),3.5,IF(AND(I110=$N$6,D110=$N$5),1.49,IF(AND(I110=$N$5,D110=$N$4),2.49,IF(AND(I110=$N$4,D110=$N$3),3.49,E110)))))))</f>
        <v>2.5</v>
      </c>
      <c r="K110" s="91" t="s">
        <v>91</v>
      </c>
      <c r="L110" s="388"/>
    </row>
    <row r="111" spans="1:17" ht="21" customHeight="1" x14ac:dyDescent="0.35">
      <c r="A111" s="404" t="s">
        <v>164</v>
      </c>
      <c r="B111" s="224"/>
      <c r="C111" s="224"/>
      <c r="D111" s="224"/>
      <c r="E111" s="224"/>
      <c r="F111" s="224"/>
      <c r="G111" s="224"/>
      <c r="H111" s="224"/>
      <c r="I111" s="224"/>
      <c r="J111" s="224"/>
      <c r="K111" s="225"/>
      <c r="L111" s="388"/>
      <c r="Q111" s="169"/>
    </row>
    <row r="112" spans="1:17" ht="134" customHeight="1" x14ac:dyDescent="0.25">
      <c r="A112" s="521" t="s">
        <v>186</v>
      </c>
      <c r="B112" s="522"/>
      <c r="C112" s="421" t="s">
        <v>263</v>
      </c>
      <c r="D112" s="235" t="s">
        <v>5</v>
      </c>
      <c r="E112" s="223">
        <f>IF(D112=$N$6,1,IF(D112=$N$5,2,IF(D112=$N$4,3,IF(D112=$N$3,4,"n/a"))))</f>
        <v>3</v>
      </c>
      <c r="F112" s="523" t="s">
        <v>316</v>
      </c>
      <c r="G112" s="523"/>
      <c r="H112" s="523"/>
      <c r="I112" s="523"/>
      <c r="J112" s="523"/>
      <c r="K112" s="523"/>
      <c r="L112" s="388"/>
    </row>
    <row r="113" spans="1:12" ht="77" customHeight="1" x14ac:dyDescent="0.25">
      <c r="A113" s="592" t="s">
        <v>187</v>
      </c>
      <c r="B113" s="593"/>
      <c r="C113" s="421" t="s">
        <v>263</v>
      </c>
      <c r="D113" s="205" t="s">
        <v>42</v>
      </c>
      <c r="E113" s="125">
        <f>IF(D113=$N$6,1,IF(D113=$N$5,2,IF(D113=$N$4,3,IF(D113=$N$3,4,"n/a"))))</f>
        <v>2</v>
      </c>
      <c r="F113" s="604" t="s">
        <v>344</v>
      </c>
      <c r="G113" s="517"/>
      <c r="H113" s="517"/>
      <c r="I113" s="517"/>
      <c r="J113" s="517"/>
      <c r="K113" s="605"/>
      <c r="L113" s="388"/>
    </row>
    <row r="114" spans="1:12" ht="63" customHeight="1" thickBot="1" x14ac:dyDescent="0.3">
      <c r="A114" s="534" t="s">
        <v>165</v>
      </c>
      <c r="B114" s="535"/>
      <c r="C114" s="242" t="s">
        <v>264</v>
      </c>
      <c r="D114" s="175" t="s">
        <v>19</v>
      </c>
      <c r="E114" s="185" t="str">
        <f>IF(D114=$N$6,1,IF(D114=$N$5,2,IF(D114=$N$4,3,IF(D114=$N$3,4,"n/a"))))</f>
        <v>n/a</v>
      </c>
      <c r="F114" s="606" t="s">
        <v>318</v>
      </c>
      <c r="G114" s="518"/>
      <c r="H114" s="518"/>
      <c r="I114" s="518"/>
      <c r="J114" s="518"/>
      <c r="K114" s="607"/>
      <c r="L114" s="386" t="s">
        <v>96</v>
      </c>
    </row>
    <row r="115" spans="1:12" ht="26.25" customHeight="1" thickBot="1" x14ac:dyDescent="0.3">
      <c r="A115" s="526"/>
      <c r="B115" s="527"/>
      <c r="C115" s="41" t="s">
        <v>24</v>
      </c>
      <c r="D115" s="29" t="str">
        <f>IF(E115&lt;1.5,"Low",IF(E115&lt;2.5,"Moderate",IF(E115&lt;3.5,"Substantial",IF(E115&lt;4.5,"High","n/a"))))</f>
        <v>Substantial</v>
      </c>
      <c r="E115" s="154">
        <f>IF(COUNT(E112:E114)=0,"n/a",AVERAGE(E112:E114))</f>
        <v>2.5</v>
      </c>
      <c r="F115" s="30">
        <f>E115</f>
        <v>2.5</v>
      </c>
      <c r="G115" s="226"/>
      <c r="H115" s="31" t="s">
        <v>23</v>
      </c>
      <c r="I115" s="28" t="str">
        <f>D115</f>
        <v>Substantial</v>
      </c>
      <c r="J115" s="32">
        <f>IF(I115=$N$7,"n/a",IF(AND(I115=$N$5,D115=$N$6),1.5,IF(AND(I115=$N$4,D115=$N$5),2.5,IF(AND(I115=$N$3,D115=$N$4),3.5,IF(AND(I115=$N$6,D115=$N$5),1.49,IF(AND(I115=$N$5,D115=$N$4),2.49,IF(AND(I115=$N$4,D115=$N$3),3.49,E115)))))))</f>
        <v>2.5</v>
      </c>
      <c r="K115" s="91" t="s">
        <v>91</v>
      </c>
      <c r="L115" s="388"/>
    </row>
    <row r="116" spans="1:12" ht="23.25" customHeight="1" x14ac:dyDescent="0.25">
      <c r="A116" s="404" t="s">
        <v>168</v>
      </c>
      <c r="B116" s="224"/>
      <c r="C116" s="224"/>
      <c r="D116" s="224"/>
      <c r="E116" s="224"/>
      <c r="F116" s="224"/>
      <c r="G116" s="224"/>
      <c r="H116" s="224"/>
      <c r="I116" s="224"/>
      <c r="J116" s="224"/>
      <c r="K116" s="225"/>
      <c r="L116" s="388"/>
    </row>
    <row r="117" spans="1:12" ht="33" customHeight="1" x14ac:dyDescent="0.25">
      <c r="A117" s="532" t="s">
        <v>169</v>
      </c>
      <c r="B117" s="533"/>
      <c r="C117" s="243"/>
      <c r="D117" s="178" t="s">
        <v>19</v>
      </c>
      <c r="E117" s="125" t="str">
        <f>IF(D117=$N$6,1,IF(D117=$N$5,2,IF(D117=$N$4,3,IF(D117=$N$3,4,"n/a"))))</f>
        <v>n/a</v>
      </c>
      <c r="F117" s="523" t="s">
        <v>16</v>
      </c>
      <c r="G117" s="523"/>
      <c r="H117" s="523"/>
      <c r="I117" s="523"/>
      <c r="J117" s="523"/>
      <c r="K117" s="523"/>
      <c r="L117" s="386"/>
    </row>
    <row r="118" spans="1:12" ht="33" customHeight="1" x14ac:dyDescent="0.25">
      <c r="A118" s="532" t="s">
        <v>170</v>
      </c>
      <c r="B118" s="533"/>
      <c r="C118" s="241"/>
      <c r="D118" s="205" t="s">
        <v>19</v>
      </c>
      <c r="E118" s="125" t="str">
        <f>IF(D118=$N$6,1,IF(D118=$N$5,2,IF(D118=$N$4,3,IF(D118=$N$3,4,"n/a"))))</f>
        <v>n/a</v>
      </c>
      <c r="F118" s="604" t="s">
        <v>16</v>
      </c>
      <c r="G118" s="517"/>
      <c r="H118" s="517"/>
      <c r="I118" s="517"/>
      <c r="J118" s="517"/>
      <c r="K118" s="605"/>
      <c r="L118" s="386"/>
    </row>
    <row r="119" spans="1:12" ht="34.5" customHeight="1" thickBot="1" x14ac:dyDescent="0.3">
      <c r="A119" s="530" t="s">
        <v>193</v>
      </c>
      <c r="B119" s="531"/>
      <c r="C119" s="243"/>
      <c r="D119" s="177" t="s">
        <v>19</v>
      </c>
      <c r="E119" s="185" t="str">
        <f>IF(D119=$N$6,1,IF(D119=$N$5,2,IF(D119=$N$4,3,IF(D119=$N$3,4,"n/a"))))</f>
        <v>n/a</v>
      </c>
      <c r="F119" s="606" t="s">
        <v>16</v>
      </c>
      <c r="G119" s="518"/>
      <c r="H119" s="518"/>
      <c r="I119" s="518"/>
      <c r="J119" s="518"/>
      <c r="K119" s="607"/>
      <c r="L119" s="386"/>
    </row>
    <row r="120" spans="1:12" ht="27" customHeight="1" thickBot="1" x14ac:dyDescent="0.3">
      <c r="A120" s="519"/>
      <c r="B120" s="520"/>
      <c r="C120" s="41" t="s">
        <v>24</v>
      </c>
      <c r="D120" s="29" t="str">
        <f>IF(E120&lt;1.5,"Low",IF(E120&lt;2.5,"Moderate",IF(E120&lt;3.5,"Substantial",IF(E120&lt;4.5,"High","n/a"))))</f>
        <v>n/a</v>
      </c>
      <c r="E120" s="154" t="str">
        <f>IF(COUNT(E117:E119)=0,"n/a",AVERAGE(E117:E119))</f>
        <v>n/a</v>
      </c>
      <c r="F120" s="30" t="str">
        <f>E120</f>
        <v>n/a</v>
      </c>
      <c r="G120" s="226"/>
      <c r="H120" s="31" t="s">
        <v>23</v>
      </c>
      <c r="I120" s="28" t="str">
        <f>D120</f>
        <v>n/a</v>
      </c>
      <c r="J120" s="32" t="str">
        <f>IF(I120=$N$7,"n/a",IF(AND(I120=$N$5,D120=$N$6),1.5,IF(AND(I120=$N$4,D120=$N$5),2.5,IF(AND(I120=$N$3,D120=$N$4),3.5,IF(AND(I120=$N$6,D120=$N$5),1.49,IF(AND(I120=$N$5,D120=$N$4),2.49,IF(AND(I120=$N$4,D120=$N$3),3.49,E120)))))))</f>
        <v>n/a</v>
      </c>
      <c r="K120" s="91" t="s">
        <v>91</v>
      </c>
      <c r="L120" s="388"/>
    </row>
  </sheetData>
  <sheetProtection password="CC15" sheet="1" objects="1" scenarios="1" formatRows="0"/>
  <mergeCells count="155">
    <mergeCell ref="F93:K93"/>
    <mergeCell ref="A94:B94"/>
    <mergeCell ref="A95:B95"/>
    <mergeCell ref="A97:B97"/>
    <mergeCell ref="F97:K97"/>
    <mergeCell ref="A98:B98"/>
    <mergeCell ref="A99:B99"/>
    <mergeCell ref="A74:B74"/>
    <mergeCell ref="F74:K74"/>
    <mergeCell ref="A78:B78"/>
    <mergeCell ref="F78:K78"/>
    <mergeCell ref="A77:B77"/>
    <mergeCell ref="A75:B75"/>
    <mergeCell ref="A118:B118"/>
    <mergeCell ref="F113:K113"/>
    <mergeCell ref="F118:K118"/>
    <mergeCell ref="F119:K119"/>
    <mergeCell ref="F114:K114"/>
    <mergeCell ref="F109:K109"/>
    <mergeCell ref="F99:K99"/>
    <mergeCell ref="F98:K98"/>
    <mergeCell ref="F94:K94"/>
    <mergeCell ref="A113:B113"/>
    <mergeCell ref="A112:B112"/>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s>
  <phoneticPr fontId="1" type="noConversion"/>
  <conditionalFormatting sqref="A2:H2">
    <cfRule type="cellIs" dxfId="103" priority="912" operator="equal">
      <formula>"High"</formula>
    </cfRule>
    <cfRule type="cellIs" dxfId="102" priority="913" operator="equal">
      <formula>"Substantial"</formula>
    </cfRule>
    <cfRule type="cellIs" dxfId="101" priority="914" operator="equal">
      <formula>"Moderate"</formula>
    </cfRule>
    <cfRule type="cellIs" dxfId="100" priority="915" operator="equal">
      <formula>"Low"</formula>
    </cfRule>
  </conditionalFormatting>
  <conditionalFormatting sqref="C1">
    <cfRule type="cellIs" dxfId="99" priority="619" operator="equal">
      <formula>"High"</formula>
    </cfRule>
    <cfRule type="cellIs" dxfId="98" priority="620" operator="equal">
      <formula>"Substantial"</formula>
    </cfRule>
    <cfRule type="cellIs" dxfId="97" priority="621" operator="equal">
      <formula>"Moderate"</formula>
    </cfRule>
    <cfRule type="cellIs" dxfId="96" priority="622" operator="equal">
      <formula>"Low"</formula>
    </cfRule>
  </conditionalFormatting>
  <conditionalFormatting sqref="F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A26 A106 A107:K107 A118:B118 A119:J119 A114:J114 A99:B99 A73:J74 A3:K25 A62:K72 A95:K96 A100:K102 C106:K106 A110:K111 A115:K117 A120:K120 C26:K26 A94:J94 D99:J99 A92:K93 A103:B105 D103:K105 A108:B109 D108:K108 D109:J109 D112:K112 A27:K58 A75:K90 A112:B113 D113:J113">
    <cfRule type="cellIs" dxfId="91" priority="37" operator="equal">
      <formula>$N$6</formula>
    </cfRule>
    <cfRule type="cellIs" dxfId="90" priority="38" operator="equal">
      <formula>$N$5</formula>
    </cfRule>
    <cfRule type="cellIs" dxfId="89" priority="39" operator="equal">
      <formula>$N$4</formula>
    </cfRule>
    <cfRule type="cellIs" dxfId="88" priority="40" operator="equal">
      <formula>$N$3</formula>
    </cfRule>
  </conditionalFormatting>
  <conditionalFormatting sqref="A59:E61">
    <cfRule type="cellIs" dxfId="87" priority="49" operator="equal">
      <formula>$N$6</formula>
    </cfRule>
    <cfRule type="cellIs" dxfId="86" priority="50" operator="equal">
      <formula>$N$5</formula>
    </cfRule>
    <cfRule type="cellIs" dxfId="85" priority="51" operator="equal">
      <formula>$N$4</formula>
    </cfRule>
    <cfRule type="cellIs" dxfId="84" priority="52" operator="equal">
      <formula>$N$3</formula>
    </cfRule>
  </conditionalFormatting>
  <conditionalFormatting sqref="F59:K61">
    <cfRule type="cellIs" dxfId="83" priority="25" operator="equal">
      <formula>$N$6</formula>
    </cfRule>
    <cfRule type="cellIs" dxfId="82" priority="26" operator="equal">
      <formula>$N$5</formula>
    </cfRule>
    <cfRule type="cellIs" dxfId="81" priority="27" operator="equal">
      <formula>$N$4</formula>
    </cfRule>
    <cfRule type="cellIs" dxfId="80" priority="28" operator="equal">
      <formula>$N$3</formula>
    </cfRule>
  </conditionalFormatting>
  <conditionalFormatting sqref="A91 C91:I91 K9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7:K97 A98:J98">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C118:J11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J91">
    <cfRule type="cellIs" dxfId="67" priority="5" operator="equal">
      <formula>$N$6</formula>
    </cfRule>
    <cfRule type="cellIs" dxfId="66" priority="6" operator="equal">
      <formula>$N$5</formula>
    </cfRule>
    <cfRule type="cellIs" dxfId="65" priority="7" operator="equal">
      <formula>$N$4</formula>
    </cfRule>
    <cfRule type="cellIs" dxfId="64" priority="8" operator="equal">
      <formula>$N$3</formula>
    </cfRule>
  </conditionalFormatting>
  <conditionalFormatting sqref="C99">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xr:uid="{00000000-0002-0000-0200-000000000000}">
      <formula1>$N$3:$N$7</formula1>
    </dataValidation>
  </dataValidations>
  <pageMargins left="0.7" right="0.7" top="0.75" bottom="0.75" header="0.3" footer="0.3"/>
  <pageSetup paperSize="9" scale="60"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sheetPr>
  <dimension ref="A1:F55"/>
  <sheetViews>
    <sheetView topLeftCell="A13" zoomScaleNormal="100" zoomScaleSheetLayoutView="115" workbookViewId="0">
      <selection activeCell="B10" sqref="B10"/>
    </sheetView>
  </sheetViews>
  <sheetFormatPr defaultColWidth="8.81640625" defaultRowHeight="12.5" x14ac:dyDescent="0.25"/>
  <cols>
    <col min="1" max="1" width="12.81640625" style="95" customWidth="1"/>
    <col min="2" max="2" width="126" style="95" customWidth="1"/>
    <col min="3" max="3" width="8.81640625" style="95"/>
    <col min="4" max="5" width="17.7265625" style="95" customWidth="1"/>
    <col min="6" max="6" width="17.81640625" style="95" customWidth="1"/>
    <col min="7" max="16384" width="8.81640625" style="95"/>
  </cols>
  <sheetData>
    <row r="1" spans="1:2" ht="24" customHeight="1" thickBot="1" x14ac:dyDescent="0.3">
      <c r="A1" s="618" t="s">
        <v>122</v>
      </c>
      <c r="B1" s="619"/>
    </row>
    <row r="2" spans="1:2" s="163" customFormat="1" ht="23.25" customHeight="1" x14ac:dyDescent="0.25">
      <c r="A2" s="620" t="s">
        <v>209</v>
      </c>
      <c r="B2" s="621"/>
    </row>
    <row r="3" spans="1:2" ht="40.5" customHeight="1" x14ac:dyDescent="0.25">
      <c r="A3" s="396" t="s">
        <v>198</v>
      </c>
      <c r="B3" s="401" t="s">
        <v>194</v>
      </c>
    </row>
    <row r="4" spans="1:2" ht="36" customHeight="1" x14ac:dyDescent="0.25">
      <c r="A4" s="419" t="s">
        <v>199</v>
      </c>
      <c r="B4" s="97" t="s">
        <v>196</v>
      </c>
    </row>
    <row r="5" spans="1:2" ht="36" customHeight="1" thickBot="1" x14ac:dyDescent="0.3">
      <c r="A5" s="396" t="s">
        <v>213</v>
      </c>
      <c r="B5" s="399" t="s">
        <v>214</v>
      </c>
    </row>
    <row r="6" spans="1:2" ht="23.25" customHeight="1" x14ac:dyDescent="0.25">
      <c r="A6" s="622" t="s">
        <v>195</v>
      </c>
      <c r="B6" s="623"/>
    </row>
    <row r="7" spans="1:2" ht="21.75" customHeight="1" x14ac:dyDescent="0.25">
      <c r="A7" s="395" t="s">
        <v>134</v>
      </c>
      <c r="B7" s="262"/>
    </row>
    <row r="8" spans="1:2" ht="37.5" customHeight="1" x14ac:dyDescent="0.25">
      <c r="A8" s="96">
        <v>1</v>
      </c>
      <c r="B8" s="401" t="s">
        <v>197</v>
      </c>
    </row>
    <row r="9" spans="1:2" ht="22.5" customHeight="1" x14ac:dyDescent="0.3">
      <c r="A9" s="395" t="s">
        <v>132</v>
      </c>
      <c r="B9" s="261"/>
    </row>
    <row r="10" spans="1:2" ht="130.5" customHeight="1" x14ac:dyDescent="0.25">
      <c r="A10" s="400">
        <f>+A8+1</f>
        <v>2</v>
      </c>
      <c r="B10" s="97" t="s">
        <v>210</v>
      </c>
    </row>
    <row r="11" spans="1:2" ht="27" customHeight="1" x14ac:dyDescent="0.25">
      <c r="A11" s="400">
        <f>+A10+1</f>
        <v>3</v>
      </c>
      <c r="B11" s="97" t="s">
        <v>200</v>
      </c>
    </row>
    <row r="12" spans="1:2" ht="23.25" customHeight="1" x14ac:dyDescent="0.25">
      <c r="A12" s="400">
        <f>+A11+1</f>
        <v>4</v>
      </c>
      <c r="B12" s="97" t="s">
        <v>207</v>
      </c>
    </row>
    <row r="13" spans="1:2" ht="114" customHeight="1" x14ac:dyDescent="0.25">
      <c r="A13" s="400">
        <f>+A12+1</f>
        <v>5</v>
      </c>
      <c r="B13" s="97" t="s">
        <v>208</v>
      </c>
    </row>
    <row r="14" spans="1:2" ht="22.5" customHeight="1" x14ac:dyDescent="0.25">
      <c r="A14" s="395" t="s">
        <v>133</v>
      </c>
      <c r="B14" s="262"/>
    </row>
    <row r="15" spans="1:2" ht="54.75" customHeight="1" x14ac:dyDescent="0.25">
      <c r="A15" s="400">
        <f>+A13+1</f>
        <v>6</v>
      </c>
      <c r="B15" s="97" t="s">
        <v>201</v>
      </c>
    </row>
    <row r="16" spans="1:2" ht="23.25" customHeight="1" x14ac:dyDescent="0.25">
      <c r="A16" s="400">
        <f>+A15+1</f>
        <v>7</v>
      </c>
      <c r="B16" s="97" t="s">
        <v>202</v>
      </c>
    </row>
    <row r="17" spans="1:6" ht="24.75" customHeight="1" x14ac:dyDescent="0.25">
      <c r="A17" s="400">
        <f>+A16+1</f>
        <v>8</v>
      </c>
      <c r="B17" s="97" t="s">
        <v>203</v>
      </c>
    </row>
    <row r="18" spans="1:6" ht="24.75" customHeight="1" x14ac:dyDescent="0.25">
      <c r="A18" s="400">
        <f>+A17+1</f>
        <v>9</v>
      </c>
      <c r="B18" s="97" t="s">
        <v>204</v>
      </c>
    </row>
    <row r="19" spans="1:6" ht="21.75" customHeight="1" x14ac:dyDescent="0.25">
      <c r="A19" s="395" t="s">
        <v>134</v>
      </c>
      <c r="B19" s="262"/>
    </row>
    <row r="20" spans="1:6" ht="40.5" customHeight="1" thickBot="1" x14ac:dyDescent="0.3">
      <c r="A20" s="96">
        <f>+A18+1</f>
        <v>10</v>
      </c>
      <c r="B20" s="399" t="s">
        <v>205</v>
      </c>
    </row>
    <row r="21" spans="1:6" ht="52.5" customHeight="1" thickBot="1" x14ac:dyDescent="0.3">
      <c r="A21" s="398" t="s">
        <v>123</v>
      </c>
      <c r="B21" s="263" t="s">
        <v>206</v>
      </c>
      <c r="E21" s="14"/>
      <c r="F21" s="14"/>
    </row>
    <row r="24" spans="1:6" ht="17.25" customHeight="1" x14ac:dyDescent="0.25">
      <c r="A24" s="397" t="s">
        <v>93</v>
      </c>
      <c r="B24" s="397" t="s">
        <v>92</v>
      </c>
    </row>
    <row r="25" spans="1:6" x14ac:dyDescent="0.25">
      <c r="A25" s="98" t="s">
        <v>94</v>
      </c>
      <c r="B25" s="98" t="s">
        <v>72</v>
      </c>
    </row>
    <row r="26" spans="1:6" x14ac:dyDescent="0.25">
      <c r="A26" s="98" t="s">
        <v>95</v>
      </c>
      <c r="B26" s="98" t="s">
        <v>72</v>
      </c>
    </row>
    <row r="27" spans="1:6" x14ac:dyDescent="0.25">
      <c r="A27" s="98" t="s">
        <v>97</v>
      </c>
      <c r="B27" s="99" t="s">
        <v>98</v>
      </c>
    </row>
    <row r="28" spans="1:6" ht="34.5" x14ac:dyDescent="0.25">
      <c r="A28" s="100">
        <v>2.1</v>
      </c>
      <c r="B28" s="101" t="s">
        <v>63</v>
      </c>
    </row>
    <row r="29" spans="1:6" x14ac:dyDescent="0.25">
      <c r="A29" s="102" t="s">
        <v>99</v>
      </c>
      <c r="B29" s="102" t="s">
        <v>64</v>
      </c>
    </row>
    <row r="30" spans="1:6" x14ac:dyDescent="0.25">
      <c r="A30" s="102" t="s">
        <v>100</v>
      </c>
      <c r="B30" s="102" t="s">
        <v>47</v>
      </c>
    </row>
    <row r="31" spans="1:6" ht="23" x14ac:dyDescent="0.25">
      <c r="A31" s="103" t="s">
        <v>101</v>
      </c>
      <c r="B31" s="102" t="s">
        <v>66</v>
      </c>
    </row>
    <row r="32" spans="1:6" x14ac:dyDescent="0.25">
      <c r="A32" s="104" t="s">
        <v>102</v>
      </c>
      <c r="B32" s="104" t="s">
        <v>32</v>
      </c>
    </row>
    <row r="33" spans="1:3" ht="23" x14ac:dyDescent="0.25">
      <c r="A33" s="105">
        <v>4</v>
      </c>
      <c r="B33" s="105" t="s">
        <v>103</v>
      </c>
    </row>
    <row r="34" spans="1:3" x14ac:dyDescent="0.25">
      <c r="A34" s="90" t="s">
        <v>104</v>
      </c>
      <c r="B34" s="90" t="s">
        <v>192</v>
      </c>
    </row>
    <row r="35" spans="1:3" x14ac:dyDescent="0.25">
      <c r="A35" s="90" t="s">
        <v>105</v>
      </c>
      <c r="B35" s="90" t="s">
        <v>116</v>
      </c>
    </row>
    <row r="36" spans="1:3" x14ac:dyDescent="0.25">
      <c r="A36" s="90" t="s">
        <v>106</v>
      </c>
      <c r="B36" s="90" t="s">
        <v>115</v>
      </c>
    </row>
    <row r="37" spans="1:3" ht="34.5" x14ac:dyDescent="0.25">
      <c r="A37" s="90" t="s">
        <v>107</v>
      </c>
      <c r="B37" s="90" t="s">
        <v>108</v>
      </c>
    </row>
    <row r="38" spans="1:3" ht="23" x14ac:dyDescent="0.25">
      <c r="A38" s="90" t="s">
        <v>109</v>
      </c>
      <c r="B38" s="90" t="s">
        <v>76</v>
      </c>
    </row>
    <row r="39" spans="1:3" x14ac:dyDescent="0.25">
      <c r="A39" s="90" t="s">
        <v>110</v>
      </c>
      <c r="B39" s="90" t="s">
        <v>117</v>
      </c>
    </row>
    <row r="40" spans="1:3" x14ac:dyDescent="0.25">
      <c r="A40" s="316" t="s">
        <v>111</v>
      </c>
      <c r="B40" s="316" t="s">
        <v>156</v>
      </c>
    </row>
    <row r="41" spans="1:3" x14ac:dyDescent="0.25">
      <c r="A41" s="317" t="s">
        <v>177</v>
      </c>
      <c r="B41" s="317" t="s">
        <v>180</v>
      </c>
    </row>
    <row r="42" spans="1:3" x14ac:dyDescent="0.25">
      <c r="A42" s="317" t="s">
        <v>161</v>
      </c>
      <c r="B42" s="317" t="s">
        <v>120</v>
      </c>
    </row>
    <row r="43" spans="1:3" x14ac:dyDescent="0.25">
      <c r="A43" s="317" t="s">
        <v>114</v>
      </c>
      <c r="B43" s="317" t="s">
        <v>121</v>
      </c>
    </row>
    <row r="44" spans="1:3" x14ac:dyDescent="0.25">
      <c r="A44" s="106" t="s">
        <v>171</v>
      </c>
      <c r="B44" s="106" t="s">
        <v>112</v>
      </c>
    </row>
    <row r="45" spans="1:3" x14ac:dyDescent="0.25">
      <c r="A45" s="106" t="s">
        <v>172</v>
      </c>
      <c r="B45" s="107" t="s">
        <v>113</v>
      </c>
    </row>
    <row r="46" spans="1:3" x14ac:dyDescent="0.25">
      <c r="A46" s="107" t="s">
        <v>173</v>
      </c>
      <c r="B46" s="107" t="s">
        <v>118</v>
      </c>
    </row>
    <row r="47" spans="1:3" x14ac:dyDescent="0.25">
      <c r="A47" s="107" t="s">
        <v>174</v>
      </c>
      <c r="B47" s="107" t="s">
        <v>119</v>
      </c>
    </row>
    <row r="48" spans="1:3" ht="13" thickBot="1" x14ac:dyDescent="0.3">
      <c r="A48" s="320"/>
      <c r="B48" s="320"/>
      <c r="C48" s="14"/>
    </row>
    <row r="49" spans="1:6" ht="27.75" customHeight="1" thickBot="1" x14ac:dyDescent="0.35">
      <c r="A49" s="259"/>
      <c r="B49" s="260"/>
      <c r="D49" s="264"/>
      <c r="E49" s="270" t="s">
        <v>125</v>
      </c>
      <c r="F49" s="265" t="s">
        <v>127</v>
      </c>
    </row>
    <row r="50" spans="1:6" ht="45" customHeight="1" thickBot="1" x14ac:dyDescent="0.3">
      <c r="A50" s="259"/>
      <c r="B50" s="260" t="s">
        <v>135</v>
      </c>
      <c r="C50" s="15"/>
      <c r="D50" s="275" t="s">
        <v>126</v>
      </c>
      <c r="E50" s="271" t="s">
        <v>128</v>
      </c>
      <c r="F50" s="269" t="s">
        <v>129</v>
      </c>
    </row>
    <row r="51" spans="1:6" ht="21.75" customHeight="1" x14ac:dyDescent="0.25">
      <c r="A51" s="259"/>
      <c r="B51" s="260"/>
      <c r="C51" s="15"/>
      <c r="D51" s="276" t="s">
        <v>4</v>
      </c>
      <c r="E51" s="272">
        <v>4</v>
      </c>
      <c r="F51" s="268" t="s">
        <v>136</v>
      </c>
    </row>
    <row r="52" spans="1:6" ht="21.75" customHeight="1" x14ac:dyDescent="0.25">
      <c r="A52" s="259"/>
      <c r="B52" s="260"/>
      <c r="C52" s="15"/>
      <c r="D52" s="277" t="s">
        <v>5</v>
      </c>
      <c r="E52" s="273">
        <v>3</v>
      </c>
      <c r="F52" s="266" t="s">
        <v>137</v>
      </c>
    </row>
    <row r="53" spans="1:6" ht="21.75" customHeight="1" x14ac:dyDescent="0.25">
      <c r="A53" s="259"/>
      <c r="B53" s="260"/>
      <c r="C53" s="15"/>
      <c r="D53" s="278" t="s">
        <v>42</v>
      </c>
      <c r="E53" s="273">
        <v>2</v>
      </c>
      <c r="F53" s="266" t="s">
        <v>138</v>
      </c>
    </row>
    <row r="54" spans="1:6" ht="21.75" customHeight="1" x14ac:dyDescent="0.25">
      <c r="A54" s="259"/>
      <c r="B54" s="260"/>
      <c r="C54" s="15"/>
      <c r="D54" s="279" t="s">
        <v>79</v>
      </c>
      <c r="E54" s="273">
        <v>1</v>
      </c>
      <c r="F54" s="266" t="s">
        <v>131</v>
      </c>
    </row>
    <row r="55" spans="1:6" ht="21.75" customHeight="1" thickBot="1" x14ac:dyDescent="0.3">
      <c r="A55" s="259"/>
      <c r="B55" s="260"/>
      <c r="C55" s="15"/>
      <c r="D55" s="280" t="s">
        <v>19</v>
      </c>
      <c r="E55" s="274" t="s">
        <v>130</v>
      </c>
      <c r="F55" s="267" t="s">
        <v>130</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horizontalDpi="4294967293" r:id="rId1"/>
  <headerFooter alignWithMargins="0"/>
  <rowBreaks count="1" manualBreakCount="1">
    <brk id="24"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CA2A9247B253747B25D6529A116ACA7" ma:contentTypeVersion="1" ma:contentTypeDescription="Create a new document." ma:contentTypeScope="" ma:versionID="ce64260c4de65b389c95145d8ac6abee">
  <xsd:schema xmlns:xsd="http://www.w3.org/2001/XMLSchema" xmlns:xs="http://www.w3.org/2001/XMLSchema" xmlns:p="http://schemas.microsoft.com/office/2006/metadata/properties" xmlns:ns1="http://schemas.microsoft.com/sharepoint/v3" targetNamespace="http://schemas.microsoft.com/office/2006/metadata/properties" ma:root="true" ma:fieldsID="a447206dab0015f8b9f8924535193e8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2.xml><?xml version="1.0" encoding="utf-8"?>
<ds:datastoreItem xmlns:ds="http://schemas.openxmlformats.org/officeDocument/2006/customXml" ds:itemID="{AD789124-D42E-41EA-9C34-CFE157928930}">
  <ds:schemaRefs>
    <ds:schemaRef ds:uri="http://purl.org/dc/dcmitype/"/>
    <ds:schemaRef ds:uri="http://purl.org/dc/elements/1.1/"/>
    <ds:schemaRef ds:uri="http://schemas.microsoft.com/office/2006/documentManagement/types"/>
    <ds:schemaRef ds:uri="http://purl.org/dc/terms/"/>
    <ds:schemaRef ds:uri="http://www.w3.org/XML/1998/namespace"/>
    <ds:schemaRef ds:uri="http://schemas.microsoft.com/sharepoint/v3"/>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3990A9CF-0A02-4A06-8094-BA9C836988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Profile</vt:lpstr>
      <vt:lpstr>Register</vt:lpstr>
      <vt:lpstr>Questionnaire</vt:lpstr>
      <vt:lpstr>Guidance</vt:lpstr>
      <vt:lpstr>Profile!Print_Area</vt:lpstr>
      <vt:lpstr>Questionnaire!Print_Area</vt:lpstr>
      <vt:lpstr>Register!Print_Area</vt:lpstr>
      <vt:lpstr>Questionnaire!Print_Titles</vt:lpstr>
      <vt:lpstr>Register!Print_Titles</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Richard Lamboll</cp:lastModifiedBy>
  <cp:lastPrinted>2022-07-27T13:54:34Z</cp:lastPrinted>
  <dcterms:created xsi:type="dcterms:W3CDTF">2012-01-04T16:00:22Z</dcterms:created>
  <dcterms:modified xsi:type="dcterms:W3CDTF">2022-07-27T14:46:23Z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