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codeName="ThisWorkbook" autoCompressPictures="0"/>
  <mc:AlternateContent xmlns:mc="http://schemas.openxmlformats.org/markup-compatibility/2006">
    <mc:Choice Requires="x15">
      <x15ac:absPath xmlns:x15ac="http://schemas.microsoft.com/office/spreadsheetml/2010/11/ac" url="E:\Cafe Honduras\"/>
    </mc:Choice>
  </mc:AlternateContent>
  <bookViews>
    <workbookView xWindow="0" yWindow="0" windowWidth="24000" windowHeight="831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c r="E117" i="3"/>
  <c r="E118" i="3"/>
  <c r="E119" i="3"/>
  <c r="E120" i="3"/>
  <c r="D120" i="3"/>
  <c r="I120" i="3"/>
  <c r="J120" i="3"/>
  <c r="E112" i="3"/>
  <c r="E113" i="3"/>
  <c r="E114" i="3"/>
  <c r="E115" i="3"/>
  <c r="D115" i="3"/>
  <c r="I115" i="3"/>
  <c r="J115" i="3"/>
  <c r="E108" i="3"/>
  <c r="E109" i="3"/>
  <c r="E110" i="3"/>
  <c r="D110" i="3"/>
  <c r="I110" i="3"/>
  <c r="J110" i="3"/>
  <c r="E103" i="3"/>
  <c r="E104" i="3"/>
  <c r="E105" i="3"/>
  <c r="E106" i="3"/>
  <c r="D106" i="3"/>
  <c r="I106" i="3"/>
  <c r="J106" i="3"/>
  <c r="E97" i="3"/>
  <c r="E99" i="3"/>
  <c r="E98" i="3"/>
  <c r="E100" i="3"/>
  <c r="D100" i="3"/>
  <c r="I100" i="3"/>
  <c r="J100" i="3"/>
  <c r="E93" i="3"/>
  <c r="E94" i="3"/>
  <c r="E95" i="3"/>
  <c r="D95" i="3"/>
  <c r="I95" i="3"/>
  <c r="J95" i="3"/>
  <c r="E87" i="3"/>
  <c r="E88" i="3"/>
  <c r="E89" i="3"/>
  <c r="E90" i="3"/>
  <c r="E91" i="3"/>
  <c r="D91" i="3"/>
  <c r="I91" i="3"/>
  <c r="J91" i="3"/>
  <c r="E82" i="3"/>
  <c r="E83" i="3"/>
  <c r="E84" i="3"/>
  <c r="D84" i="3"/>
  <c r="I84" i="3"/>
  <c r="J84" i="3"/>
  <c r="E77" i="3"/>
  <c r="E78" i="3"/>
  <c r="E79" i="3"/>
  <c r="E80" i="3"/>
  <c r="D80" i="3"/>
  <c r="I80" i="3"/>
  <c r="J80" i="3"/>
  <c r="E73" i="3"/>
  <c r="E74" i="3"/>
  <c r="E75" i="3"/>
  <c r="D75" i="3"/>
  <c r="I75" i="3"/>
  <c r="J75" i="3"/>
  <c r="E69" i="3"/>
  <c r="E70" i="3"/>
  <c r="E71" i="3"/>
  <c r="D71" i="3"/>
  <c r="I71" i="3"/>
  <c r="J71" i="3"/>
  <c r="E64" i="3"/>
  <c r="E65" i="3"/>
  <c r="E66" i="3"/>
  <c r="D66" i="3"/>
  <c r="I66" i="3"/>
  <c r="J66" i="3"/>
  <c r="E58" i="3"/>
  <c r="E59" i="3"/>
  <c r="E60" i="3"/>
  <c r="E61" i="3"/>
  <c r="E62" i="3"/>
  <c r="D62" i="3"/>
  <c r="I62" i="3"/>
  <c r="J62" i="3"/>
  <c r="E51" i="3"/>
  <c r="E52" i="3"/>
  <c r="E53" i="3"/>
  <c r="E54" i="3"/>
  <c r="E55" i="3"/>
  <c r="E56" i="3"/>
  <c r="D56" i="3"/>
  <c r="I56" i="3"/>
  <c r="J56" i="3"/>
  <c r="E45" i="3"/>
  <c r="E46" i="3"/>
  <c r="E47" i="3"/>
  <c r="E48" i="3"/>
  <c r="E49" i="3"/>
  <c r="D49" i="3"/>
  <c r="I49" i="3"/>
  <c r="J49" i="3"/>
  <c r="E41" i="3"/>
  <c r="E42" i="3"/>
  <c r="E43" i="3"/>
  <c r="D43" i="3"/>
  <c r="I43" i="3"/>
  <c r="J43" i="3"/>
  <c r="E34" i="3"/>
  <c r="E35" i="3"/>
  <c r="E36" i="3"/>
  <c r="E37" i="3"/>
  <c r="E38" i="3"/>
  <c r="D38" i="3"/>
  <c r="I38" i="3"/>
  <c r="J38" i="3"/>
  <c r="E29" i="3"/>
  <c r="E30" i="3"/>
  <c r="E31" i="3"/>
  <c r="E28" i="3"/>
  <c r="E32" i="3"/>
  <c r="D32" i="3"/>
  <c r="I32" i="3"/>
  <c r="J32" i="3"/>
  <c r="E12" i="3"/>
  <c r="E13" i="3"/>
  <c r="E14" i="3"/>
  <c r="D14" i="3"/>
  <c r="I14" i="3"/>
  <c r="J14" i="3"/>
  <c r="E19" i="3"/>
  <c r="E20" i="3"/>
  <c r="E21" i="3"/>
  <c r="D21" i="3"/>
  <c r="I21" i="3"/>
  <c r="J21" i="3"/>
  <c r="H33" i="2"/>
  <c r="G18" i="1"/>
  <c r="A12" i="4"/>
  <c r="A13" i="4"/>
  <c r="A15" i="4"/>
  <c r="A16" i="4"/>
  <c r="A17" i="4"/>
  <c r="A18" i="4"/>
  <c r="A20" i="4"/>
  <c r="H39" i="2"/>
  <c r="L6" i="2"/>
  <c r="I39" i="2"/>
  <c r="I38" i="2"/>
  <c r="I37" i="2"/>
  <c r="I36" i="2"/>
  <c r="I35" i="2"/>
  <c r="I33" i="2"/>
  <c r="I32" i="2"/>
  <c r="I31" i="2"/>
  <c r="I30" i="2"/>
  <c r="H28" i="2"/>
  <c r="I28" i="2"/>
  <c r="I27" i="2"/>
  <c r="I26" i="2"/>
  <c r="I25" i="2"/>
  <c r="I24" i="2"/>
  <c r="H22" i="2"/>
  <c r="I22" i="2"/>
  <c r="I21" i="2"/>
  <c r="I20" i="2"/>
  <c r="I19" i="2"/>
  <c r="I18" i="2"/>
  <c r="I17" i="2"/>
  <c r="H15" i="2"/>
  <c r="I15" i="2"/>
  <c r="I14" i="2"/>
  <c r="I13" i="2"/>
  <c r="I12" i="2"/>
  <c r="H10" i="2"/>
  <c r="I10" i="2"/>
  <c r="I9" i="2"/>
  <c r="I8" i="2"/>
  <c r="I7" i="2"/>
  <c r="I6" i="2"/>
  <c r="E25" i="3"/>
  <c r="E24" i="3"/>
  <c r="E16" i="3"/>
  <c r="E17" i="3"/>
  <c r="E9" i="3"/>
  <c r="E8" i="3"/>
  <c r="E7" i="3"/>
  <c r="E6" i="3"/>
  <c r="E5" i="3"/>
  <c r="E10" i="3"/>
  <c r="E26" i="3"/>
  <c r="A32" i="2"/>
  <c r="A31" i="2"/>
  <c r="A30" i="2"/>
  <c r="A29" i="2"/>
  <c r="A18" i="1"/>
  <c r="F100" i="3"/>
  <c r="B32" i="2"/>
  <c r="B31" i="2"/>
  <c r="F91" i="3"/>
  <c r="B30" i="2"/>
  <c r="L4" i="2"/>
  <c r="C30" i="2"/>
  <c r="F95" i="3"/>
  <c r="D1" i="2"/>
  <c r="G1" i="2"/>
  <c r="J1" i="3"/>
  <c r="D1" i="3"/>
  <c r="B1" i="3"/>
  <c r="A1" i="2"/>
  <c r="D32" i="2"/>
  <c r="L5" i="2"/>
  <c r="C32" i="2"/>
  <c r="D31" i="2"/>
  <c r="C31" i="2"/>
  <c r="D30" i="2"/>
  <c r="B33" i="2"/>
  <c r="L7" i="2"/>
  <c r="L3" i="2"/>
  <c r="A38" i="2"/>
  <c r="A37" i="2"/>
  <c r="A36" i="2"/>
  <c r="A35" i="2"/>
  <c r="A34" i="2"/>
  <c r="A19" i="1"/>
  <c r="A27" i="2"/>
  <c r="A26" i="2"/>
  <c r="A25" i="2"/>
  <c r="A24" i="2"/>
  <c r="A23" i="2"/>
  <c r="A17" i="1"/>
  <c r="A21" i="2"/>
  <c r="A20" i="2"/>
  <c r="A19" i="2"/>
  <c r="A18" i="2"/>
  <c r="A17" i="2"/>
  <c r="A16" i="2"/>
  <c r="A16" i="1"/>
  <c r="A14" i="2"/>
  <c r="A13" i="2"/>
  <c r="A12" i="2"/>
  <c r="A11" i="2"/>
  <c r="A15" i="1"/>
  <c r="A5" i="2"/>
  <c r="A14" i="1"/>
  <c r="A9" i="2"/>
  <c r="A8" i="2"/>
  <c r="A7" i="2"/>
  <c r="A6" i="2"/>
  <c r="D18" i="1"/>
  <c r="C33" i="2"/>
  <c r="C18" i="1"/>
  <c r="D33" i="2"/>
  <c r="E18" i="1"/>
  <c r="F18" i="1"/>
  <c r="D26" i="3"/>
  <c r="I26" i="3"/>
  <c r="J26" i="3"/>
  <c r="D17" i="3"/>
  <c r="F49" i="3"/>
  <c r="D10" i="3"/>
  <c r="I10" i="3"/>
  <c r="J10" i="3"/>
  <c r="B6" i="2"/>
  <c r="C6" i="2"/>
  <c r="F80" i="3"/>
  <c r="B26" i="2"/>
  <c r="C26" i="2"/>
  <c r="F75" i="3"/>
  <c r="B25" i="2"/>
  <c r="C25" i="2"/>
  <c r="F71" i="3"/>
  <c r="F19" i="1"/>
  <c r="G12" i="1"/>
  <c r="F17" i="1"/>
  <c r="F14" i="1"/>
  <c r="F15" i="1"/>
  <c r="I15" i="1"/>
  <c r="I19" i="1"/>
  <c r="I14" i="1"/>
  <c r="I20" i="1"/>
  <c r="I17" i="1"/>
  <c r="I16" i="1"/>
  <c r="G19" i="1"/>
  <c r="G17" i="1"/>
  <c r="G14" i="1"/>
  <c r="G15" i="1"/>
  <c r="G16" i="1"/>
  <c r="F16" i="1"/>
  <c r="I17" i="3"/>
  <c r="B24" i="2"/>
  <c r="C24" i="2"/>
  <c r="F84" i="3"/>
  <c r="F62" i="3"/>
  <c r="F106" i="3"/>
  <c r="B38" i="2"/>
  <c r="C38" i="2"/>
  <c r="F115" i="3"/>
  <c r="F66" i="3"/>
  <c r="F38" i="3"/>
  <c r="B14" i="2"/>
  <c r="C14" i="2"/>
  <c r="F56" i="3"/>
  <c r="B12" i="2"/>
  <c r="C12" i="2"/>
  <c r="F26" i="3"/>
  <c r="F21" i="3"/>
  <c r="F17" i="3"/>
  <c r="J17" i="3"/>
  <c r="B8" i="2"/>
  <c r="C8" i="2"/>
  <c r="D24" i="2"/>
  <c r="D12" i="2"/>
  <c r="B36" i="2"/>
  <c r="C36" i="2"/>
  <c r="F110" i="3"/>
  <c r="B19" i="2"/>
  <c r="C19" i="2"/>
  <c r="B18" i="2"/>
  <c r="C18" i="2"/>
  <c r="B21" i="2"/>
  <c r="C21" i="2"/>
  <c r="B17" i="2"/>
  <c r="C17" i="2"/>
  <c r="B13" i="2"/>
  <c r="C13" i="2"/>
  <c r="B9" i="2"/>
  <c r="C9" i="2"/>
  <c r="F32" i="3"/>
  <c r="F14" i="3"/>
  <c r="F43" i="3"/>
  <c r="F120" i="3"/>
  <c r="F10" i="3"/>
  <c r="B15" i="2"/>
  <c r="C15" i="2"/>
  <c r="D21" i="2"/>
  <c r="D19" i="2"/>
  <c r="D18" i="2"/>
  <c r="D9" i="2"/>
  <c r="B35" i="2"/>
  <c r="C35" i="2"/>
  <c r="B37" i="2"/>
  <c r="C37" i="2"/>
  <c r="B27" i="2"/>
  <c r="D14" i="2"/>
  <c r="D17" i="2"/>
  <c r="D25" i="2"/>
  <c r="B20" i="2"/>
  <c r="D13" i="2"/>
  <c r="B7" i="2"/>
  <c r="D8" i="2"/>
  <c r="B28" i="2"/>
  <c r="C28" i="2"/>
  <c r="C27" i="2"/>
  <c r="B22" i="2"/>
  <c r="C22" i="2"/>
  <c r="C20" i="2"/>
  <c r="D15" i="2"/>
  <c r="E15" i="1"/>
  <c r="B10" i="2"/>
  <c r="C10" i="2"/>
  <c r="C7" i="2"/>
  <c r="B39" i="2"/>
  <c r="C39" i="2"/>
  <c r="C15" i="1"/>
  <c r="D37" i="2"/>
  <c r="D27" i="2"/>
  <c r="D20" i="2"/>
  <c r="D15" i="1"/>
  <c r="D7" i="2"/>
  <c r="D38" i="2"/>
  <c r="D36" i="2"/>
  <c r="D35" i="2"/>
  <c r="D26" i="2"/>
  <c r="D6" i="2"/>
  <c r="D22" i="2"/>
  <c r="E16" i="1"/>
  <c r="D39" i="2"/>
  <c r="E19" i="1"/>
  <c r="D17" i="1"/>
  <c r="D28" i="2"/>
  <c r="E17" i="1"/>
  <c r="C17" i="1"/>
  <c r="C16" i="1"/>
  <c r="D16" i="1"/>
  <c r="D10" i="2"/>
  <c r="E14" i="1"/>
  <c r="C14" i="1"/>
  <c r="C19" i="1"/>
  <c r="D19" i="1"/>
  <c r="D14" i="1"/>
</calcChain>
</file>

<file path=xl/sharedStrings.xml><?xml version="1.0" encoding="utf-8"?>
<sst xmlns="http://schemas.openxmlformats.org/spreadsheetml/2006/main" count="519" uniqueCount="338">
  <si>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</si>
  <si>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</si>
  <si>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</si>
  <si>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</si>
  <si>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</si>
  <si>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</si>
  <si>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</si>
  <si>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</si>
  <si>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</si>
  <si>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</si>
  <si>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</si>
  <si>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</si>
  <si>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</si>
  <si>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</si>
  <si>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</si>
  <si>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</si>
  <si>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</si>
  <si>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</si>
  <si>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</si>
  <si>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</si>
  <si>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</si>
  <si>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</si>
  <si>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</si>
  <si>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</si>
  <si>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</si>
  <si>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</si>
  <si>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</si>
  <si>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</si>
  <si>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</si>
  <si>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</si>
  <si>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</si>
  <si>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</si>
  <si>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</si>
  <si>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</si>
  <si>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</si>
  <si>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</si>
  <si>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</si>
  <si>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</si>
  <si>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</si>
  <si>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</si>
  <si>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</si>
  <si>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</si>
  <si>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</si>
  <si>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</si>
  <si>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</si>
  <si>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</si>
  <si>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</si>
  <si>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</si>
  <si>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</si>
  <si>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</si>
  <si>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</si>
  <si>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</si>
  <si>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</si>
  <si>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</si>
  <si>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</si>
  <si>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</si>
  <si>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</si>
  <si>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</si>
  <si>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</si>
  <si>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</si>
  <si>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</si>
  <si>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</si>
  <si>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</si>
  <si>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</si>
  <si>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</si>
  <si>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</si>
  <si>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</si>
  <si>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</si>
  <si>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</si>
  <si>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</si>
  <si>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</si>
  <si>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</si>
  <si>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</si>
  <si>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</si>
  <si>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</si>
  <si>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</si>
  <si>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</si>
  <si>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</si>
  <si>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</si>
  <si>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</si>
  <si>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</si>
  <si>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</si>
  <si>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</si>
  <si>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</si>
  <si>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</si>
  <si>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</si>
  <si>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</si>
  <si>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</si>
  <si>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</si>
  <si>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</si>
  <si>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</si>
  <si>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</si>
  <si>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</si>
  <si>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</si>
  <si>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</si>
  <si>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</si>
  <si>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</si>
  <si>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</si>
  <si>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</si>
  <si>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</si>
  <si>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</si>
  <si>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</si>
  <si>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</si>
  <si>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</si>
  <si>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</si>
  <si>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</si>
  <si>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</si>
  <si>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</si>
  <si>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</si>
  <si>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</si>
  <si>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</si>
  <si>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</si>
  <si>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</si>
  <si>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</si>
  <si>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</si>
  <si>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</si>
  <si>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</si>
  <si>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</si>
  <si>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</si>
  <si>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</si>
  <si>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</si>
  <si>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</si>
  <si>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</si>
  <si>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</si>
  <si>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</si>
  <si>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</si>
  <si>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</si>
  <si>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</si>
  <si>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</si>
  <si>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</si>
  <si>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</si>
  <si>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</si>
  <si>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</si>
  <si>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</si>
  <si>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</si>
  <si>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</si>
  <si>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</si>
  <si>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</si>
  <si>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</si>
  <si>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</si>
  <si>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</si>
  <si>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</si>
  <si>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</si>
  <si>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</si>
  <si>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</si>
  <si>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</si>
  <si>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</si>
  <si>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</si>
  <si>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</si>
  <si>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</si>
  <si>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</si>
  <si>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</si>
  <si>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</si>
  <si>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</si>
  <si>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</si>
  <si>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</si>
  <si>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</si>
  <si>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</si>
  <si>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</si>
  <si>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</si>
  <si>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</si>
  <si>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</si>
  <si>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</si>
  <si>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</si>
  <si>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</si>
  <si>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</si>
  <si>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</si>
  <si>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</si>
  <si>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</si>
  <si>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</si>
  <si>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</si>
  <si>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</si>
  <si>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</si>
  <si>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</si>
  <si>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</si>
  <si>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</si>
  <si>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</si>
  <si>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</si>
  <si>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</si>
  <si>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</si>
  <si>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</si>
  <si>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</si>
  <si>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</si>
  <si>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</si>
  <si>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</si>
  <si>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</si>
  <si>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</si>
  <si>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</si>
  <si>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</si>
  <si>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</si>
  <si>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</si>
  <si>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</si>
  <si>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</si>
  <si>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</si>
  <si>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</si>
  <si>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</si>
  <si>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</si>
  <si>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</si>
  <si>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</si>
  <si>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</si>
  <si>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</si>
  <si>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</si>
  <si>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</si>
  <si>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</si>
  <si>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</si>
  <si>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</si>
  <si>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</si>
  <si>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</si>
  <si>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</si>
  <si>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</si>
  <si>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</si>
  <si>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</si>
  <si>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</si>
  <si>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</si>
  <si>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</si>
  <si>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</si>
  <si>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</si>
  <si>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</si>
  <si>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</si>
  <si>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</si>
  <si>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</si>
  <si>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 xml:space="preserve"> 01/ 12 / 2017</t>
  </si>
  <si>
    <t xml:space="preserve">Coffee </t>
  </si>
  <si>
    <t>Honduras</t>
  </si>
  <si>
    <t>Los 8 convenios fundamentales así como los pactos CESCR y CCPR están globalmente respetados, excepto en materia de trabajo infantil durante la cosecha.</t>
  </si>
  <si>
    <t>En la cadena del café, la libertad de asociación es efectiva.</t>
  </si>
  <si>
    <t>Los riesgos de trabajo forzado están minimizados por el dispositivo legal y reglamentario de Honduras. Las infracciones están penadas por ley.</t>
  </si>
  <si>
    <t>No existen evidencias de discriminación al empleo en la cadena por motivos religiosos o de género. Las poblaciones indígenas participan en la cadena, pero en condiciones difíciles.</t>
  </si>
  <si>
    <t xml:space="preserve">En la fase agrícola, los trabajadores estacionales y permanentes sólo disponen de contratos orales, sin beneficios sociales, a diferencia de los trabajadores empleados en la fase agroindustrial y en el sector exportador. </t>
  </si>
  <si>
    <t>El trabajo infantil es frecuente durante la cosecha, cuyo pico coincide con el período de vacaciones escolares. Afecta la asistencia escolar el inicio y al final del ciclo lectivo.</t>
  </si>
  <si>
    <t>El trabajo de cosecha no es particularmente pesado. Los entrevistados declaran dejar a los niños alejados de la carga del café cosechado.</t>
  </si>
  <si>
    <t>El nivel de peligrosidad de los trabajos en bajo en la actividad cafetalera. El uso de protección contra pesticidas en las plantaciones y contra el ruido en los beneficios es inexistente.</t>
  </si>
  <si>
    <t>Los salarios pagados a jornaleros y cortadores están acordes con los estándares locales, pero a un nivel inferior al salario mínimo legal.</t>
  </si>
  <si>
    <t>La actividad cafetalera resulta poco atractiva para los jóvenes, comparado con las oportunidades de migración a la cuidad como a  los EEUU o a España</t>
  </si>
  <si>
    <t>Irrespeto de las normativas sobre edad mínima, con riesgos sobre el acceso del café de Honduras a los mercados externos</t>
  </si>
  <si>
    <t>Riegos sobre la salud de los trabajadores por falta de protección contra agroquímicos en las plantaciones y al ruido en los beneficios industriales</t>
  </si>
  <si>
    <t>Sensibilización a los riesgos sobre la salud</t>
  </si>
  <si>
    <t>Problema menor</t>
  </si>
  <si>
    <t>(ver trabajo infantil)</t>
  </si>
  <si>
    <t>Baja asistencia escolar al inicio y al final del ciclo lectivo</t>
  </si>
  <si>
    <t>Estructuras de atención a los niños de cortadores y mecanismos de compensación por la eliminación del trabajo infantil</t>
  </si>
  <si>
    <t>El seguimiento y la evaluación de la experiencia piloto de Vision Mundial-Adecafeh en Intibucá podrían abrir pistas para su posible extensión.</t>
  </si>
  <si>
    <t>Riesgos sobre el relevo generacional y consecuencias sobre la migración a las ciudades y/o a los EEUU y España</t>
  </si>
  <si>
    <t>Impulso a los cafés diferenciados y a la adopción de prácticas de cultivo, que generen una mayor productividad del trabajo y un mayor ingreso</t>
  </si>
  <si>
    <t>Bajo conocimiento y dificultad de aplicación de las DVGT; amenaza de las concesiones mineras a gran escala</t>
  </si>
  <si>
    <t>Divulgación de las DVGT a los actores de la cadena</t>
  </si>
  <si>
    <t>Dificultad de aplicación de las DVGT por la estructura social y de poder en Honduras</t>
  </si>
  <si>
    <t>Mecanismos de consulta sesgados</t>
  </si>
  <si>
    <t>Modificación de las reglas de consulta</t>
  </si>
  <si>
    <t>Compensación insuficiente en caso de expropiación</t>
  </si>
  <si>
    <t>Evaluación multi-actores de los perjuicios</t>
  </si>
  <si>
    <t>Falta de reconocimiento de la amplia participación de las mujeres en los eslabones de la cadena</t>
  </si>
  <si>
    <t xml:space="preserve">Coordinación de las políticas de género; Aplicación de la cuota de participación de las mujeres en las cooperativas </t>
  </si>
  <si>
    <t>Acceso limitado a servicios por falta de títulos de propiedad</t>
  </si>
  <si>
    <t>Titulación a paarejas por el INA</t>
  </si>
  <si>
    <t>Mejor representación de las mujeres</t>
  </si>
  <si>
    <t>Control limitado de las mujeres sobre el ingreso</t>
  </si>
  <si>
    <t>Representación todavía insuficiente de las mujeres en puestos de decisión</t>
  </si>
  <si>
    <t>Riesgo menor en trabajos pesados</t>
  </si>
  <si>
    <t>Monocultivo: dependencia de los precios internacionales del café</t>
  </si>
  <si>
    <t>Pobreza marcada en grupos vulnerables (jornaleros, cortadores, minifundistas)</t>
  </si>
  <si>
    <t>Mejora de las prácticas de cultivo para aumentar la productividad del trabajo, en particular en la cosecha; Contratos directos de los grupos de minifundistas con los exportadores</t>
  </si>
  <si>
    <t>Mejora de los ingresos por tecnificación, calidad y/o certificación</t>
  </si>
  <si>
    <t>Incidencia de infecciones respiratorias y diarreicas; Poca diversidad de la dieta</t>
  </si>
  <si>
    <t>Mejora del acceso a agua potable; Educación nutricional; Inversión en equipamiento para la merienda escolar</t>
  </si>
  <si>
    <t>Riesgos relativos al cambio climático; Modalidades de pago del café</t>
  </si>
  <si>
    <t>Avanzar hacia una modalidad de pagos escalonados</t>
  </si>
  <si>
    <t>Representación de las organizaciones de cafés diferenciados en las instancias rectoras del sector</t>
  </si>
  <si>
    <t>Representatividad limitada de las gremiales</t>
  </si>
  <si>
    <t>Fuerte desconfianza entre los actores de la cadena</t>
  </si>
  <si>
    <t>Apoyo a la mesa nacional de café con participación de todos los grupos de actores</t>
  </si>
  <si>
    <t>Participación limitada a trabajos de interés común</t>
  </si>
  <si>
    <t>Involucramiento de los municipios en la afectación de recursos de los cafés certificados</t>
  </si>
  <si>
    <t>Infraestructura y recursos humanos en salud deficiente/insuficientes</t>
  </si>
  <si>
    <t>Cobertura universal en salud</t>
  </si>
  <si>
    <t>Acceso limitado al agua potable, al saneamiento y a la energía eléctrica</t>
  </si>
  <si>
    <t>Programas de inversión</t>
  </si>
  <si>
    <t>Bajo nivel de educación; Baja cobertura de la extensión y de la capacitación</t>
  </si>
  <si>
    <t>Fuerte dependencia de las migraciones estacionales para la cosecha; Atractividad de la emigración</t>
  </si>
  <si>
    <t>Implementación de la reforma de educación básica; Sistemas de extensión innovadores</t>
  </si>
  <si>
    <t>Aumento de la productividad del trabajo de cosecha mediante mejores prácticas de cultivo; Aumento del valor agregado de la producción primaria</t>
  </si>
  <si>
    <t>El conocimiento de las DVGT se ha quedado concentrado a nivel institucional sin llegar a los actores económicos y sociales de la cadena</t>
  </si>
  <si>
    <t>Las compañías mineras, primer actor en recibir grandes concesiones de tierra, se conforman en aplicar la ley hondureña, sin usar la guía</t>
  </si>
  <si>
    <t>Los proyectos de concesiones mineras se dan a conocer solamente una vez efectuadas las inversiones para la exploración de los recursos</t>
  </si>
  <si>
    <t>El acceso a la información relativa al otorgamiento de concesiones es tardío</t>
  </si>
  <si>
    <t>El proceso de participación y de consulta es truncado</t>
  </si>
  <si>
    <t>En el caso de concesiones mineras no se da el consentimiento de los afectados, sino que se recurre a la fuerza y la violencia para el desalojo de las poblaciones</t>
  </si>
  <si>
    <t>Prevalecen una distribución muy desigualitaria de la tierra y una inseguridad jurídica sobre el uso de la tierra para una gran cantidad de minifundistas y pequeños productores</t>
  </si>
  <si>
    <t>La estrategia implementada ha sido de desplazar las poblaciones que viven en las tierras concesionadas</t>
  </si>
  <si>
    <t>La compensación no alcanza un nivel justo</t>
  </si>
  <si>
    <t>La solución a los conflictos sobre la tierra se dan de forma represiva y violenta</t>
  </si>
  <si>
    <t>Las mujeres participan en todos los eslabones de la cadena</t>
  </si>
  <si>
    <t>No existe riesgo específico de exclusión de las mujeres</t>
  </si>
  <si>
    <t>Los bienes están generalmente detenidos por los hombres</t>
  </si>
  <si>
    <t>Los derechos formales son igualitarios pero la realidad es que los hombres son fuertemente mayoritarios en la posesión de la tierra</t>
  </si>
  <si>
    <t>El acceso de las mujeres al crédito bancario está limitado por la falta de propiedad de la tierra</t>
  </si>
  <si>
    <t>El acceso a servicios se da en igualdad de condiciones</t>
  </si>
  <si>
    <t>La participación de las mujeres a las decisiones productivas es contrastada</t>
  </si>
  <si>
    <t>Las mujeres son autónomas en la organización de su trabajo</t>
  </si>
  <si>
    <t>Pocas veces las mujeres controlan su ingreso</t>
  </si>
  <si>
    <t>Acceso limitado a un ingreso propio</t>
  </si>
  <si>
    <t>Las decisiones se toman de forma compartida entre hombres y mujeres</t>
  </si>
  <si>
    <t>Las mujeres son miembros de las distintas organizaciones, sin que exista paridad entre hombres y mujeres</t>
  </si>
  <si>
    <t>Existe liderrazgo de de mujeres pero en una proporción lejos de la paridad</t>
  </si>
  <si>
    <t>Participación de las mujeres a nivel municipal y en sus mesas temáticas</t>
  </si>
  <si>
    <t>Las mujeres hablan en público</t>
  </si>
  <si>
    <t>Existe una división sexual del trabajo agrícola y domestico</t>
  </si>
  <si>
    <t>Los trabajos arduos están efectuados por los hombres</t>
  </si>
  <si>
    <t>El abastecimiento se los mercados depende fuertemente de las importaciones</t>
  </si>
  <si>
    <t>El acceso a los alimentos es el principal factor de la inseguridad alimentaria, en particular para los grupos vulnerables (jornaleros, corteros, minifundistas)</t>
  </si>
  <si>
    <t>En los tres últimos años el aumento del precio de los alimentos ha sido moderado</t>
  </si>
  <si>
    <t>Algunos alimentos comerciales están fortificados</t>
  </si>
  <si>
    <t>Muy baja producción de alimentos en las zonas cafetaleras (especialización marcada en café</t>
  </si>
  <si>
    <t>Se han realizado esfuerzos para mejorar las prácticas nutricionales, pero queda un margen de progreso importante</t>
  </si>
  <si>
    <t>No se ha detectado una diversificación significativa de la dieta</t>
  </si>
  <si>
    <t>Sigue produciendose escasez de alimentos en los meses previos a la cosecha</t>
  </si>
  <si>
    <t>Existen supermercados con precios populares</t>
  </si>
  <si>
    <t>Las organizaciones participan en la cadena</t>
  </si>
  <si>
    <t>Membresía abierta a las organizaciones</t>
  </si>
  <si>
    <t>La representatividad de las gremiales es cuestionable. Existe poca rendición de cuentas en las gremiales. El movimiento de comercio justo y de producción orgánica es más transparente y participativo, pero no goza de representación en las instancias cafetaleras</t>
  </si>
  <si>
    <t>Existe poca capacidad de negociación en los mercados de insumos y de productos</t>
  </si>
  <si>
    <t>Existe un alto nivel de desconfianza entre actores de la cadena</t>
  </si>
  <si>
    <t>Los productores tienen un acceso amplio a precios de mercado mediante diferentes fuentes. El acceso a información sobre prácticas agrícolas y políticas agrarias es más selectivo.</t>
  </si>
  <si>
    <t>Las mesas temáticas a nivel municipal son el principal espacio para participar a las decisiones que tienen consecuencias sobre sus medios de vida</t>
  </si>
  <si>
    <t>Resulta poco pertinente hablar de conocimientos tradicionales en café</t>
  </si>
  <si>
    <t>La participación voluntaria a acciones comunitarias se da sobretodo para apoyar obras colectivas de infraestructura (aducción de agua, electrificación)</t>
  </si>
  <si>
    <t>Los hogares tienen acceso al sistema de salud, caracterizado por una infraestructura deficiente</t>
  </si>
  <si>
    <t>Los recursos humanos en el sector salud son insufientes para alcanzar el ratio de 25 médicos por 10.000 habitantes</t>
  </si>
  <si>
    <t>Los servicios médicos son accesibles para una mayoría de la población, siendo el acceso a medicamentos el problema más agudo</t>
  </si>
  <si>
    <t>La calidad de la vivienda depende mucho del estrato social. El acceso a la electricidad sigue presentando debilidades</t>
  </si>
  <si>
    <t>En el área rural persisten problemas de acceso al agua potable y a instalaciones sanitarias</t>
  </si>
  <si>
    <t xml:space="preserve">La educación primaria es accesible pero los grupos vulnerables enfrentan dificultades para cubrir los costos de uniformes, útiles escolares y materiales didácticos. </t>
  </si>
  <si>
    <t>El acceso a la educación secundaria es más difícil. Una gran mayoría de alumnos sale del sistema educativo a la edad de 12 años.</t>
  </si>
  <si>
    <t>El sistema de educación técnica tiene un alcance limitado</t>
  </si>
  <si>
    <t>La movilidad es un elemento importante para los grupos vulnerables para enfrentar su situación de pobreza. Las migraciones estacionales y transfronterizas son esenciales para la sostenibilidad de la cadena. La emigración le quita fuerza de trabajo a la cadena pero representa en muchos casos la mejor alternativa para suplir a las familias un complemento de ingreso necesario a la reproducción social, así como una capacidad de inversión para la renovación de cafetales y una mayor resiliencia frente a las crisis.</t>
  </si>
  <si>
    <t>Trabajo infantil y baja atracción para los jóvenes; Fuerte concentración de la tierra cafetalera e inseguridad jurídica; Amenazas de las concesiones mineras; Todavía baja participación de las mujeres en puestos de decisiones y acceso limitado a servicios; Inseguridad alimentaria de los grupos vulnerables; Representación de las organizaciones y rendición de cuentas; Pobreza,salud, vivienda y educación; Dependencia de la cadena hacia los cortadores migrantes; Emigración.</t>
  </si>
  <si>
    <t>Centros de atención para los hijos de cortadores; Titulación acelarada de tierras con enfoque de género; Establecimiento de cuotas para la participación de las mujeres; Mejoramiento de los ingresos de los grupos vulnerables mediante una atención especial en cuanto a adopción de prácticas de cultivo, alza de la productividad del trabajo de cosecha e impulso a la certificación del café; Apoyo a la mesa nacional de café y a la Coordinadora Hondureña de Pequeños productores</t>
  </si>
  <si>
    <t xml:space="preserve">Promover una mayor inclusión de los grupos vulnerables en el desarrollo económico de la cadena; Fomentar la productividad del trabajo de cosecha mediante la adopción de prácticas de cultivo (nutrición, poda); Promover los cafés diferenciados; Apoyar los espacios de dialogo entre los actores (mesa nacional de café)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</si>
</sst>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u/>
      <sz val="10"/>
      <color theme="10"/>
      <name val="Arial"/>
    </font>
    <font>
      <u/>
      <sz val="10"/>
      <color theme="11"/>
      <name val="Arial"/>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auto="1"/>
      </top>
      <bottom/>
      <diagonal/>
    </border>
    <border>
      <left style="medium">
        <color auto="1"/>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auto="1"/>
      </top>
      <bottom/>
      <diagonal/>
    </border>
    <border>
      <left style="thin">
        <color auto="1"/>
      </left>
      <right/>
      <top/>
      <bottom/>
      <diagonal/>
    </border>
    <border>
      <left/>
      <right style="thin">
        <color auto="1"/>
      </right>
      <top/>
      <bottom/>
      <diagonal/>
    </border>
    <border>
      <left style="medium">
        <color auto="1"/>
      </left>
      <right style="thin">
        <color auto="1"/>
      </right>
      <top/>
      <bottom/>
      <diagonal/>
    </border>
    <border>
      <left style="thin">
        <color auto="1"/>
      </left>
      <right style="medium">
        <color auto="1"/>
      </right>
      <top/>
      <bottom/>
      <diagonal/>
    </border>
  </borders>
  <cellStyleXfs count="15">
    <xf numFmtId="0" fontId="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cellStyleXfs>
  <cellXfs count="625">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9"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0" fillId="0" borderId="10" xfId="0" applyFont="1" applyFill="1" applyBorder="1" applyAlignment="1" applyProtection="1">
      <alignment vertical="center"/>
      <protection locked="0"/>
    </xf>
    <xf numFmtId="0" fontId="0" fillId="0" borderId="17" xfId="0" applyFont="1" applyFill="1" applyBorder="1" applyAlignment="1" applyProtection="1">
      <alignment vertical="center"/>
      <protection locked="0"/>
    </xf>
    <xf numFmtId="0" fontId="0" fillId="0" borderId="60" xfId="0" applyFont="1" applyFill="1" applyBorder="1" applyAlignment="1" applyProtection="1">
      <alignment vertical="center"/>
      <protection locked="0"/>
    </xf>
    <xf numFmtId="0" fontId="0" fillId="0" borderId="13" xfId="0" applyFont="1" applyFill="1" applyBorder="1" applyAlignment="1" applyProtection="1">
      <alignment vertical="center"/>
      <protection locked="0"/>
    </xf>
    <xf numFmtId="0" fontId="0" fillId="0" borderId="20" xfId="0" applyFont="1" applyFill="1" applyBorder="1" applyAlignment="1" applyProtection="1">
      <alignment vertical="center"/>
      <protection locked="0"/>
    </xf>
    <xf numFmtId="0" fontId="0"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5">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Standaard"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01"/>
          <c:y val="0.192150925925926"/>
          <c:w val="0.50986481481481505"/>
          <c:h val="0.50986481481481505"/>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2.5750000000000002</c:v>
                </c:pt>
                <c:pt idx="1">
                  <c:v>1.9166666666666667</c:v>
                </c:pt>
                <c:pt idx="2">
                  <c:v>2.66</c:v>
                </c:pt>
                <c:pt idx="3">
                  <c:v>2</c:v>
                </c:pt>
                <c:pt idx="4">
                  <c:v>2.1666666666666665</c:v>
                </c:pt>
                <c:pt idx="5">
                  <c:v>2.2222222222222219</c:v>
                </c:pt>
              </c:numCache>
            </c:numRef>
          </c:val>
          <c:extLst>
            <c:ext xmlns:c16="http://schemas.microsoft.com/office/drawing/2014/chart" uri="{C3380CC4-5D6E-409C-BE32-E72D297353CC}">
              <c16:uniqueId val="{00000000-9802-4C93-BDAF-B99ABBC81EBD}"/>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9802-4C93-BDAF-B99ABBC81EBD}"/>
            </c:ext>
          </c:extLst>
        </c:ser>
        <c:dLbls>
          <c:showLegendKey val="0"/>
          <c:showVal val="0"/>
          <c:showCatName val="0"/>
          <c:showSerName val="0"/>
          <c:showPercent val="0"/>
          <c:showBubbleSize val="0"/>
        </c:dLbls>
        <c:axId val="2132704152"/>
        <c:axId val="2132707496"/>
      </c:radarChart>
      <c:catAx>
        <c:axId val="2132704152"/>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nl-NL"/>
          </a:p>
        </c:txPr>
        <c:crossAx val="2132707496"/>
        <c:crosses val="autoZero"/>
        <c:auto val="0"/>
        <c:lblAlgn val="ctr"/>
        <c:lblOffset val="100"/>
        <c:noMultiLvlLbl val="0"/>
      </c:catAx>
      <c:valAx>
        <c:axId val="2132707496"/>
        <c:scaling>
          <c:orientation val="minMax"/>
          <c:max val="4"/>
          <c:min val="0"/>
        </c:scaling>
        <c:delete val="0"/>
        <c:axPos val="l"/>
        <c:majorGridlines/>
        <c:numFmt formatCode="@" sourceLinked="0"/>
        <c:majorTickMark val="out"/>
        <c:minorTickMark val="none"/>
        <c:tickLblPos val="nextTo"/>
        <c:txPr>
          <a:bodyPr rot="0" vert="horz"/>
          <a:lstStyle/>
          <a:p>
            <a:pPr>
              <a:defRPr/>
            </a:pPr>
            <a:endParaRPr lang="nl-NL"/>
          </a:p>
        </c:txPr>
        <c:crossAx val="2132704152"/>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SheetLayoutView="100" workbookViewId="0">
      <pane ySplit="3" topLeftCell="A28" activePane="bottomLeft" state="frozen"/>
      <selection pane="bottomLeft" activeCell="A27" sqref="A27:G27"/>
    </sheetView>
  </sheetViews>
  <sheetFormatPr defaultColWidth="8.85546875" defaultRowHeight="12.75" x14ac:dyDescent="0.2"/>
  <cols>
    <col min="1" max="1" width="20" style="95" customWidth="1"/>
    <col min="2" max="2" width="13.28515625" style="95" customWidth="1"/>
    <col min="3" max="3" width="14.28515625" style="95" customWidth="1"/>
    <col min="4" max="4" width="10.42578125" style="95" customWidth="1"/>
    <col min="5" max="5" width="8.42578125" style="95" customWidth="1"/>
    <col min="6" max="6" width="13.42578125" style="95" customWidth="1"/>
    <col min="7" max="7" width="11.28515625" style="95" customWidth="1"/>
    <col min="8" max="8" width="8.85546875" style="95"/>
    <col min="9" max="9" width="10.85546875" style="95" hidden="1" customWidth="1"/>
    <col min="10" max="16384" width="8.85546875" style="95"/>
  </cols>
  <sheetData>
    <row r="1" spans="1:10" ht="22.5" customHeight="1" thickBot="1" x14ac:dyDescent="0.25">
      <c r="A1" s="465" t="s">
        <v>212</v>
      </c>
      <c r="B1" s="466"/>
      <c r="C1" s="467"/>
      <c r="D1" s="409" t="s">
        <v>27</v>
      </c>
      <c r="E1" s="339"/>
      <c r="F1" s="436" t="s">
        <v>222</v>
      </c>
      <c r="G1" s="437"/>
      <c r="I1" s="227"/>
    </row>
    <row r="2" spans="1:10" ht="16.5" customHeight="1" thickBot="1" x14ac:dyDescent="0.25">
      <c r="A2" s="411"/>
      <c r="B2" s="412"/>
      <c r="C2" s="412"/>
      <c r="D2" s="340" t="s">
        <v>124</v>
      </c>
      <c r="E2" s="438" t="s">
        <v>223</v>
      </c>
      <c r="F2" s="438"/>
      <c r="G2" s="439"/>
    </row>
    <row r="3" spans="1:10" ht="18" customHeight="1" thickBot="1" x14ac:dyDescent="0.25">
      <c r="A3" s="16" t="s">
        <v>25</v>
      </c>
      <c r="B3" s="440" t="s">
        <v>221</v>
      </c>
      <c r="C3" s="441"/>
      <c r="D3" s="17"/>
      <c r="E3" s="14"/>
      <c r="F3" s="14"/>
      <c r="G3" s="15"/>
      <c r="J3" s="295"/>
    </row>
    <row r="4" spans="1:10" ht="13.5" customHeight="1" x14ac:dyDescent="0.2">
      <c r="A4" s="13"/>
      <c r="B4" s="14"/>
      <c r="C4" s="14"/>
      <c r="D4" s="14"/>
      <c r="E4" s="14"/>
      <c r="F4" s="14"/>
      <c r="G4" s="15"/>
      <c r="J4" s="417"/>
    </row>
    <row r="5" spans="1:10" ht="20.25" customHeight="1" x14ac:dyDescent="0.2">
      <c r="A5" s="14"/>
      <c r="B5" s="14"/>
      <c r="C5" s="14"/>
      <c r="D5" s="14"/>
      <c r="E5" s="14"/>
      <c r="F5" s="14"/>
      <c r="G5" s="15"/>
      <c r="J5" s="417"/>
    </row>
    <row r="6" spans="1:10" ht="18" customHeight="1" x14ac:dyDescent="0.2">
      <c r="A6" s="14"/>
      <c r="B6" s="14"/>
      <c r="C6" s="14"/>
      <c r="D6" s="14"/>
      <c r="E6" s="14"/>
      <c r="F6" s="14"/>
      <c r="G6" s="15"/>
      <c r="J6" s="417"/>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57" t="s">
        <v>83</v>
      </c>
      <c r="B12" s="458"/>
      <c r="C12" s="461" t="s">
        <v>84</v>
      </c>
      <c r="D12" s="462"/>
      <c r="E12" s="442" t="s">
        <v>7</v>
      </c>
      <c r="F12" s="18" t="s">
        <v>85</v>
      </c>
      <c r="G12" s="19" t="str">
        <f>Register!H3</f>
        <v>../../20..</v>
      </c>
    </row>
    <row r="13" spans="1:10" ht="13.5" thickBot="1" x14ac:dyDescent="0.25">
      <c r="A13" s="459"/>
      <c r="B13" s="460"/>
      <c r="C13" s="88" t="s">
        <v>87</v>
      </c>
      <c r="D13" s="89" t="s">
        <v>88</v>
      </c>
      <c r="E13" s="443"/>
      <c r="F13" s="20" t="s">
        <v>87</v>
      </c>
      <c r="G13" s="21" t="s">
        <v>88</v>
      </c>
      <c r="I13" s="228" t="s">
        <v>15</v>
      </c>
    </row>
    <row r="14" spans="1:10" ht="15" x14ac:dyDescent="0.2">
      <c r="A14" s="447" t="str">
        <f>Register!A5</f>
        <v>1. WORKING CONDITIONS</v>
      </c>
      <c r="B14" s="448"/>
      <c r="C14" s="341" t="str">
        <f>Register!C10</f>
        <v>Substantial</v>
      </c>
      <c r="D14" s="325">
        <f>Register!B10</f>
        <v>2.5750000000000002</v>
      </c>
      <c r="E14" s="326" t="str">
        <f>Register!D10</f>
        <v>↑</v>
      </c>
      <c r="F14" s="22" t="str">
        <f>Register!I10</f>
        <v>Not at all</v>
      </c>
      <c r="G14" s="332">
        <f>Register!H10</f>
        <v>0</v>
      </c>
      <c r="I14" s="229" t="e">
        <f>Register!#REF!</f>
        <v>#REF!</v>
      </c>
    </row>
    <row r="15" spans="1:10" ht="15" x14ac:dyDescent="0.2">
      <c r="A15" s="449" t="str">
        <f>Register!A11</f>
        <v>2. LAND &amp; WATER RIGHTS</v>
      </c>
      <c r="B15" s="450"/>
      <c r="C15" s="342" t="str">
        <f>Register!C15</f>
        <v>Moderate/Low</v>
      </c>
      <c r="D15" s="327">
        <f>Register!B15</f>
        <v>1.9166666666666667</v>
      </c>
      <c r="E15" s="328" t="str">
        <f>Register!D15</f>
        <v>↑</v>
      </c>
      <c r="F15" s="23" t="str">
        <f>Register!I15</f>
        <v>Not at all</v>
      </c>
      <c r="G15" s="333">
        <f>Register!H15</f>
        <v>0</v>
      </c>
      <c r="I15" s="230" t="e">
        <f>Register!#REF!</f>
        <v>#REF!</v>
      </c>
    </row>
    <row r="16" spans="1:10" ht="15" x14ac:dyDescent="0.2">
      <c r="A16" s="451" t="str">
        <f>Register!A16</f>
        <v>3. GENDER EQUALITY</v>
      </c>
      <c r="B16" s="452"/>
      <c r="C16" s="342" t="str">
        <f>Register!C22</f>
        <v>Substantial</v>
      </c>
      <c r="D16" s="327">
        <f>Register!B22</f>
        <v>2.66</v>
      </c>
      <c r="E16" s="328" t="str">
        <f>Register!D22</f>
        <v>↑</v>
      </c>
      <c r="F16" s="23" t="str">
        <f>Register!I22</f>
        <v>Not at all</v>
      </c>
      <c r="G16" s="333">
        <f>Register!H22</f>
        <v>0</v>
      </c>
      <c r="I16" s="230" t="e">
        <f>Register!#REF!</f>
        <v>#REF!</v>
      </c>
    </row>
    <row r="17" spans="1:9" ht="15" x14ac:dyDescent="0.2">
      <c r="A17" s="453" t="str">
        <f>Register!A23</f>
        <v>4. FOOD AND NUTRITION SECURITY</v>
      </c>
      <c r="B17" s="454"/>
      <c r="C17" s="342" t="str">
        <f>Register!C28</f>
        <v>Moderate/Low</v>
      </c>
      <c r="D17" s="327">
        <f>Register!B28</f>
        <v>2</v>
      </c>
      <c r="E17" s="328" t="str">
        <f>Register!D28</f>
        <v>↑</v>
      </c>
      <c r="F17" s="23" t="str">
        <f>Register!I28</f>
        <v>Not at all</v>
      </c>
      <c r="G17" s="333">
        <f>Register!H28</f>
        <v>0</v>
      </c>
      <c r="I17" s="230" t="e">
        <f>Register!#REF!</f>
        <v>#REF!</v>
      </c>
    </row>
    <row r="18" spans="1:9" ht="15" x14ac:dyDescent="0.2">
      <c r="A18" s="463" t="str">
        <f>Register!A29</f>
        <v>5. SOCIAL CAPITAL</v>
      </c>
      <c r="B18" s="464"/>
      <c r="C18" s="342" t="str">
        <f>Register!C33</f>
        <v>Moderate/Low</v>
      </c>
      <c r="D18" s="329">
        <f>Register!B33</f>
        <v>2.1666666666666665</v>
      </c>
      <c r="E18" s="328" t="str">
        <f>Register!D33</f>
        <v>↑</v>
      </c>
      <c r="F18" s="318" t="str">
        <f>Register!I33</f>
        <v>Not at all</v>
      </c>
      <c r="G18" s="333">
        <f>Register!H33</f>
        <v>0</v>
      </c>
      <c r="I18" s="317"/>
    </row>
    <row r="19" spans="1:9" ht="15.75" thickBot="1" x14ac:dyDescent="0.25">
      <c r="A19" s="455" t="str">
        <f>Register!A34</f>
        <v>6. LIVING CONDITIONS</v>
      </c>
      <c r="B19" s="456"/>
      <c r="C19" s="343" t="str">
        <f>Register!C39</f>
        <v>Moderate/Low</v>
      </c>
      <c r="D19" s="330">
        <f>Register!B39</f>
        <v>2.2222222222222219</v>
      </c>
      <c r="E19" s="331" t="str">
        <f>Register!D39</f>
        <v>↑</v>
      </c>
      <c r="F19" s="24" t="str">
        <f>Register!I39</f>
        <v>Not at all</v>
      </c>
      <c r="G19" s="334">
        <f>Register!H39</f>
        <v>0</v>
      </c>
      <c r="I19" s="231" t="e">
        <f>Register!#REF!</f>
        <v>#REF!</v>
      </c>
    </row>
    <row r="20" spans="1:9" s="116" customFormat="1" ht="9" customHeight="1" thickBot="1" x14ac:dyDescent="0.25">
      <c r="A20" s="25"/>
      <c r="B20" s="26"/>
      <c r="C20" s="26"/>
      <c r="D20" s="26"/>
      <c r="E20" s="14"/>
      <c r="F20" s="27"/>
      <c r="G20" s="15"/>
      <c r="I20" s="232" t="e">
        <f>AVERAGE(I14:I19)</f>
        <v>#REF!</v>
      </c>
    </row>
    <row r="21" spans="1:9" ht="13.5" thickBot="1" x14ac:dyDescent="0.25">
      <c r="A21" s="444" t="s">
        <v>8</v>
      </c>
      <c r="B21" s="445"/>
      <c r="C21" s="445"/>
      <c r="D21" s="445"/>
      <c r="E21" s="445"/>
      <c r="F21" s="445"/>
      <c r="G21" s="446"/>
    </row>
    <row r="22" spans="1:9" ht="107.25" customHeight="1" thickBot="1" x14ac:dyDescent="0.25">
      <c r="A22" s="423" t="s">
        <v>337</v>
      </c>
      <c r="B22" s="424"/>
      <c r="C22" s="424"/>
      <c r="D22" s="424"/>
      <c r="E22" s="424"/>
      <c r="F22" s="424"/>
      <c r="G22" s="425"/>
    </row>
    <row r="23" spans="1:9" ht="7.5" customHeight="1" thickBot="1" x14ac:dyDescent="0.25">
      <c r="A23" s="13"/>
      <c r="B23" s="14"/>
      <c r="C23" s="14"/>
      <c r="D23" s="14"/>
      <c r="E23" s="14"/>
      <c r="F23" s="14"/>
      <c r="G23" s="15"/>
    </row>
    <row r="24" spans="1:9" ht="13.5" thickBot="1" x14ac:dyDescent="0.25">
      <c r="A24" s="426" t="s">
        <v>89</v>
      </c>
      <c r="B24" s="427"/>
      <c r="C24" s="427"/>
      <c r="D24" s="434"/>
      <c r="E24" s="434"/>
      <c r="F24" s="434"/>
      <c r="G24" s="435"/>
    </row>
    <row r="25" spans="1:9" ht="105.75" customHeight="1" thickBot="1" x14ac:dyDescent="0.25">
      <c r="A25" s="423" t="s">
        <v>335</v>
      </c>
      <c r="B25" s="429"/>
      <c r="C25" s="429"/>
      <c r="D25" s="429"/>
      <c r="E25" s="429"/>
      <c r="F25" s="429"/>
      <c r="G25" s="430"/>
    </row>
    <row r="26" spans="1:9" ht="13.5" thickBot="1" x14ac:dyDescent="0.25">
      <c r="A26" s="426" t="s">
        <v>90</v>
      </c>
      <c r="B26" s="427"/>
      <c r="C26" s="427"/>
      <c r="D26" s="427"/>
      <c r="E26" s="427"/>
      <c r="F26" s="427"/>
      <c r="G26" s="428"/>
    </row>
    <row r="27" spans="1:9" ht="83.25" customHeight="1" thickBot="1" x14ac:dyDescent="0.25">
      <c r="A27" s="431"/>
      <c r="B27" s="432"/>
      <c r="C27" s="432"/>
      <c r="D27" s="432"/>
      <c r="E27" s="432"/>
      <c r="F27" s="432"/>
      <c r="G27" s="433"/>
    </row>
    <row r="28" spans="1:9" ht="13.5" thickBot="1" x14ac:dyDescent="0.25">
      <c r="A28" s="426" t="s">
        <v>17</v>
      </c>
      <c r="B28" s="427"/>
      <c r="C28" s="427"/>
      <c r="D28" s="427"/>
      <c r="E28" s="427"/>
      <c r="F28" s="427"/>
      <c r="G28" s="428"/>
    </row>
    <row r="29" spans="1:9" ht="83.25" customHeight="1" thickBot="1" x14ac:dyDescent="0.25">
      <c r="A29" s="423" t="s">
        <v>336</v>
      </c>
      <c r="B29" s="424"/>
      <c r="C29" s="424"/>
      <c r="D29" s="424"/>
      <c r="E29" s="424"/>
      <c r="F29" s="424"/>
      <c r="G29" s="425"/>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SheetLayoutView="100" workbookViewId="0">
      <pane ySplit="4" topLeftCell="A19" activePane="bottomLeft" state="frozen"/>
      <selection pane="bottomLeft" activeCell="F39" sqref="F39"/>
    </sheetView>
  </sheetViews>
  <sheetFormatPr defaultColWidth="8.85546875" defaultRowHeight="12.75" x14ac:dyDescent="0.2"/>
  <cols>
    <col min="1" max="1" width="36.7109375" style="14" customWidth="1"/>
    <col min="2" max="2" width="10.28515625" style="284" customWidth="1"/>
    <col min="3" max="3" width="15.140625" style="116" customWidth="1"/>
    <col min="4" max="4" width="6.28515625" style="116" customWidth="1"/>
    <col min="5" max="5" width="66.42578125" style="95" customWidth="1"/>
    <col min="6" max="7" width="39.28515625" style="95" customWidth="1"/>
    <col min="8" max="8" width="6" style="284" customWidth="1"/>
    <col min="9" max="9" width="14.140625" style="116" customWidth="1"/>
    <col min="10" max="10" width="8.85546875" style="95" hidden="1" customWidth="1"/>
    <col min="11" max="11" width="9.140625" style="95" hidden="1" customWidth="1"/>
    <col min="12" max="12" width="14.85546875" style="95" hidden="1" customWidth="1"/>
    <col min="13" max="13" width="9.140625" style="95" hidden="1" customWidth="1"/>
    <col min="14" max="14" width="9.140625" style="95" customWidth="1"/>
    <col min="15" max="16384" width="8.85546875" style="95"/>
  </cols>
  <sheetData>
    <row r="1" spans="1:15" s="108" customFormat="1" ht="27.75" customHeight="1" thickBot="1" x14ac:dyDescent="0.25">
      <c r="A1" s="472" t="str">
        <f>Profile!F1</f>
        <v xml:space="preserve">Coffee </v>
      </c>
      <c r="B1" s="473"/>
      <c r="C1" s="378" t="s">
        <v>22</v>
      </c>
      <c r="D1" s="468" t="str">
        <f>Profile!E2</f>
        <v>Honduras</v>
      </c>
      <c r="E1" s="469"/>
      <c r="F1" s="376" t="s">
        <v>26</v>
      </c>
      <c r="G1" s="377" t="str">
        <f>Profile!B3</f>
        <v xml:space="preserve"> 01/ 12 / 2017</v>
      </c>
      <c r="H1" s="470" t="s">
        <v>80</v>
      </c>
      <c r="I1" s="471"/>
      <c r="M1" s="109"/>
    </row>
    <row r="2" spans="1:15" s="108" customFormat="1" ht="10.5" customHeight="1" x14ac:dyDescent="0.2">
      <c r="A2" s="476" t="s">
        <v>9</v>
      </c>
      <c r="B2" s="488" t="s">
        <v>88</v>
      </c>
      <c r="C2" s="491" t="s">
        <v>87</v>
      </c>
      <c r="D2" s="479" t="s">
        <v>7</v>
      </c>
      <c r="E2" s="485" t="s">
        <v>10</v>
      </c>
      <c r="F2" s="479" t="s">
        <v>18</v>
      </c>
      <c r="G2" s="482" t="s">
        <v>86</v>
      </c>
      <c r="H2" s="470" t="s">
        <v>82</v>
      </c>
      <c r="I2" s="471"/>
      <c r="M2" s="109"/>
    </row>
    <row r="3" spans="1:15" s="109" customFormat="1" ht="13.5" customHeight="1" thickBot="1" x14ac:dyDescent="0.25">
      <c r="A3" s="477"/>
      <c r="B3" s="489"/>
      <c r="C3" s="492"/>
      <c r="D3" s="480"/>
      <c r="E3" s="486"/>
      <c r="F3" s="480"/>
      <c r="G3" s="483"/>
      <c r="H3" s="474" t="s">
        <v>81</v>
      </c>
      <c r="I3" s="475"/>
      <c r="L3" s="110" t="str">
        <f>Questionnaire!$N$3</f>
        <v>High</v>
      </c>
      <c r="M3" s="109" t="s">
        <v>20</v>
      </c>
    </row>
    <row r="4" spans="1:15" s="111" customFormat="1" ht="13.5" thickBot="1" x14ac:dyDescent="0.25">
      <c r="A4" s="478"/>
      <c r="B4" s="490"/>
      <c r="C4" s="493"/>
      <c r="D4" s="481"/>
      <c r="E4" s="487"/>
      <c r="F4" s="481"/>
      <c r="G4" s="484"/>
      <c r="H4" s="86" t="s">
        <v>1</v>
      </c>
      <c r="I4" s="87" t="s">
        <v>6</v>
      </c>
      <c r="L4" s="110" t="str">
        <f>Questionnaire!$N$4</f>
        <v>Substantial</v>
      </c>
      <c r="M4" s="109" t="s">
        <v>3</v>
      </c>
    </row>
    <row r="5" spans="1:15" s="109" customFormat="1" ht="15" customHeight="1" thickBot="1" x14ac:dyDescent="0.25">
      <c r="A5" s="55" t="str">
        <f>Questionnaire!$A$3</f>
        <v>1. WORKING CONDITIONS</v>
      </c>
      <c r="B5" s="56"/>
      <c r="C5" s="56"/>
      <c r="D5" s="56"/>
      <c r="E5" s="57"/>
      <c r="F5" s="57"/>
      <c r="G5" s="57"/>
      <c r="H5" s="57"/>
      <c r="I5" s="289"/>
      <c r="L5" s="110" t="str">
        <f>Questionnaire!$N$5</f>
        <v>Moderate/Low</v>
      </c>
      <c r="M5" s="109" t="s">
        <v>21</v>
      </c>
    </row>
    <row r="6" spans="1:15" s="112" customFormat="1" ht="28.5" x14ac:dyDescent="0.2">
      <c r="A6" s="58" t="str">
        <f>Questionnaire!$A$4</f>
        <v>1.1 Respect of labour rights</v>
      </c>
      <c r="B6" s="344">
        <f>Questionnaire!J10</f>
        <v>2.8</v>
      </c>
      <c r="C6" s="345" t="str">
        <f>IF(B6&lt;1.5,$L$6,IF(B6&lt;2.5,$L$5,IF(B6&lt;3.5,$L$4,IF(B6&lt;4.5,$L$3,"n/a"))))</f>
        <v>Substantial</v>
      </c>
      <c r="D6" s="346" t="str">
        <f>IF(H6&lt;B6,"↑",IF(H6&gt;B6,"↓","↔"))</f>
        <v>↑</v>
      </c>
      <c r="E6" s="2" t="s">
        <v>234</v>
      </c>
      <c r="F6" s="1" t="s">
        <v>238</v>
      </c>
      <c r="G6" s="1" t="s">
        <v>238</v>
      </c>
      <c r="H6" s="245">
        <v>0</v>
      </c>
      <c r="I6" s="288" t="str">
        <f>IF(H6&lt;1.5,$L$6,IF(H6&lt;2.5,$L$5,IF(H6&lt;3.5,$L$4,IF(H6&lt;4.5,$L$3,"n/a"))))</f>
        <v>Not at all</v>
      </c>
      <c r="K6" s="112" t="s">
        <v>11</v>
      </c>
      <c r="L6" s="110" t="str">
        <f>Questionnaire!$N$6</f>
        <v>Not at all</v>
      </c>
      <c r="M6" s="112" t="s">
        <v>4</v>
      </c>
    </row>
    <row r="7" spans="1:15" s="112" customFormat="1" ht="57" x14ac:dyDescent="0.2">
      <c r="A7" s="59" t="str">
        <f>Questionnaire!$A$11</f>
        <v>1.2 Child Labour</v>
      </c>
      <c r="B7" s="347">
        <f>Questionnaire!J14</f>
        <v>2.5</v>
      </c>
      <c r="C7" s="348" t="str">
        <f>IF(B7&lt;1.5,$L$6,IF(B7&lt;2.5,$L$5,IF(B7&lt;3.5,$L$4,IF(B7&lt;4.5,$L$3,"n/a"))))</f>
        <v>Substantial</v>
      </c>
      <c r="D7" s="349" t="str">
        <f>IF(H7&lt;B7,"↑",IF(H7&gt;B7,"↓","↔"))</f>
        <v>↑</v>
      </c>
      <c r="E7" s="3" t="s">
        <v>239</v>
      </c>
      <c r="F7" s="3" t="s">
        <v>240</v>
      </c>
      <c r="G7" s="3" t="s">
        <v>241</v>
      </c>
      <c r="H7" s="246">
        <v>0</v>
      </c>
      <c r="I7" s="288" t="str">
        <f>IF(H7&lt;1.5,$L$6,IF(H7&lt;2.5,$L$5,IF(H7&lt;3.5,$L$4,IF(H7&lt;4.5,$L$3,"n/a"))))</f>
        <v>Not at all</v>
      </c>
      <c r="K7" s="112" t="s">
        <v>12</v>
      </c>
      <c r="L7" s="110" t="str">
        <f>Questionnaire!$N$7</f>
        <v>n/a</v>
      </c>
    </row>
    <row r="8" spans="1:15" s="112" customFormat="1" ht="42.75" x14ac:dyDescent="0.2">
      <c r="A8" s="59" t="str">
        <f>Questionnaire!$A$15</f>
        <v>1.3 Job safety</v>
      </c>
      <c r="B8" s="347">
        <f>Questionnaire!J17</f>
        <v>3</v>
      </c>
      <c r="C8" s="350" t="str">
        <f>IF(B8&lt;1.5,$L$6,IF(B8&lt;2.5,$L$5,IF(B8&lt;3.5,$L$4,IF(B8&lt;4.5,$L$3,"n/a"))))</f>
        <v>Substantial</v>
      </c>
      <c r="D8" s="349" t="str">
        <f>IF(H8&lt;B8,"↑",IF(H8&gt;B8,"↓","↔"))</f>
        <v>↑</v>
      </c>
      <c r="E8" s="3" t="s">
        <v>235</v>
      </c>
      <c r="F8" s="3" t="s">
        <v>236</v>
      </c>
      <c r="G8" s="3" t="s">
        <v>237</v>
      </c>
      <c r="H8" s="246">
        <v>0</v>
      </c>
      <c r="I8" s="288" t="str">
        <f>IF(H8&lt;1.5,$L$6,IF(H8&lt;2.5,$L$5,IF(H8&lt;3.5,$L$4,IF(H8&lt;4.5,$L$3,"n/a"))))</f>
        <v>Not at all</v>
      </c>
      <c r="K8" s="112" t="s">
        <v>13</v>
      </c>
      <c r="L8" s="113"/>
    </row>
    <row r="9" spans="1:15" s="112" customFormat="1" ht="57.75" thickBot="1" x14ac:dyDescent="0.25">
      <c r="A9" s="60" t="str">
        <f>Questionnaire!$A$18</f>
        <v>1.4 Attractiveness</v>
      </c>
      <c r="B9" s="351">
        <f>Questionnaire!J21</f>
        <v>2</v>
      </c>
      <c r="C9" s="348" t="str">
        <f>IF(B9&lt;1.5,$L$6,IF(B9&lt;2.5,$L$5,IF(B9&lt;3.5,$L$4,IF(B9&lt;4.5,$L$3,"n/a"))))</f>
        <v>Moderate/Low</v>
      </c>
      <c r="D9" s="352" t="str">
        <f>IF(H9&lt;B9,"↑",IF(H9&gt;B9,"↓","↔"))</f>
        <v>↑</v>
      </c>
      <c r="E9" s="4" t="s">
        <v>242</v>
      </c>
      <c r="F9" s="4" t="s">
        <v>243</v>
      </c>
      <c r="G9" s="4"/>
      <c r="H9" s="247">
        <v>0</v>
      </c>
      <c r="I9" s="258" t="str">
        <f>IF(H9&lt;1.5,$L$6,IF(H9&lt;2.5,$L$5,IF(H9&lt;3.5,$L$4,IF(H9&lt;4.5,$L$3,"n/a"))))</f>
        <v>Not at all</v>
      </c>
      <c r="L9" s="113"/>
    </row>
    <row r="10" spans="1:15" s="115" customFormat="1" ht="18" customHeight="1" thickTop="1" thickBot="1" x14ac:dyDescent="0.25">
      <c r="A10" s="61" t="s">
        <v>14</v>
      </c>
      <c r="B10" s="353">
        <f>IF(COUNT(B6:B9)=0,"n/a",(AVERAGE(B6:B9)))</f>
        <v>2.5750000000000002</v>
      </c>
      <c r="C10" s="410" t="str">
        <f>IF(B10&lt;1.5,$L$6,IF(B10&lt;2.5,$L$5,IF(B10&lt;3.5,$L$4,IF(B10&lt;4.5,$L$3,"n/a"))))</f>
        <v>Substantial</v>
      </c>
      <c r="D10" s="354" t="str">
        <f>IF(H10&lt;B10,"↑",IF(H10&gt;B10,"↓","↔"))</f>
        <v>↑</v>
      </c>
      <c r="E10" s="11"/>
      <c r="F10" s="114"/>
      <c r="G10" s="114"/>
      <c r="H10" s="12">
        <f>AVERAGE(H6:H9)</f>
        <v>0</v>
      </c>
      <c r="I10" s="287" t="str">
        <f>IF(H10&lt;1.5,$L$6,IF(H10&lt;2.5,$L$5,IF(H10&lt;3.5,$L$4,IF(H10&lt;4.5,$L$3,"n/a"))))</f>
        <v>Not at all</v>
      </c>
      <c r="O10" s="295"/>
    </row>
    <row r="11" spans="1:15" s="112" customFormat="1" ht="15" customHeight="1" thickBot="1" x14ac:dyDescent="0.25">
      <c r="A11" s="62" t="str">
        <f>Questionnaire!$A$22</f>
        <v>2. LAND &amp; WATER RIGHTS</v>
      </c>
      <c r="B11" s="355"/>
      <c r="C11" s="355"/>
      <c r="D11" s="356"/>
      <c r="E11" s="63"/>
      <c r="F11" s="63"/>
      <c r="G11" s="63"/>
      <c r="H11" s="63"/>
      <c r="I11" s="290"/>
    </row>
    <row r="12" spans="1:15" s="112" customFormat="1" ht="42.75" x14ac:dyDescent="0.2">
      <c r="A12" s="64" t="str">
        <f>Questionnaire!$A$23</f>
        <v xml:space="preserve">2.1 Adherence to VGGT </v>
      </c>
      <c r="B12" s="357">
        <f>Questionnaire!J26</f>
        <v>2</v>
      </c>
      <c r="C12" s="358" t="str">
        <f>IF(B12&lt;1.5,$L$6,IF(B12&lt;2.5,$L$5,IF(B12&lt;3.5,$L$4,IF(B12&lt;4.5,$L$3,"n/a"))))</f>
        <v>Moderate/Low</v>
      </c>
      <c r="D12" s="349" t="str">
        <f>IF(H12&lt;B12,"↑",IF(H12&gt;B12,"↓","↔"))</f>
        <v>↑</v>
      </c>
      <c r="E12" s="5" t="s">
        <v>244</v>
      </c>
      <c r="F12" s="1" t="s">
        <v>245</v>
      </c>
      <c r="G12" s="1" t="s">
        <v>246</v>
      </c>
      <c r="H12" s="245">
        <v>0</v>
      </c>
      <c r="I12" s="288" t="str">
        <f>IF(H12&lt;1.5,$L$6,IF(H12&lt;2.5,$L$5,IF(H12&lt;3.5,$L$4,IF(H12&lt;4.5,$L$3,"n/a"))))</f>
        <v>Not at all</v>
      </c>
    </row>
    <row r="13" spans="1:15" s="112" customFormat="1" ht="16.5" customHeight="1" x14ac:dyDescent="0.2">
      <c r="A13" s="65" t="str">
        <f>Questionnaire!$A$27</f>
        <v>2.2 Transparency, participation and consultation</v>
      </c>
      <c r="B13" s="359">
        <f>Questionnaire!J32</f>
        <v>1.75</v>
      </c>
      <c r="C13" s="350" t="str">
        <f>IF(B13&lt;1.5,$L$6,IF(B13&lt;2.5,$L$5,IF(B13&lt;3.5,$L$4,IF(B13&lt;4.5,$L$3,"n/a"))))</f>
        <v>Moderate/Low</v>
      </c>
      <c r="D13" s="349" t="str">
        <f>IF(H13&lt;B13,"↑",IF(H13&gt;B13,"↓","↔"))</f>
        <v>↑</v>
      </c>
      <c r="E13" s="6" t="s">
        <v>247</v>
      </c>
      <c r="F13" s="3" t="s">
        <v>248</v>
      </c>
      <c r="G13" s="3"/>
      <c r="H13" s="246">
        <v>0</v>
      </c>
      <c r="I13" s="288" t="str">
        <f>IF(H13&lt;1.5,$L$6,IF(H13&lt;2.5,$L$5,IF(H13&lt;3.5,$L$4,IF(H13&lt;4.5,$L$3,"n/a"))))</f>
        <v>Not at all</v>
      </c>
    </row>
    <row r="14" spans="1:15" s="112" customFormat="1" ht="18.75" customHeight="1" thickBot="1" x14ac:dyDescent="0.25">
      <c r="A14" s="66" t="str">
        <f>Questionnaire!$A$33</f>
        <v>2.3  Equity,compensation and justice</v>
      </c>
      <c r="B14" s="360">
        <f>Questionnaire!J38</f>
        <v>2</v>
      </c>
      <c r="C14" s="348" t="str">
        <f>IF(B14&lt;1.5,$L$6,IF(B14&lt;2.5,$L$5,IF(B14&lt;3.5,$L$4,IF(B14&lt;4.5,$L$3,"n/a"))))</f>
        <v>Moderate/Low</v>
      </c>
      <c r="D14" s="352" t="str">
        <f>IF(H14&lt;B14,"↑",IF(H14&gt;B14,"↓","↔"))</f>
        <v>↑</v>
      </c>
      <c r="E14" s="7" t="s">
        <v>249</v>
      </c>
      <c r="F14" s="4" t="s">
        <v>250</v>
      </c>
      <c r="G14" s="4"/>
      <c r="H14" s="247">
        <v>0</v>
      </c>
      <c r="I14" s="258" t="str">
        <f>IF(H14&lt;1.5,$L$6,IF(H14&lt;2.5,$L$5,IF(H14&lt;3.5,$L$4,IF(H14&lt;4.5,$L$3,"n/a"))))</f>
        <v>Not at all</v>
      </c>
    </row>
    <row r="15" spans="1:15" s="109" customFormat="1" ht="14.25" thickTop="1" thickBot="1" x14ac:dyDescent="0.25">
      <c r="A15" s="67" t="s">
        <v>14</v>
      </c>
      <c r="B15" s="361">
        <f>IF(COUNT(B12:B14)=0,"n/a",(AVERAGE(B12:B14)))</f>
        <v>1.9166666666666667</v>
      </c>
      <c r="C15" s="362" t="str">
        <f>IF(B15&lt;1.5,$L$6,IF(B15&lt;2.5,$L$5,IF(B15&lt;3.5,$L$4,IF(B15&lt;4.5,$L$3,"n/a"))))</f>
        <v>Moderate/Low</v>
      </c>
      <c r="D15" s="354" t="str">
        <f>IF(H15&lt;B15,"↑",IF(H15&gt;B15,"↓","↔"))</f>
        <v>↑</v>
      </c>
      <c r="E15" s="114"/>
      <c r="F15" s="114"/>
      <c r="G15" s="114"/>
      <c r="H15" s="10">
        <f>AVERAGE(H12:H14)</f>
        <v>0</v>
      </c>
      <c r="I15" s="287" t="str">
        <f>IF(H15&lt;1.5,$L$6,IF(H15&lt;2.5,$L$5,IF(H15&lt;3.5,$L$4,IF(H15&lt;4.5,$L$3,"n/a"))))</f>
        <v>Not at all</v>
      </c>
    </row>
    <row r="16" spans="1:15" s="112" customFormat="1" ht="15" customHeight="1" thickBot="1" x14ac:dyDescent="0.25">
      <c r="A16" s="68" t="str">
        <f>Questionnaire!$A$39</f>
        <v>3. GENDER EQUALITY</v>
      </c>
      <c r="B16" s="355"/>
      <c r="C16" s="355"/>
      <c r="D16" s="355"/>
      <c r="E16" s="69"/>
      <c r="F16" s="69"/>
      <c r="G16" s="69"/>
      <c r="H16" s="69"/>
      <c r="I16" s="291"/>
    </row>
    <row r="17" spans="1:9" s="112" customFormat="1" ht="42.75" x14ac:dyDescent="0.2">
      <c r="A17" s="70" t="str">
        <f>Questionnaire!$A$40</f>
        <v>3.1 Economic activities</v>
      </c>
      <c r="B17" s="357">
        <f>Questionnaire!J43</f>
        <v>3</v>
      </c>
      <c r="C17" s="358" t="str">
        <f t="shared" ref="C17:C22" si="0">IF(B17&lt;1.5,$L$6,IF(B17&lt;2.5,$L$5,IF(B17&lt;3.5,$L$4,IF(B17&lt;4.5,$L$3,"n/a"))))</f>
        <v>Substantial</v>
      </c>
      <c r="D17" s="349" t="str">
        <f>IF(H17&lt;B17,"↑",IF(H17&gt;B17,"↓","↔"))</f>
        <v>↑</v>
      </c>
      <c r="E17" s="5" t="s">
        <v>251</v>
      </c>
      <c r="F17" s="1" t="s">
        <v>252</v>
      </c>
      <c r="G17" s="1"/>
      <c r="H17" s="245">
        <v>0</v>
      </c>
      <c r="I17" s="288" t="str">
        <f t="shared" ref="I17:I22" si="1">IF(H17&lt;1.5,$L$6,IF(H17&lt;2.5,$L$5,IF(H17&lt;3.5,$L$4,IF(H17&lt;4.5,$L$3,"n/a"))))</f>
        <v>Not at all</v>
      </c>
    </row>
    <row r="18" spans="1:9" s="112" customFormat="1" ht="14.25" x14ac:dyDescent="0.2">
      <c r="A18" s="70" t="str">
        <f>Questionnaire!$A$44</f>
        <v>3.2 Access to resources and services</v>
      </c>
      <c r="B18" s="359">
        <f>Questionnaire!J49</f>
        <v>2.5</v>
      </c>
      <c r="C18" s="363" t="str">
        <f t="shared" si="0"/>
        <v>Substantial</v>
      </c>
      <c r="D18" s="349" t="str">
        <f t="shared" ref="D18:D20" si="2">IF(H18&lt;B18,"↑",IF(H18&gt;B18,"↓","↔"))</f>
        <v>↑</v>
      </c>
      <c r="E18" s="6" t="s">
        <v>253</v>
      </c>
      <c r="F18" s="3" t="s">
        <v>254</v>
      </c>
      <c r="G18" s="3"/>
      <c r="H18" s="246">
        <v>0</v>
      </c>
      <c r="I18" s="288" t="str">
        <f t="shared" si="1"/>
        <v>Not at all</v>
      </c>
    </row>
    <row r="19" spans="1:9" s="112" customFormat="1" ht="14.25" x14ac:dyDescent="0.2">
      <c r="A19" s="70" t="str">
        <f>Questionnaire!$A$50</f>
        <v>3.3 Decision making</v>
      </c>
      <c r="B19" s="359">
        <f>Questionnaire!J56</f>
        <v>2.8</v>
      </c>
      <c r="C19" s="350" t="str">
        <f t="shared" si="0"/>
        <v>Substantial</v>
      </c>
      <c r="D19" s="364" t="str">
        <f t="shared" si="2"/>
        <v>↑</v>
      </c>
      <c r="E19" s="250" t="s">
        <v>256</v>
      </c>
      <c r="F19" s="3"/>
      <c r="G19" s="251"/>
      <c r="H19" s="249">
        <v>0</v>
      </c>
      <c r="I19" s="288" t="str">
        <f t="shared" si="1"/>
        <v>Not at all</v>
      </c>
    </row>
    <row r="20" spans="1:9" s="112" customFormat="1" ht="28.5" x14ac:dyDescent="0.2">
      <c r="A20" s="70" t="str">
        <f>Questionnaire!$A$57</f>
        <v>3.4 Leadership and empowerment</v>
      </c>
      <c r="B20" s="359">
        <f>Questionnaire!J62</f>
        <v>2.5</v>
      </c>
      <c r="C20" s="348" t="str">
        <f t="shared" si="0"/>
        <v>Substantial</v>
      </c>
      <c r="D20" s="349" t="str">
        <f t="shared" si="2"/>
        <v>↑</v>
      </c>
      <c r="E20" s="84" t="s">
        <v>257</v>
      </c>
      <c r="F20" s="85" t="s">
        <v>255</v>
      </c>
      <c r="G20" s="85"/>
      <c r="H20" s="246">
        <v>0</v>
      </c>
      <c r="I20" s="288" t="str">
        <f t="shared" si="1"/>
        <v>Not at all</v>
      </c>
    </row>
    <row r="21" spans="1:9" s="112" customFormat="1" ht="15" thickBot="1" x14ac:dyDescent="0.25">
      <c r="A21" s="71" t="str">
        <f>Questionnaire!$A$63</f>
        <v>3.5 Hardship and division of labour</v>
      </c>
      <c r="B21" s="360">
        <f>Questionnaire!J66</f>
        <v>2.5</v>
      </c>
      <c r="C21" s="365" t="str">
        <f t="shared" si="0"/>
        <v>Substantial</v>
      </c>
      <c r="D21" s="352" t="str">
        <f>IF(H21&lt;B21,"↑",IF(H21&gt;B21,"↓","↔"))</f>
        <v>↑</v>
      </c>
      <c r="E21" s="7" t="s">
        <v>258</v>
      </c>
      <c r="F21" s="4"/>
      <c r="G21" s="4"/>
      <c r="H21" s="247">
        <v>0</v>
      </c>
      <c r="I21" s="258" t="str">
        <f t="shared" si="1"/>
        <v>Not at all</v>
      </c>
    </row>
    <row r="22" spans="1:9" s="109" customFormat="1" ht="14.25" thickTop="1" thickBot="1" x14ac:dyDescent="0.25">
      <c r="A22" s="83" t="s">
        <v>14</v>
      </c>
      <c r="B22" s="361">
        <f>IF(COUNT(B17:B21)=0,"n/a",(AVERAGE(B17:B21)))</f>
        <v>2.66</v>
      </c>
      <c r="C22" s="366" t="str">
        <f t="shared" si="0"/>
        <v>Substantial</v>
      </c>
      <c r="D22" s="354" t="str">
        <f>IF(H22&lt;B22,"↑",IF(H22&gt;B22,"↓","↔"))</f>
        <v>↑</v>
      </c>
      <c r="E22" s="114"/>
      <c r="F22" s="114"/>
      <c r="G22" s="114"/>
      <c r="H22" s="10">
        <f>AVERAGE(H17:H21)</f>
        <v>0</v>
      </c>
      <c r="I22" s="287" t="str">
        <f t="shared" si="1"/>
        <v>Not at all</v>
      </c>
    </row>
    <row r="23" spans="1:9" s="112" customFormat="1" ht="15" customHeight="1" thickBot="1" x14ac:dyDescent="0.25">
      <c r="A23" s="54" t="str">
        <f>Questionnaire!$A$67</f>
        <v>4. FOOD AND NUTRITION SECURITY</v>
      </c>
      <c r="B23" s="355"/>
      <c r="C23" s="355"/>
      <c r="D23" s="355"/>
      <c r="E23" s="72"/>
      <c r="F23" s="72"/>
      <c r="G23" s="72"/>
      <c r="H23" s="72"/>
      <c r="I23" s="292"/>
    </row>
    <row r="24" spans="1:9" s="112" customFormat="1" ht="28.5" x14ac:dyDescent="0.2">
      <c r="A24" s="73" t="str">
        <f>Questionnaire!$A$68</f>
        <v xml:space="preserve">4.1 Availability of food </v>
      </c>
      <c r="B24" s="357">
        <f>Questionnaire!J71</f>
        <v>2</v>
      </c>
      <c r="C24" s="358" t="str">
        <f>IF(B24&lt;1.5,$L$6,IF(B24&lt;2.5,$L$5,IF(B24&lt;3.5,$L$4,IF(B24&lt;4.5,$L$3,"n/a"))))</f>
        <v>Moderate/Low</v>
      </c>
      <c r="D24" s="346" t="str">
        <f>IF(H24&lt;B24,"↑",IF(H24&gt;B24,"↓","↔"))</f>
        <v>↑</v>
      </c>
      <c r="E24" s="5" t="s">
        <v>259</v>
      </c>
      <c r="F24" s="1" t="s">
        <v>262</v>
      </c>
      <c r="G24" s="1"/>
      <c r="H24" s="245">
        <v>0</v>
      </c>
      <c r="I24" s="288" t="str">
        <f>IF(H24&lt;1.5,$L$6,IF(H24&lt;2.5,$L$5,IF(H24&lt;3.5,$L$4,IF(H24&lt;4.5,$L$3,"n/a"))))</f>
        <v>Not at all</v>
      </c>
    </row>
    <row r="25" spans="1:9" s="112" customFormat="1" ht="71.25" x14ac:dyDescent="0.2">
      <c r="A25" s="74" t="str">
        <f>Questionnaire!$A$72</f>
        <v xml:space="preserve">4.2 Accessibility of food </v>
      </c>
      <c r="B25" s="359">
        <f>Questionnaire!J75</f>
        <v>2</v>
      </c>
      <c r="C25" s="350" t="str">
        <f>IF(B25&lt;1.5,$L$6,IF(B25&lt;2.5,$L$5,IF(B25&lt;3.5,$L$4,IF(B25&lt;4.5,$L$3,"n/a"))))</f>
        <v>Moderate/Low</v>
      </c>
      <c r="D25" s="349" t="str">
        <f>IF(H25&lt;B25,"↑",IF(H25&gt;B25,"↓","↔"))</f>
        <v>↑</v>
      </c>
      <c r="E25" s="6" t="s">
        <v>260</v>
      </c>
      <c r="F25" s="3" t="s">
        <v>261</v>
      </c>
      <c r="G25" s="3"/>
      <c r="H25" s="246">
        <v>0</v>
      </c>
      <c r="I25" s="288" t="str">
        <f>IF(H25&lt;1.5,$L$6,IF(H25&lt;2.5,$L$5,IF(H25&lt;3.5,$L$4,IF(H25&lt;4.5,$L$3,"n/a"))))</f>
        <v>Not at all</v>
      </c>
    </row>
    <row r="26" spans="1:9" s="112" customFormat="1" ht="42.75" x14ac:dyDescent="0.2">
      <c r="A26" s="75" t="str">
        <f>Questionnaire!$A$76</f>
        <v xml:space="preserve">4.3 Utilisation and nutritional adequacy </v>
      </c>
      <c r="B26" s="359">
        <f>Questionnaire!J80</f>
        <v>2</v>
      </c>
      <c r="C26" s="350" t="str">
        <f>IF(B26&lt;1.5,$L$6,IF(B26&lt;2.5,$L$5,IF(B26&lt;3.5,$L$4,IF(B26&lt;4.5,$L$3,"n/a"))))</f>
        <v>Moderate/Low</v>
      </c>
      <c r="D26" s="349" t="str">
        <f>IF(H26&lt;B26,"↑",IF(H26&gt;B26,"↓","↔"))</f>
        <v>↑</v>
      </c>
      <c r="E26" s="6" t="s">
        <v>263</v>
      </c>
      <c r="F26" s="3" t="s">
        <v>264</v>
      </c>
      <c r="G26" s="3"/>
      <c r="H26" s="246">
        <v>0</v>
      </c>
      <c r="I26" s="288" t="str">
        <f>IF(H26&lt;1.5,$L$6,IF(H26&lt;2.5,$L$5,IF(H26&lt;3.5,$L$4,IF(H26&lt;4.5,$L$3,"n/a"))))</f>
        <v>Not at all</v>
      </c>
    </row>
    <row r="27" spans="1:9" s="112" customFormat="1" ht="29.25" thickBot="1" x14ac:dyDescent="0.25">
      <c r="A27" s="76" t="str">
        <f>Questionnaire!$A$81</f>
        <v xml:space="preserve">4.4 Stability </v>
      </c>
      <c r="B27" s="360">
        <f>Questionnaire!J84</f>
        <v>2</v>
      </c>
      <c r="C27" s="348" t="str">
        <f>IF(B27&lt;1.5,$L$6,IF(B27&lt;2.5,$L$5,IF(B27&lt;3.5,$L$4,IF(B27&lt;4.5,$L$3,"n/a"))))</f>
        <v>Moderate/Low</v>
      </c>
      <c r="D27" s="352" t="str">
        <f>IF(H27&lt;B27,"↑",IF(H27&gt;B27,"↓","↔"))</f>
        <v>↑</v>
      </c>
      <c r="E27" s="7" t="s">
        <v>265</v>
      </c>
      <c r="F27" s="4" t="s">
        <v>266</v>
      </c>
      <c r="G27" s="4"/>
      <c r="H27" s="247">
        <v>0</v>
      </c>
      <c r="I27" s="258" t="str">
        <f>IF(H27&lt;1.5,$L$6,IF(H27&lt;2.5,$L$5,IF(H27&lt;3.5,$L$4,IF(H27&lt;4.5,$L$3,"n/a"))))</f>
        <v>Not at all</v>
      </c>
    </row>
    <row r="28" spans="1:9" s="109" customFormat="1" ht="14.25" thickTop="1" thickBot="1" x14ac:dyDescent="0.25">
      <c r="A28" s="77" t="s">
        <v>14</v>
      </c>
      <c r="B28" s="361">
        <f>IF(COUNT(B24:B27)=0,"n/a",(AVERAGE(B24:B27)))</f>
        <v>2</v>
      </c>
      <c r="C28" s="362" t="str">
        <f>IF(B28&lt;1.5,$L$6,IF(B28&lt;2.5,$L$5,IF(B28&lt;3.5,$L$4,IF(B28&lt;4.5,$L$3,"n/a"))))</f>
        <v>Moderate/Low</v>
      </c>
      <c r="D28" s="354" t="str">
        <f>IF(H28&lt;B28,"↑",IF(H28&gt;B28,"↓","↔"))</f>
        <v>↑</v>
      </c>
      <c r="E28" s="114"/>
      <c r="F28" s="114"/>
      <c r="G28" s="114"/>
      <c r="H28" s="10">
        <f>AVERAGE(H24:H27)</f>
        <v>0</v>
      </c>
      <c r="I28" s="287" t="str">
        <f>IF(H28&lt;1.5,$L$6,IF(H28&lt;2.5,$L$5,IF(H28&lt;3.5,$L$4,IF(H28&lt;4.5,$L$3,"n/a"))))</f>
        <v>Not at all</v>
      </c>
    </row>
    <row r="29" spans="1:9" s="109" customFormat="1" ht="13.5" thickBot="1" x14ac:dyDescent="0.25">
      <c r="A29" s="316" t="str">
        <f>Questionnaire!$A$85</f>
        <v>5. SOCIAL CAPITAL</v>
      </c>
      <c r="B29" s="367"/>
      <c r="C29" s="368"/>
      <c r="D29" s="368"/>
      <c r="E29" s="308"/>
      <c r="F29" s="308"/>
      <c r="G29" s="308"/>
      <c r="H29" s="309"/>
      <c r="I29" s="310"/>
    </row>
    <row r="30" spans="1:9" s="109" customFormat="1" x14ac:dyDescent="0.2">
      <c r="A30" s="313" t="str">
        <f>Questionnaire!$A$86</f>
        <v>5.1 Strength of producer organisations</v>
      </c>
      <c r="B30" s="369">
        <f>Questionnaire!J91</f>
        <v>2.5</v>
      </c>
      <c r="C30" s="345" t="str">
        <f>IF(B30&lt;1.5,$L$6,IF(B30&lt;2.5,$L$5,IF(B30&lt;3.5,$L$4,IF(B30&lt;4.5,$L$3,"n/a"))))</f>
        <v>Substantial</v>
      </c>
      <c r="D30" s="346" t="str">
        <f t="shared" ref="D30:D32" si="3">IF(H30&lt;B30,"↑",IF(H30&gt;B30,"↓","↔"))</f>
        <v>↑</v>
      </c>
      <c r="E30" s="418" t="s">
        <v>268</v>
      </c>
      <c r="F30" s="419" t="s">
        <v>267</v>
      </c>
      <c r="G30" s="413"/>
      <c r="H30" s="245">
        <v>0</v>
      </c>
      <c r="I30" s="288" t="str">
        <f>IF(H30&lt;1.5,$L$6,IF(H30&lt;2.5,$L$5,IF(H30&lt;3.5,$L$4,IF(H30&lt;4.5,$L$3,"n/a"))))</f>
        <v>Not at all</v>
      </c>
    </row>
    <row r="31" spans="1:9" s="109" customFormat="1" x14ac:dyDescent="0.2">
      <c r="A31" s="314" t="str">
        <f>Questionnaire!$A$92</f>
        <v>5.2 Information and confidence</v>
      </c>
      <c r="B31" s="370">
        <f>Questionnaire!J95</f>
        <v>2</v>
      </c>
      <c r="C31" s="350" t="str">
        <f>IF(B31&lt;1.5,$L$6,IF(B31&lt;2.5,$L$5,IF(B31&lt;3.5,$L$4,IF(B31&lt;4.5,$L$3,"n/a"))))</f>
        <v>Moderate/Low</v>
      </c>
      <c r="D31" s="363" t="str">
        <f t="shared" si="3"/>
        <v>↑</v>
      </c>
      <c r="E31" s="420" t="s">
        <v>269</v>
      </c>
      <c r="F31" s="419" t="s">
        <v>270</v>
      </c>
      <c r="G31" s="414"/>
      <c r="H31" s="245">
        <v>0</v>
      </c>
      <c r="I31" s="288" t="str">
        <f>IF(H31&lt;1.5,$L$6,IF(H31&lt;2.5,$L$5,IF(H31&lt;3.5,$L$4,IF(H31&lt;4.5,$L$3,"n/a"))))</f>
        <v>Not at all</v>
      </c>
    </row>
    <row r="32" spans="1:9" s="109" customFormat="1" ht="13.5" thickBot="1" x14ac:dyDescent="0.25">
      <c r="A32" s="315" t="str">
        <f>Questionnaire!$A$96</f>
        <v>5.3 Social involvement</v>
      </c>
      <c r="B32" s="371">
        <f>Questionnaire!J100</f>
        <v>2</v>
      </c>
      <c r="C32" s="348" t="str">
        <f>IF(B32&lt;1.5,$L$6,IF(B32&lt;2.5,$L$5,IF(B32&lt;3.5,$L$4,IF(B32&lt;4.5,$L$3,"n/a"))))</f>
        <v>Moderate/Low</v>
      </c>
      <c r="D32" s="365" t="str">
        <f t="shared" si="3"/>
        <v>↑</v>
      </c>
      <c r="E32" s="421" t="s">
        <v>271</v>
      </c>
      <c r="F32" s="422" t="s">
        <v>272</v>
      </c>
      <c r="G32" s="415"/>
      <c r="H32" s="247">
        <v>0</v>
      </c>
      <c r="I32" s="254" t="str">
        <f>IF(H32&lt;1.5,$L$6,IF(H32&lt;2.5,$L$5,IF(H32&lt;3.5,$L$4,IF(H32&lt;4.5,$L$3,"n/a"))))</f>
        <v>Not at all</v>
      </c>
    </row>
    <row r="33" spans="1:9" s="109" customFormat="1" ht="14.25" thickTop="1" thickBot="1" x14ac:dyDescent="0.25">
      <c r="A33" s="311" t="s">
        <v>14</v>
      </c>
      <c r="B33" s="361">
        <f>IF(COUNT(B30:B32)=0,"n/a",(AVERAGE(B30:B32)))</f>
        <v>2.1666666666666665</v>
      </c>
      <c r="C33" s="362" t="str">
        <f>IF(B33&lt;1.5,$L$6,IF(B33&lt;2.5,$L$5,IF(B33&lt;3.5,$L$4,IF(B33&lt;4.5,$L$3,"n/a"))))</f>
        <v>Moderate/Low</v>
      </c>
      <c r="D33" s="354" t="str">
        <f>IF(H33&lt;B33,"↑",IF(H33&gt;B33,"↓","↔"))</f>
        <v>↑</v>
      </c>
      <c r="E33" s="114"/>
      <c r="F33" s="312"/>
      <c r="G33" s="114"/>
      <c r="H33" s="10">
        <f>AVERAGE(H30:H32)</f>
        <v>0</v>
      </c>
      <c r="I33" s="296" t="str">
        <f>IF(H33&lt;1.5,$L$6,IF(H33&lt;2.5,$L$5,IF(H33&lt;3.5,$L$4,IF(H33&lt;4.5,$L$3,"n/a"))))</f>
        <v>Not at all</v>
      </c>
    </row>
    <row r="34" spans="1:9" s="112" customFormat="1" ht="15" customHeight="1" thickBot="1" x14ac:dyDescent="0.25">
      <c r="A34" s="78" t="str">
        <f>Questionnaire!$A$101</f>
        <v>6. LIVING CONDITIONS</v>
      </c>
      <c r="B34" s="372"/>
      <c r="C34" s="373"/>
      <c r="D34" s="373"/>
      <c r="E34" s="80"/>
      <c r="F34" s="80"/>
      <c r="G34" s="80"/>
      <c r="H34" s="79"/>
      <c r="I34" s="293"/>
    </row>
    <row r="35" spans="1:9" s="112" customFormat="1" ht="15" customHeight="1" thickBot="1" x14ac:dyDescent="0.25">
      <c r="A35" s="255" t="str">
        <f>Questionnaire!$A$102</f>
        <v>6.1 Health services</v>
      </c>
      <c r="B35" s="374">
        <f>Questionnaire!J106</f>
        <v>2</v>
      </c>
      <c r="C35" s="358" t="str">
        <f>IF(B35&lt;1.5,$L$6,IF(B35&lt;2.5,$L$5,IF(B35&lt;3.5,$L$4,IF(B35&lt;4.5,$L$3,"n/a"))))</f>
        <v>Moderate/Low</v>
      </c>
      <c r="D35" s="375" t="str">
        <f>IF(H35&lt;B35,"↑",IF(H35&gt;B35,"↓","↔"))</f>
        <v>↑</v>
      </c>
      <c r="E35" s="5" t="s">
        <v>273</v>
      </c>
      <c r="F35" s="252" t="s">
        <v>274</v>
      </c>
      <c r="G35" s="5"/>
      <c r="H35" s="248">
        <v>0</v>
      </c>
      <c r="I35" s="288" t="str">
        <f>IF(H35&lt;1.5,$L$6,IF(H35&lt;2.5,$L$5,IF(H35&lt;3.5,$L$4,IF(H35&lt;4.5,$L$3,"n/a"))))</f>
        <v>Not at all</v>
      </c>
    </row>
    <row r="36" spans="1:9" s="112" customFormat="1" ht="15" customHeight="1" thickTop="1" thickBot="1" x14ac:dyDescent="0.25">
      <c r="A36" s="81" t="str">
        <f>Questionnaire!$A$107</f>
        <v>6.2 Housing</v>
      </c>
      <c r="B36" s="359">
        <f>Questionnaire!J110</f>
        <v>2</v>
      </c>
      <c r="C36" s="350" t="str">
        <f>IF(B36&lt;1.5,$L$6,IF(B36&lt;2.5,$L$5,IF(B36&lt;3.5,$L$4,IF(B36&lt;4.5,$L$3,"n/a"))))</f>
        <v>Moderate/Low</v>
      </c>
      <c r="D36" s="350" t="str">
        <f>IF(H36&lt;B36,"↑",IF(H36&gt;B36,"↓","↔"))</f>
        <v>↑</v>
      </c>
      <c r="E36" s="6" t="s">
        <v>275</v>
      </c>
      <c r="F36" s="253" t="s">
        <v>276</v>
      </c>
      <c r="G36" s="6"/>
      <c r="H36" s="248">
        <v>0</v>
      </c>
      <c r="I36" s="288" t="str">
        <f>IF(H36&lt;1.5,$L$6,IF(H36&lt;2.5,$L$5,IF(H36&lt;3.5,$L$4,IF(H36&lt;4.5,$L$3,"n/a"))))</f>
        <v>Not at all</v>
      </c>
    </row>
    <row r="37" spans="1:9" s="112" customFormat="1" ht="44.25" thickTop="1" thickBot="1" x14ac:dyDescent="0.25">
      <c r="A37" s="256" t="str">
        <f>Questionnaire!$A$111</f>
        <v>6.3 Education and training</v>
      </c>
      <c r="B37" s="374">
        <f>Questionnaire!J115</f>
        <v>2.6666666666666665</v>
      </c>
      <c r="C37" s="350" t="str">
        <f>IF(B37&lt;1.5,$L$6,IF(B37&lt;2.5,$L$5,IF(B37&lt;3.5,$L$4,IF(B37&lt;4.5,$L$3,"n/a"))))</f>
        <v>Substantial</v>
      </c>
      <c r="D37" s="375" t="str">
        <f>IF(H37&lt;B37,"↑",IF(H37&gt;B37,"↓","↔"))</f>
        <v>↑</v>
      </c>
      <c r="E37" s="6" t="s">
        <v>277</v>
      </c>
      <c r="F37" s="253" t="s">
        <v>279</v>
      </c>
      <c r="G37" s="6"/>
      <c r="H37" s="248">
        <v>0</v>
      </c>
      <c r="I37" s="288" t="str">
        <f>IF(H37&lt;1.5,$L$6,IF(H37&lt;2.5,$L$5,IF(H37&lt;3.5,$L$4,IF(H37&lt;4.5,$L$3,"n/a"))))</f>
        <v>Not at all</v>
      </c>
    </row>
    <row r="38" spans="1:9" s="112" customFormat="1" ht="58.5" thickTop="1" thickBot="1" x14ac:dyDescent="0.25">
      <c r="A38" s="257" t="str">
        <f>Questionnaire!$A$116</f>
        <v>6.4 Mobility ??????</v>
      </c>
      <c r="B38" s="360" t="str">
        <f>Questionnaire!J120</f>
        <v>n/a</v>
      </c>
      <c r="C38" s="348" t="str">
        <f>IF(B38&lt;1.5,$L$6,IF(B38&lt;2.5,$L$5,IF(B38&lt;3.5,$L$4,IF(B38&lt;4.5,$L$3,"n/a"))))</f>
        <v>n/a</v>
      </c>
      <c r="D38" s="365" t="str">
        <f>IF(H38&lt;B38,"↑",IF(H38&gt;B38,"↓","↔"))</f>
        <v>↑</v>
      </c>
      <c r="E38" s="8" t="s">
        <v>278</v>
      </c>
      <c r="F38" s="9" t="s">
        <v>280</v>
      </c>
      <c r="G38" s="9"/>
      <c r="H38" s="248">
        <v>0</v>
      </c>
      <c r="I38" s="258" t="str">
        <f>IF(H38&lt;1.5,$L$6,IF(H38&lt;2.5,$L$5,IF(H38&lt;3.5,$L$4,IF(H38&lt;4.5,$L$3,"n/a"))))</f>
        <v>Not at all</v>
      </c>
    </row>
    <row r="39" spans="1:9" s="109" customFormat="1" ht="14.25" thickTop="1" thickBot="1" x14ac:dyDescent="0.25">
      <c r="A39" s="82" t="s">
        <v>14</v>
      </c>
      <c r="B39" s="353">
        <f>IF(COUNT(B35:B38)=0,"n/a",(AVERAGE(B35:B38)))</f>
        <v>2.2222222222222219</v>
      </c>
      <c r="C39" s="362" t="str">
        <f>IF(B39&lt;1.5,$L$6,IF(B39&lt;2.5,$L$5,IF(B39&lt;3.5,$L$4,IF(B39&lt;4.5,$L$3,"n/a"))))</f>
        <v>Moderate/Low</v>
      </c>
      <c r="D39" s="354" t="str">
        <f>IF(H39&lt;B39,"↑",IF(H39&gt;B39,"↓","↔"))</f>
        <v>↑</v>
      </c>
      <c r="E39" s="114"/>
      <c r="F39" s="114"/>
      <c r="G39" s="114"/>
      <c r="H39" s="10">
        <f>AVERAGE(H35:H38)</f>
        <v>0</v>
      </c>
      <c r="I39" s="294" t="str">
        <f>IF(H39&lt;1.5,$L$6,IF(H39&lt;2.5,$L$5,IF(H39&lt;3.5,$L$4,IF(H39&lt;4.5,$L$3,"n/a"))))</f>
        <v>Not at all</v>
      </c>
    </row>
    <row r="40" spans="1:9" x14ac:dyDescent="0.2">
      <c r="B40" s="283"/>
      <c r="C40" s="286"/>
      <c r="I40" s="286"/>
    </row>
    <row r="41" spans="1:9" x14ac:dyDescent="0.2">
      <c r="C41" s="117"/>
    </row>
    <row r="44" spans="1:9" x14ac:dyDescent="0.2">
      <c r="D44" s="95"/>
      <c r="I44" s="95"/>
    </row>
    <row r="45" spans="1:9" x14ac:dyDescent="0.2">
      <c r="F45" s="118"/>
    </row>
    <row r="46" spans="1:9" x14ac:dyDescent="0.2">
      <c r="B46" s="282"/>
    </row>
    <row r="52" spans="2:2" x14ac:dyDescent="0.2">
      <c r="B52" s="285"/>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zoomScalePageLayoutView="85" workbookViewId="0">
      <pane ySplit="2" topLeftCell="A100" activePane="bottomLeft" state="frozen"/>
      <selection pane="bottomLeft" activeCell="F117" sqref="F117:K117"/>
    </sheetView>
  </sheetViews>
  <sheetFormatPr defaultColWidth="8.85546875" defaultRowHeight="12.75" x14ac:dyDescent="0.2"/>
  <cols>
    <col min="1" max="1" width="18" style="95" customWidth="1"/>
    <col min="2" max="2" width="29" style="95" customWidth="1"/>
    <col min="3" max="3" width="30.42578125" style="170" customWidth="1"/>
    <col min="4" max="4" width="14.42578125" style="171" customWidth="1"/>
    <col min="5" max="6" width="7.42578125" style="26" customWidth="1"/>
    <col min="7" max="7" width="1.140625" style="26" customWidth="1"/>
    <col min="8" max="8" width="7.42578125" style="26" customWidth="1"/>
    <col min="9" max="9" width="12.42578125" style="116" customWidth="1"/>
    <col min="10" max="10" width="12.28515625" style="116" customWidth="1"/>
    <col min="11" max="11" width="65.85546875" style="95" customWidth="1"/>
    <col min="12" max="12" width="15.42578125" style="321" customWidth="1"/>
    <col min="13" max="13" width="13.42578125" style="95" hidden="1" customWidth="1"/>
    <col min="14" max="14" width="14.85546875" style="95" hidden="1" customWidth="1"/>
    <col min="15" max="15" width="11.140625" style="95" hidden="1" customWidth="1"/>
    <col min="16" max="16" width="13.85546875" style="95" customWidth="1"/>
    <col min="17" max="16384" width="8.85546875" style="95"/>
  </cols>
  <sheetData>
    <row r="1" spans="1:15" ht="21" customHeight="1" thickBot="1" x14ac:dyDescent="0.35">
      <c r="A1" s="379" t="s">
        <v>27</v>
      </c>
      <c r="B1" s="380" t="str">
        <f>Profile!F1</f>
        <v xml:space="preserve">Coffee </v>
      </c>
      <c r="C1" s="378" t="s">
        <v>22</v>
      </c>
      <c r="D1" s="468" t="str">
        <f>Profile!E2</f>
        <v>Honduras</v>
      </c>
      <c r="E1" s="469"/>
      <c r="F1" s="376" t="s">
        <v>26</v>
      </c>
      <c r="G1" s="381"/>
      <c r="H1" s="382"/>
      <c r="I1" s="383"/>
      <c r="J1" s="377" t="str">
        <f>Profile!B3</f>
        <v xml:space="preserve"> 01/ 12 / 2017</v>
      </c>
      <c r="K1" s="119"/>
      <c r="L1" s="384" t="s">
        <v>179</v>
      </c>
    </row>
    <row r="2" spans="1:15" s="108" customFormat="1" ht="15" customHeight="1" thickBot="1" x14ac:dyDescent="0.25">
      <c r="A2" s="580" t="s">
        <v>0</v>
      </c>
      <c r="B2" s="581"/>
      <c r="C2" s="385" t="s">
        <v>2</v>
      </c>
      <c r="D2" s="385" t="s">
        <v>87</v>
      </c>
      <c r="E2" s="385" t="s">
        <v>88</v>
      </c>
      <c r="F2" s="580" t="s">
        <v>86</v>
      </c>
      <c r="G2" s="581"/>
      <c r="H2" s="581"/>
      <c r="I2" s="581"/>
      <c r="J2" s="581"/>
      <c r="K2" s="581"/>
      <c r="L2" s="386"/>
      <c r="M2" s="113"/>
    </row>
    <row r="3" spans="1:15" s="108" customFormat="1" ht="24.75" customHeight="1" thickBot="1" x14ac:dyDescent="0.25">
      <c r="A3" s="120" t="s">
        <v>215</v>
      </c>
      <c r="B3" s="121"/>
      <c r="C3" s="121"/>
      <c r="D3" s="121"/>
      <c r="E3" s="121"/>
      <c r="F3" s="121"/>
      <c r="G3" s="121"/>
      <c r="H3" s="121"/>
      <c r="I3" s="121"/>
      <c r="J3" s="121"/>
      <c r="K3" s="121"/>
      <c r="L3" s="387"/>
      <c r="N3" s="122" t="s">
        <v>4</v>
      </c>
      <c r="O3" s="108">
        <v>4.5</v>
      </c>
    </row>
    <row r="4" spans="1:15" s="108" customFormat="1" ht="21" customHeight="1" x14ac:dyDescent="0.2">
      <c r="A4" s="123" t="s">
        <v>29</v>
      </c>
      <c r="B4" s="124"/>
      <c r="C4" s="124"/>
      <c r="D4" s="124"/>
      <c r="E4" s="124"/>
      <c r="F4" s="124"/>
      <c r="G4" s="124"/>
      <c r="H4" s="124"/>
      <c r="I4" s="124"/>
      <c r="J4" s="124"/>
      <c r="K4" s="124"/>
      <c r="L4" s="387"/>
      <c r="N4" s="122" t="s">
        <v>5</v>
      </c>
      <c r="O4" s="108">
        <v>3.5</v>
      </c>
    </row>
    <row r="5" spans="1:15" s="108" customFormat="1" ht="60.75" customHeight="1" x14ac:dyDescent="0.2">
      <c r="A5" s="559" t="s">
        <v>71</v>
      </c>
      <c r="B5" s="559"/>
      <c r="C5" s="39"/>
      <c r="D5" s="50" t="s">
        <v>5</v>
      </c>
      <c r="E5" s="125">
        <f>IF(D5=$N$6,1,IF(D5=$N$5,2,IF(D5=$N$4,3,IF(D5=$N$3,4,"n/a"))))</f>
        <v>3</v>
      </c>
      <c r="F5" s="588" t="s">
        <v>224</v>
      </c>
      <c r="G5" s="588"/>
      <c r="H5" s="588"/>
      <c r="I5" s="588"/>
      <c r="J5" s="588"/>
      <c r="K5" s="588"/>
      <c r="L5" s="387"/>
      <c r="N5" s="113" t="s">
        <v>42</v>
      </c>
      <c r="O5" s="109">
        <v>2.5</v>
      </c>
    </row>
    <row r="6" spans="1:15" s="108" customFormat="1" ht="31.5" customHeight="1" x14ac:dyDescent="0.2">
      <c r="A6" s="559" t="s">
        <v>30</v>
      </c>
      <c r="B6" s="559"/>
      <c r="C6" s="39"/>
      <c r="D6" s="50" t="s">
        <v>5</v>
      </c>
      <c r="E6" s="125">
        <f>IF(D6=$N$6,1,IF(D6=$N$5,2,IF(D6=$N$4,3,IF(D6=$N$3,4,"n/a"))))</f>
        <v>3</v>
      </c>
      <c r="F6" s="588" t="s">
        <v>225</v>
      </c>
      <c r="G6" s="588"/>
      <c r="H6" s="588"/>
      <c r="I6" s="588"/>
      <c r="J6" s="588"/>
      <c r="K6" s="588"/>
      <c r="L6" s="387"/>
      <c r="N6" s="113" t="s">
        <v>79</v>
      </c>
      <c r="O6" s="109">
        <v>1.5</v>
      </c>
    </row>
    <row r="7" spans="1:15" s="108" customFormat="1" ht="28.5" customHeight="1" x14ac:dyDescent="0.2">
      <c r="A7" s="559" t="s">
        <v>188</v>
      </c>
      <c r="B7" s="559"/>
      <c r="C7" s="39"/>
      <c r="D7" s="50" t="s">
        <v>42</v>
      </c>
      <c r="E7" s="125">
        <f>IF(D7=$N$6,1,IF(D7=$N$5,2,IF(D7=$N$4,3,IF(D7=$N$3,4,"n/a"))))</f>
        <v>2</v>
      </c>
      <c r="F7" s="588" t="s">
        <v>228</v>
      </c>
      <c r="G7" s="588"/>
      <c r="H7" s="588"/>
      <c r="I7" s="588"/>
      <c r="J7" s="588"/>
      <c r="K7" s="588"/>
      <c r="L7" s="387"/>
      <c r="N7" s="122" t="s">
        <v>19</v>
      </c>
    </row>
    <row r="8" spans="1:15" s="108" customFormat="1" ht="30" customHeight="1" x14ac:dyDescent="0.2">
      <c r="A8" s="559" t="s">
        <v>40</v>
      </c>
      <c r="B8" s="559"/>
      <c r="C8" s="39"/>
      <c r="D8" s="50" t="s">
        <v>5</v>
      </c>
      <c r="E8" s="125">
        <f>IF(D8=$N$6,1,IF(D8=$N$5,2,IF(D8=$N$4,3,IF(D8=$N$3,4,"n/a"))))</f>
        <v>3</v>
      </c>
      <c r="F8" s="588" t="s">
        <v>226</v>
      </c>
      <c r="G8" s="588"/>
      <c r="H8" s="588"/>
      <c r="I8" s="588"/>
      <c r="J8" s="588"/>
      <c r="K8" s="588"/>
      <c r="L8" s="387"/>
      <c r="N8" s="113"/>
    </row>
    <row r="9" spans="1:15" s="108" customFormat="1" ht="45.75" customHeight="1" thickBot="1" x14ac:dyDescent="0.25">
      <c r="A9" s="558" t="s">
        <v>59</v>
      </c>
      <c r="B9" s="558"/>
      <c r="C9" s="189"/>
      <c r="D9" s="50" t="s">
        <v>5</v>
      </c>
      <c r="E9" s="185">
        <f>IF(D9=$N$6,1,IF(D9=$N$5,2,IF(D9=$N$4,3,IF(D9=$N$3,4,"n/a"))))</f>
        <v>3</v>
      </c>
      <c r="F9" s="544" t="s">
        <v>227</v>
      </c>
      <c r="G9" s="545"/>
      <c r="H9" s="544"/>
      <c r="I9" s="544"/>
      <c r="J9" s="544"/>
      <c r="K9" s="544"/>
      <c r="L9" s="387"/>
      <c r="N9" s="126"/>
    </row>
    <row r="10" spans="1:15" s="108" customFormat="1" ht="28.5" customHeight="1" thickBot="1" x14ac:dyDescent="0.25">
      <c r="A10" s="568"/>
      <c r="B10" s="584"/>
      <c r="C10" s="192" t="s">
        <v>24</v>
      </c>
      <c r="D10" s="92" t="str">
        <f>IF(E10&lt;1.5,$N$6,IF(E10&lt;2.5,$N$5,IF(E10&lt;3.5,$N$4,IF(E10&lt;4.5,$N$3,"n/a"))))</f>
        <v>Substantial</v>
      </c>
      <c r="E10" s="259">
        <f>IF(COUNT(E5:E9)=0,"n/a",AVERAGE(E5:E9))</f>
        <v>2.8</v>
      </c>
      <c r="F10" s="51">
        <f>E10</f>
        <v>2.8</v>
      </c>
      <c r="G10" s="225"/>
      <c r="H10" s="52" t="s">
        <v>23</v>
      </c>
      <c r="I10" s="28" t="str">
        <f>D10</f>
        <v>Substantial</v>
      </c>
      <c r="J10" s="93">
        <f>IF(I10=$N$7,"n/a",IF(AND(I10=$N$5,D10=$N$6),1.5,IF(AND(I10=$N$4,D10=$N$5),2.5,IF(AND(I10=$N$3,D10=$N$4),3.5,IF(AND(I10=$N$6,D10=$N$5),1.49,IF(AND(I10=$N$5,D10=$N$4),2.49,IF(AND(I10=$N$4,D10=$N$3),3.49,E10)))))))</f>
        <v>2.8</v>
      </c>
      <c r="K10" s="94" t="s">
        <v>91</v>
      </c>
      <c r="L10" s="388"/>
      <c r="N10" s="122"/>
    </row>
    <row r="11" spans="1:15" s="108" customFormat="1" ht="20.25" customHeight="1" thickBot="1" x14ac:dyDescent="0.25">
      <c r="A11" s="128" t="s">
        <v>28</v>
      </c>
      <c r="B11" s="129"/>
      <c r="C11" s="190"/>
      <c r="D11" s="130"/>
      <c r="E11" s="130"/>
      <c r="F11" s="130"/>
      <c r="G11" s="130"/>
      <c r="H11" s="130"/>
      <c r="I11" s="130"/>
      <c r="J11" s="130"/>
      <c r="K11" s="130"/>
      <c r="L11" s="387"/>
      <c r="N11" s="122"/>
    </row>
    <row r="12" spans="1:15" ht="45.75" customHeight="1" x14ac:dyDescent="0.2">
      <c r="A12" s="559" t="s">
        <v>189</v>
      </c>
      <c r="B12" s="559"/>
      <c r="C12" s="39"/>
      <c r="D12" s="50" t="s">
        <v>42</v>
      </c>
      <c r="E12" s="187">
        <f>IF(D12=$N$6,1,IF(D12=$N$5,2,IF(D12=$N$4,3,IF(D12=$N$3,4,"n/a"))))</f>
        <v>2</v>
      </c>
      <c r="F12" s="570" t="s">
        <v>229</v>
      </c>
      <c r="G12" s="570"/>
      <c r="H12" s="570"/>
      <c r="I12" s="570"/>
      <c r="J12" s="570"/>
      <c r="K12" s="570"/>
      <c r="L12" s="389" t="s">
        <v>96</v>
      </c>
      <c r="N12" s="122"/>
    </row>
    <row r="13" spans="1:15" ht="43.5" customHeight="1" thickBot="1" x14ac:dyDescent="0.25">
      <c r="A13" s="546" t="s">
        <v>190</v>
      </c>
      <c r="B13" s="546"/>
      <c r="C13" s="193"/>
      <c r="D13" s="50" t="s">
        <v>5</v>
      </c>
      <c r="E13" s="188">
        <f>IF(D13=$N$6,1,IF(D13=$N$5,2,IF(D13=$N$4,3,IF(D13=$N$3,4,"n/a"))))</f>
        <v>3</v>
      </c>
      <c r="F13" s="565" t="s">
        <v>230</v>
      </c>
      <c r="G13" s="511"/>
      <c r="H13" s="511"/>
      <c r="I13" s="511"/>
      <c r="J13" s="511"/>
      <c r="K13" s="549"/>
      <c r="L13" s="389" t="s">
        <v>96</v>
      </c>
    </row>
    <row r="14" spans="1:15" s="111" customFormat="1" ht="28.5" customHeight="1" thickBot="1" x14ac:dyDescent="0.25">
      <c r="A14" s="568"/>
      <c r="B14" s="569"/>
      <c r="C14" s="192" t="s">
        <v>24</v>
      </c>
      <c r="D14" s="29" t="str">
        <f>IF(E14&lt;1.5,$N$6,IF(E14&lt;2.5,$N$5,IF(E14&lt;3.5,$N$4,IF(E14&lt;4.5,$N$3,"n/a"))))</f>
        <v>Substantial</v>
      </c>
      <c r="E14" s="154">
        <f>IF(COUNT(E12:E13)=0,"n/a",AVERAGE(E12:E13))</f>
        <v>2.5</v>
      </c>
      <c r="F14" s="30">
        <f>E14</f>
        <v>2.5</v>
      </c>
      <c r="G14" s="225"/>
      <c r="H14" s="31" t="s">
        <v>23</v>
      </c>
      <c r="I14" s="28" t="str">
        <f>D14</f>
        <v>Substantial</v>
      </c>
      <c r="J14" s="32">
        <f>IF(I14=$N$7,"n/a",IF(AND(I14=$N$5,D14=$N$6),1.5,IF(AND(I14=$N$4,D14=$N$5),2.5,IF(AND(I14=$N$3,D14=$N$4),3.5,IF(AND(I14=$N$6,D14=$N$5),1.49,IF(AND(I14=$N$5,D14=$N$4),2.49,IF(AND(I14=$N$4,D14=$N$3),3.49,E14)))))))</f>
        <v>2.5</v>
      </c>
      <c r="K14" s="191" t="s">
        <v>91</v>
      </c>
      <c r="L14" s="390"/>
      <c r="N14" s="122"/>
    </row>
    <row r="15" spans="1:15" ht="21.75" customHeight="1" x14ac:dyDescent="0.2">
      <c r="A15" s="408" t="s">
        <v>31</v>
      </c>
      <c r="B15" s="128"/>
      <c r="C15" s="128"/>
      <c r="D15" s="128"/>
      <c r="E15" s="128"/>
      <c r="F15" s="128"/>
      <c r="G15" s="128"/>
      <c r="H15" s="128"/>
      <c r="I15" s="128"/>
      <c r="J15" s="128"/>
      <c r="K15" s="128"/>
      <c r="L15" s="391"/>
      <c r="N15" s="122"/>
    </row>
    <row r="16" spans="1:15" ht="46.5" customHeight="1" thickBot="1" x14ac:dyDescent="0.25">
      <c r="A16" s="558" t="s">
        <v>191</v>
      </c>
      <c r="B16" s="558"/>
      <c r="C16" s="193"/>
      <c r="D16" s="50" t="s">
        <v>5</v>
      </c>
      <c r="E16" s="181">
        <f>IF(D16=$N$6,1,IF(D16=$N$5,2,IF(D16=$N$4,3,IF(D16=$N$3,4,"n/a"))))</f>
        <v>3</v>
      </c>
      <c r="F16" s="547" t="s">
        <v>231</v>
      </c>
      <c r="G16" s="511"/>
      <c r="H16" s="548"/>
      <c r="I16" s="548"/>
      <c r="J16" s="511"/>
      <c r="K16" s="549"/>
      <c r="L16" s="391"/>
    </row>
    <row r="17" spans="1:14" s="108" customFormat="1" ht="24.75" customHeight="1" thickBot="1" x14ac:dyDescent="0.25">
      <c r="A17" s="591"/>
      <c r="B17" s="592"/>
      <c r="C17" s="192" t="s">
        <v>24</v>
      </c>
      <c r="D17" s="29" t="str">
        <f>IF(E17&lt;1.5,$N$6,IF(E17&lt;2.5,$N$5,IF(E17&lt;3.5,$N$4,IF(E17&lt;4.5,$N$3,"n/a"))))</f>
        <v>Substantial</v>
      </c>
      <c r="E17" s="154">
        <f>IF(COUNT(E16)=0,"n/a",AVERAGE(E16))</f>
        <v>3</v>
      </c>
      <c r="F17" s="30">
        <f>E17</f>
        <v>3</v>
      </c>
      <c r="G17" s="225"/>
      <c r="H17" s="31" t="s">
        <v>23</v>
      </c>
      <c r="I17" s="28" t="str">
        <f>D17</f>
        <v>Substantial</v>
      </c>
      <c r="J17" s="32">
        <f>IF(I17=$N$7,"n/a",IF(AND(I17=$N$5,D17=$N$6),1.5,IF(AND(I17=$N$4,D17=$N$5),2.5,IF(AND(I17=$N$3,D17=$N$4),3.5,IF(AND(I17=$N$6,D17=$N$5),1.49,IF(AND(I17=$N$5,D17=$N$4),2.49,IF(AND(I17=$N$4,D17=$N$3),3.49,E17)))))))</f>
        <v>3</v>
      </c>
      <c r="K17" s="191" t="s">
        <v>91</v>
      </c>
      <c r="L17" s="387"/>
      <c r="N17" s="110"/>
    </row>
    <row r="18" spans="1:14" s="131" customFormat="1" ht="21" customHeight="1" x14ac:dyDescent="0.2">
      <c r="A18" s="128" t="s">
        <v>69</v>
      </c>
      <c r="B18" s="128"/>
      <c r="C18" s="128"/>
      <c r="D18" s="128"/>
      <c r="E18" s="128"/>
      <c r="F18" s="128"/>
      <c r="G18" s="128"/>
      <c r="H18" s="128"/>
      <c r="I18" s="128"/>
      <c r="J18" s="128"/>
      <c r="K18" s="128"/>
      <c r="L18" s="391"/>
      <c r="N18" s="132"/>
    </row>
    <row r="19" spans="1:14" s="131" customFormat="1" ht="32.25" customHeight="1" x14ac:dyDescent="0.2">
      <c r="A19" s="559" t="s">
        <v>73</v>
      </c>
      <c r="B19" s="559"/>
      <c r="C19" s="39"/>
      <c r="D19" s="50" t="s">
        <v>42</v>
      </c>
      <c r="E19" s="173">
        <f>IF(D19=$N$6,1,IF(D19=$N$5,2,IF(D19=$N$4,3,IF(D19=$N$3,4,"n/a"))))</f>
        <v>2</v>
      </c>
      <c r="F19" s="547" t="s">
        <v>232</v>
      </c>
      <c r="G19" s="548"/>
      <c r="H19" s="548"/>
      <c r="I19" s="548"/>
      <c r="J19" s="548"/>
      <c r="K19" s="549"/>
      <c r="L19" s="389" t="s">
        <v>96</v>
      </c>
      <c r="N19" s="132"/>
    </row>
    <row r="20" spans="1:14" s="131" customFormat="1" ht="33" customHeight="1" thickBot="1" x14ac:dyDescent="0.25">
      <c r="A20" s="546" t="s">
        <v>70</v>
      </c>
      <c r="B20" s="546"/>
      <c r="C20" s="193"/>
      <c r="D20" s="186" t="s">
        <v>42</v>
      </c>
      <c r="E20" s="185">
        <f>IF(D20=$N$6,1,IF(D20=$N$5,2,IF(D20=$N$4,3,IF(D20=$N$3,4,"n/a"))))</f>
        <v>2</v>
      </c>
      <c r="F20" s="495" t="s">
        <v>233</v>
      </c>
      <c r="G20" s="511"/>
      <c r="H20" s="496"/>
      <c r="I20" s="496"/>
      <c r="J20" s="496"/>
      <c r="K20" s="497"/>
      <c r="L20" s="392"/>
      <c r="N20" s="132"/>
    </row>
    <row r="21" spans="1:14" s="108" customFormat="1" ht="29.25" customHeight="1" thickBot="1" x14ac:dyDescent="0.25">
      <c r="A21" s="568"/>
      <c r="B21" s="569"/>
      <c r="C21" s="192" t="s">
        <v>24</v>
      </c>
      <c r="D21" s="29" t="str">
        <f>IF(E21&lt;1.5,$N$6,IF(E21&lt;2.5,$N$5,IF(E21&lt;3.5,$N$4,IF(E21&lt;4.5,$N$3,"n/a"))))</f>
        <v>Moderate/Low</v>
      </c>
      <c r="E21" s="154">
        <f>IF(COUNT(E19:E20)=0,"n/a",AVERAGE(E19:E20))</f>
        <v>2</v>
      </c>
      <c r="F21" s="30">
        <f>E21</f>
        <v>2</v>
      </c>
      <c r="G21" s="225"/>
      <c r="H21" s="31" t="s">
        <v>23</v>
      </c>
      <c r="I21" s="28" t="str">
        <f>D21</f>
        <v>Moderate/Low</v>
      </c>
      <c r="J21" s="93">
        <f>IF(I21=$N$7,"n/a",IF(AND(I21=$N$5,D21=$N$6),1.5,IF(AND(I21=$N$4,D21=$N$5),2.5,IF(AND(I21=$N$3,D21=$N$4),3.5,IF(AND(I21=$N$6,D21=$N$5),1.49,IF(AND(I21=$N$5,D21=$N$4),2.49,IF(AND(I21=$N$4,D21=$N$3),3.49,E21)))))))</f>
        <v>2</v>
      </c>
      <c r="K21" s="91" t="s">
        <v>91</v>
      </c>
      <c r="L21" s="393"/>
    </row>
    <row r="22" spans="1:14" s="136" customFormat="1" ht="22.5" customHeight="1" thickBot="1" x14ac:dyDescent="0.25">
      <c r="A22" s="133" t="s">
        <v>216</v>
      </c>
      <c r="B22" s="134"/>
      <c r="C22" s="134"/>
      <c r="D22" s="135"/>
      <c r="E22" s="135"/>
      <c r="F22" s="135"/>
      <c r="G22" s="135"/>
      <c r="H22" s="135"/>
      <c r="I22" s="135"/>
      <c r="J22" s="135"/>
      <c r="K22" s="135"/>
      <c r="L22" s="387"/>
    </row>
    <row r="23" spans="1:14" ht="21.75" customHeight="1" thickBot="1" x14ac:dyDescent="0.25">
      <c r="A23" s="137" t="s">
        <v>44</v>
      </c>
      <c r="B23" s="138"/>
      <c r="C23" s="138"/>
      <c r="D23" s="138"/>
      <c r="E23" s="138"/>
      <c r="F23" s="138"/>
      <c r="G23" s="138"/>
      <c r="H23" s="138"/>
      <c r="I23" s="138"/>
      <c r="J23" s="138"/>
      <c r="K23" s="138"/>
      <c r="L23" s="389" t="s">
        <v>96</v>
      </c>
    </row>
    <row r="24" spans="1:14" ht="54" customHeight="1" x14ac:dyDescent="0.2">
      <c r="A24" s="582" t="s">
        <v>45</v>
      </c>
      <c r="B24" s="583"/>
      <c r="C24" s="183"/>
      <c r="D24" s="174" t="s">
        <v>42</v>
      </c>
      <c r="E24" s="184">
        <f>IF(D24=$N$6,1,IF(D24=$N$5,2,IF(D24=$N$4,3,IF(D24=$N$3,4,"n/a"))))</f>
        <v>2</v>
      </c>
      <c r="F24" s="570" t="s">
        <v>281</v>
      </c>
      <c r="G24" s="570"/>
      <c r="H24" s="570"/>
      <c r="I24" s="570"/>
      <c r="J24" s="570"/>
      <c r="K24" s="570"/>
      <c r="L24" s="389" t="s">
        <v>96</v>
      </c>
    </row>
    <row r="25" spans="1:14" ht="73.5" customHeight="1" thickBot="1" x14ac:dyDescent="0.25">
      <c r="A25" s="589" t="s">
        <v>62</v>
      </c>
      <c r="B25" s="590"/>
      <c r="C25" s="194"/>
      <c r="D25" s="175" t="s">
        <v>42</v>
      </c>
      <c r="E25" s="185">
        <f>IF(D25=$N$6,1,IF(D25=$N$5,2,IF(D25=$N$4,3,IF(D25=$N$3,4,"n/a"))))</f>
        <v>2</v>
      </c>
      <c r="F25" s="495" t="s">
        <v>282</v>
      </c>
      <c r="G25" s="496"/>
      <c r="H25" s="496"/>
      <c r="I25" s="496"/>
      <c r="J25" s="496"/>
      <c r="K25" s="497"/>
      <c r="L25" s="391"/>
    </row>
    <row r="26" spans="1:14" ht="35.25" customHeight="1" thickBot="1" x14ac:dyDescent="0.25">
      <c r="A26" s="556"/>
      <c r="B26" s="557"/>
      <c r="C26" s="42" t="s">
        <v>24</v>
      </c>
      <c r="D26" s="29" t="str">
        <f>IF(E26&lt;1.5,"Low",IF(E26&lt;2.5,"Moderate",IF(E26&lt;3.5,"Substantial",IF(E26&lt;4.5,"High","n/a"))))</f>
        <v>Moderate</v>
      </c>
      <c r="E26" s="154">
        <f>IF(COUNT(E24:E25)=0,"n/a",AVERAGE(E24:E25))</f>
        <v>2</v>
      </c>
      <c r="F26" s="51">
        <f>E26</f>
        <v>2</v>
      </c>
      <c r="G26" s="225"/>
      <c r="H26" s="52" t="s">
        <v>23</v>
      </c>
      <c r="I26" s="28" t="str">
        <f>D26</f>
        <v>Moderate</v>
      </c>
      <c r="J26" s="93">
        <f>IF(I26=$N$7,"n/a",IF(AND(I26=$N$5,D26=$N$6),1.5,IF(AND(I26=$N$4,D26=$N$5),2.5,IF(AND(I26=$N$3,D26=$N$4),3.5,IF(AND(I26=$N$6,D26=$N$5),1.49,IF(AND(I26=$N$5,D26=$N$4),2.49,IF(AND(I26=$N$4,D26=$N$3),3.49,E26)))))))</f>
        <v>2</v>
      </c>
      <c r="K26" s="337" t="s">
        <v>91</v>
      </c>
      <c r="L26" s="391"/>
    </row>
    <row r="27" spans="1:14" ht="20.25" customHeight="1" thickBot="1" x14ac:dyDescent="0.25">
      <c r="A27" s="139" t="s">
        <v>48</v>
      </c>
      <c r="B27" s="140"/>
      <c r="C27" s="141"/>
      <c r="D27" s="142"/>
      <c r="E27" s="142"/>
      <c r="F27" s="142"/>
      <c r="G27" s="142"/>
      <c r="H27" s="142"/>
      <c r="I27" s="142"/>
      <c r="J27" s="142"/>
      <c r="K27" s="142"/>
      <c r="L27" s="391"/>
    </row>
    <row r="28" spans="1:14" ht="30.75" customHeight="1" x14ac:dyDescent="0.2">
      <c r="A28" s="500" t="s">
        <v>65</v>
      </c>
      <c r="B28" s="501"/>
      <c r="C28" s="43"/>
      <c r="D28" s="176" t="s">
        <v>79</v>
      </c>
      <c r="E28" s="187">
        <f>IF(D28=$N$6,1,IF(D28=$N$5,2,IF(D28=$N$4,3,IF(D28=$N$3,4,"n/a"))))</f>
        <v>1</v>
      </c>
      <c r="F28" s="550" t="s">
        <v>283</v>
      </c>
      <c r="G28" s="551"/>
      <c r="H28" s="551"/>
      <c r="I28" s="551"/>
      <c r="J28" s="551"/>
      <c r="K28" s="552"/>
      <c r="L28" s="391"/>
    </row>
    <row r="29" spans="1:14" ht="50.25" customHeight="1" x14ac:dyDescent="0.2">
      <c r="A29" s="500" t="s">
        <v>46</v>
      </c>
      <c r="B29" s="501"/>
      <c r="C29" s="43"/>
      <c r="D29" s="50" t="s">
        <v>42</v>
      </c>
      <c r="E29" s="173">
        <f>IF(D29=$N$6,1,IF(D29=$N$5,2,IF(D29=$N$4,3,IF(D29=$N$3,4,"n/a"))))</f>
        <v>2</v>
      </c>
      <c r="F29" s="547" t="s">
        <v>284</v>
      </c>
      <c r="G29" s="548"/>
      <c r="H29" s="548"/>
      <c r="I29" s="548"/>
      <c r="J29" s="548"/>
      <c r="K29" s="549"/>
      <c r="L29" s="391"/>
    </row>
    <row r="30" spans="1:14" s="143" customFormat="1" ht="56.25" customHeight="1" x14ac:dyDescent="0.2">
      <c r="A30" s="500" t="s">
        <v>60</v>
      </c>
      <c r="B30" s="501"/>
      <c r="C30" s="43"/>
      <c r="D30" s="50" t="s">
        <v>42</v>
      </c>
      <c r="E30" s="173">
        <f>IF(D30=$N$6,1,IF(D30=$N$5,2,IF(D30=$N$4,3,IF(D30=$N$3,4,"n/a"))))</f>
        <v>2</v>
      </c>
      <c r="F30" s="494" t="s">
        <v>285</v>
      </c>
      <c r="G30" s="494"/>
      <c r="H30" s="494"/>
      <c r="I30" s="494"/>
      <c r="J30" s="494"/>
      <c r="K30" s="494"/>
      <c r="L30" s="387"/>
    </row>
    <row r="31" spans="1:14" s="136" customFormat="1" ht="36" customHeight="1" thickBot="1" x14ac:dyDescent="0.25">
      <c r="A31" s="563" t="s">
        <v>61</v>
      </c>
      <c r="B31" s="564"/>
      <c r="C31" s="194"/>
      <c r="D31" s="177" t="s">
        <v>42</v>
      </c>
      <c r="E31" s="182">
        <f>IF(D31=$N$6,1,IF(D31=$N$5,2,IF(D31=$N$4,3,IF(D31=$N$3,4,"n/a"))))</f>
        <v>2</v>
      </c>
      <c r="F31" s="565" t="s">
        <v>286</v>
      </c>
      <c r="G31" s="511"/>
      <c r="H31" s="511"/>
      <c r="I31" s="511"/>
      <c r="J31" s="511"/>
      <c r="K31" s="512"/>
      <c r="L31" s="389" t="s">
        <v>96</v>
      </c>
    </row>
    <row r="32" spans="1:14" s="108" customFormat="1" ht="25.5" customHeight="1" thickBot="1" x14ac:dyDescent="0.25">
      <c r="A32" s="197"/>
      <c r="B32" s="198"/>
      <c r="C32" s="42" t="s">
        <v>24</v>
      </c>
      <c r="D32" s="29" t="str">
        <f>IF(E32&lt;1.5,"Low",IF(E32&lt;2.5,"Moderate",IF(E32&lt;3.5,"Substantial",IF(E32&lt;4.5,"High","n/a"))))</f>
        <v>Moderate</v>
      </c>
      <c r="E32" s="154">
        <f>IF(COUNT(E28:E31)=0,"n/a",AVERAGE(E28:E31))</f>
        <v>1.75</v>
      </c>
      <c r="F32" s="30">
        <f>E32</f>
        <v>1.75</v>
      </c>
      <c r="G32" s="225"/>
      <c r="H32" s="31" t="s">
        <v>23</v>
      </c>
      <c r="I32" s="28" t="str">
        <f>D32</f>
        <v>Moderate</v>
      </c>
      <c r="J32" s="32">
        <f>IF(I32=$N$7,"n/a",IF(AND(I32=$N$5,D32=$N$6),1.5,IF(AND(I32=$N$4,D32=$N$5),2.5,IF(AND(I32=$N$3,D32=$N$4),3.5,IF(AND(I32=$N$6,D32=$N$5),1.49,IF(AND(I32=$N$5,D32=$N$4),2.49,IF(AND(I32=$N$4,D32=$N$3),3.49,E32)))))))</f>
        <v>1.75</v>
      </c>
      <c r="K32" s="191" t="s">
        <v>91</v>
      </c>
      <c r="L32" s="387"/>
    </row>
    <row r="33" spans="1:12" s="108" customFormat="1" ht="25.5" customHeight="1" thickBot="1" x14ac:dyDescent="0.25">
      <c r="A33" s="195" t="s">
        <v>49</v>
      </c>
      <c r="B33" s="196"/>
      <c r="C33" s="196"/>
      <c r="D33" s="196"/>
      <c r="E33" s="196"/>
      <c r="F33" s="196"/>
      <c r="G33" s="196"/>
      <c r="H33" s="196"/>
      <c r="I33" s="196"/>
      <c r="J33" s="196"/>
      <c r="K33" s="196"/>
      <c r="L33" s="387"/>
    </row>
    <row r="34" spans="1:12" s="108" customFormat="1" ht="45.75" customHeight="1" x14ac:dyDescent="0.2">
      <c r="A34" s="585" t="s">
        <v>50</v>
      </c>
      <c r="B34" s="586"/>
      <c r="C34" s="49"/>
      <c r="D34" s="50" t="s">
        <v>42</v>
      </c>
      <c r="E34" s="125">
        <f>IF(D34=$N$6,1,IF(D34=$N$5,2,IF(D34=$N$4,3,IF(D34=$N$3,4,"n/a"))))</f>
        <v>2</v>
      </c>
      <c r="F34" s="570" t="s">
        <v>287</v>
      </c>
      <c r="G34" s="570"/>
      <c r="H34" s="570"/>
      <c r="I34" s="570"/>
      <c r="J34" s="570"/>
      <c r="K34" s="570"/>
      <c r="L34" s="389" t="s">
        <v>96</v>
      </c>
    </row>
    <row r="35" spans="1:12" s="108" customFormat="1" ht="33" customHeight="1" x14ac:dyDescent="0.2">
      <c r="A35" s="587" t="s">
        <v>51</v>
      </c>
      <c r="B35" s="501"/>
      <c r="C35" s="49"/>
      <c r="D35" s="178" t="s">
        <v>42</v>
      </c>
      <c r="E35" s="125">
        <f>IF(D35=$N$6,1,IF(D35=$N$5,2,IF(D35=$N$4,3,IF(D35=$N$3,4,"n/a"))))</f>
        <v>2</v>
      </c>
      <c r="F35" s="547" t="s">
        <v>288</v>
      </c>
      <c r="G35" s="548"/>
      <c r="H35" s="548"/>
      <c r="I35" s="548"/>
      <c r="J35" s="548"/>
      <c r="K35" s="549"/>
      <c r="L35" s="387"/>
    </row>
    <row r="36" spans="1:12" s="108" customFormat="1" ht="60.75" customHeight="1" x14ac:dyDescent="0.2">
      <c r="A36" s="585" t="s">
        <v>67</v>
      </c>
      <c r="B36" s="586"/>
      <c r="C36" s="49"/>
      <c r="D36" s="178" t="s">
        <v>19</v>
      </c>
      <c r="E36" s="125" t="str">
        <f>IF(D36=$N$6,1,IF(D36=$N$5,2,IF(D36=$N$4,3,IF(D36=$N$3,4,"n/a"))))</f>
        <v>n/a</v>
      </c>
      <c r="F36" s="547" t="s">
        <v>289</v>
      </c>
      <c r="G36" s="548"/>
      <c r="H36" s="548"/>
      <c r="I36" s="548"/>
      <c r="J36" s="548"/>
      <c r="K36" s="549"/>
      <c r="L36" s="387"/>
    </row>
    <row r="37" spans="1:12" s="108" customFormat="1" ht="60.75" customHeight="1" thickBot="1" x14ac:dyDescent="0.25">
      <c r="A37" s="576" t="s">
        <v>68</v>
      </c>
      <c r="B37" s="577"/>
      <c r="C37" s="199"/>
      <c r="D37" s="177" t="s">
        <v>19</v>
      </c>
      <c r="E37" s="181" t="str">
        <f>IF(D37=$N$6,1,IF(D37=$N$5,2,IF(D37=$N$4,3,IF(D37=$N$3,4,"n/a"))))</f>
        <v>n/a</v>
      </c>
      <c r="F37" s="578" t="s">
        <v>290</v>
      </c>
      <c r="G37" s="494"/>
      <c r="H37" s="494"/>
      <c r="I37" s="494"/>
      <c r="J37" s="494"/>
      <c r="K37" s="579"/>
      <c r="L37" s="387"/>
    </row>
    <row r="38" spans="1:12" s="108" customFormat="1" ht="25.5" customHeight="1" thickBot="1" x14ac:dyDescent="0.25">
      <c r="A38" s="44"/>
      <c r="B38" s="45"/>
      <c r="C38" s="46" t="s">
        <v>24</v>
      </c>
      <c r="D38" s="29" t="str">
        <f>IF(E38&lt;1.5,"Low",IF(E38&lt;2.5,"Moderate",IF(E38&lt;3.5,"Substantial",IF(E38&lt;4.5,"High","n/a"))))</f>
        <v>Moderate</v>
      </c>
      <c r="E38" s="154">
        <f>IF(COUNT(E34:E37)=0,"n/a",AVERAGE(E34:E37))</f>
        <v>2</v>
      </c>
      <c r="F38" s="30">
        <f>E38</f>
        <v>2</v>
      </c>
      <c r="G38" s="225"/>
      <c r="H38" s="31" t="s">
        <v>23</v>
      </c>
      <c r="I38" s="28" t="str">
        <f>D38</f>
        <v>Moderate</v>
      </c>
      <c r="J38" s="32">
        <f>IF(I38=$N$7,"n/a",IF(AND(I38=$N$5,D38=$N$6),1.5,IF(AND(I38=$N$4,D38=$N$5),2.5,IF(AND(I38=$N$3,D38=$N$4),3.5,IF(AND(I38=$N$6,D38=$N$5),1.49,IF(AND(I38=$N$5,D38=$N$4),2.49,IF(AND(I38=$N$4,D38=$N$3),3.49,E38)))))))</f>
        <v>2</v>
      </c>
      <c r="K38" s="191" t="s">
        <v>91</v>
      </c>
      <c r="L38" s="387"/>
    </row>
    <row r="39" spans="1:12" s="131" customFormat="1" ht="22.5" customHeight="1" thickBot="1" x14ac:dyDescent="0.25">
      <c r="A39" s="33" t="s">
        <v>217</v>
      </c>
      <c r="B39" s="34"/>
      <c r="C39" s="35"/>
      <c r="D39" s="37"/>
      <c r="E39" s="37"/>
      <c r="F39" s="36"/>
      <c r="G39" s="144"/>
      <c r="H39" s="37"/>
      <c r="I39" s="37"/>
      <c r="J39" s="36"/>
      <c r="K39" s="145"/>
      <c r="L39" s="391"/>
    </row>
    <row r="40" spans="1:12" s="131" customFormat="1" ht="22.5" customHeight="1" x14ac:dyDescent="0.2">
      <c r="A40" s="146" t="s">
        <v>33</v>
      </c>
      <c r="B40" s="147"/>
      <c r="C40" s="147"/>
      <c r="D40" s="147"/>
      <c r="E40" s="147"/>
      <c r="F40" s="147"/>
      <c r="G40" s="147"/>
      <c r="H40" s="147"/>
      <c r="I40" s="147"/>
      <c r="J40" s="147"/>
      <c r="K40" s="147"/>
      <c r="L40" s="391"/>
    </row>
    <row r="41" spans="1:12" s="108" customFormat="1" ht="33.75" customHeight="1" x14ac:dyDescent="0.2">
      <c r="A41" s="506" t="s">
        <v>41</v>
      </c>
      <c r="B41" s="506"/>
      <c r="C41" s="40"/>
      <c r="D41" s="50" t="s">
        <v>5</v>
      </c>
      <c r="E41" s="173">
        <f>IF(D41=$N$6,1,IF(D41=$N$5,2,IF(D41=$N$4,3,IF(D41=$N$3,4,"n/a"))))</f>
        <v>3</v>
      </c>
      <c r="F41" s="511" t="s">
        <v>292</v>
      </c>
      <c r="G41" s="511"/>
      <c r="H41" s="511"/>
      <c r="I41" s="511"/>
      <c r="J41" s="511"/>
      <c r="K41" s="511"/>
      <c r="L41" s="389" t="s">
        <v>96</v>
      </c>
    </row>
    <row r="42" spans="1:12" s="108" customFormat="1" ht="44.25" customHeight="1" thickBot="1" x14ac:dyDescent="0.25">
      <c r="A42" s="573" t="s">
        <v>139</v>
      </c>
      <c r="B42" s="574"/>
      <c r="C42" s="200"/>
      <c r="D42" s="50" t="s">
        <v>5</v>
      </c>
      <c r="E42" s="173">
        <f>IF(D42=$N$6,1,IF(D42=$N$5,2,IF(D42=$N$4,3,IF(D42=$N$3,4,"n/a"))))</f>
        <v>3</v>
      </c>
      <c r="F42" s="511" t="s">
        <v>291</v>
      </c>
      <c r="G42" s="511"/>
      <c r="H42" s="511"/>
      <c r="I42" s="511"/>
      <c r="J42" s="511"/>
      <c r="K42" s="512"/>
      <c r="L42" s="387"/>
    </row>
    <row r="43" spans="1:12" s="131" customFormat="1" ht="30" customHeight="1" thickBot="1" x14ac:dyDescent="0.25">
      <c r="A43" s="571"/>
      <c r="B43" s="572"/>
      <c r="C43" s="38" t="s">
        <v>24</v>
      </c>
      <c r="D43" s="29" t="str">
        <f>IF(E43&lt;1.5,"Low",IF(E43&lt;2.5,"Moderate",IF(E43&lt;3.5,"Substantial",IF(E43&lt;4.5,"High","n/a"))))</f>
        <v>Substantial</v>
      </c>
      <c r="E43" s="154">
        <f>IF(COUNT(E41:E42)=0,"n/a",AVERAGE(E41:E42))</f>
        <v>3</v>
      </c>
      <c r="F43" s="30">
        <f>E43</f>
        <v>3</v>
      </c>
      <c r="G43" s="225"/>
      <c r="H43" s="31" t="s">
        <v>23</v>
      </c>
      <c r="I43" s="28" t="str">
        <f>D43</f>
        <v>Substantial</v>
      </c>
      <c r="J43" s="32">
        <f>IF(I43=$N$7,"n/a",IF(AND(I43=$N$5,D43=$N$6),1.5,IF(AND(I43=$N$4,D43=$N$5),2.5,IF(AND(I43=$N$3,D43=$N$4),3.5,IF(AND(I43=$N$6,D43=$N$5),1.49,IF(AND(I43=$N$5,D43=$N$4),2.49,IF(AND(I43=$N$4,D43=$N$3),3.49,E43)))))))</f>
        <v>3</v>
      </c>
      <c r="K43" s="201" t="s">
        <v>91</v>
      </c>
      <c r="L43" s="394"/>
    </row>
    <row r="44" spans="1:12" s="131" customFormat="1" ht="18" customHeight="1" thickBot="1" x14ac:dyDescent="0.25">
      <c r="A44" s="148" t="s">
        <v>34</v>
      </c>
      <c r="B44" s="149"/>
      <c r="C44" s="149"/>
      <c r="D44" s="150"/>
      <c r="E44" s="150"/>
      <c r="F44" s="150"/>
      <c r="G44" s="150"/>
      <c r="H44" s="150"/>
      <c r="I44" s="150"/>
      <c r="J44" s="150"/>
      <c r="K44" s="150"/>
      <c r="L44" s="391"/>
    </row>
    <row r="45" spans="1:12" s="136" customFormat="1" ht="30.75" customHeight="1" x14ac:dyDescent="0.2">
      <c r="A45" s="506" t="s">
        <v>140</v>
      </c>
      <c r="B45" s="601"/>
      <c r="C45" s="40"/>
      <c r="D45" s="50" t="s">
        <v>42</v>
      </c>
      <c r="E45" s="173">
        <f>IF(D45=$N$6,1,IF(D45=$N$5,2,IF(D45=$N$4,3,IF(D45=$N$3,4,"n/a"))))</f>
        <v>2</v>
      </c>
      <c r="F45" s="550" t="s">
        <v>293</v>
      </c>
      <c r="G45" s="551"/>
      <c r="H45" s="551"/>
      <c r="I45" s="551"/>
      <c r="J45" s="551"/>
      <c r="K45" s="552"/>
      <c r="L45" s="387"/>
    </row>
    <row r="46" spans="1:12" s="136" customFormat="1" ht="21" customHeight="1" x14ac:dyDescent="0.2">
      <c r="A46" s="575" t="s">
        <v>39</v>
      </c>
      <c r="B46" s="503"/>
      <c r="C46" s="40"/>
      <c r="D46" s="50" t="s">
        <v>42</v>
      </c>
      <c r="E46" s="173">
        <f>IF(D46=$N$6,1,IF(D46=$N$5,2,IF(D46=$N$4,3,IF(D46=$N$3,4,"n/a"))))</f>
        <v>2</v>
      </c>
      <c r="F46" s="554" t="s">
        <v>294</v>
      </c>
      <c r="G46" s="554"/>
      <c r="H46" s="554"/>
      <c r="I46" s="554"/>
      <c r="J46" s="554"/>
      <c r="K46" s="554"/>
      <c r="L46" s="387"/>
    </row>
    <row r="47" spans="1:12" s="108" customFormat="1" ht="20.25" customHeight="1" x14ac:dyDescent="0.2">
      <c r="A47" s="575" t="s">
        <v>142</v>
      </c>
      <c r="B47" s="503"/>
      <c r="C47" s="40"/>
      <c r="D47" s="50" t="s">
        <v>5</v>
      </c>
      <c r="E47" s="173">
        <f>IF(D47=$N$6,1,IF(D47=$N$5,2,IF(D47=$N$4,3,IF(D47=$N$3,4,"n/a"))))</f>
        <v>3</v>
      </c>
      <c r="F47" s="548" t="s">
        <v>295</v>
      </c>
      <c r="G47" s="548"/>
      <c r="H47" s="548"/>
      <c r="I47" s="548"/>
      <c r="J47" s="548"/>
      <c r="K47" s="548"/>
      <c r="L47" s="387"/>
    </row>
    <row r="48" spans="1:12" s="108" customFormat="1" ht="31.5" customHeight="1" thickBot="1" x14ac:dyDescent="0.25">
      <c r="A48" s="573" t="s">
        <v>143</v>
      </c>
      <c r="B48" s="574"/>
      <c r="C48" s="202"/>
      <c r="D48" s="177" t="s">
        <v>5</v>
      </c>
      <c r="E48" s="173">
        <f>IF(D48=$N$6,1,IF(D48=$N$5,2,IF(D48=$N$4,3,IF(D48=$N$3,4,"n/a"))))</f>
        <v>3</v>
      </c>
      <c r="F48" s="495" t="s">
        <v>296</v>
      </c>
      <c r="G48" s="496"/>
      <c r="H48" s="496"/>
      <c r="I48" s="496"/>
      <c r="J48" s="496"/>
      <c r="K48" s="497"/>
      <c r="L48" s="387"/>
    </row>
    <row r="49" spans="1:19" s="131" customFormat="1" ht="32.25" customHeight="1" thickBot="1" x14ac:dyDescent="0.25">
      <c r="A49" s="572"/>
      <c r="B49" s="602"/>
      <c r="C49" s="38" t="s">
        <v>24</v>
      </c>
      <c r="D49" s="29" t="str">
        <f>IF(E49&lt;1.5,"Low",IF(E49&lt;2.5,"Moderate",IF(E49&lt;3.5,"Substantial",IF(E49&lt;4.5,"High","n/a"))))</f>
        <v>Substantial</v>
      </c>
      <c r="E49" s="154">
        <f>IF(COUNT(E45:E48)=0,"n/a",AVERAGE(E45:E48))</f>
        <v>2.5</v>
      </c>
      <c r="F49" s="51">
        <f>E49</f>
        <v>2.5</v>
      </c>
      <c r="G49" s="225"/>
      <c r="H49" s="52" t="s">
        <v>23</v>
      </c>
      <c r="I49" s="336" t="str">
        <f>D49</f>
        <v>Substantial</v>
      </c>
      <c r="J49" s="93">
        <f>IF(I49=$N$7,"n/a",IF(AND(I49=$N$5,D49=$N$6),1.5,IF(AND(I49=$N$4,D49=$N$5),2.5,IF(AND(I49=$N$3,D49=$N$4),3.5,IF(AND(I49=$N$6,D49=$N$5),1.49,IF(AND(I49=$N$5,D49=$N$4),2.49,IF(AND(I49=$N$4,D49=$N$3),3.49,E49)))))))</f>
        <v>2.5</v>
      </c>
      <c r="K49" s="94" t="s">
        <v>91</v>
      </c>
      <c r="L49" s="391"/>
    </row>
    <row r="50" spans="1:19" s="131" customFormat="1" ht="22.5" customHeight="1" thickBot="1" x14ac:dyDescent="0.25">
      <c r="A50" s="151" t="s">
        <v>146</v>
      </c>
      <c r="B50" s="152"/>
      <c r="C50" s="179"/>
      <c r="D50" s="179"/>
      <c r="E50" s="180"/>
      <c r="F50" s="153"/>
      <c r="G50" s="153"/>
      <c r="H50" s="153"/>
      <c r="I50" s="153"/>
      <c r="J50" s="153"/>
      <c r="K50" s="153"/>
      <c r="L50" s="391"/>
    </row>
    <row r="51" spans="1:19" s="131" customFormat="1" ht="34.5" customHeight="1" x14ac:dyDescent="0.2">
      <c r="A51" s="515" t="s">
        <v>145</v>
      </c>
      <c r="B51" s="515"/>
      <c r="C51" s="202"/>
      <c r="D51" s="178" t="s">
        <v>42</v>
      </c>
      <c r="E51" s="172">
        <f>IF(D51=$N$6,1,IF(D51=$N$5,2,IF(D51=$N$4,3,IF(D51=$N$3,4,"n/a"))))</f>
        <v>2</v>
      </c>
      <c r="F51" s="550" t="s">
        <v>297</v>
      </c>
      <c r="G51" s="551"/>
      <c r="H51" s="551"/>
      <c r="I51" s="551"/>
      <c r="J51" s="551"/>
      <c r="K51" s="552"/>
      <c r="L51" s="391"/>
    </row>
    <row r="52" spans="1:19" s="131" customFormat="1" ht="34.5" customHeight="1" x14ac:dyDescent="0.2">
      <c r="A52" s="515" t="s">
        <v>141</v>
      </c>
      <c r="B52" s="515"/>
      <c r="C52" s="202"/>
      <c r="D52" s="178" t="s">
        <v>5</v>
      </c>
      <c r="E52" s="172">
        <f>IF(D52=$N$6,1,IF(D52=$N$5,2,IF(D52=$N$4,3,IF(D52=$N$3,4,"n/a"))))</f>
        <v>3</v>
      </c>
      <c r="F52" s="547" t="s">
        <v>298</v>
      </c>
      <c r="G52" s="548"/>
      <c r="H52" s="548"/>
      <c r="I52" s="548"/>
      <c r="J52" s="548"/>
      <c r="K52" s="549"/>
      <c r="L52" s="391"/>
    </row>
    <row r="53" spans="1:19" s="131" customFormat="1" ht="24.75" customHeight="1" x14ac:dyDescent="0.2">
      <c r="A53" s="506" t="s">
        <v>144</v>
      </c>
      <c r="B53" s="506"/>
      <c r="C53" s="40"/>
      <c r="D53" s="178" t="s">
        <v>5</v>
      </c>
      <c r="E53" s="172">
        <f>IF(D53=$N$6,1,IF(D53=$N$5,2,IF(D53=$N$4,3,IF(D53=$N$3,4,"n/a"))))</f>
        <v>3</v>
      </c>
      <c r="F53" s="553" t="s">
        <v>299</v>
      </c>
      <c r="G53" s="554"/>
      <c r="H53" s="554"/>
      <c r="I53" s="554"/>
      <c r="J53" s="554"/>
      <c r="K53" s="555"/>
      <c r="L53" s="391"/>
    </row>
    <row r="54" spans="1:19" s="131" customFormat="1" ht="21" customHeight="1" x14ac:dyDescent="0.2">
      <c r="A54" s="515" t="s">
        <v>147</v>
      </c>
      <c r="B54" s="515"/>
      <c r="C54" s="202"/>
      <c r="D54" s="50" t="s">
        <v>5</v>
      </c>
      <c r="E54" s="181">
        <f>IF(D54=$N$6,1,IF(D54=$N$5,2,IF(D54=$N$4,3,IF(D54=$N$3,4,"n/a"))))</f>
        <v>3</v>
      </c>
      <c r="F54" s="547" t="s">
        <v>300</v>
      </c>
      <c r="G54" s="511"/>
      <c r="H54" s="548"/>
      <c r="I54" s="548"/>
      <c r="J54" s="548"/>
      <c r="K54" s="549"/>
      <c r="L54" s="391"/>
    </row>
    <row r="55" spans="1:19" s="131" customFormat="1" ht="34.5" customHeight="1" thickBot="1" x14ac:dyDescent="0.25">
      <c r="A55" s="506" t="s">
        <v>148</v>
      </c>
      <c r="B55" s="506"/>
      <c r="C55" s="40"/>
      <c r="D55" s="178" t="s">
        <v>5</v>
      </c>
      <c r="E55" s="173">
        <f>IF(D55=$N$6,1,IF(D55=$N$5,2,IF(D55=$N$4,3,IF(D55=$N$3,4,"n/a"))))</f>
        <v>3</v>
      </c>
      <c r="F55" s="548" t="s">
        <v>301</v>
      </c>
      <c r="G55" s="548"/>
      <c r="H55" s="548"/>
      <c r="I55" s="548"/>
      <c r="J55" s="511"/>
      <c r="K55" s="548"/>
      <c r="L55" s="391"/>
    </row>
    <row r="56" spans="1:19" s="136" customFormat="1" ht="28.5" customHeight="1" thickBot="1" x14ac:dyDescent="0.25">
      <c r="A56" s="566"/>
      <c r="B56" s="567"/>
      <c r="C56" s="38" t="s">
        <v>24</v>
      </c>
      <c r="D56" s="29" t="str">
        <f>IF(E56&lt;1.5,"Low",IF(E56&lt;2.5,"Moderate",IF(E56&lt;3.5,"Substantial",IF(E56&lt;4.5,"High","n/a"))))</f>
        <v>Substantial</v>
      </c>
      <c r="E56" s="154">
        <f>IF(COUNT(E51:E55)=0,"n/a",AVERAGE(E51:E55))</f>
        <v>2.8</v>
      </c>
      <c r="F56" s="30">
        <f>E56</f>
        <v>2.8</v>
      </c>
      <c r="G56" s="225"/>
      <c r="H56" s="31" t="s">
        <v>23</v>
      </c>
      <c r="I56" s="28" t="str">
        <f>D56</f>
        <v>Substantial</v>
      </c>
      <c r="J56" s="32">
        <f>IF(I56=$N$7,"n/a",IF(AND(I56=$N$5,D56=$N$6),1.5,IF(AND(I56=$N$4,D56=$N$5),2.5,IF(AND(I56=$N$3,D56=$N$4),3.5,IF(AND(I56=$N$6,D56=$N$5),1.49,IF(AND(I56=$N$5,D56=$N$4),2.49,IF(AND(I56=$N$4,D56=$N$3),3.49,E56)))))))</f>
        <v>2.8</v>
      </c>
      <c r="K56" s="91" t="s">
        <v>91</v>
      </c>
      <c r="L56" s="387"/>
    </row>
    <row r="57" spans="1:19" s="108" customFormat="1" ht="19.5" customHeight="1" thickBot="1" x14ac:dyDescent="0.25">
      <c r="A57" s="148" t="s">
        <v>149</v>
      </c>
      <c r="B57" s="155"/>
      <c r="C57" s="203"/>
      <c r="D57" s="156"/>
      <c r="E57" s="156"/>
      <c r="F57" s="156"/>
      <c r="G57" s="156"/>
      <c r="H57" s="156"/>
      <c r="I57" s="156"/>
      <c r="J57" s="156"/>
      <c r="K57" s="156"/>
      <c r="L57" s="387"/>
    </row>
    <row r="58" spans="1:19" s="131" customFormat="1" ht="32.25" customHeight="1" x14ac:dyDescent="0.2">
      <c r="A58" s="506" t="s">
        <v>38</v>
      </c>
      <c r="B58" s="506"/>
      <c r="C58" s="40"/>
      <c r="D58" s="176" t="s">
        <v>5</v>
      </c>
      <c r="E58" s="181">
        <f>IF(D58=$N$6,1,IF(D58=$N$5,2,IF(D58=$N$4,3,IF(D58=$N$3,4,"n/a"))))</f>
        <v>3</v>
      </c>
      <c r="F58" s="560" t="s">
        <v>302</v>
      </c>
      <c r="G58" s="561"/>
      <c r="H58" s="561"/>
      <c r="I58" s="561"/>
      <c r="J58" s="561"/>
      <c r="K58" s="562"/>
      <c r="L58" s="391"/>
    </row>
    <row r="59" spans="1:19" s="131" customFormat="1" ht="32.25" customHeight="1" x14ac:dyDescent="0.2">
      <c r="A59" s="506" t="s">
        <v>35</v>
      </c>
      <c r="B59" s="506"/>
      <c r="C59" s="40"/>
      <c r="D59" s="50" t="s">
        <v>42</v>
      </c>
      <c r="E59" s="125">
        <f>IF(D59=$N$6,1,IF(D59=$N$5,2,IF(D59=$N$4,3,IF(D59=$N$3,4,"n/a"))))</f>
        <v>2</v>
      </c>
      <c r="F59" s="547" t="s">
        <v>303</v>
      </c>
      <c r="G59" s="548"/>
      <c r="H59" s="548"/>
      <c r="I59" s="548"/>
      <c r="J59" s="548"/>
      <c r="K59" s="549"/>
      <c r="L59" s="391"/>
    </row>
    <row r="60" spans="1:19" s="131" customFormat="1" ht="48.75" customHeight="1" x14ac:dyDescent="0.2">
      <c r="A60" s="506" t="s">
        <v>36</v>
      </c>
      <c r="B60" s="506"/>
      <c r="C60" s="40"/>
      <c r="D60" s="50" t="s">
        <v>42</v>
      </c>
      <c r="E60" s="125">
        <f>IF(D60=$N$6,1,IF(D60=$N$5,2,IF(D60=$N$4,3,IF(D60=$N$3,4,"n/a"))))</f>
        <v>2</v>
      </c>
      <c r="F60" s="547" t="s">
        <v>304</v>
      </c>
      <c r="G60" s="548"/>
      <c r="H60" s="548"/>
      <c r="I60" s="548"/>
      <c r="J60" s="548"/>
      <c r="K60" s="549"/>
      <c r="L60" s="395"/>
    </row>
    <row r="61" spans="1:19" s="131" customFormat="1" ht="21" customHeight="1" thickBot="1" x14ac:dyDescent="0.25">
      <c r="A61" s="515" t="s">
        <v>37</v>
      </c>
      <c r="B61" s="515"/>
      <c r="C61" s="202"/>
      <c r="D61" s="186" t="s">
        <v>5</v>
      </c>
      <c r="E61" s="185">
        <f>IF(D61=$N$6,1,IF(D61=$N$5,2,IF(D61=$N$4,3,IF(D61=$N$3,4,"n/a"))))</f>
        <v>3</v>
      </c>
      <c r="F61" s="495" t="s">
        <v>305</v>
      </c>
      <c r="G61" s="496"/>
      <c r="H61" s="496"/>
      <c r="I61" s="496"/>
      <c r="J61" s="496"/>
      <c r="K61" s="497"/>
      <c r="L61" s="391"/>
    </row>
    <row r="62" spans="1:19" s="136" customFormat="1" ht="28.5" customHeight="1" thickBot="1" x14ac:dyDescent="0.25">
      <c r="A62" s="516"/>
      <c r="B62" s="517"/>
      <c r="C62" s="38" t="s">
        <v>24</v>
      </c>
      <c r="D62" s="29" t="str">
        <f>IF(E62&lt;1.5,"Low",IF(E62&lt;2.5,"Moderate",IF(E62&lt;3.5,"Substantial",IF(E62&lt;4.5,"High","n/a"))))</f>
        <v>Substantial</v>
      </c>
      <c r="E62" s="154">
        <f>IF(COUNT(E58:E61)=0,"n/a",AVERAGE(E58:E61))</f>
        <v>2.5</v>
      </c>
      <c r="F62" s="51">
        <f>E62</f>
        <v>2.5</v>
      </c>
      <c r="G62" s="127"/>
      <c r="H62" s="52" t="s">
        <v>23</v>
      </c>
      <c r="I62" s="336" t="str">
        <f>D62</f>
        <v>Substantial</v>
      </c>
      <c r="J62" s="93">
        <f>IF(I62=$N$7,"n/a",IF(AND(I62=$N$5,D62=$N$6),1.5,IF(AND(I62=$N$4,D62=$N$5),2.5,IF(AND(I62=$N$3,D62=$N$4),3.5,IF(AND(I62=$N$6,D62=$N$5),1.49,IF(AND(I62=$N$5,D62=$N$4),2.49,IF(AND(I62=$N$4,D62=$N$3),3.49,E62)))))))</f>
        <v>2.5</v>
      </c>
      <c r="K62" s="337" t="s">
        <v>91</v>
      </c>
      <c r="L62" s="387"/>
    </row>
    <row r="63" spans="1:19" s="108" customFormat="1" ht="21.75" customHeight="1" x14ac:dyDescent="0.2">
      <c r="A63" s="207" t="s">
        <v>150</v>
      </c>
      <c r="B63" s="147"/>
      <c r="C63" s="155"/>
      <c r="D63" s="147"/>
      <c r="E63" s="203"/>
      <c r="F63" s="203"/>
      <c r="G63" s="203"/>
      <c r="H63" s="203"/>
      <c r="I63" s="203"/>
      <c r="J63" s="203"/>
      <c r="K63" s="206"/>
      <c r="L63" s="387"/>
    </row>
    <row r="64" spans="1:19" s="157" customFormat="1" ht="47.25" customHeight="1" x14ac:dyDescent="0.2">
      <c r="A64" s="502" t="s">
        <v>151</v>
      </c>
      <c r="B64" s="503"/>
      <c r="C64" s="40"/>
      <c r="D64" s="204" t="s">
        <v>42</v>
      </c>
      <c r="E64" s="205">
        <f>IF(D64=$N$6,1,IF(D64=$N$5,2,IF(D64=$N$4,3,IF(D64=$N$3,4,"n/a"))))</f>
        <v>2</v>
      </c>
      <c r="F64" s="494" t="s">
        <v>306</v>
      </c>
      <c r="G64" s="494"/>
      <c r="H64" s="494"/>
      <c r="I64" s="494"/>
      <c r="J64" s="494"/>
      <c r="K64" s="494"/>
      <c r="L64" s="396"/>
      <c r="S64" s="158"/>
    </row>
    <row r="65" spans="1:19" s="157" customFormat="1" ht="48.75" customHeight="1" thickBot="1" x14ac:dyDescent="0.25">
      <c r="A65" s="507" t="s">
        <v>152</v>
      </c>
      <c r="B65" s="508"/>
      <c r="C65" s="200"/>
      <c r="D65" s="175" t="s">
        <v>5</v>
      </c>
      <c r="E65" s="173">
        <f>IF(D65=$N$6,1,IF(D65=$N$5,2,IF(D65=$N$4,3,IF(D65=$N$3,4,"n/a"))))</f>
        <v>3</v>
      </c>
      <c r="F65" s="495" t="s">
        <v>307</v>
      </c>
      <c r="G65" s="496"/>
      <c r="H65" s="496"/>
      <c r="I65" s="496"/>
      <c r="J65" s="496"/>
      <c r="K65" s="497"/>
      <c r="L65" s="396"/>
      <c r="S65" s="158"/>
    </row>
    <row r="66" spans="1:19" s="157" customFormat="1" ht="30" customHeight="1" thickBot="1" x14ac:dyDescent="0.25">
      <c r="A66" s="504"/>
      <c r="B66" s="505"/>
      <c r="C66" s="38" t="s">
        <v>24</v>
      </c>
      <c r="D66" s="29" t="str">
        <f>IF(E66&lt;1.5,"Low",IF(E66&lt;2.5,"Moderate",IF(E66&lt;3.5,"Substantial",IF(E66&lt;4.5,"High","n/a"))))</f>
        <v>Substantial</v>
      </c>
      <c r="E66" s="154">
        <f>IF(COUNT(E64:E65)=0,"n/a",AVERAGE(E64:E65))</f>
        <v>2.5</v>
      </c>
      <c r="F66" s="51">
        <f>E66</f>
        <v>2.5</v>
      </c>
      <c r="G66" s="225"/>
      <c r="H66" s="52" t="s">
        <v>23</v>
      </c>
      <c r="I66" s="336" t="str">
        <f>D66</f>
        <v>Substantial</v>
      </c>
      <c r="J66" s="93">
        <f>IF(I66=$N$7,"n/a",IF(AND(I66=$N$5,D66=$N$6),1.5,IF(AND(I66=$N$4,D66=$N$5),2.5,IF(AND(I66=$N$3,D66=$N$4),3.5,IF(AND(I66=$N$6,D66=$N$5),1.49,IF(AND(I66=$N$5,D66=$N$4),2.49,IF(AND(I66=$N$4,D66=$N$3),3.49,E66)))))))</f>
        <v>2.5</v>
      </c>
      <c r="K66" s="338" t="s">
        <v>91</v>
      </c>
      <c r="L66" s="397"/>
      <c r="S66" s="158"/>
    </row>
    <row r="67" spans="1:19" s="161" customFormat="1" ht="24.75" customHeight="1" thickBot="1" x14ac:dyDescent="0.25">
      <c r="A67" s="159" t="s">
        <v>218</v>
      </c>
      <c r="B67" s="160"/>
      <c r="C67" s="217"/>
      <c r="D67" s="217"/>
      <c r="E67" s="217"/>
      <c r="F67" s="217"/>
      <c r="G67" s="217"/>
      <c r="H67" s="217"/>
      <c r="I67" s="217"/>
      <c r="J67" s="217"/>
      <c r="K67" s="218"/>
      <c r="L67" s="389" t="s">
        <v>96</v>
      </c>
      <c r="Q67" s="162"/>
    </row>
    <row r="68" spans="1:19" s="163" customFormat="1" ht="23.25" customHeight="1" x14ac:dyDescent="0.2">
      <c r="A68" s="211" t="s">
        <v>211</v>
      </c>
      <c r="B68" s="212"/>
      <c r="C68" s="214"/>
      <c r="D68" s="215"/>
      <c r="E68" s="215"/>
      <c r="F68" s="215"/>
      <c r="G68" s="215"/>
      <c r="H68" s="215"/>
      <c r="I68" s="215"/>
      <c r="J68" s="215"/>
      <c r="K68" s="216"/>
      <c r="L68" s="396"/>
    </row>
    <row r="69" spans="1:19" s="163" customFormat="1" ht="24.75" customHeight="1" x14ac:dyDescent="0.2">
      <c r="A69" s="529" t="s">
        <v>52</v>
      </c>
      <c r="B69" s="600"/>
      <c r="C69" s="233"/>
      <c r="D69" s="234" t="s">
        <v>42</v>
      </c>
      <c r="E69" s="125">
        <f>IF(D69=$N$6,1,IF(D69=$N$5,2,IF(D69=$N$4,3,IF(D69=$N$3,4,"n/a"))))</f>
        <v>2</v>
      </c>
      <c r="F69" s="524" t="s">
        <v>312</v>
      </c>
      <c r="G69" s="524"/>
      <c r="H69" s="524"/>
      <c r="I69" s="524"/>
      <c r="J69" s="524"/>
      <c r="K69" s="524"/>
      <c r="L69" s="389" t="s">
        <v>96</v>
      </c>
    </row>
    <row r="70" spans="1:19" s="163" customFormat="1" ht="33.75" customHeight="1" thickBot="1" x14ac:dyDescent="0.25">
      <c r="A70" s="509" t="s">
        <v>53</v>
      </c>
      <c r="B70" s="510"/>
      <c r="C70" s="235"/>
      <c r="D70" s="175" t="s">
        <v>42</v>
      </c>
      <c r="E70" s="185">
        <f>IF(D70=$N$6,1,IF(D70=$N$5,2,IF(D70=$N$4,3,IF(D70=$N$3,4,"n/a"))))</f>
        <v>2</v>
      </c>
      <c r="F70" s="518" t="s">
        <v>308</v>
      </c>
      <c r="G70" s="519"/>
      <c r="H70" s="518"/>
      <c r="I70" s="518"/>
      <c r="J70" s="519"/>
      <c r="K70" s="518"/>
      <c r="L70" s="389" t="s">
        <v>96</v>
      </c>
    </row>
    <row r="71" spans="1:19" s="163" customFormat="1" ht="27" customHeight="1" thickBot="1" x14ac:dyDescent="0.25">
      <c r="A71" s="513"/>
      <c r="B71" s="514"/>
      <c r="C71" s="221" t="s">
        <v>24</v>
      </c>
      <c r="D71" s="48" t="str">
        <f>IF(E71&lt;1.5,"Low",IF(E71&lt;2.5,"Moderate",IF(E71&lt;3.5,"Substantial",IF(E71&lt;4.5,"High","n/a"))))</f>
        <v>Moderate</v>
      </c>
      <c r="E71" s="154">
        <f>IF(COUNT(E69:E70)=0,"n/a",AVERAGE(E69:E70))</f>
        <v>2</v>
      </c>
      <c r="F71" s="30">
        <f>E71</f>
        <v>2</v>
      </c>
      <c r="G71" s="225"/>
      <c r="H71" s="31" t="s">
        <v>23</v>
      </c>
      <c r="I71" s="28" t="str">
        <f>D71</f>
        <v>Moderate</v>
      </c>
      <c r="J71" s="32">
        <f>IF(I71=$N$7,"n/a",IF(AND(I71=$N$5,D71=$N$6),1.5,IF(AND(I71=$N$4,D71=$N$5),2.5,IF(AND(I71=$N$3,D71=$N$4),3.5,IF(AND(I71=$N$6,D71=$N$5),1.49,IF(AND(I71=$N$5,D71=$N$4),2.49,IF(AND(I71=$N$4,D71=$N$3),3.49,E71)))))))</f>
        <v>2</v>
      </c>
      <c r="K71" s="191" t="s">
        <v>91</v>
      </c>
      <c r="L71" s="396"/>
    </row>
    <row r="72" spans="1:19" s="163" customFormat="1" ht="20.25" customHeight="1" x14ac:dyDescent="0.2">
      <c r="A72" s="324" t="s">
        <v>43</v>
      </c>
      <c r="B72" s="214"/>
      <c r="C72" s="215"/>
      <c r="D72" s="208"/>
      <c r="E72" s="209"/>
      <c r="F72" s="215"/>
      <c r="G72" s="215"/>
      <c r="H72" s="215"/>
      <c r="I72" s="215"/>
      <c r="J72" s="215"/>
      <c r="K72" s="216"/>
      <c r="L72" s="396"/>
    </row>
    <row r="73" spans="1:19" s="163" customFormat="1" ht="36" customHeight="1" x14ac:dyDescent="0.2">
      <c r="A73" s="498" t="s">
        <v>74</v>
      </c>
      <c r="B73" s="499"/>
      <c r="C73" s="236"/>
      <c r="D73" s="178" t="s">
        <v>42</v>
      </c>
      <c r="E73" s="125">
        <f>IF(D73=$N$6,1,IF(D73=$N$5,2,IF(D73=$N$4,3,IF(D73=$N$3,4,"n/a"))))</f>
        <v>2</v>
      </c>
      <c r="F73" s="605" t="s">
        <v>309</v>
      </c>
      <c r="G73" s="518"/>
      <c r="H73" s="518"/>
      <c r="I73" s="518"/>
      <c r="J73" s="518"/>
      <c r="K73" s="606"/>
      <c r="L73" s="389"/>
    </row>
    <row r="74" spans="1:19" s="163" customFormat="1" ht="33.75" customHeight="1" thickBot="1" x14ac:dyDescent="0.25">
      <c r="A74" s="509" t="s">
        <v>57</v>
      </c>
      <c r="B74" s="510"/>
      <c r="C74" s="237"/>
      <c r="D74" s="177" t="s">
        <v>42</v>
      </c>
      <c r="E74" s="185">
        <f>IF(D74=$N$6,1,IF(D74=$N$5,2,IF(D74=$N$4,3,IF(D74=$N$3,4,"n/a"))))</f>
        <v>2</v>
      </c>
      <c r="F74" s="597" t="s">
        <v>310</v>
      </c>
      <c r="G74" s="598"/>
      <c r="H74" s="598"/>
      <c r="I74" s="598"/>
      <c r="J74" s="598"/>
      <c r="K74" s="618"/>
      <c r="L74" s="389" t="s">
        <v>96</v>
      </c>
    </row>
    <row r="75" spans="1:19" s="163" customFormat="1" ht="25.5" customHeight="1" thickBot="1" x14ac:dyDescent="0.25">
      <c r="A75" s="525"/>
      <c r="B75" s="526"/>
      <c r="C75" s="47" t="s">
        <v>24</v>
      </c>
      <c r="D75" s="29" t="str">
        <f>IF(E75&lt;1.5,"Low",IF(E75&lt;2.5,"Moderate",IF(E75&lt;3.5,"Substantial",IF(E75&lt;4.5,"High","n/a"))))</f>
        <v>Moderate</v>
      </c>
      <c r="E75" s="154">
        <f>IF(COUNT(E73:E74)=0,"n/a",AVERAGE(E73:E74))</f>
        <v>2</v>
      </c>
      <c r="F75" s="51">
        <f>E75</f>
        <v>2</v>
      </c>
      <c r="G75" s="225"/>
      <c r="H75" s="52" t="s">
        <v>23</v>
      </c>
      <c r="I75" s="336" t="str">
        <f>D75</f>
        <v>Moderate</v>
      </c>
      <c r="J75" s="93">
        <f>IF(I75=$N$7,"n/a",IF(AND(I75=$N$5,D75=$N$6),1.5,IF(AND(I75=$N$4,D75=$N$5),2.5,IF(AND(I75=$N$3,D75=$N$4),3.5,IF(AND(I75=$N$6,D75=$N$5),1.49,IF(AND(I75=$N$5,D75=$N$4),2.49,IF(AND(I75=$N$4,D75=$N$3),3.49,E75)))))))</f>
        <v>2</v>
      </c>
      <c r="K75" s="94" t="s">
        <v>91</v>
      </c>
      <c r="L75" s="396"/>
    </row>
    <row r="76" spans="1:19" s="163" customFormat="1" ht="21" customHeight="1" x14ac:dyDescent="0.2">
      <c r="A76" s="211" t="s">
        <v>54</v>
      </c>
      <c r="B76" s="212"/>
      <c r="C76" s="208"/>
      <c r="D76" s="208"/>
      <c r="E76" s="208"/>
      <c r="F76" s="208"/>
      <c r="G76" s="208"/>
      <c r="H76" s="208"/>
      <c r="I76" s="208"/>
      <c r="J76" s="208"/>
      <c r="K76" s="210"/>
      <c r="L76" s="396"/>
    </row>
    <row r="77" spans="1:19" s="163" customFormat="1" ht="35.25" customHeight="1" x14ac:dyDescent="0.2">
      <c r="A77" s="529" t="s">
        <v>55</v>
      </c>
      <c r="B77" s="600"/>
      <c r="C77" s="238"/>
      <c r="D77" s="178" t="s">
        <v>42</v>
      </c>
      <c r="E77" s="125">
        <f>IF(D77=$N$6,1,IF(D77=$N$5,2,IF(D77=$N$4,3,IF(D77=$N$3,4,"n/a"))))</f>
        <v>2</v>
      </c>
      <c r="F77" s="524" t="s">
        <v>311</v>
      </c>
      <c r="G77" s="524"/>
      <c r="H77" s="524"/>
      <c r="I77" s="524"/>
      <c r="J77" s="524"/>
      <c r="K77" s="524"/>
      <c r="L77" s="396"/>
    </row>
    <row r="78" spans="1:19" s="163" customFormat="1" ht="26.25" customHeight="1" x14ac:dyDescent="0.2">
      <c r="A78" s="529" t="s">
        <v>56</v>
      </c>
      <c r="B78" s="530"/>
      <c r="C78" s="236"/>
      <c r="D78" s="50" t="s">
        <v>42</v>
      </c>
      <c r="E78" s="125">
        <f>IF(D78=$N$6,1,IF(D78=$N$5,2,IF(D78=$N$4,3,IF(D78=$N$3,4,"n/a"))))</f>
        <v>2</v>
      </c>
      <c r="F78" s="518" t="s">
        <v>313</v>
      </c>
      <c r="G78" s="518"/>
      <c r="H78" s="518"/>
      <c r="I78" s="518"/>
      <c r="J78" s="518"/>
      <c r="K78" s="518"/>
      <c r="L78" s="389" t="s">
        <v>96</v>
      </c>
    </row>
    <row r="79" spans="1:19" s="163" customFormat="1" ht="24" customHeight="1" thickBot="1" x14ac:dyDescent="0.25">
      <c r="A79" s="529" t="s">
        <v>75</v>
      </c>
      <c r="B79" s="530"/>
      <c r="C79" s="239"/>
      <c r="D79" s="177" t="s">
        <v>42</v>
      </c>
      <c r="E79" s="185">
        <f>IF(D79=$N$6,1,IF(D79=$N$5,2,IF(D79=$N$4,3,IF(D79=$N$3,4,"n/a"))))</f>
        <v>2</v>
      </c>
      <c r="F79" s="518" t="s">
        <v>314</v>
      </c>
      <c r="G79" s="519"/>
      <c r="H79" s="518"/>
      <c r="I79" s="518"/>
      <c r="J79" s="519"/>
      <c r="K79" s="518"/>
      <c r="L79" s="389" t="s">
        <v>96</v>
      </c>
    </row>
    <row r="80" spans="1:19" s="163" customFormat="1" ht="27.75" customHeight="1" thickBot="1" x14ac:dyDescent="0.25">
      <c r="A80" s="525"/>
      <c r="B80" s="526"/>
      <c r="C80" s="47" t="s">
        <v>24</v>
      </c>
      <c r="D80" s="29" t="str">
        <f>IF(E80&lt;1.5,"Low",IF(E80&lt;2.5,"Moderate",IF(E80&lt;3.5,"Substantial",IF(E80&lt;4.5,"High","n/a"))))</f>
        <v>Moderate</v>
      </c>
      <c r="E80" s="154">
        <f>IF(COUNT(E77:E79)=0,"n/a",AVERAGE(E77:E79))</f>
        <v>2</v>
      </c>
      <c r="F80" s="30">
        <f>E80</f>
        <v>2</v>
      </c>
      <c r="G80" s="225"/>
      <c r="H80" s="31" t="s">
        <v>23</v>
      </c>
      <c r="I80" s="28" t="str">
        <f>D80</f>
        <v>Moderate</v>
      </c>
      <c r="J80" s="32">
        <f>IF(I80=$N$7,"n/a",IF(AND(I80=$N$5,D80=$N$6),1.5,IF(AND(I80=$N$4,D80=$N$5),2.5,IF(AND(I80=$N$3,D80=$N$4),3.5,IF(AND(I80=$N$6,D80=$N$5),1.49,IF(AND(I80=$N$5,D80=$N$4),2.49,IF(AND(I80=$N$4,D80=$N$3),3.49,E80)))))))</f>
        <v>2</v>
      </c>
      <c r="K80" s="91" t="s">
        <v>91</v>
      </c>
      <c r="L80" s="396"/>
    </row>
    <row r="81" spans="1:17" s="163" customFormat="1" ht="21" customHeight="1" x14ac:dyDescent="0.2">
      <c r="A81" s="213" t="s">
        <v>58</v>
      </c>
      <c r="B81" s="208"/>
      <c r="C81" s="208"/>
      <c r="D81" s="208"/>
      <c r="E81" s="208"/>
      <c r="F81" s="208"/>
      <c r="G81" s="208"/>
      <c r="H81" s="208"/>
      <c r="I81" s="208"/>
      <c r="J81" s="208"/>
      <c r="K81" s="210"/>
      <c r="L81" s="396"/>
    </row>
    <row r="82" spans="1:17" s="163" customFormat="1" ht="34.5" customHeight="1" x14ac:dyDescent="0.2">
      <c r="A82" s="529" t="s">
        <v>77</v>
      </c>
      <c r="B82" s="600"/>
      <c r="C82" s="238"/>
      <c r="D82" s="178" t="s">
        <v>42</v>
      </c>
      <c r="E82" s="125">
        <f>IF(D82=$N$6,1,IF(D82=$N$5,2,IF(D82=$N$4,3,IF(D82=$N$3,4,"n/a"))))</f>
        <v>2</v>
      </c>
      <c r="F82" s="524" t="s">
        <v>315</v>
      </c>
      <c r="G82" s="524"/>
      <c r="H82" s="524"/>
      <c r="I82" s="524"/>
      <c r="J82" s="524"/>
      <c r="K82" s="524"/>
      <c r="L82" s="396"/>
    </row>
    <row r="83" spans="1:17" s="163" customFormat="1" ht="27.75" customHeight="1" thickBot="1" x14ac:dyDescent="0.25">
      <c r="A83" s="509" t="s">
        <v>78</v>
      </c>
      <c r="B83" s="510"/>
      <c r="C83" s="239"/>
      <c r="D83" s="177" t="s">
        <v>42</v>
      </c>
      <c r="E83" s="185">
        <f>IF(D83=$N$6,1,IF(D83=$N$5,2,IF(D83=$N$4,3,IF(D83=$N$3,4,"n/a"))))</f>
        <v>2</v>
      </c>
      <c r="F83" s="597" t="s">
        <v>316</v>
      </c>
      <c r="G83" s="598"/>
      <c r="H83" s="598"/>
      <c r="I83" s="598"/>
      <c r="J83" s="598"/>
      <c r="K83" s="599"/>
      <c r="L83" s="389" t="s">
        <v>96</v>
      </c>
      <c r="Q83" s="164"/>
    </row>
    <row r="84" spans="1:17" s="163" customFormat="1" ht="26.25" customHeight="1" thickBot="1" x14ac:dyDescent="0.25">
      <c r="A84" s="219"/>
      <c r="B84" s="220"/>
      <c r="C84" s="221" t="s">
        <v>24</v>
      </c>
      <c r="D84" s="29" t="str">
        <f>IF(E84&lt;1.5,"Low",IF(E84&lt;2.5,"Moderate",IF(E84&lt;3.5,"Substantial",IF(E84&lt;4.5,"High","n/a"))))</f>
        <v>Moderate</v>
      </c>
      <c r="E84" s="154">
        <f>IF(COUNT(E82:E83)=0,"n/a",AVERAGE(E82:E83))</f>
        <v>2</v>
      </c>
      <c r="F84" s="51">
        <f>E84</f>
        <v>2</v>
      </c>
      <c r="G84" s="226"/>
      <c r="H84" s="335" t="s">
        <v>23</v>
      </c>
      <c r="I84" s="336" t="str">
        <f>D84</f>
        <v>Moderate</v>
      </c>
      <c r="J84" s="93">
        <f>IF(I84=$N$7,"n/a",IF(AND(I84=$N$5,D84=$N$6),1.5,IF(AND(I84=$N$4,D84=$N$5),2.5,IF(AND(I84=$N$3,D84=$N$4),3.5,IF(AND(I84=$N$6,D84=$N$5),1.49,IF(AND(I84=$N$5,D84=$N$4),2.49,IF(AND(I84=$N$4,D84=$N$3),3.49,E84)))))))</f>
        <v>2</v>
      </c>
      <c r="K84" s="337" t="s">
        <v>91</v>
      </c>
      <c r="L84" s="396"/>
      <c r="Q84" s="165"/>
    </row>
    <row r="85" spans="1:17" s="163" customFormat="1" ht="26.25" customHeight="1" thickBot="1" x14ac:dyDescent="0.25">
      <c r="A85" s="300" t="s">
        <v>219</v>
      </c>
      <c r="B85" s="299"/>
      <c r="C85" s="299"/>
      <c r="D85" s="299"/>
      <c r="E85" s="299"/>
      <c r="F85" s="299"/>
      <c r="G85" s="299"/>
      <c r="H85" s="299"/>
      <c r="I85" s="299"/>
      <c r="J85" s="299"/>
      <c r="K85" s="299"/>
      <c r="L85" s="396"/>
      <c r="Q85" s="165"/>
    </row>
    <row r="86" spans="1:17" s="163" customFormat="1" ht="21.75" customHeight="1" x14ac:dyDescent="0.2">
      <c r="A86" s="405" t="s">
        <v>175</v>
      </c>
      <c r="B86" s="301"/>
      <c r="C86" s="301"/>
      <c r="D86" s="301"/>
      <c r="E86" s="301"/>
      <c r="F86" s="301"/>
      <c r="G86" s="301"/>
      <c r="H86" s="301"/>
      <c r="I86" s="301"/>
      <c r="J86" s="301"/>
      <c r="K86" s="302"/>
      <c r="L86" s="396"/>
      <c r="Q86" s="165"/>
    </row>
    <row r="87" spans="1:17" s="163" customFormat="1" ht="33.75" customHeight="1" x14ac:dyDescent="0.2">
      <c r="A87" s="537" t="s">
        <v>153</v>
      </c>
      <c r="B87" s="538"/>
      <c r="C87" s="303"/>
      <c r="D87" s="234" t="s">
        <v>5</v>
      </c>
      <c r="E87" s="222">
        <f>IF(D87=$N$6,1,IF(D87=$N$5,2,IF(D87=$N$4,3,IF(D87=$N$3,4,"n/a"))))</f>
        <v>3</v>
      </c>
      <c r="F87" s="524" t="s">
        <v>317</v>
      </c>
      <c r="G87" s="524"/>
      <c r="H87" s="524"/>
      <c r="I87" s="524"/>
      <c r="J87" s="524"/>
      <c r="K87" s="524"/>
      <c r="L87" s="396"/>
      <c r="Q87" s="165"/>
    </row>
    <row r="88" spans="1:17" s="163" customFormat="1" ht="33.75" customHeight="1" x14ac:dyDescent="0.2">
      <c r="A88" s="537" t="s">
        <v>154</v>
      </c>
      <c r="B88" s="538"/>
      <c r="C88" s="303"/>
      <c r="D88" s="234" t="s">
        <v>5</v>
      </c>
      <c r="E88" s="222">
        <f>IF(D88=$N$6,1,IF(D88=$N$5,2,IF(D88=$N$4,3,IF(D88=$N$3,4,"n/a"))))</f>
        <v>3</v>
      </c>
      <c r="F88" s="524" t="s">
        <v>318</v>
      </c>
      <c r="G88" s="524"/>
      <c r="H88" s="524"/>
      <c r="I88" s="524"/>
      <c r="J88" s="524"/>
      <c r="K88" s="524"/>
      <c r="L88" s="389" t="s">
        <v>96</v>
      </c>
      <c r="Q88" s="165"/>
    </row>
    <row r="89" spans="1:17" s="163" customFormat="1" ht="30.75" customHeight="1" x14ac:dyDescent="0.2">
      <c r="A89" s="537" t="s">
        <v>155</v>
      </c>
      <c r="B89" s="538"/>
      <c r="C89" s="303"/>
      <c r="D89" s="234" t="s">
        <v>42</v>
      </c>
      <c r="E89" s="222">
        <f>IF(D89=$N$6,1,IF(D89=$N$5,2,IF(D89=$N$4,3,IF(D89=$N$3,4,"n/a"))))</f>
        <v>2</v>
      </c>
      <c r="F89" s="524" t="s">
        <v>319</v>
      </c>
      <c r="G89" s="524"/>
      <c r="H89" s="524"/>
      <c r="I89" s="524"/>
      <c r="J89" s="524"/>
      <c r="K89" s="524"/>
      <c r="L89" s="396"/>
      <c r="Q89" s="165"/>
    </row>
    <row r="90" spans="1:17" s="163" customFormat="1" ht="45.75" customHeight="1" thickBot="1" x14ac:dyDescent="0.25">
      <c r="A90" s="537" t="s">
        <v>176</v>
      </c>
      <c r="B90" s="538"/>
      <c r="C90" s="303"/>
      <c r="D90" s="234" t="s">
        <v>42</v>
      </c>
      <c r="E90" s="222">
        <f>IF(D90=$N$6,1,IF(D90=$N$5,2,IF(D90=$N$4,3,IF(D90=$N$3,4,"n/a"))))</f>
        <v>2</v>
      </c>
      <c r="F90" s="524" t="s">
        <v>320</v>
      </c>
      <c r="G90" s="524"/>
      <c r="H90" s="524"/>
      <c r="I90" s="524"/>
      <c r="J90" s="539"/>
      <c r="K90" s="524"/>
      <c r="L90" s="396"/>
      <c r="Q90" s="165"/>
    </row>
    <row r="91" spans="1:17" s="163" customFormat="1" ht="26.25" customHeight="1" thickBot="1" x14ac:dyDescent="0.25">
      <c r="A91" s="542"/>
      <c r="B91" s="543"/>
      <c r="C91" s="304" t="s">
        <v>24</v>
      </c>
      <c r="D91" s="29" t="str">
        <f>IF(E91&lt;1.5,"Low",IF(E91&lt;2.5,"Moderate",IF(E91&lt;3.5,"Substantial",IF(E91&lt;4.5,"High","n/a"))))</f>
        <v>Substantial</v>
      </c>
      <c r="E91" s="154">
        <f>IF(COUNT(E87:E90)=0,"n/a",AVERAGE(E87:E90))</f>
        <v>2.5</v>
      </c>
      <c r="F91" s="30">
        <f>E91</f>
        <v>2.5</v>
      </c>
      <c r="G91" s="226"/>
      <c r="H91" s="53" t="s">
        <v>23</v>
      </c>
      <c r="I91" s="28" t="str">
        <f>D91</f>
        <v>Substantial</v>
      </c>
      <c r="J91" s="32">
        <f>IF(I91=$N$7,"n/a",IF(AND(I91=$N$5,D91=$N$6),1.5,IF(AND(I91=$N$4,D91=$N$5),2.5,IF(AND(I91=$N$3,D91=$N$4),3.5,IF(AND(I91=$N$6,D91=$N$5),1.49,IF(AND(I91=$N$5,D91=$N$4),2.49,IF(AND(I91=$N$4,D91=$N$3),3.49,E91)))))))</f>
        <v>2.5</v>
      </c>
      <c r="K91" s="91" t="s">
        <v>91</v>
      </c>
      <c r="L91" s="396"/>
      <c r="Q91" s="165"/>
    </row>
    <row r="92" spans="1:17" s="163" customFormat="1" ht="21" customHeight="1" x14ac:dyDescent="0.2">
      <c r="A92" s="405" t="s">
        <v>166</v>
      </c>
      <c r="B92" s="301"/>
      <c r="C92" s="301"/>
      <c r="D92" s="301"/>
      <c r="E92" s="301"/>
      <c r="F92" s="301"/>
      <c r="G92" s="301"/>
      <c r="H92" s="301"/>
      <c r="I92" s="301"/>
      <c r="J92" s="301"/>
      <c r="K92" s="302"/>
      <c r="L92" s="396"/>
      <c r="Q92" s="165"/>
    </row>
    <row r="93" spans="1:17" s="163" customFormat="1" ht="47.25" customHeight="1" x14ac:dyDescent="0.2">
      <c r="A93" s="537" t="s">
        <v>167</v>
      </c>
      <c r="B93" s="538"/>
      <c r="C93" s="303"/>
      <c r="D93" s="178" t="s">
        <v>42</v>
      </c>
      <c r="E93" s="222">
        <f>IF(D93=$N$6,1,IF(D93=$N$5,2,IF(D93=$N$4,3,IF(D93=$N$3,4,"n/a"))))</f>
        <v>2</v>
      </c>
      <c r="F93" s="524" t="s">
        <v>322</v>
      </c>
      <c r="G93" s="524"/>
      <c r="H93" s="524"/>
      <c r="I93" s="524"/>
      <c r="J93" s="524"/>
      <c r="K93" s="524"/>
      <c r="L93" s="396"/>
      <c r="Q93" s="165"/>
    </row>
    <row r="94" spans="1:17" s="163" customFormat="1" ht="31.5" customHeight="1" thickBot="1" x14ac:dyDescent="0.25">
      <c r="A94" s="611" t="s">
        <v>178</v>
      </c>
      <c r="B94" s="612"/>
      <c r="C94" s="305"/>
      <c r="D94" s="177" t="s">
        <v>42</v>
      </c>
      <c r="E94" s="185">
        <f>IF(D94=$N$6,1,IF(D94=$N$5,2,IF(D94=$N$4,3,IF(D94=$N$3,4,"n/a"))))</f>
        <v>2</v>
      </c>
      <c r="F94" s="609" t="s">
        <v>321</v>
      </c>
      <c r="G94" s="610"/>
      <c r="H94" s="610"/>
      <c r="I94" s="610"/>
      <c r="J94" s="610"/>
      <c r="K94" s="608"/>
      <c r="L94" s="389" t="s">
        <v>96</v>
      </c>
      <c r="Q94" s="165"/>
    </row>
    <row r="95" spans="1:17" s="163" customFormat="1" ht="26.25" customHeight="1" thickBot="1" x14ac:dyDescent="0.25">
      <c r="A95" s="613"/>
      <c r="B95" s="614"/>
      <c r="C95" s="304" t="s">
        <v>24</v>
      </c>
      <c r="D95" s="29" t="str">
        <f>IF(E95&lt;1.5,"Low",IF(E95&lt;2.5,"Moderate",IF(E95&lt;3.5,"Substantial",IF(E95&lt;4.5,"High","n/a"))))</f>
        <v>Moderate</v>
      </c>
      <c r="E95" s="154">
        <f>IF(COUNT(E93:E94)=0,"n/a",AVERAGE(E93:E94))</f>
        <v>2</v>
      </c>
      <c r="F95" s="30">
        <f>E95</f>
        <v>2</v>
      </c>
      <c r="G95" s="225"/>
      <c r="H95" s="31" t="s">
        <v>23</v>
      </c>
      <c r="I95" s="28" t="str">
        <f>D95</f>
        <v>Moderate</v>
      </c>
      <c r="J95" s="32">
        <f>IF(I95=$N$7,"n/a",IF(AND(I95=$N$5,D95=$N$6),1.5,IF(AND(I95=$N$4,D95=$N$5),2.5,IF(AND(I95=$N$3,D95=$N$4),3.5,IF(AND(I95=$N$6,D95=$N$5),1.49,IF(AND(I95=$N$5,D95=$N$4),2.49,IF(AND(I95=$N$4,D95=$N$3),3.49,E95)))))))</f>
        <v>2</v>
      </c>
      <c r="K95" s="91" t="s">
        <v>91</v>
      </c>
      <c r="L95" s="396"/>
      <c r="Q95" s="165"/>
    </row>
    <row r="96" spans="1:17" s="163" customFormat="1" ht="21" customHeight="1" x14ac:dyDescent="0.2">
      <c r="A96" s="405" t="s">
        <v>157</v>
      </c>
      <c r="B96" s="301"/>
      <c r="C96" s="301"/>
      <c r="D96" s="301"/>
      <c r="E96" s="301"/>
      <c r="F96" s="301"/>
      <c r="G96" s="301"/>
      <c r="H96" s="301"/>
      <c r="I96" s="301"/>
      <c r="J96" s="301"/>
      <c r="K96" s="302"/>
      <c r="L96" s="396"/>
      <c r="Q96" s="165"/>
    </row>
    <row r="97" spans="1:17" s="163" customFormat="1" ht="33.75" customHeight="1" x14ac:dyDescent="0.2">
      <c r="A97" s="537" t="s">
        <v>158</v>
      </c>
      <c r="B97" s="538"/>
      <c r="C97" s="306"/>
      <c r="D97" s="178" t="s">
        <v>42</v>
      </c>
      <c r="E97" s="125">
        <f>IF(D97=$N$6,1,IF(D97=$N$5,2,IF(D97=$N$4,3,IF(D97=$N$3,4,"n/a"))))</f>
        <v>2</v>
      </c>
      <c r="F97" s="524" t="s">
        <v>323</v>
      </c>
      <c r="G97" s="524"/>
      <c r="H97" s="524"/>
      <c r="I97" s="524"/>
      <c r="J97" s="524"/>
      <c r="K97" s="524"/>
      <c r="L97" s="389" t="s">
        <v>96</v>
      </c>
      <c r="Q97" s="165"/>
    </row>
    <row r="98" spans="1:17" s="163" customFormat="1" ht="33" customHeight="1" x14ac:dyDescent="0.2">
      <c r="A98" s="611" t="s">
        <v>159</v>
      </c>
      <c r="B98" s="615"/>
      <c r="C98" s="306"/>
      <c r="D98" s="50" t="s">
        <v>19</v>
      </c>
      <c r="E98" s="125" t="str">
        <f>IF(D98=$N$6,1,IF(D98=$N$5,2,IF(D98=$N$4,3,IF(D98=$N$3,4,"n/a"))))</f>
        <v>n/a</v>
      </c>
      <c r="F98" s="605" t="s">
        <v>324</v>
      </c>
      <c r="G98" s="518"/>
      <c r="H98" s="518"/>
      <c r="I98" s="518"/>
      <c r="J98" s="518"/>
      <c r="K98" s="606"/>
      <c r="L98" s="389" t="s">
        <v>96</v>
      </c>
      <c r="P98" s="322"/>
      <c r="Q98" s="165"/>
    </row>
    <row r="99" spans="1:17" s="163" customFormat="1" ht="31.5" customHeight="1" thickBot="1" x14ac:dyDescent="0.25">
      <c r="A99" s="616" t="s">
        <v>160</v>
      </c>
      <c r="B99" s="617"/>
      <c r="C99" s="307"/>
      <c r="D99" s="297" t="s">
        <v>42</v>
      </c>
      <c r="E99" s="298">
        <f>IF(D99=$N$6,1,IF(D99=$N$5,2,IF(D99=$N$4,3,IF(D99=$N$3,4,"n/a"))))</f>
        <v>2</v>
      </c>
      <c r="F99" s="607" t="s">
        <v>325</v>
      </c>
      <c r="G99" s="519"/>
      <c r="H99" s="519"/>
      <c r="I99" s="519"/>
      <c r="J99" s="519"/>
      <c r="K99" s="608"/>
      <c r="L99" s="396"/>
      <c r="P99" s="322"/>
      <c r="Q99" s="165"/>
    </row>
    <row r="100" spans="1:17" s="163" customFormat="1" ht="26.25" customHeight="1" thickBot="1" x14ac:dyDescent="0.25">
      <c r="A100" s="603"/>
      <c r="B100" s="604"/>
      <c r="C100" s="304" t="s">
        <v>24</v>
      </c>
      <c r="D100" s="29" t="str">
        <f>IF(E100&lt;1.5,"Low",IF(E100&lt;2.5,"Moderate",IF(E100&lt;3.5,"Substantial",IF(E100&lt;4.5,"High","n/a"))))</f>
        <v>Moderate</v>
      </c>
      <c r="E100" s="154">
        <f>IF(COUNT(E97:E99)=0,"n/a",AVERAGE(E97:E99))</f>
        <v>2</v>
      </c>
      <c r="F100" s="30">
        <f>E100</f>
        <v>2</v>
      </c>
      <c r="G100" s="225"/>
      <c r="H100" s="31" t="s">
        <v>23</v>
      </c>
      <c r="I100" s="28" t="str">
        <f>D100</f>
        <v>Moderate</v>
      </c>
      <c r="J100" s="32">
        <f>IF(I100=$N$7,"n/a",IF(AND(I100=$N$5,D100=$N$6),1.5,IF(AND(I100=$N$4,D100=$N$5),2.5,IF(AND(I100=$N$3,D100=$N$4),3.5,IF(AND(I100=$N$6,D100=$N$5),1.49,IF(AND(I100=$N$5,D100=$N$4),2.49,IF(AND(I100=$N$4,D100=$N$3),3.49,E100)))))))</f>
        <v>2</v>
      </c>
      <c r="K100" s="91" t="s">
        <v>91</v>
      </c>
      <c r="L100" s="396"/>
      <c r="P100" s="322"/>
      <c r="Q100" s="165"/>
    </row>
    <row r="101" spans="1:17" s="163" customFormat="1" ht="23.25" customHeight="1" thickBot="1" x14ac:dyDescent="0.25">
      <c r="A101" s="166" t="s">
        <v>220</v>
      </c>
      <c r="B101" s="167"/>
      <c r="C101" s="167"/>
      <c r="D101" s="167"/>
      <c r="E101" s="167"/>
      <c r="F101" s="167"/>
      <c r="G101" s="167"/>
      <c r="H101" s="167"/>
      <c r="I101" s="167"/>
      <c r="J101" s="167"/>
      <c r="K101" s="167"/>
      <c r="L101" s="396"/>
      <c r="M101" s="165"/>
    </row>
    <row r="102" spans="1:17" s="163" customFormat="1" ht="20.25" customHeight="1" x14ac:dyDescent="0.2">
      <c r="A102" s="406" t="s">
        <v>162</v>
      </c>
      <c r="B102" s="223"/>
      <c r="C102" s="223"/>
      <c r="D102" s="223"/>
      <c r="E102" s="223"/>
      <c r="F102" s="223"/>
      <c r="G102" s="223"/>
      <c r="H102" s="223"/>
      <c r="I102" s="223"/>
      <c r="J102" s="223"/>
      <c r="K102" s="224"/>
      <c r="L102" s="396"/>
    </row>
    <row r="103" spans="1:17" s="163" customFormat="1" ht="30.75" customHeight="1" x14ac:dyDescent="0.2">
      <c r="A103" s="522" t="s">
        <v>181</v>
      </c>
      <c r="B103" s="523"/>
      <c r="C103" s="240"/>
      <c r="D103" s="234" t="s">
        <v>42</v>
      </c>
      <c r="E103" s="222">
        <f>IF(D103=$N$6,1,IF(D103=$N$5,2,IF(D103=$N$4,3,IF(D103=$N$3,4,"n/a"))))</f>
        <v>2</v>
      </c>
      <c r="F103" s="524" t="s">
        <v>326</v>
      </c>
      <c r="G103" s="524"/>
      <c r="H103" s="524"/>
      <c r="I103" s="524"/>
      <c r="J103" s="524"/>
      <c r="K103" s="524"/>
      <c r="L103" s="389" t="s">
        <v>96</v>
      </c>
      <c r="Q103" s="165"/>
    </row>
    <row r="104" spans="1:17" s="163" customFormat="1" ht="32.25" customHeight="1" x14ac:dyDescent="0.2">
      <c r="A104" s="593" t="s">
        <v>182</v>
      </c>
      <c r="B104" s="594"/>
      <c r="C104" s="241"/>
      <c r="D104" s="204" t="s">
        <v>42</v>
      </c>
      <c r="E104" s="125">
        <f>IF(D104=$N$6,1,IF(D104=$N$5,2,IF(D104=$N$4,3,IF(D104=$N$3,4,"n/a"))))</f>
        <v>2</v>
      </c>
      <c r="F104" s="518" t="s">
        <v>327</v>
      </c>
      <c r="G104" s="518"/>
      <c r="H104" s="518"/>
      <c r="I104" s="518"/>
      <c r="J104" s="518"/>
      <c r="K104" s="518"/>
      <c r="L104" s="389" t="s">
        <v>96</v>
      </c>
      <c r="Q104" s="168"/>
    </row>
    <row r="105" spans="1:17" ht="31.5" customHeight="1" thickBot="1" x14ac:dyDescent="0.25">
      <c r="A105" s="535" t="s">
        <v>183</v>
      </c>
      <c r="B105" s="536"/>
      <c r="C105" s="242"/>
      <c r="D105" s="175" t="s">
        <v>42</v>
      </c>
      <c r="E105" s="185">
        <f>IF(D105=$N$6,1,IF(D105=$N$5,2,IF(D105=$N$4,3,IF(D105=$N$3,4,"n/a"))))</f>
        <v>2</v>
      </c>
      <c r="F105" s="518" t="s">
        <v>328</v>
      </c>
      <c r="G105" s="519"/>
      <c r="H105" s="518"/>
      <c r="I105" s="518"/>
      <c r="J105" s="519"/>
      <c r="K105" s="518"/>
      <c r="L105" s="389" t="s">
        <v>96</v>
      </c>
    </row>
    <row r="106" spans="1:17" ht="32.25" customHeight="1" thickBot="1" x14ac:dyDescent="0.25">
      <c r="A106" s="540"/>
      <c r="B106" s="541"/>
      <c r="C106" s="41" t="s">
        <v>24</v>
      </c>
      <c r="D106" s="29" t="str">
        <f>IF(E106&lt;1.5,"Low",IF(E106&lt;2.5,"Moderate",IF(E106&lt;3.5,"Substantial",IF(E106&lt;4.5,"High","n/a"))))</f>
        <v>Moderate</v>
      </c>
      <c r="E106" s="154">
        <f>IF(COUNT(E103:E105)=0,"n/a",AVERAGE(E103:E105))</f>
        <v>2</v>
      </c>
      <c r="F106" s="30">
        <f>E106</f>
        <v>2</v>
      </c>
      <c r="G106" s="226"/>
      <c r="H106" s="53" t="s">
        <v>23</v>
      </c>
      <c r="I106" s="28" t="str">
        <f>D106</f>
        <v>Moderate</v>
      </c>
      <c r="J106" s="32">
        <f>IF(I106=$N$7,"n/a",IF(AND(I106=$N$5,D106=$N$6),1.5,IF(AND(I106=$N$4,D106=$N$5),2.5,IF(AND(I106=$N$3,D106=$N$4),3.5,IF(AND(I106=$N$6,D106=$N$5),1.49,IF(AND(I106=$N$5,D106=$N$4),2.49,IF(AND(I106=$N$4,D106=$N$3),3.49,E106)))))))</f>
        <v>2</v>
      </c>
      <c r="K106" s="91" t="s">
        <v>91</v>
      </c>
      <c r="L106" s="391"/>
    </row>
    <row r="107" spans="1:17" ht="19.5" customHeight="1" x14ac:dyDescent="0.2">
      <c r="A107" s="407" t="s">
        <v>163</v>
      </c>
      <c r="B107" s="223"/>
      <c r="C107" s="223"/>
      <c r="D107" s="223"/>
      <c r="E107" s="223"/>
      <c r="F107" s="223"/>
      <c r="G107" s="223"/>
      <c r="H107" s="223"/>
      <c r="I107" s="223"/>
      <c r="J107" s="223"/>
      <c r="K107" s="224"/>
      <c r="L107" s="391"/>
    </row>
    <row r="108" spans="1:17" ht="31.5" customHeight="1" x14ac:dyDescent="0.2">
      <c r="A108" s="522" t="s">
        <v>184</v>
      </c>
      <c r="B108" s="523"/>
      <c r="C108" s="240"/>
      <c r="D108" s="178" t="s">
        <v>42</v>
      </c>
      <c r="E108" s="222">
        <f>IF(D108=$N$6,1,IF(D108=$N$5,2,IF(D108=$N$4,3,IF(D108=$N$3,4,"n/a"))))</f>
        <v>2</v>
      </c>
      <c r="F108" s="524" t="s">
        <v>329</v>
      </c>
      <c r="G108" s="524"/>
      <c r="H108" s="524"/>
      <c r="I108" s="524"/>
      <c r="J108" s="524"/>
      <c r="K108" s="524"/>
      <c r="L108" s="391"/>
    </row>
    <row r="109" spans="1:17" ht="31.5" customHeight="1" thickBot="1" x14ac:dyDescent="0.25">
      <c r="A109" s="595" t="s">
        <v>185</v>
      </c>
      <c r="B109" s="596"/>
      <c r="C109" s="243"/>
      <c r="D109" s="177" t="s">
        <v>42</v>
      </c>
      <c r="E109" s="185">
        <f>IF(D109=$N$6,1,IF(D109=$N$5,2,IF(D109=$N$4,3,IF(D109=$N$3,4,"n/a"))))</f>
        <v>2</v>
      </c>
      <c r="F109" s="609" t="s">
        <v>330</v>
      </c>
      <c r="G109" s="610"/>
      <c r="H109" s="610"/>
      <c r="I109" s="610"/>
      <c r="J109" s="610"/>
      <c r="K109" s="608"/>
      <c r="L109" s="391"/>
    </row>
    <row r="110" spans="1:17" ht="27" customHeight="1" thickBot="1" x14ac:dyDescent="0.25">
      <c r="A110" s="520"/>
      <c r="B110" s="521"/>
      <c r="C110" s="41" t="s">
        <v>24</v>
      </c>
      <c r="D110" s="29" t="str">
        <f>IF(E110&lt;1.5,"Low",IF(E110&lt;2.5,"Moderate",IF(E110&lt;3.5,"Substantial",IF(E110&lt;4.5,"High","n/a"))))</f>
        <v>Moderate</v>
      </c>
      <c r="E110" s="154">
        <f>IF(COUNT(E108:E109)=0,"n/a",AVERAGE(E108:E109))</f>
        <v>2</v>
      </c>
      <c r="F110" s="30">
        <f>E110</f>
        <v>2</v>
      </c>
      <c r="G110" s="225"/>
      <c r="H110" s="31" t="s">
        <v>23</v>
      </c>
      <c r="I110" s="28" t="str">
        <f>D110</f>
        <v>Moderate</v>
      </c>
      <c r="J110" s="32">
        <f>IF(I110=$N$7,"n/a",IF(AND(I110=$N$5,D110=$N$6),1.5,IF(AND(I110=$N$4,D110=$N$5),2.5,IF(AND(I110=$N$3,D110=$N$4),3.5,IF(AND(I110=$N$6,D110=$N$5),1.49,IF(AND(I110=$N$5,D110=$N$4),2.49,IF(AND(I110=$N$4,D110=$N$3),3.49,E110)))))))</f>
        <v>2</v>
      </c>
      <c r="K110" s="91" t="s">
        <v>91</v>
      </c>
      <c r="L110" s="391"/>
    </row>
    <row r="111" spans="1:17" ht="21" customHeight="1" x14ac:dyDescent="0.2">
      <c r="A111" s="407" t="s">
        <v>164</v>
      </c>
      <c r="B111" s="223"/>
      <c r="C111" s="223"/>
      <c r="D111" s="223"/>
      <c r="E111" s="223"/>
      <c r="F111" s="223"/>
      <c r="G111" s="223"/>
      <c r="H111" s="223"/>
      <c r="I111" s="223"/>
      <c r="J111" s="223"/>
      <c r="K111" s="224"/>
      <c r="L111" s="391"/>
      <c r="Q111" s="169"/>
    </row>
    <row r="112" spans="1:17" ht="29.25" customHeight="1" x14ac:dyDescent="0.2">
      <c r="A112" s="522" t="s">
        <v>186</v>
      </c>
      <c r="B112" s="523"/>
      <c r="C112" s="240"/>
      <c r="D112" s="234" t="s">
        <v>5</v>
      </c>
      <c r="E112" s="222">
        <f>IF(D112=$N$6,1,IF(D112=$N$5,2,IF(D112=$N$4,3,IF(D112=$N$3,4,"n/a"))))</f>
        <v>3</v>
      </c>
      <c r="F112" s="524" t="s">
        <v>331</v>
      </c>
      <c r="G112" s="524"/>
      <c r="H112" s="524"/>
      <c r="I112" s="524"/>
      <c r="J112" s="524"/>
      <c r="K112" s="524"/>
      <c r="L112" s="391"/>
    </row>
    <row r="113" spans="1:12" ht="30.75" customHeight="1" x14ac:dyDescent="0.2">
      <c r="A113" s="593" t="s">
        <v>187</v>
      </c>
      <c r="B113" s="594"/>
      <c r="C113" s="241"/>
      <c r="D113" s="204" t="s">
        <v>42</v>
      </c>
      <c r="E113" s="125">
        <f>IF(D113=$N$6,1,IF(D113=$N$5,2,IF(D113=$N$4,3,IF(D113=$N$3,4,"n/a"))))</f>
        <v>2</v>
      </c>
      <c r="F113" s="605" t="s">
        <v>332</v>
      </c>
      <c r="G113" s="518"/>
      <c r="H113" s="518"/>
      <c r="I113" s="518"/>
      <c r="J113" s="518"/>
      <c r="K113" s="606"/>
      <c r="L113" s="391"/>
    </row>
    <row r="114" spans="1:12" ht="42.75" customHeight="1" thickBot="1" x14ac:dyDescent="0.25">
      <c r="A114" s="535" t="s">
        <v>165</v>
      </c>
      <c r="B114" s="536"/>
      <c r="C114" s="242"/>
      <c r="D114" s="175" t="s">
        <v>5</v>
      </c>
      <c r="E114" s="185">
        <f>IF(D114=$N$6,1,IF(D114=$N$5,2,IF(D114=$N$4,3,IF(D114=$N$3,4,"n/a"))))</f>
        <v>3</v>
      </c>
      <c r="F114" s="607" t="s">
        <v>333</v>
      </c>
      <c r="G114" s="519"/>
      <c r="H114" s="519"/>
      <c r="I114" s="519"/>
      <c r="J114" s="519"/>
      <c r="K114" s="608"/>
      <c r="L114" s="389" t="s">
        <v>96</v>
      </c>
    </row>
    <row r="115" spans="1:12" ht="26.25" customHeight="1" thickBot="1" x14ac:dyDescent="0.25">
      <c r="A115" s="527"/>
      <c r="B115" s="528"/>
      <c r="C115" s="41" t="s">
        <v>24</v>
      </c>
      <c r="D115" s="29" t="str">
        <f>IF(E115&lt;1.5,"Low",IF(E115&lt;2.5,"Moderate",IF(E115&lt;3.5,"Substantial",IF(E115&lt;4.5,"High","n/a"))))</f>
        <v>Substantial</v>
      </c>
      <c r="E115" s="154">
        <f>IF(COUNT(E112:E114)=0,"n/a",AVERAGE(E112:E114))</f>
        <v>2.6666666666666665</v>
      </c>
      <c r="F115" s="30">
        <f>E115</f>
        <v>2.6666666666666665</v>
      </c>
      <c r="G115" s="225"/>
      <c r="H115" s="31" t="s">
        <v>23</v>
      </c>
      <c r="I115" s="28" t="str">
        <f>D115</f>
        <v>Substantial</v>
      </c>
      <c r="J115" s="32">
        <f>IF(I115=$N$7,"n/a",IF(AND(I115=$N$5,D115=$N$6),1.5,IF(AND(I115=$N$4,D115=$N$5),2.5,IF(AND(I115=$N$3,D115=$N$4),3.5,IF(AND(I115=$N$6,D115=$N$5),1.49,IF(AND(I115=$N$5,D115=$N$4),2.49,IF(AND(I115=$N$4,D115=$N$3),3.49,E115)))))))</f>
        <v>2.6666666666666665</v>
      </c>
      <c r="K115" s="91" t="s">
        <v>91</v>
      </c>
      <c r="L115" s="391"/>
    </row>
    <row r="116" spans="1:12" ht="23.25" customHeight="1" x14ac:dyDescent="0.2">
      <c r="A116" s="407" t="s">
        <v>168</v>
      </c>
      <c r="B116" s="223"/>
      <c r="C116" s="223"/>
      <c r="D116" s="223"/>
      <c r="E116" s="223"/>
      <c r="F116" s="223"/>
      <c r="G116" s="223"/>
      <c r="H116" s="223"/>
      <c r="I116" s="223"/>
      <c r="J116" s="223"/>
      <c r="K116" s="224"/>
      <c r="L116" s="391"/>
    </row>
    <row r="117" spans="1:12" ht="33" customHeight="1" x14ac:dyDescent="0.2">
      <c r="A117" s="533" t="s">
        <v>169</v>
      </c>
      <c r="B117" s="534"/>
      <c r="C117" s="244"/>
      <c r="D117" s="178" t="s">
        <v>19</v>
      </c>
      <c r="E117" s="125" t="str">
        <f>IF(D117=$N$6,1,IF(D117=$N$5,2,IF(D117=$N$4,3,IF(D117=$N$3,4,"n/a"))))</f>
        <v>n/a</v>
      </c>
      <c r="F117" s="524" t="s">
        <v>334</v>
      </c>
      <c r="G117" s="524"/>
      <c r="H117" s="524"/>
      <c r="I117" s="524"/>
      <c r="J117" s="524"/>
      <c r="K117" s="524"/>
      <c r="L117" s="389"/>
    </row>
    <row r="118" spans="1:12" ht="33" customHeight="1" x14ac:dyDescent="0.2">
      <c r="A118" s="533" t="s">
        <v>170</v>
      </c>
      <c r="B118" s="534"/>
      <c r="C118" s="241"/>
      <c r="D118" s="204" t="s">
        <v>19</v>
      </c>
      <c r="E118" s="125" t="str">
        <f>IF(D118=$N$6,1,IF(D118=$N$5,2,IF(D118=$N$4,3,IF(D118=$N$3,4,"n/a"))))</f>
        <v>n/a</v>
      </c>
      <c r="F118" s="605" t="s">
        <v>16</v>
      </c>
      <c r="G118" s="518"/>
      <c r="H118" s="518"/>
      <c r="I118" s="518"/>
      <c r="J118" s="518"/>
      <c r="K118" s="606"/>
      <c r="L118" s="389"/>
    </row>
    <row r="119" spans="1:12" ht="34.5" customHeight="1" thickBot="1" x14ac:dyDescent="0.25">
      <c r="A119" s="531" t="s">
        <v>193</v>
      </c>
      <c r="B119" s="532"/>
      <c r="C119" s="244"/>
      <c r="D119" s="177" t="s">
        <v>19</v>
      </c>
      <c r="E119" s="185" t="str">
        <f>IF(D119=$N$6,1,IF(D119=$N$5,2,IF(D119=$N$4,3,IF(D119=$N$3,4,"n/a"))))</f>
        <v>n/a</v>
      </c>
      <c r="F119" s="607" t="s">
        <v>16</v>
      </c>
      <c r="G119" s="519"/>
      <c r="H119" s="519"/>
      <c r="I119" s="519"/>
      <c r="J119" s="519"/>
      <c r="K119" s="608"/>
      <c r="L119" s="389"/>
    </row>
    <row r="120" spans="1:12" ht="27" customHeight="1" thickBot="1" x14ac:dyDescent="0.25">
      <c r="A120" s="520"/>
      <c r="B120" s="521"/>
      <c r="C120" s="41" t="s">
        <v>24</v>
      </c>
      <c r="D120" s="29" t="str">
        <f>IF(E120&lt;1.5,"Low",IF(E120&lt;2.5,"Moderate",IF(E120&lt;3.5,"Substantial",IF(E120&lt;4.5,"High","n/a"))))</f>
        <v>n/a</v>
      </c>
      <c r="E120" s="154" t="str">
        <f>IF(COUNT(E117:E119)=0,"n/a",AVERAGE(E117:E119))</f>
        <v>n/a</v>
      </c>
      <c r="F120" s="30" t="str">
        <f>E120</f>
        <v>n/a</v>
      </c>
      <c r="G120" s="225"/>
      <c r="H120" s="31" t="s">
        <v>23</v>
      </c>
      <c r="I120" s="28" t="str">
        <f>D120</f>
        <v>n/a</v>
      </c>
      <c r="J120" s="32" t="str">
        <f>IF(I120=$N$7,"n/a",IF(AND(I120=$N$5,D120=$N$6),1.5,IF(AND(I120=$N$4,D120=$N$5),2.5,IF(AND(I120=$N$3,D120=$N$4),3.5,IF(AND(I120=$N$6,D120=$N$5),1.49,IF(AND(I120=$N$5,D120=$N$4),2.49,IF(AND(I120=$N$4,D120=$N$3),3.49,E120)))))))</f>
        <v>n/a</v>
      </c>
      <c r="K120" s="91" t="s">
        <v>91</v>
      </c>
      <c r="L120" s="391"/>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27:K58 A62:K72 A75:K90 A95:K96 A100:K105 C106:K106 A110:K112 A115:K117 A120:K120 C26:K26 A3:K25">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topLeftCell="A7" zoomScaleSheetLayoutView="115" workbookViewId="0">
      <selection activeCell="B10" sqref="B10"/>
    </sheetView>
  </sheetViews>
  <sheetFormatPr defaultColWidth="8.85546875" defaultRowHeight="12.75" x14ac:dyDescent="0.2"/>
  <cols>
    <col min="1" max="1" width="12.85546875" style="95" customWidth="1"/>
    <col min="2" max="2" width="126" style="95" customWidth="1"/>
    <col min="3" max="3" width="8.85546875" style="95"/>
    <col min="4" max="5" width="17.7109375" style="95" customWidth="1"/>
    <col min="6" max="6" width="17.85546875" style="95" customWidth="1"/>
    <col min="7" max="16384" width="8.85546875" style="95"/>
  </cols>
  <sheetData>
    <row r="1" spans="1:2" ht="24" customHeight="1" thickBot="1" x14ac:dyDescent="0.25">
      <c r="A1" s="619" t="s">
        <v>122</v>
      </c>
      <c r="B1" s="620"/>
    </row>
    <row r="2" spans="1:2" s="163" customFormat="1" ht="23.25" customHeight="1" x14ac:dyDescent="0.2">
      <c r="A2" s="621" t="s">
        <v>209</v>
      </c>
      <c r="B2" s="622"/>
    </row>
    <row r="3" spans="1:2" ht="40.5" customHeight="1" x14ac:dyDescent="0.2">
      <c r="A3" s="399" t="s">
        <v>198</v>
      </c>
      <c r="B3" s="404" t="s">
        <v>194</v>
      </c>
    </row>
    <row r="4" spans="1:2" ht="36" customHeight="1" x14ac:dyDescent="0.2">
      <c r="A4" s="416" t="s">
        <v>199</v>
      </c>
      <c r="B4" s="97" t="s">
        <v>196</v>
      </c>
    </row>
    <row r="5" spans="1:2" ht="36" customHeight="1" thickBot="1" x14ac:dyDescent="0.25">
      <c r="A5" s="399" t="s">
        <v>213</v>
      </c>
      <c r="B5" s="402" t="s">
        <v>214</v>
      </c>
    </row>
    <row r="6" spans="1:2" ht="23.25" customHeight="1" x14ac:dyDescent="0.2">
      <c r="A6" s="623" t="s">
        <v>195</v>
      </c>
      <c r="B6" s="624"/>
    </row>
    <row r="7" spans="1:2" ht="21.75" customHeight="1" x14ac:dyDescent="0.2">
      <c r="A7" s="398" t="s">
        <v>134</v>
      </c>
      <c r="B7" s="263"/>
    </row>
    <row r="8" spans="1:2" ht="37.5" customHeight="1" x14ac:dyDescent="0.2">
      <c r="A8" s="96">
        <v>1</v>
      </c>
      <c r="B8" s="404" t="s">
        <v>197</v>
      </c>
    </row>
    <row r="9" spans="1:2" ht="22.5" customHeight="1" x14ac:dyDescent="0.25">
      <c r="A9" s="398" t="s">
        <v>132</v>
      </c>
      <c r="B9" s="262"/>
    </row>
    <row r="10" spans="1:2" ht="130.5" customHeight="1" x14ac:dyDescent="0.2">
      <c r="A10" s="403">
        <f>+A8+1</f>
        <v>2</v>
      </c>
      <c r="B10" s="97" t="s">
        <v>210</v>
      </c>
    </row>
    <row r="11" spans="1:2" ht="27" customHeight="1" x14ac:dyDescent="0.2">
      <c r="A11" s="403">
        <f>+A10+1</f>
        <v>3</v>
      </c>
      <c r="B11" s="97" t="s">
        <v>200</v>
      </c>
    </row>
    <row r="12" spans="1:2" ht="23.25" customHeight="1" x14ac:dyDescent="0.2">
      <c r="A12" s="403">
        <f t="shared" ref="A12:A13" si="0">+A11+1</f>
        <v>4</v>
      </c>
      <c r="B12" s="97" t="s">
        <v>207</v>
      </c>
    </row>
    <row r="13" spans="1:2" ht="114" customHeight="1" x14ac:dyDescent="0.2">
      <c r="A13" s="403">
        <f t="shared" si="0"/>
        <v>5</v>
      </c>
      <c r="B13" s="97" t="s">
        <v>208</v>
      </c>
    </row>
    <row r="14" spans="1:2" ht="22.5" customHeight="1" x14ac:dyDescent="0.2">
      <c r="A14" s="398" t="s">
        <v>133</v>
      </c>
      <c r="B14" s="263"/>
    </row>
    <row r="15" spans="1:2" ht="54.75" customHeight="1" x14ac:dyDescent="0.2">
      <c r="A15" s="403">
        <f>+A13+1</f>
        <v>6</v>
      </c>
      <c r="B15" s="97" t="s">
        <v>201</v>
      </c>
    </row>
    <row r="16" spans="1:2" ht="23.25" customHeight="1" x14ac:dyDescent="0.2">
      <c r="A16" s="403">
        <f t="shared" ref="A16:A18" si="1">+A15+1</f>
        <v>7</v>
      </c>
      <c r="B16" s="97" t="s">
        <v>202</v>
      </c>
    </row>
    <row r="17" spans="1:6" ht="24.75" customHeight="1" x14ac:dyDescent="0.2">
      <c r="A17" s="403">
        <f t="shared" si="1"/>
        <v>8</v>
      </c>
      <c r="B17" s="97" t="s">
        <v>203</v>
      </c>
    </row>
    <row r="18" spans="1:6" ht="24.75" customHeight="1" x14ac:dyDescent="0.2">
      <c r="A18" s="403">
        <f t="shared" si="1"/>
        <v>9</v>
      </c>
      <c r="B18" s="97" t="s">
        <v>204</v>
      </c>
    </row>
    <row r="19" spans="1:6" ht="21.75" customHeight="1" x14ac:dyDescent="0.2">
      <c r="A19" s="398" t="s">
        <v>134</v>
      </c>
      <c r="B19" s="263"/>
    </row>
    <row r="20" spans="1:6" ht="40.5" customHeight="1" thickBot="1" x14ac:dyDescent="0.25">
      <c r="A20" s="96">
        <f>+A18+1</f>
        <v>10</v>
      </c>
      <c r="B20" s="402" t="s">
        <v>205</v>
      </c>
    </row>
    <row r="21" spans="1:6" ht="52.5" customHeight="1" thickBot="1" x14ac:dyDescent="0.25">
      <c r="A21" s="401" t="s">
        <v>123</v>
      </c>
      <c r="B21" s="264" t="s">
        <v>206</v>
      </c>
      <c r="E21" s="14"/>
      <c r="F21" s="14"/>
    </row>
    <row r="24" spans="1:6" ht="17.25" customHeight="1" x14ac:dyDescent="0.2">
      <c r="A24" s="400" t="s">
        <v>93</v>
      </c>
      <c r="B24" s="400" t="s">
        <v>92</v>
      </c>
    </row>
    <row r="25" spans="1:6" x14ac:dyDescent="0.2">
      <c r="A25" s="98" t="s">
        <v>94</v>
      </c>
      <c r="B25" s="98" t="s">
        <v>72</v>
      </c>
    </row>
    <row r="26" spans="1:6" x14ac:dyDescent="0.2">
      <c r="A26" s="98" t="s">
        <v>95</v>
      </c>
      <c r="B26" s="98" t="s">
        <v>72</v>
      </c>
    </row>
    <row r="27" spans="1:6" x14ac:dyDescent="0.2">
      <c r="A27" s="98" t="s">
        <v>97</v>
      </c>
      <c r="B27" s="99" t="s">
        <v>98</v>
      </c>
    </row>
    <row r="28" spans="1:6" ht="36" x14ac:dyDescent="0.2">
      <c r="A28" s="100">
        <v>2.1</v>
      </c>
      <c r="B28" s="101" t="s">
        <v>63</v>
      </c>
    </row>
    <row r="29" spans="1:6" x14ac:dyDescent="0.2">
      <c r="A29" s="102" t="s">
        <v>99</v>
      </c>
      <c r="B29" s="102" t="s">
        <v>64</v>
      </c>
    </row>
    <row r="30" spans="1:6" x14ac:dyDescent="0.2">
      <c r="A30" s="102" t="s">
        <v>100</v>
      </c>
      <c r="B30" s="102" t="s">
        <v>47</v>
      </c>
    </row>
    <row r="31" spans="1:6" ht="24" x14ac:dyDescent="0.2">
      <c r="A31" s="103" t="s">
        <v>101</v>
      </c>
      <c r="B31" s="102" t="s">
        <v>66</v>
      </c>
    </row>
    <row r="32" spans="1:6" x14ac:dyDescent="0.2">
      <c r="A32" s="104" t="s">
        <v>102</v>
      </c>
      <c r="B32" s="104" t="s">
        <v>32</v>
      </c>
    </row>
    <row r="33" spans="1:3" ht="24" x14ac:dyDescent="0.2">
      <c r="A33" s="105">
        <v>4</v>
      </c>
      <c r="B33" s="105" t="s">
        <v>103</v>
      </c>
    </row>
    <row r="34" spans="1:3" x14ac:dyDescent="0.2">
      <c r="A34" s="90" t="s">
        <v>104</v>
      </c>
      <c r="B34" s="90" t="s">
        <v>192</v>
      </c>
    </row>
    <row r="35" spans="1:3" x14ac:dyDescent="0.2">
      <c r="A35" s="90" t="s">
        <v>105</v>
      </c>
      <c r="B35" s="90" t="s">
        <v>116</v>
      </c>
    </row>
    <row r="36" spans="1:3" x14ac:dyDescent="0.2">
      <c r="A36" s="90" t="s">
        <v>106</v>
      </c>
      <c r="B36" s="90" t="s">
        <v>115</v>
      </c>
    </row>
    <row r="37" spans="1:3" ht="36" x14ac:dyDescent="0.2">
      <c r="A37" s="90" t="s">
        <v>107</v>
      </c>
      <c r="B37" s="90" t="s">
        <v>108</v>
      </c>
    </row>
    <row r="38" spans="1:3" ht="24" x14ac:dyDescent="0.2">
      <c r="A38" s="90" t="s">
        <v>109</v>
      </c>
      <c r="B38" s="90" t="s">
        <v>76</v>
      </c>
    </row>
    <row r="39" spans="1:3" x14ac:dyDescent="0.2">
      <c r="A39" s="90" t="s">
        <v>110</v>
      </c>
      <c r="B39" s="90" t="s">
        <v>117</v>
      </c>
    </row>
    <row r="40" spans="1:3" x14ac:dyDescent="0.2">
      <c r="A40" s="319" t="s">
        <v>111</v>
      </c>
      <c r="B40" s="319" t="s">
        <v>156</v>
      </c>
    </row>
    <row r="41" spans="1:3" x14ac:dyDescent="0.2">
      <c r="A41" s="320" t="s">
        <v>177</v>
      </c>
      <c r="B41" s="320" t="s">
        <v>180</v>
      </c>
    </row>
    <row r="42" spans="1:3" x14ac:dyDescent="0.2">
      <c r="A42" s="320" t="s">
        <v>161</v>
      </c>
      <c r="B42" s="320" t="s">
        <v>120</v>
      </c>
    </row>
    <row r="43" spans="1:3" x14ac:dyDescent="0.2">
      <c r="A43" s="320" t="s">
        <v>114</v>
      </c>
      <c r="B43" s="320" t="s">
        <v>121</v>
      </c>
    </row>
    <row r="44" spans="1:3" x14ac:dyDescent="0.2">
      <c r="A44" s="106" t="s">
        <v>171</v>
      </c>
      <c r="B44" s="106" t="s">
        <v>112</v>
      </c>
    </row>
    <row r="45" spans="1:3" x14ac:dyDescent="0.2">
      <c r="A45" s="106" t="s">
        <v>172</v>
      </c>
      <c r="B45" s="107" t="s">
        <v>113</v>
      </c>
    </row>
    <row r="46" spans="1:3" x14ac:dyDescent="0.2">
      <c r="A46" s="107" t="s">
        <v>173</v>
      </c>
      <c r="B46" s="107" t="s">
        <v>118</v>
      </c>
    </row>
    <row r="47" spans="1:3" x14ac:dyDescent="0.2">
      <c r="A47" s="107" t="s">
        <v>174</v>
      </c>
      <c r="B47" s="107" t="s">
        <v>119</v>
      </c>
    </row>
    <row r="48" spans="1:3" ht="13.5" thickBot="1" x14ac:dyDescent="0.25">
      <c r="A48" s="323"/>
      <c r="B48" s="323"/>
      <c r="C48" s="14"/>
    </row>
    <row r="49" spans="1:6" ht="27.75" customHeight="1" thickBot="1" x14ac:dyDescent="0.25">
      <c r="A49" s="260"/>
      <c r="B49" s="261"/>
      <c r="D49" s="265"/>
      <c r="E49" s="271" t="s">
        <v>125</v>
      </c>
      <c r="F49" s="266" t="s">
        <v>127</v>
      </c>
    </row>
    <row r="50" spans="1:6" ht="45" customHeight="1" thickBot="1" x14ac:dyDescent="0.25">
      <c r="A50" s="260"/>
      <c r="B50" s="261" t="s">
        <v>135</v>
      </c>
      <c r="C50" s="15"/>
      <c r="D50" s="276" t="s">
        <v>126</v>
      </c>
      <c r="E50" s="272" t="s">
        <v>128</v>
      </c>
      <c r="F50" s="270" t="s">
        <v>129</v>
      </c>
    </row>
    <row r="51" spans="1:6" ht="21.75" customHeight="1" x14ac:dyDescent="0.2">
      <c r="A51" s="260"/>
      <c r="B51" s="261"/>
      <c r="C51" s="15"/>
      <c r="D51" s="277" t="s">
        <v>4</v>
      </c>
      <c r="E51" s="273">
        <v>4</v>
      </c>
      <c r="F51" s="269" t="s">
        <v>136</v>
      </c>
    </row>
    <row r="52" spans="1:6" ht="21.75" customHeight="1" x14ac:dyDescent="0.2">
      <c r="A52" s="260"/>
      <c r="B52" s="261"/>
      <c r="C52" s="15"/>
      <c r="D52" s="278" t="s">
        <v>5</v>
      </c>
      <c r="E52" s="274">
        <v>3</v>
      </c>
      <c r="F52" s="267" t="s">
        <v>137</v>
      </c>
    </row>
    <row r="53" spans="1:6" ht="21.75" customHeight="1" x14ac:dyDescent="0.2">
      <c r="A53" s="260"/>
      <c r="B53" s="261"/>
      <c r="C53" s="15"/>
      <c r="D53" s="279" t="s">
        <v>42</v>
      </c>
      <c r="E53" s="274">
        <v>2</v>
      </c>
      <c r="F53" s="267" t="s">
        <v>138</v>
      </c>
    </row>
    <row r="54" spans="1:6" ht="21.75" customHeight="1" x14ac:dyDescent="0.2">
      <c r="A54" s="260"/>
      <c r="B54" s="261"/>
      <c r="C54" s="15"/>
      <c r="D54" s="280" t="s">
        <v>79</v>
      </c>
      <c r="E54" s="274">
        <v>1</v>
      </c>
      <c r="F54" s="267" t="s">
        <v>131</v>
      </c>
    </row>
    <row r="55" spans="1:6" ht="21.75" customHeight="1" thickBot="1" x14ac:dyDescent="0.25">
      <c r="A55" s="260"/>
      <c r="B55" s="261"/>
      <c r="C55" s="15"/>
      <c r="D55" s="281" t="s">
        <v>19</v>
      </c>
      <c r="E55" s="275" t="s">
        <v>130</v>
      </c>
      <c r="F55" s="268"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89124-D42E-41EA-9C34-CFE157928930}">
  <ds:schemaRefs>
    <ds:schemaRef ds:uri="http://purl.org/dc/dcmitype/"/>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93C499EC-0D0C-4E71-9985-89D40C8A2D39}"/>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5</vt:i4>
      </vt:variant>
    </vt:vector>
  </HeadingPairs>
  <TitlesOfParts>
    <vt:vector size="9" baseType="lpstr">
      <vt:lpstr>Profile</vt:lpstr>
      <vt:lpstr>Register</vt:lpstr>
      <vt:lpstr>Questionnaire</vt:lpstr>
      <vt:lpstr>Guidance</vt:lpstr>
      <vt:lpstr>Profile!Afdrukbereik</vt:lpstr>
      <vt:lpstr>Questionnaire!Afdrukbereik</vt:lpstr>
      <vt:lpstr>Register!Afdrukbereik</vt:lpstr>
      <vt:lpstr>Questionnaire!Afdruktitels</vt:lpstr>
      <vt:lpstr>Register!Afdruktitels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User</cp:lastModifiedBy>
  <cp:lastPrinted>2015-09-16T12:49:58Z</cp:lastPrinted>
  <dcterms:created xsi:type="dcterms:W3CDTF">2012-01-04T16:00:22Z</dcterms:created>
  <dcterms:modified xsi:type="dcterms:W3CDTF">2017-12-10T10:37:48Z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