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codeName="ThisWorkbook" autoCompressPictures="0" defaultThemeVersion="124226"/>
  <mc:AlternateContent xmlns:mc="http://schemas.openxmlformats.org/markup-compatibility/2006">
    <mc:Choice Requires="x15">
      <x15ac:absPath xmlns:x15ac="http://schemas.microsoft.com/office/spreadsheetml/2010/11/ac" url="C:\Users\Ravi\Desktop\Ravi-UoG\My Projects\Running\Agrinatura-VCA4D-Groundnut-Ghana\Analysis\"/>
    </mc:Choice>
  </mc:AlternateContent>
  <xr:revisionPtr revIDLastSave="0" documentId="13_ncr:1_{E2F24507-ABEB-41BB-9AA1-32C4329FEB74}" xr6:coauthVersionLast="45" xr6:coauthVersionMax="45" xr10:uidLastSave="{00000000-0000-0000-0000-000000000000}"/>
  <bookViews>
    <workbookView xWindow="-110" yWindow="-110" windowWidth="19420" windowHeight="11020" activeTab="1" xr2:uid="{00000000-000D-0000-FFFF-FFFF00000000}"/>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Area" localSheetId="0">Profile!$A$1:$G$29</definedName>
    <definedName name="_xlnm.Print_Area" localSheetId="2">Questionnaire!$A$1:$L$121</definedName>
    <definedName name="_xlnm.Print_Area" localSheetId="1">Register!$A$1:$I$39</definedName>
    <definedName name="_xlnm.Print_Titles" localSheetId="2">Questionnaire!$2:$2</definedName>
    <definedName name="_xlnm.Print_Titles" localSheetId="1">Register!$1:$4</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56" i="3" l="1"/>
  <c r="A10" i="4" l="1"/>
  <c r="A11" i="4" s="1"/>
  <c r="A12" i="4" s="1"/>
  <c r="A13" i="4" s="1"/>
  <c r="A15" i="4" s="1"/>
  <c r="A16" i="4" s="1"/>
  <c r="A17" i="4" s="1"/>
  <c r="A18" i="4" s="1"/>
  <c r="A20" i="4" s="1"/>
  <c r="E119" i="3" l="1"/>
  <c r="E118" i="3"/>
  <c r="E117" i="3"/>
  <c r="E114" i="3"/>
  <c r="E113" i="3"/>
  <c r="E112" i="3"/>
  <c r="E109" i="3"/>
  <c r="E108" i="3"/>
  <c r="E105" i="3"/>
  <c r="E104" i="3"/>
  <c r="E103" i="3"/>
  <c r="E99" i="3"/>
  <c r="E98" i="3"/>
  <c r="E97" i="3"/>
  <c r="E94" i="3"/>
  <c r="E93" i="3"/>
  <c r="E90" i="3"/>
  <c r="E89" i="3"/>
  <c r="E88" i="3"/>
  <c r="E87" i="3"/>
  <c r="E83" i="3"/>
  <c r="E82" i="3"/>
  <c r="E79" i="3"/>
  <c r="E78" i="3"/>
  <c r="E77" i="3"/>
  <c r="E74" i="3"/>
  <c r="E73" i="3"/>
  <c r="E70" i="3"/>
  <c r="E69" i="3"/>
  <c r="E65" i="3"/>
  <c r="E64" i="3"/>
  <c r="E61" i="3"/>
  <c r="E60" i="3"/>
  <c r="E59" i="3"/>
  <c r="E58" i="3"/>
  <c r="E55" i="3"/>
  <c r="E54" i="3"/>
  <c r="E53" i="3"/>
  <c r="E52" i="3"/>
  <c r="E51" i="3"/>
  <c r="E48" i="3"/>
  <c r="E47" i="3"/>
  <c r="E46" i="3"/>
  <c r="E45" i="3"/>
  <c r="E42" i="3"/>
  <c r="E41" i="3"/>
  <c r="E37" i="3"/>
  <c r="E36" i="3"/>
  <c r="E35" i="3"/>
  <c r="E34" i="3"/>
  <c r="E31" i="3"/>
  <c r="E30" i="3"/>
  <c r="E29" i="3"/>
  <c r="E28" i="3"/>
  <c r="E25" i="3"/>
  <c r="E24" i="3"/>
  <c r="E20" i="3"/>
  <c r="E19" i="3"/>
  <c r="E16" i="3"/>
  <c r="E17" i="3" s="1"/>
  <c r="E13" i="3"/>
  <c r="E12" i="3"/>
  <c r="E9" i="3"/>
  <c r="E8" i="3"/>
  <c r="E7" i="3"/>
  <c r="E6" i="3"/>
  <c r="E5" i="3"/>
  <c r="E75" i="3" l="1"/>
  <c r="E106" i="3"/>
  <c r="E84" i="3"/>
  <c r="E100" i="3"/>
  <c r="E115" i="3"/>
  <c r="E66" i="3"/>
  <c r="E62" i="3"/>
  <c r="E120" i="3"/>
  <c r="E21" i="3"/>
  <c r="E32" i="3"/>
  <c r="E38" i="3"/>
  <c r="E43" i="3"/>
  <c r="E80" i="3"/>
  <c r="E14" i="3"/>
  <c r="E49" i="3"/>
  <c r="E56" i="3"/>
  <c r="E71" i="3"/>
  <c r="E91" i="3"/>
  <c r="E95" i="3"/>
  <c r="E110" i="3"/>
  <c r="E10" i="3"/>
  <c r="E26" i="3"/>
  <c r="H33" i="2"/>
  <c r="A32" i="2"/>
  <c r="A31" i="2"/>
  <c r="A30" i="2"/>
  <c r="A29" i="2"/>
  <c r="A18" i="1" s="1"/>
  <c r="G18" i="1" l="1"/>
  <c r="F100" i="3"/>
  <c r="D100" i="3"/>
  <c r="I100" i="3" s="1"/>
  <c r="D95" i="3"/>
  <c r="I95" i="3" s="1"/>
  <c r="F91" i="3"/>
  <c r="D91" i="3"/>
  <c r="I91" i="3" s="1"/>
  <c r="F95" i="3"/>
  <c r="D1" i="2"/>
  <c r="G1" i="2"/>
  <c r="J1" i="3"/>
  <c r="D1" i="3"/>
  <c r="B1" i="3"/>
  <c r="A1" i="2"/>
  <c r="J100" i="3" l="1"/>
  <c r="B32" i="2" s="1"/>
  <c r="J91" i="3"/>
  <c r="B30" i="2" s="1"/>
  <c r="J95" i="3"/>
  <c r="B31"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C30" i="2" l="1"/>
  <c r="D30" i="2"/>
  <c r="D31" i="2"/>
  <c r="C31" i="2"/>
  <c r="C32" i="2"/>
  <c r="D32" i="2"/>
  <c r="B33" i="2"/>
  <c r="C33" i="2" s="1"/>
  <c r="C18" i="1" s="1"/>
  <c r="I38" i="2"/>
  <c r="I24" i="2"/>
  <c r="I19" i="2"/>
  <c r="I14" i="2"/>
  <c r="I9" i="2"/>
  <c r="I32" i="2"/>
  <c r="I27" i="2"/>
  <c r="I18" i="2"/>
  <c r="I13" i="2"/>
  <c r="I26" i="2"/>
  <c r="I17" i="2"/>
  <c r="I7" i="2"/>
  <c r="I30" i="2"/>
  <c r="I37" i="2"/>
  <c r="I8" i="2"/>
  <c r="I12" i="2"/>
  <c r="I35" i="2"/>
  <c r="I20" i="2"/>
  <c r="I6" i="2"/>
  <c r="I36" i="2"/>
  <c r="I31" i="2"/>
  <c r="I21" i="2"/>
  <c r="I25" i="2"/>
  <c r="I33" i="2"/>
  <c r="F18" i="1" s="1"/>
  <c r="D62" i="3"/>
  <c r="D66" i="3"/>
  <c r="D106" i="3"/>
  <c r="D115" i="3"/>
  <c r="D110" i="3"/>
  <c r="D71" i="3"/>
  <c r="D43" i="3"/>
  <c r="D26" i="3"/>
  <c r="I26" i="3" s="1"/>
  <c r="J26" i="3" s="1"/>
  <c r="D32" i="3"/>
  <c r="D38" i="3"/>
  <c r="D84" i="3"/>
  <c r="D120" i="3"/>
  <c r="D17" i="3"/>
  <c r="D33" i="2" l="1"/>
  <c r="E18" i="1" s="1"/>
  <c r="D18" i="1"/>
  <c r="F49" i="3"/>
  <c r="D49" i="3"/>
  <c r="D14" i="3"/>
  <c r="J14" i="3" s="1"/>
  <c r="D21" i="3"/>
  <c r="D10" i="3" l="1"/>
  <c r="J10" i="3" l="1"/>
  <c r="B6" i="2" s="1"/>
  <c r="C6" i="2" s="1"/>
  <c r="F80" i="3"/>
  <c r="I80" i="3"/>
  <c r="F75" i="3"/>
  <c r="I75" i="3"/>
  <c r="F71" i="3"/>
  <c r="J80" i="3" l="1"/>
  <c r="B26" i="2" s="1"/>
  <c r="C26" i="2" s="1"/>
  <c r="J75" i="3"/>
  <c r="B25" i="2" s="1"/>
  <c r="C25" i="2" s="1"/>
  <c r="H39" i="2"/>
  <c r="G12" i="1"/>
  <c r="H28" i="2"/>
  <c r="H22" i="2"/>
  <c r="I22" i="2" s="1"/>
  <c r="H10" i="2"/>
  <c r="H15" i="2"/>
  <c r="I15" i="1"/>
  <c r="I19" i="1"/>
  <c r="I14" i="1"/>
  <c r="I20" i="1" s="1"/>
  <c r="I17" i="1"/>
  <c r="I16" i="1"/>
  <c r="I28" i="2" l="1"/>
  <c r="F17" i="1" s="1"/>
  <c r="I15" i="2"/>
  <c r="F15" i="1" s="1"/>
  <c r="I10" i="2"/>
  <c r="F14" i="1" s="1"/>
  <c r="I39" i="2"/>
  <c r="F19" i="1" s="1"/>
  <c r="G19" i="1"/>
  <c r="G17" i="1"/>
  <c r="G14" i="1"/>
  <c r="G15" i="1"/>
  <c r="G16" i="1"/>
  <c r="F16" i="1"/>
  <c r="I17" i="3"/>
  <c r="I71" i="3"/>
  <c r="F84" i="3"/>
  <c r="I43" i="3"/>
  <c r="J43" i="3" s="1"/>
  <c r="F62" i="3"/>
  <c r="J66" i="3"/>
  <c r="F106" i="3"/>
  <c r="I120" i="3"/>
  <c r="J32" i="3"/>
  <c r="J49" i="3"/>
  <c r="F115" i="3"/>
  <c r="F66" i="3"/>
  <c r="F38" i="3"/>
  <c r="I38" i="3"/>
  <c r="J56" i="3"/>
  <c r="F56" i="3"/>
  <c r="B12" i="2"/>
  <c r="C12" i="2" s="1"/>
  <c r="F26" i="3"/>
  <c r="F21" i="3"/>
  <c r="F17" i="3"/>
  <c r="J38" i="3" l="1"/>
  <c r="B14" i="2" s="1"/>
  <c r="C14" i="2" s="1"/>
  <c r="J71" i="3"/>
  <c r="B24" i="2" s="1"/>
  <c r="C24" i="2" s="1"/>
  <c r="J120" i="3"/>
  <c r="B38" i="2" s="1"/>
  <c r="C38"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J115" i="3"/>
  <c r="F10" i="3"/>
  <c r="D24" i="2" l="1"/>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<sst xmlns="http://schemas.openxmlformats.org/spreadsheetml/2006/main" count="581" uniqueCount="341">
  <si>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</si>
  <si>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</si>
  <si>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</si>
  <si>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</si>
  <si>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</si>
  <si>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</si>
  <si>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</si>
  <si>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</si>
  <si>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</si>
  <si>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</si>
  <si>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</si>
  <si>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</si>
  <si>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</si>
  <si>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</si>
  <si>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</si>
  <si>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</si>
  <si>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</si>
  <si>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</si>
  <si>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</si>
  <si>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</si>
  <si>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</si>
  <si>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</si>
  <si>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</si>
  <si>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</si>
  <si>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</si>
  <si>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</si>
  <si>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</si>
  <si>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</si>
  <si>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</si>
  <si>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</si>
  <si>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</si>
  <si>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</si>
  <si>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</si>
  <si>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</si>
  <si>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</si>
  <si>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</si>
  <si>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</si>
  <si>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</si>
  <si>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</si>
  <si>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</si>
  <si>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</si>
  <si>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</si>
  <si>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</si>
  <si>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</si>
  <si>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</si>
  <si>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</si>
  <si>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</si>
  <si>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</si>
  <si>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</si>
  <si>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</si>
  <si>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</si>
  <si>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</si>
  <si>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</si>
  <si>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</si>
  <si>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</si>
  <si>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</si>
  <si>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</si>
  <si>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</si>
  <si>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</si>
  <si>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</si>
  <si>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</si>
  <si>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</si>
  <si>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</si>
  <si>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</si>
  <si>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</si>
  <si>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</si>
  <si>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</si>
  <si>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</si>
  <si>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</si>
  <si>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</si>
  <si>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</si>
  <si>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</si>
  <si>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</si>
  <si>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</si>
  <si>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</si>
  <si>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</si>
  <si>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</si>
  <si>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</si>
  <si>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</si>
  <si>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</si>
  <si>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</si>
  <si>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</si>
  <si>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</si>
  <si>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</si>
  <si>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</si>
  <si>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</si>
  <si>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</si>
  <si>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</si>
  <si>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</si>
  <si>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</si>
  <si>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</si>
  <si>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</si>
  <si>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</si>
  <si>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</si>
  <si>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</si>
  <si>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</si>
  <si>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</si>
  <si>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</si>
  <si>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</si>
  <si>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</si>
  <si>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</si>
  <si>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</si>
  <si>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</si>
  <si>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</si>
  <si>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</si>
  <si>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</si>
  <si>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</si>
  <si>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</si>
  <si>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</si>
  <si>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</si>
  <si>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</si>
  <si>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</si>
  <si>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</si>
  <si>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</si>
  <si>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</si>
  <si>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</si>
  <si>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</si>
  <si>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</si>
  <si>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</si>
  <si>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</si>
  <si>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</si>
  <si>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</si>
  <si>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</si>
  <si>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</si>
  <si>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</si>
  <si>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</si>
  <si>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</si>
  <si>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</si>
  <si>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</si>
  <si>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</si>
  <si>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</si>
  <si>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</si>
  <si>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</si>
  <si>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</si>
  <si>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</si>
  <si>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</si>
  <si>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</si>
  <si>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</si>
  <si>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</si>
  <si>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</si>
  <si>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</si>
  <si>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</si>
  <si>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</si>
  <si>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</si>
  <si>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</si>
  <si>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</si>
  <si>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</si>
  <si>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</si>
  <si>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</si>
  <si>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</si>
  <si>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</si>
  <si>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</si>
  <si>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</si>
  <si>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</si>
  <si>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</si>
  <si>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</si>
  <si>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</si>
  <si>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</si>
  <si>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</si>
  <si>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</si>
  <si>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</si>
  <si>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</si>
  <si>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</si>
  <si>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</si>
  <si>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</si>
  <si>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</si>
  <si>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</si>
  <si>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</si>
  <si>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</si>
  <si>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6.4.1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</si>
  <si>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</si>
  <si>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</si>
  <si>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</si>
  <si>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</si>
  <si>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</si>
  <si>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</si>
  <si>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</si>
  <si>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</si>
  <si>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</si>
  <si>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</si>
  <si>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</si>
  <si>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</si>
  <si>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</si>
  <si>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</si>
  <si>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</si>
  <si>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</si>
  <si>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</si>
  <si>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</si>
  <si>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</si>
  <si>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</si>
  <si>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</si>
  <si>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</si>
  <si>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</si>
  <si>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</si>
  <si>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</si>
  <si>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</si>
  <si>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</si>
  <si>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</si>
  <si>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</si>
  <si>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</si>
  <si>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</si>
  <si>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</si>
  <si>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</si>
  <si>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</si>
  <si>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</si>
  <si>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</si>
  <si>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</si>
  <si>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</si>
  <si>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</si>
  <si>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</si>
  <si>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</si>
  <si>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</si>
  <si>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</si>
  <si>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</si>
  <si>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</si>
  <si>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</si>
  <si>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</si>
  <si>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</si>
  <si>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</si>
  <si>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</si>
  <si>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</si>
  <si>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 xml:space="preserve">The discrimination in employment based on kinship, sex, other affiliations was not observed in the value chain. </t>
  </si>
  <si>
    <t>Interviews with managers and leadership teams of companies involved in the value chain, including artisanal and medium size soap factories. Observations at work places at different points of the value chain</t>
  </si>
  <si>
    <t>Key informant interviews with companies, intermediaries, NGOs, land owners, Govt. administration at different tiers; secondary data from grey and published literature</t>
  </si>
  <si>
    <t>Focus group discussions with men and women groups, secondary data review</t>
  </si>
  <si>
    <t>Focus group discussions with key informants, women and men. Secondary data.</t>
  </si>
  <si>
    <t>Behavioural change communication, besides imprioving physical water and sanitation infrastructure would be needed</t>
  </si>
  <si>
    <t>unsafe drinking water and unhygienic sanitation practices could pose considerable strain on achieving health outcomes</t>
  </si>
  <si>
    <t>Women's ability to speak in public is dependent upon their abilities and on opportunities available to them. Participation in different type of groups enhances both their abilities and opportunities as is seen in the cases studied.</t>
  </si>
  <si>
    <t xml:space="preserve">Please see the summary of the main report. </t>
  </si>
  <si>
    <t>Key informant interviews, secondary literature review</t>
  </si>
  <si>
    <t>Same as 2.2.1</t>
  </si>
  <si>
    <t xml:space="preserve">Women have relatively more control over income when they are earning themseleves, e.g. in processing segment of the VC. Women have very little control over their income in 'production' segment of the VC. </t>
  </si>
  <si>
    <t xml:space="preserve">Local trade and processing in cashew is mostly carried out by women (stretching from Kambia to Bambali to Waterloo). The lesson here is that the women running their own business will have a better chance of controlling their income than the women who are doing joint farming operations with their husbands. </t>
  </si>
  <si>
    <t>Focus group discussions with FBOs,  ABCs and key informants</t>
  </si>
  <si>
    <t>Sharply increasing outflows out of pace with inflows are creating household deficit pressures and are leading to declining food and nutrition security over the years.</t>
  </si>
  <si>
    <t>Discussions with farmer organisations, discussions with key informants, secondary data</t>
  </si>
  <si>
    <t>Focus group disussions, field observations, secondary data</t>
  </si>
  <si>
    <t>Groundnut</t>
  </si>
  <si>
    <t>Ghana</t>
  </si>
  <si>
    <t>Review of country labour laws and policies, interactions with companies along the value chain</t>
  </si>
  <si>
    <t>Interviews with farm managers and workers across the value chain. Review of relevant labour laws and policies</t>
  </si>
  <si>
    <t xml:space="preserve">Along the groundnut value chain, respect of labour rights is observably better in the formal enterprises found in industrial scale processing. Here workers are likely to have enforceable and fair contracts, which are absent across most parts of the value chain. Respect of 8 fundamental conventions of ILO are observably better at industrial segment than in any other segment of the value chain. Wages of workers are much higher than the minimum wages at the industrial segment of the VC. </t>
  </si>
  <si>
    <t>Even at industrial scale operations, freedom of association (ILO convention 087), collective bargaining (ILO convention 098) are not allowed.This is symptomatic of the context in Africa and more specifically in Ghana.</t>
  </si>
  <si>
    <t xml:space="preserve">No forced labour /no bonded labour is observed in the value chain. Youth are involved in supporting farming and processing activities as part of a family or extended family network. </t>
  </si>
  <si>
    <t xml:space="preserve">While the child labour prevalence is reported in other value chains (such as cocoa) in agriculture and other sectors of the economy, it does not seem the case in groundnut. Even though, the children of age 12-17 are commonly seen to be working on the groundnut farm but these are family farms. There is some likelihood that these children could be school dropouts especially when they belong to a family (generally migrants with low land holding and farm workers) with dire food insecurity situation. In these situation, young children are expected to earn something for contributing to family's food requirements, and are forced to work from a very early age. </t>
  </si>
  <si>
    <r>
      <rPr>
        <b/>
        <i/>
        <sz val="9"/>
        <rFont val="Arial"/>
        <family val="2"/>
      </rPr>
      <t>Justification if adjustment of the score level =</t>
    </r>
    <r>
      <rPr>
        <i/>
        <sz val="9"/>
        <rFont val="Arial"/>
        <family val="2"/>
      </rPr>
      <t xml:space="preserve"> </t>
    </r>
  </si>
  <si>
    <t>Surveys and secondary data.  Observations at different points of the value chain, key informant interviews across the value chain</t>
  </si>
  <si>
    <t xml:space="preserve">A specific phenomenon is seen in the groundnut value chain at the roasting sites, where mothers are involved and where children are also around. As these roasting sites are emitting considerable smoke and heat, it is likely to be a health and safety risk for the children around. This is not child labour but can potentially create conditions similar to worst form of child labour with persistent exposure to heat and smoke on a daily basis.  </t>
  </si>
  <si>
    <r>
      <rPr>
        <b/>
        <i/>
        <sz val="9"/>
        <rFont val="Arial"/>
        <family val="2"/>
      </rPr>
      <t>Justification if adjustment of the score level =</t>
    </r>
    <r>
      <rPr>
        <i/>
        <sz val="9"/>
        <rFont val="Arial"/>
        <family val="2"/>
      </rPr>
      <t xml:space="preserve"> Appalling working conditions of workers across the value chain demand attention and critical action </t>
    </r>
  </si>
  <si>
    <t xml:space="preserve">Main occupational health and safety risk in the value chain are observed at the processing segment. As women are the main workers at processing sites, they could be potential target for occupational harm due to excessive heat and smoke in the spaces where they work. </t>
  </si>
  <si>
    <t xml:space="preserve">The owners of artisanal and industrial processing enterprises and also aggregators /wholesalers and retailers are probably able to earn 1.5 to 5 times living wage benchmark from their groundnut business. The conditions in the groundnut value chain are potentially attractive to youth (boys and girls) as there are higher-income earning opportunities in processing and trading segments of the VC. </t>
  </si>
  <si>
    <t>Majority of workers across different part of the value chain are earning wages which are equal to or above the daily minimum wage. However, as data from sample investigations in the groundnut growing districts shows, majority of workers in the VC are not earning enough groundnut incomes equal to expected minimum wages on annual basis.</t>
  </si>
  <si>
    <t xml:space="preserve">Three risks are present in the value chain:
a. Majority of workers across different part of the value chain are earning wages which are equal to or above the daily minimum wage. However, as data from sample investigations in the groundnut growing districts shows, majority of workers in the VC are not earning enough groundnut incomes equal to expected minimum wages on annual basis. The worse-off are farm owners and workers involved in groundnut production.
b. Most workers in the VC have no full-time /permanent employment. Most are working on temporary work, which is paid on a daily or weekly basis.  Most workers have no benefits except the daily wages (except sprayers who get food also).
c. Working conditions are especially harsh for small scale processing workers who have to bear extreme heat and smoke. Children of workers also live in these working environment and are expected to inhale smoke potentially posing dire health and safety risk for both mothers and children. 
d. tracking of compliances to labour laws and conventions are non-existent or non-visible though ILO or GoG sources of information
Overall, 'informal' nature of wage employment in groundnut VC makes it difficult to implement or monitor compliances to labour standards. The workers associations or collective bargaining possibilities can not be expected to exist in this set up. </t>
  </si>
  <si>
    <t xml:space="preserve">Except workers at a industrial processing companies, most other workers in the value chain are ‘informal’ workers meaning that they neither have a contract nor any benefits (health, insurance, pension etc.). </t>
  </si>
  <si>
    <t xml:space="preserve">a. Any initiative for value chain upgradation has significant likelihood of benefitting women and consequently health, education and food and nutrition security of large number of families in Ghana. This suggest that priority placed on groundnut value chain development by the GoG is likely to be a highly relevant and inclusive socio-economic development strategy. 
b. Roasting technologies can be improved, new roasting equipment can be introduced, working with Alliance for Improved Cookstoves /other platforms in the country
c. Many areas of value chain development can transform the inclusivity and economic impact of the value chain. These could be -  business incentives, favourable financing arrangements, seed market development, addressing quality constraints related to aflatoxin etc. Under right conditions, a segment of youth looking to start their agribusinesses would find the groundnut value chain attractive for their new ventures </t>
  </si>
  <si>
    <t xml:space="preserve">Even though, the children of age 12-17 are commonly seen to be working on the groundnut farm but these are family farms. There is some likelihood that these children could be school dropouts especially when they belong to a family (generally migrants with low land holding and farm workers) with dire food insecurity situation. In these situation, young children are expected to earn something for contributing to family's food requirements, and are forced to work from a very early age. </t>
  </si>
  <si>
    <t>The GoG investments in education and awareness building needs to get further momentum and an explicit focus on preventing school drop-outs needs to be part of the policy and programmes</t>
  </si>
  <si>
    <t>Main occupational health and safety risk in the value chain are observed at the processing segment. As women are the main workers at processing sites, they could be potential target for occupational harm due to excessive heat and smoke in the spaces where they work.</t>
  </si>
  <si>
    <t xml:space="preserve">Groundnut producers are only able to earn about 15 to 20 percent of the living wage benchmark from their groundnut production. Same is the situation with groundnut workers across the value chain. </t>
  </si>
  <si>
    <t xml:space="preserve">It is a economic challenge to alter the current situation with supply of labour being higher than the demand. Nonetheless certain parts of the value chain could be targeted by incentivising 'collectivisation /formalisation' which can then lead to better wages for the workers. Youth engagement in the value chain development should be promoted through incubation funds providing them initial risk capital. This will create a 'pull' factor and some incentives to unleash innovation and entreprenuership in the sector. </t>
  </si>
  <si>
    <t xml:space="preserve">Detailed Health, Environment and safety audits of the value chain should be carried out, the results of which should be used in informing strategies for addressing occupation health and safety risks in the groundnut value chain. Accompanying this, an awareness campaign should be conducted, engaging owners and workers at processing segment of the value chain so that they understand the risks of current operations and are willing to change behaviours and take up safe technologies for their processing operations. Safe technological interventions should be prioritised by the food and agriculture policy and programme of the country. Collaboration with Rural Enterprise Programme (REP) of Ministry of Trade and Industry in Ghana could be one way to explore modern processing equipment and support to micro enterprises in Groundnut. </t>
  </si>
  <si>
    <t>The examples of large-scale land leases in other commodities in the country suggest history of violations and non-compliances with the principles of VGGT. This is not the case in groundnut value chain. This presents a clean slate to begin groundnut VC development – learning from experiences in other crops (e.g. Jatropha, Mango etc.) in Ghana and from other countries in Africa.</t>
  </si>
  <si>
    <t>Arrival of non-native investors and large-scale land investments in groundnut is not a very clear possibility given the nature of the value chain. However, commercial farms in groundnut could be a distinctly possible future scenario if the demand for groundnut continues to increase and if existing value chain constraints are addressed leading to higher realization of returns from the investments. The VC needs to capitalise on promising business models such as the ones being developed by MADE  (DFID funded) and MOAP  (GiZ and EU co-funded) projects which could potentially provide an alternative to large-scale land acquisition by ‘non-natives’</t>
  </si>
  <si>
    <t xml:space="preserve">Secondary literature analysis on transparency, participation and consultation on large scale investments for land acquisitions in other commodities (not groundnut) present a dismal picture. Clearly, compromises on transparency, participation and consultation can happen in the groundnut sector as well. In the prevailing context, the process of transparency, participation and consultation in land acquisition can possibly be compromised if companies do not follow self-regulation and /or if VGGT framework is not applied. </t>
  </si>
  <si>
    <t>The challenge in increasing transparency, participation and consultation lies in the existing legal and regulatory framework for land governance. The approach to build up a strong legal and regulatory framework for land governance is to have a longer term, broader vision for the country. There is no law regulating private company-smallholder partnerships. A National Land Bill was brought in 2018, which when passed into law, can potentially address the challenge related to the land acquisition</t>
  </si>
  <si>
    <t>In Ghana, ~80 percent of land is governed by customary law. In this dispensation, generally, it is seen that equity, compensation and justice have been hostage to the discretions of chieftains and other authorities which have led to compromises on legitimate tenure rights of individuals and communities. The groundnut value chain is too nascent to assess whether this can happen or not happen. However, if past experiences are any guide to the future and in the absence of proper awareness, capacities and bargaining power, the land-owners in groundnut value chain also could find themselves short-shrifted.</t>
  </si>
  <si>
    <t>Same as 2.3.1</t>
  </si>
  <si>
    <t xml:space="preserve">Groundnut value chain development need to avoid policy-pitfalls and regulatory shortcomings experienced by other value chains in the country. </t>
  </si>
  <si>
    <t xml:space="preserve">The regulatory framework for land governance - though improving over the years - needs an implementation framework, capacities and mechanisms to ensure fairness, transparency, participation and consultations in land deals and in guiding alternative business models as is seen in the groundnut VC.The model framework of implementation of the new land bill needs to go through democratic process of consultation, awareness and capacity building throughout the country.  It also need provision for providing free legal assistance to communities affected by land deals. </t>
  </si>
  <si>
    <t>The iniquitous and inadequate compensation for land-leases, if not reformed, can potentially generate conflicts and confrontations in groundnut sector as well. If large-scale land acquisitions or agri-business investments materialise (low likelihood) and /or commercial farming expand (high likelihood) in the groundnut sector, then the socio-economic benefits realised by affected groundnut growers and workers could be low, leading to dissatisfaction. Therefore, unless current land governance regime get reformed, affected communities will not get redressal of their complaints and grievances.</t>
  </si>
  <si>
    <t>The new land bill need to reconsider equity, compensation and justice aspects highlighted by this value chain study</t>
  </si>
  <si>
    <t xml:space="preserve">Earlier examples of large-scale land leases in the country suggest violations and non-compliances with the principles of VGGT. This being not the case with groundnut offers opportunity to cleanly develop the value chain, which will require that past mistakes are not repeated. </t>
  </si>
  <si>
    <t xml:space="preserve">A category of actors and initiative needs to be supported that are searching for solutions such as aggregator linked smallholders model, being developed by MADE and MOAP programme for groundnut sector.  Multi-actor partnerships and experimentation with alternative business models need continued support. At the same time, new land policy bill would need to address private sector-small holder relationships. Also the new land bill need to be effectively implemented. </t>
  </si>
  <si>
    <t>Key informant interviews with the value chain actors, at different segments; survey with groundnut farmers, Secondary data from several sources</t>
  </si>
  <si>
    <t xml:space="preserve">Justification if adjustment of the score level = Gender equality is substantial in the value chain as groundnut provide many opportunities to women to earn independent incomes and to contirbute economically and in decision-making at household level. However, many issues need to be addressed to enhance gender equality in the VC. </t>
  </si>
  <si>
    <t xml:space="preserve">In Ghana, as in the rest of West Africa, groundnut is termed as the woman’s crop due to the major roles women play in its production, processing and trading. Women play main role in almost all agricultural operations for growing and harvesting groundnut. </t>
  </si>
  <si>
    <t xml:space="preserve">Women play main role in almost all agricultural operations for growing and harvesting groundnut.  Women have direct control over income earned from groundnut production. Most processing enterprises are run almost single-handedly by women that contribute average of 30% to total family income in processing families. 90 to 95% artisanal processing is done mainly by women while 50% industrial scale processing enterprises are run by women. Though men play dominant role as aggregators or wholesale traders in the groundnut VC, women also play significant role especially in the retail segment of the chain. While only 5 to 10% wholesale traders are women, the retail segment is dominated by women (80-90% women). </t>
  </si>
  <si>
    <t xml:space="preserve">Women’s access to resources and services generally and in the VC specifically are predisposed by the historical context, socio-cultural norms and systems of the Ghanaian society.  Land is inherited by men and women do not have any formal rights of their land. </t>
  </si>
  <si>
    <t xml:space="preserve">Even though women play significant economic roles in groundnut value chain and, yet they have very limited access to resources and services. </t>
  </si>
  <si>
    <t xml:space="preserve">Financial inclusion of women is reduced due to lack of ownership of land. Her abilities and confidence are reduced in accessing agriculture extension, financial and other services from formal government and other institutions. </t>
  </si>
  <si>
    <t xml:space="preserve">Women processors are using very rudimentary equipment and technologies for processing. Groundnut value chain have many initiatives working on improving groundnut seed and agronomic practices. However, there has been limited emphasis on post-harvest technologies. </t>
  </si>
  <si>
    <t xml:space="preserve">Groundnut value chain offers a lesson in enhancing women empowerment. As women cultivate their own plot, do their own processing and engage in trading activities on their own, women have considerable control over incomes earned. </t>
  </si>
  <si>
    <t>Groundnut provide self-esteem, and financial independence to women involved either as producers, processors or traders</t>
  </si>
  <si>
    <t>Women have no decision-making authority related to sale, purchase or transfer of household assets, including land</t>
  </si>
  <si>
    <t>Given their economic and other contributions, the study team found that women have exhibited exemplary leadership qualities in various parts of the groundnut value chain on an individual level. However, women are still very limited in number as part of farmer based organisations.</t>
  </si>
  <si>
    <t xml:space="preserve">Though most of the existing groups have at least one women in their leadership role, overall only 8 percent of women members in the groups are playing leadership roles. So, while women are showing their strength in running their groundnut businesses almost singlehandedly, their contributions are less recognized at group/community /societal levels. </t>
  </si>
  <si>
    <t xml:space="preserve">As highlighted above, women have limited presence, visibility and voice within the groups where they are members. </t>
  </si>
  <si>
    <t xml:space="preserve">women’ role is pervasive and dominant in many segments of the value chain. In our survey of 48 farmers, 98 percent reported that in their opinion, between men and women, women have more work load (including domestic work and child care). </t>
  </si>
  <si>
    <t xml:space="preserve">The strenuous activities in groundnut production, processing and trading are mostly carried out by women. ). The women in the groundnut value chain are subjected to strenuous working condition </t>
  </si>
  <si>
    <t xml:space="preserve">Women's access to resources and services are not commensurate to their economic role in the VC. This indicate gender-disparity in access to land and non-land asset as well as assistance and services from government /NGOs. </t>
  </si>
  <si>
    <t>a. Increase the inclusion and participation of women as members and leaders of farmer groups /social fora and platforms as this will enhance their access to services and resources
b. Better design and improved and expanded implmentation of MoAP pilot on financial inclusion through revolving fund to aggregators
c. One of Govt of Ghana (GOG) flagship program - Planting for Food and Jobs (PFJ) should include groundnut in its priority crop as the program document itself says that the priority will be given to value chains that are important for women and young people 
d. Establish social protection funds for women and their families who slide into further 'impoverishment' due to extraneous circumstances.</t>
  </si>
  <si>
    <t xml:space="preserve">Barriers to greater decision-making role of women in the VC are related to prevailing economic risks such as access to lands and other resources, social risks such as polygamous relationships, lack of opporutnities for education for women and policy risks such as groundnut not part of priority crop for various programs of the GoG.  </t>
  </si>
  <si>
    <t xml:space="preserve">Persistantly pushing a reformist agenda around these issues can bring positive change in next few years. </t>
  </si>
  <si>
    <t xml:space="preserve">While gender policy framework could provide minimum (and mandatory) representation of women in different groupings, the action could be more at grassroots in terms of promoting and supporting women's participation and capacities in groups. </t>
  </si>
  <si>
    <t xml:space="preserve">a. Modern post-harvest technologies (harvester, shelling machine, roaster, storage solutions etc.) in groundnut should be promoted on a large-scale by MoAP, MoFA and other projects /agencies in the country. These will not only improve production /processing efficiency but also ameliorate hardships of women in terms of health and safety risks being faced currently. 
b. Labour savings technologies are needed in groundnut production (e.g. for groundnut harvesting) and processing (e.g. mechanical processing tools) so that women’s strenuous work load in groundnut activities can be reduced. </t>
  </si>
  <si>
    <t>Discussions /survey with producers and processors, secondary data</t>
  </si>
  <si>
    <t>Majority of groundnut farmers surveyed believe that their household food expenditure is on the upturn over last five years. 90 percent groundnut farmers believe that their food expenditure as a proportion of total household expenditure has increased over the last five years. This is indicative of reduced per capita local production of food and downward trend in food supplies in local markets.</t>
  </si>
  <si>
    <t xml:space="preserve">Ghana does not produce enough food for its requirement. Ghana is not a self-sufficient country when it comes to the cereal market, and various cereals are imported from other countries to satisfy domestic needs. The priorities of the GoG to support Maize, Rice, Soyabean and other crops have paid off in terms of increased production and better self-reliance. However area under production of highly nutritious food crops such as groundnut, millets and sorghum have gone down over the years.The area under groundnut production have also gone down by 9 percent, over last 10 years, the country is increasingly relying on groundnut imports from Burkina Faso, Nigeria and other neighboring countries, to meet its domestic demand.       </t>
  </si>
  <si>
    <t>In line with inflation, consumer food prices have been increasing as is confirmed by a survey of groundnut farmers. In the survey, 31 percent of farmers reported that they have faced economic deficit (income minus expenditure). Seen together with inflation, this status is indicative of increasing distress and reduced accessibility to food.</t>
  </si>
  <si>
    <t xml:space="preserve">Food inflation in Ghana averaged 7.55 percent from 2013 until 2019, reaching an all-time high of 9.70 percent in December of 2016 and a record low of 5 percent in July of 2014. </t>
  </si>
  <si>
    <t>Several discussions with a range of key informants and consumers have confirmed that groundnut is a major ingredient for Northern diet, as in most households soups is taken almost daily. North Ghanaian diets include cereals, roots and tubers which are considered main commodities as on an average of 87 percent of households are consuming these, 7 times a week while vegetables and fruits are consumed by only 1 percent of households, 3 days in a week. With this pattern of diet, Ghana is confronted with the triple burden of malnutrition (i.e. Protein Energy Malnutrition, Macronutrient Malnutrition and Overweight &amp; Obesity). Protein Energy Malnutrition and Macronutrient Malnutrition are still prevalent in rural areas, especially in the Northern, Upper East and Upper West regions.</t>
  </si>
  <si>
    <t xml:space="preserve">The study team observed many instances of aflatoxin contaminated groundnut being used in the making of  paste and contaminated groundnut being used in making of kuli kuli. As per a strategic review of zero hunger in Ghana, aflatoxin has been implicated in the occurrence of stunting and underweight among children (Beesabathuni 2014). Unsafe food may cause diseases which will inevitably affect food utilization and predispose an individual to under-nutrition (Matilda Steiner-Asiedu et al, 2018). Overall, a strong need has emerged for measuring aflatoxin levels across the value chain as this can guide design of appropriate responses – both regulatory (including policy enforcements) and market level. At the same time, nutritional outcomes need to be assessed more rigorously to provide more evidence of impact of aflatoxin contaminated food items. And finally, all development programme and initiatives in Ghana would need to measure and improve their nutrition sensitiveness. </t>
  </si>
  <si>
    <t xml:space="preserve">The result of a survey of 48 groundnut farmers indicate that groundnut farmers dietary diversity is ‘medium’ with HDD score at 5.1. A small variability is noticed in the score of different category of farmers e.g. commercial farmers have a better HDDS at 5.4, followed by aggregator linked smallholders at 5.0 and lowest HDDS is for non-aggregator smallholders at 4.8. The dietary diversity may have done down over the years, given food inflation and in creasing household economic deficit especially in Northern Ghana. </t>
  </si>
  <si>
    <t xml:space="preserve">The food shortages are commonplace especially during June-Sep, as not enough storage is left for the period. In the survey with 48 farmers, 31 percent reported to be experiencing economic deficit (outflows are more than inflows). Groundnut value chain development in Ghana have a potential to reduce food and nutrition insecurity. Groundnut can provide higher incomes than cereals. As per MADE, gross profits for groundnut production stand at GH¢2,449 / ha, making groundnuts second only to Yam in terms of returns per hectare in the North. </t>
  </si>
  <si>
    <t xml:space="preserve">As indicated above, food price variations are increasing over last 5 years, putting additional pressures on household economy. Groundnut value chain development, in this context, have potential to increase stability of incomes and food security for groundnut producers and processors. </t>
  </si>
  <si>
    <t xml:space="preserve">While the GoG policies and programmes for promoting cereal crop production locally has been somewhat successful, it has had unintended effect of downscaling the production of nutritious crops. The GoG would need to review its priorities in the light of importance of groundnut for food and nutrition security of population, especially in the North Ghana. </t>
  </si>
  <si>
    <t xml:space="preserve">Accessibility and affordability of food is a increasing risk for the groundnut producers and processors as the data compiled demontrate. </t>
  </si>
  <si>
    <t xml:space="preserve">Enhanced groundnut production and processing can improve incomes and affordability of food. This is achievable if high quality planting material is provided to the farmers along with the needed management inputs and easy finance. </t>
  </si>
  <si>
    <t xml:space="preserve">Aflatoxin residues in groundnut products across the value chain represent a serious food safety and health risk to the Ghananian population. Lower awareness of the risk across the value chain is in itself a greater risk as 'ignorance' can lead to higher exposure to contaminated groundnut products for human and animals, leading to severe negative consequences across the food chain. </t>
  </si>
  <si>
    <t xml:space="preserve">The GoG can place priority on realising the potential of groundnut in terms of increasing gross earning of producers and processors, which will translate into increased incomes and thereby improved food consumption – both quantity and quality. </t>
  </si>
  <si>
    <t>a strong need has emerged for measuring aflatoxin levels across the value chain as this can guide design of appropriate responses – both regulatory (including policy enforcements) and market level. At the same time, nutritional outcomes need to be assessed more rigorously to provide more evidence of impact of aflatoxin contaminated food items. And all development programme and initiatives in Ghana would need to measure and improve their nutrition sensitiveness</t>
  </si>
  <si>
    <t xml:space="preserve">The main challenge FBOs and farmer apex networks face are the lack of accountable and transparent leadership. </t>
  </si>
  <si>
    <t xml:space="preserve">The agriculture system in Ghana is project based. Groundnut have also seen specific project investments (such as MoAP, MADE) recently which are emphasizing community involvement and participation in value chain development. The impact of these initiatives are already visible as captured in the above-sections. If the GoG policy and programme places more priority on the groundnut value chain, there is higher likelihoods of current constraints being addressed and increased community involvement in improving the value chain and livelihoods of the VC actors.   </t>
  </si>
  <si>
    <t xml:space="preserve"> </t>
  </si>
  <si>
    <t>Existing extension system is weak, not able to support uptake of new research innovations. The aggregator based model, though successful, is currently operating at a small-scale. Policy is another constraint as subsidy is provide for seed and fertilizer for cereal crops and not for groundnut crop e.g. there is no subsidy on TSP fertilizer for groundnut crop</t>
  </si>
  <si>
    <t xml:space="preserve">Existing FBOs /groups, though include women members, are not operating in the groundnut value chain. FBOs potential in terms of providing linkages to input and output markets needs to be realised in the groundnut value chain. Microfinance sector have collapsed in the country, reducing financial access to cash-crunched farmers. </t>
  </si>
  <si>
    <t xml:space="preserve">FBOs should be sensitised as part of groundnut value chain development for group level production, processing and marketing. The GoG can support this thorugh MoFA and other entities by making groundnut as one of their priority value chain receiving support. As VSLAs have proven to be effective mechanism for financial access to farmers, these would need enhanced support to become stronger. </t>
  </si>
  <si>
    <t xml:space="preserve">Groundnut value chain is showing signs of exemplary pro-poor, pro-women and pro-youth development. However, project based interventions from MADE and MoAP may remain small scale unless carefully scaled up  </t>
  </si>
  <si>
    <t xml:space="preserve">Continuous improvisation (based on experience) and consistent support to groundnut value chain development is needed. </t>
  </si>
  <si>
    <t xml:space="preserve">Women membership in FBOs is around 42 percent of total membership. Structures such as VSLAs are largely women-centric. Many producer and processing groups being promoted have women as their main members. Aggregator based out-grower model also include mainly women. </t>
  </si>
  <si>
    <t xml:space="preserve">Aggregator linked smallholders are able to get information and effective support through the aggregator, demonstrating a very trustworthy relationship between farmers /out-growers and aggregator. However, aggregator linked smallholders are only about 5 percent of total groundnut farmers in the country. </t>
  </si>
  <si>
    <t xml:space="preserve">Existing extension system in Ghana is weak, not able to effectively support uptake of new research innovations. In a survey of 48 farmers, 52 percent reported to have received assistance or participated in a rural development programme undertaken by an external organisation. Most of these received basic training related to groundnut production or processing. Even to train the groundnut farmers, knowledge of extension agent is also highlighted by key informants  a limiting factor. Extension agent lack logistics support. Policy is another constraint as subsidy is provide for seed and fertilizer for cereal crops and not for groundnut crop e.g. there is no subsidy on TSP fertilizer for groundnut crop. </t>
  </si>
  <si>
    <t xml:space="preserve">A large number of farmer based organisations are mobilised /promoted in Ghana, with very few of them actually working in the groundnut value chain. A survey of 48 groundnut farmers revealed that 42 percent are currently members of any FBO. In the same survey, only 8.3 percent reported to have used VSLA for taking credit for groundnut cultivation or processing. The study has noted some examples of successes, some examples of failures and some new alternative approaches to building social capital in the groundnut value chain. </t>
  </si>
  <si>
    <t xml:space="preserve">FBOs providing support to groundnut farmers are currently limited in number. However an aggregator linked smallholder support mechanism has been developed well by MoAP and MADE projects. These mechanisms are working very well to support farmers to access input and output markets. Their coverage though is only about 5 percent of total groundnut farmers in the country. Rest of the farmers are facing serious challenges in getting certified seed, fertiliser (due to a policy constraint), and support for improved agronomy and marketing of their produce. </t>
  </si>
  <si>
    <t xml:space="preserve">Basic health infrastructure in rural areas especially in North Ghana is limited. Community Health Intervention Planning and Services (CHIPS) is the basic unit of health delivery in Ghana for preventive care managed by a community health officer. As per a key informant, there are challenges and lot of factors that make health systems work improperly. Health care financing system and health insurance payment modalities are very weak, that tends to make the health care chain dysfunctional. </t>
  </si>
  <si>
    <t>Primary health centers are available approximately 2-3 miles from a village. The secondary hospitals are further away from villages. The first line of treatment in most cases is CHIPS or private doctors.</t>
  </si>
  <si>
    <t xml:space="preserve">The cost of local treatment is around 10 to 100 cedis ($1.8 to 18), depending on the disease. The health services are rudimentary and increasingly less affordable. </t>
  </si>
  <si>
    <t xml:space="preserve">In Ghana, majority of groundnut producers and processors live in compound houses. The three northern regions, Northern (23.2%), Upper East (17.6%) and Upper West (23.3%), recorded low proportions of households living in dwellings whose outer wall is constructed with cement. </t>
  </si>
  <si>
    <t>School enrolment data suggest dropout rate is high for children transitioning from primary to secondary schools. This is evident in primary school enrollment at 95.36 percent as per the data collected in many large-scale household surveys. However, it dramatically reduces at the secondary level, where enrolment is 59 percent.</t>
  </si>
  <si>
    <t>No such instances observed in the value chain</t>
  </si>
  <si>
    <t>Health care financing and primary health care system not working for the poor is a major risk.</t>
  </si>
  <si>
    <t>Basic health services needs to be improved, with current systemic constraints addressed</t>
  </si>
  <si>
    <t>Efficiency and productivity of groundnut production and processing will remain low without skill building intervention</t>
  </si>
  <si>
    <t>Knowledge and skill building programmes - on better management practices in groundnut production and processing - needs to be scaled up</t>
  </si>
  <si>
    <t xml:space="preserve">Most groundnut producers are illiterate and most groundnut processors are literate only up to Junior Secondary (JHS). The situation is changing now with children of groundnut farmers and processors. Several focus group discussions with groundnut farmers and processors revealed that most of the their children are now going to school. A survey of 48 groundnut farmers revealed that 73 percent of school age children are actually going to the school. </t>
  </si>
  <si>
    <t>Access to safe water and improved sanitation is poor in Ghana. A Water.org report says that 5 million (~18 percent) in Ghana lack access to safe water and 23 million (~82 percent) people lack access to improved sanitation.</t>
  </si>
  <si>
    <t>The challenge remains of promoting increased women’s participation and leadership roles in various groupingss as currently it is very limited.</t>
  </si>
  <si>
    <t xml:space="preserve">The strenuous activities in groundnut production are mostly carried out by women.Women work in unsafe working conditions on processing sites. </t>
  </si>
  <si>
    <t xml:space="preserve">Reduction in per capita production of food locally is a cause for concern. Another risk factor is a decreased per capital production of millets, Sorghum and groundnut, leading to higher imports from neighbouring countries. This represent a drain on the exchequer, and reduces nutrition-sensitive behaviours on dietary patterns.  </t>
  </si>
  <si>
    <t xml:space="preserve">Policy constraints can be removed to unleash groundnut value chain development. Extension machinery should get capacity building to support groundnut farmers and processors. Aggregator based model should be scaled up based on lessons learnt from experiences so far.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</si>
</sst>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2">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598">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0" xfId="0" applyBorder="1" applyAlignment="1" applyProtection="1">
      <alignment horizontal="center" vertical="top"/>
    </xf>
    <xf numFmtId="0" fontId="3" fillId="0" borderId="81"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9"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0" xfId="0" applyFont="1" applyBorder="1" applyAlignment="1" applyProtection="1">
      <alignment horizontal="center" vertical="top"/>
    </xf>
    <xf numFmtId="0" fontId="0" fillId="0" borderId="0" xfId="0" applyFill="1" applyProtection="1"/>
    <xf numFmtId="0" fontId="9" fillId="0" borderId="11" xfId="0" quotePrefix="1" applyFont="1" applyBorder="1" applyAlignment="1" applyProtection="1">
      <alignment horizontal="left" vertical="center" wrapText="1"/>
      <protection locked="0"/>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lignment horizontal="center"/>
    </xf>
    <xf numFmtId="0" fontId="0" fillId="0" borderId="21" xfId="0" applyBorder="1" applyAlignment="1">
      <alignment horizont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71"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0" fillId="0" borderId="72" xfId="0" applyBorder="1" applyAlignment="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10" fillId="0" borderId="36"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9" fillId="11" borderId="22"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1" borderId="64" xfId="0" applyFont="1" applyFill="1" applyBorder="1" applyAlignment="1" applyProtection="1">
      <alignment horizontal="left" vertical="top" wrapText="1"/>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2" xfId="0" applyFont="1" applyFill="1" applyBorder="1" applyAlignment="1" applyProtection="1">
      <alignment vertical="top" wrapText="1"/>
      <protection locked="0"/>
    </xf>
    <xf numFmtId="0" fontId="9" fillId="19" borderId="22" xfId="0" applyFont="1" applyFill="1" applyBorder="1" applyAlignment="1" applyProtection="1">
      <alignment horizontal="left" vertical="top" wrapText="1"/>
    </xf>
    <xf numFmtId="0" fontId="9" fillId="19" borderId="22" xfId="0" applyFont="1" applyFill="1" applyBorder="1" applyProtection="1"/>
    <xf numFmtId="0" fontId="2" fillId="19" borderId="61" xfId="0" applyFont="1" applyFill="1" applyBorder="1" applyAlignment="1" applyProtection="1">
      <alignment horizontal="center" vertical="center"/>
    </xf>
    <xf numFmtId="0" fontId="2" fillId="19" borderId="25" xfId="0" applyFont="1" applyFill="1" applyBorder="1" applyAlignment="1" applyProtection="1">
      <alignment horizontal="center" vertical="center"/>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10" fillId="0" borderId="40" xfId="0" applyFont="1" applyFill="1" applyBorder="1" applyAlignment="1" applyProtection="1">
      <alignment horizontal="left" vertical="top" wrapText="1"/>
      <protection locked="0"/>
    </xf>
    <xf numFmtId="0" fontId="2" fillId="11" borderId="61" xfId="0" applyFont="1" applyFill="1" applyBorder="1" applyAlignment="1" applyProtection="1">
      <alignment horizontal="center" vertical="center"/>
    </xf>
    <xf numFmtId="0" fontId="2" fillId="11" borderId="25"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9" fillId="12" borderId="6"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1" borderId="63" xfId="0" applyFont="1" applyFill="1" applyBorder="1" applyAlignment="1" applyProtection="1">
      <alignment horizontal="left" vertical="top" wrapText="1"/>
    </xf>
    <xf numFmtId="0" fontId="10" fillId="0" borderId="66"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10" fillId="0" borderId="65"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10" fillId="0" borderId="71" xfId="0" applyFont="1" applyFill="1" applyBorder="1" applyAlignment="1" applyProtection="1">
      <alignment horizontal="left" vertical="top" wrapText="1"/>
      <protection locked="0"/>
    </xf>
    <xf numFmtId="0" fontId="9" fillId="12" borderId="43" xfId="0" applyFont="1" applyFill="1" applyBorder="1" applyAlignment="1" applyProtection="1">
      <alignment horizontal="left" vertical="top" wrapText="1"/>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9" borderId="63" xfId="0" applyFont="1" applyFill="1" applyBorder="1" applyAlignment="1" applyProtection="1">
      <alignment horizontal="left" vertical="top" wrapText="1"/>
    </xf>
    <xf numFmtId="0" fontId="10" fillId="0" borderId="39"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9" borderId="6"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xf numFmtId="0" fontId="17" fillId="5" borderId="58" xfId="0" applyFont="1" applyFill="1" applyBorder="1" applyAlignment="1" applyProtection="1">
      <alignment horizontal="left" vertical="center" wrapText="1"/>
      <protection locked="0"/>
    </xf>
  </cellXfs>
  <cellStyles count="1">
    <cellStyle name="Normal" xfId="0" builtinId="0"/>
  </cellStyles>
  <dxfs count="164">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2.3725000000000001</c:v>
                </c:pt>
                <c:pt idx="1">
                  <c:v>2.5833333333333335</c:v>
                </c:pt>
                <c:pt idx="2">
                  <c:v>2.27</c:v>
                </c:pt>
                <c:pt idx="3">
                  <c:v>1.9166666666666667</c:v>
                </c:pt>
                <c:pt idx="4">
                  <c:v>2.0833333333333335</c:v>
                </c:pt>
                <c:pt idx="5">
                  <c:v>2</c:v>
                </c:pt>
              </c:numCache>
            </c:numRef>
          </c:val>
          <c:extLst>
            <c:ext xmlns:c16="http://schemas.microsoft.com/office/drawing/2014/chart" uri="{C3380CC4-5D6E-409C-BE32-E72D297353CC}">
              <c16:uniqueId val="{00000000-CBF5-4271-87C1-3925DB553ABB}"/>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CBF5-4271-87C1-3925DB553ABB}"/>
            </c:ext>
          </c:extLst>
        </c:ser>
        <c:dLbls>
          <c:showLegendKey val="0"/>
          <c:showVal val="0"/>
          <c:showCatName val="0"/>
          <c:showSerName val="0"/>
          <c:showPercent val="0"/>
          <c:showBubbleSize val="0"/>
        </c:dLbls>
        <c:axId val="737954440"/>
        <c:axId val="737954832"/>
      </c:radarChart>
      <c:catAx>
        <c:axId val="737954440"/>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en-US"/>
          </a:p>
        </c:txPr>
        <c:crossAx val="737954832"/>
        <c:crosses val="autoZero"/>
        <c:auto val="0"/>
        <c:lblAlgn val="ctr"/>
        <c:lblOffset val="100"/>
        <c:noMultiLvlLbl val="0"/>
      </c:catAx>
      <c:valAx>
        <c:axId val="737954832"/>
        <c:scaling>
          <c:orientation val="minMax"/>
          <c:max val="4"/>
          <c:min val="0"/>
        </c:scaling>
        <c:delete val="0"/>
        <c:axPos val="l"/>
        <c:majorGridlines/>
        <c:numFmt formatCode="@" sourceLinked="0"/>
        <c:majorTickMark val="out"/>
        <c:minorTickMark val="none"/>
        <c:tickLblPos val="nextTo"/>
        <c:txPr>
          <a:bodyPr rot="0" vert="horz"/>
          <a:lstStyle/>
          <a:p>
            <a:pPr>
              <a:defRPr/>
            </a:pPr>
            <a:endParaRPr lang="en-US"/>
          </a:p>
        </c:txPr>
        <c:crossAx val="737954440"/>
        <c:crosses val="autoZero"/>
        <c:crossBetween val="between"/>
      </c:valAx>
    </c:plotArea>
    <c:legend>
      <c:legendPos val="b"/>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a:extLst>
            <a:ext uri="{FF2B5EF4-FFF2-40B4-BE49-F238E27FC236}">
              <a16:creationId xmlns:a16="http://schemas.microsoft.com/office/drawing/2014/main" id="{00000000-0008-0000-0000-0000011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9"/>
  <sheetViews>
    <sheetView view="pageBreakPreview" zoomScaleNormal="100" zoomScaleSheetLayoutView="100" workbookViewId="0">
      <pane ySplit="3" topLeftCell="A4" activePane="bottomLeft" state="frozen"/>
      <selection pane="bottomLeft" activeCell="C16" sqref="C16"/>
    </sheetView>
  </sheetViews>
  <sheetFormatPr defaultColWidth="8.81640625" defaultRowHeight="12.5" x14ac:dyDescent="0.25"/>
  <cols>
    <col min="1" max="1" width="20" style="93" customWidth="1"/>
    <col min="2" max="2" width="13.26953125" style="93" customWidth="1"/>
    <col min="3" max="3" width="14.26953125" style="93" customWidth="1"/>
    <col min="4" max="4" width="10.453125" style="93" customWidth="1"/>
    <col min="5" max="5" width="8.453125" style="93" customWidth="1"/>
    <col min="6" max="6" width="13.453125" style="93" customWidth="1"/>
    <col min="7" max="7" width="11.26953125" style="93" customWidth="1"/>
    <col min="8" max="8" width="8.81640625" style="93"/>
    <col min="9" max="9" width="10.81640625" style="93" hidden="1" customWidth="1"/>
    <col min="10" max="16384" width="8.81640625" style="93"/>
  </cols>
  <sheetData>
    <row r="1" spans="1:10" ht="22.5" customHeight="1" thickBot="1" x14ac:dyDescent="0.35">
      <c r="A1" s="431" t="s">
        <v>212</v>
      </c>
      <c r="B1" s="432"/>
      <c r="C1" s="433"/>
      <c r="D1" s="392" t="s">
        <v>27</v>
      </c>
      <c r="E1" s="322"/>
      <c r="F1" s="402" t="s">
        <v>238</v>
      </c>
      <c r="G1" s="403"/>
      <c r="I1" s="221"/>
    </row>
    <row r="2" spans="1:10" ht="16.5" customHeight="1" thickBot="1" x14ac:dyDescent="0.35">
      <c r="A2" s="394"/>
      <c r="B2" s="395"/>
      <c r="C2" s="395"/>
      <c r="D2" s="323" t="s">
        <v>124</v>
      </c>
      <c r="E2" s="404" t="s">
        <v>239</v>
      </c>
      <c r="F2" s="404"/>
      <c r="G2" s="405"/>
    </row>
    <row r="3" spans="1:10" ht="18" customHeight="1" thickBot="1" x14ac:dyDescent="0.35">
      <c r="A3" s="16" t="s">
        <v>25</v>
      </c>
      <c r="B3" s="406">
        <v>43791</v>
      </c>
      <c r="C3" s="407"/>
      <c r="D3" s="17"/>
      <c r="E3" s="14"/>
      <c r="F3" s="14"/>
      <c r="G3" s="15"/>
      <c r="J3" s="282"/>
    </row>
    <row r="4" spans="1:10" ht="13.5" customHeight="1" x14ac:dyDescent="0.25">
      <c r="A4" s="13"/>
      <c r="B4" s="14"/>
      <c r="C4" s="14"/>
      <c r="D4" s="14"/>
      <c r="E4" s="14"/>
      <c r="F4" s="14"/>
      <c r="G4" s="15"/>
      <c r="J4" s="400"/>
    </row>
    <row r="5" spans="1:10" ht="20.25" customHeight="1" x14ac:dyDescent="0.25">
      <c r="A5" s="14"/>
      <c r="B5" s="14"/>
      <c r="C5" s="14"/>
      <c r="D5" s="14"/>
      <c r="E5" s="14"/>
      <c r="F5" s="14"/>
      <c r="G5" s="15"/>
      <c r="J5" s="400"/>
    </row>
    <row r="6" spans="1:10" ht="18" customHeight="1" x14ac:dyDescent="0.25">
      <c r="A6" s="14"/>
      <c r="B6" s="14"/>
      <c r="C6" s="14"/>
      <c r="D6" s="14"/>
      <c r="E6" s="14"/>
      <c r="F6" s="14"/>
      <c r="G6" s="15"/>
      <c r="J6" s="400"/>
    </row>
    <row r="7" spans="1:10" ht="18" customHeight="1" x14ac:dyDescent="0.25">
      <c r="A7" s="14"/>
      <c r="B7" s="14"/>
      <c r="C7" s="14"/>
      <c r="D7" s="14"/>
      <c r="E7" s="14"/>
      <c r="F7" s="14"/>
      <c r="G7" s="15"/>
    </row>
    <row r="8" spans="1:10" ht="18" customHeight="1" x14ac:dyDescent="0.25">
      <c r="A8" s="14"/>
      <c r="B8" s="14"/>
      <c r="C8" s="14"/>
      <c r="D8" s="14"/>
      <c r="E8" s="14"/>
      <c r="F8" s="14"/>
      <c r="G8" s="15"/>
    </row>
    <row r="9" spans="1:10" ht="18" customHeight="1" x14ac:dyDescent="0.25">
      <c r="A9" s="14"/>
      <c r="B9" s="14"/>
      <c r="C9" s="14"/>
      <c r="D9" s="14"/>
      <c r="E9" s="14"/>
      <c r="F9" s="14"/>
      <c r="G9" s="15"/>
    </row>
    <row r="10" spans="1:10" ht="6" customHeight="1" thickBot="1" x14ac:dyDescent="0.3">
      <c r="A10" s="13"/>
      <c r="B10" s="14"/>
      <c r="C10" s="14"/>
      <c r="D10" s="14"/>
      <c r="E10" s="14"/>
      <c r="F10" s="14"/>
      <c r="G10" s="15"/>
    </row>
    <row r="11" spans="1:10" ht="13" hidden="1" thickBot="1" x14ac:dyDescent="0.3">
      <c r="A11" s="13"/>
      <c r="B11" s="14"/>
      <c r="C11" s="14"/>
      <c r="D11" s="14"/>
      <c r="E11" s="14"/>
      <c r="F11" s="14"/>
      <c r="G11" s="15"/>
    </row>
    <row r="12" spans="1:10" ht="13.5" thickBot="1" x14ac:dyDescent="0.35">
      <c r="A12" s="423" t="s">
        <v>83</v>
      </c>
      <c r="B12" s="424"/>
      <c r="C12" s="427" t="s">
        <v>84</v>
      </c>
      <c r="D12" s="428"/>
      <c r="E12" s="408" t="s">
        <v>7</v>
      </c>
      <c r="F12" s="18" t="s">
        <v>85</v>
      </c>
      <c r="G12" s="19" t="str">
        <f>Register!H3</f>
        <v>../../20..</v>
      </c>
    </row>
    <row r="13" spans="1:10" ht="13.5" thickBot="1" x14ac:dyDescent="0.35">
      <c r="A13" s="425"/>
      <c r="B13" s="426"/>
      <c r="C13" s="86" t="s">
        <v>87</v>
      </c>
      <c r="D13" s="87" t="s">
        <v>88</v>
      </c>
      <c r="E13" s="409"/>
      <c r="F13" s="20" t="s">
        <v>87</v>
      </c>
      <c r="G13" s="21" t="s">
        <v>88</v>
      </c>
      <c r="I13" s="222" t="s">
        <v>15</v>
      </c>
    </row>
    <row r="14" spans="1:10" ht="14" x14ac:dyDescent="0.25">
      <c r="A14" s="413" t="str">
        <f>Register!A5</f>
        <v>1. WORKING CONDITIONS</v>
      </c>
      <c r="B14" s="414"/>
      <c r="C14" s="324" t="str">
        <f>Register!C10</f>
        <v>Moderate/Low</v>
      </c>
      <c r="D14" s="309">
        <f>Register!B10</f>
        <v>2.3725000000000001</v>
      </c>
      <c r="E14" s="310" t="str">
        <f>Register!D10</f>
        <v>↑</v>
      </c>
      <c r="F14" s="22" t="str">
        <f>Register!I10</f>
        <v>Not at all</v>
      </c>
      <c r="G14" s="316">
        <f>Register!H10</f>
        <v>0</v>
      </c>
      <c r="I14" s="223" t="e">
        <f>Register!#REF!</f>
        <v>#REF!</v>
      </c>
    </row>
    <row r="15" spans="1:10" ht="14" x14ac:dyDescent="0.25">
      <c r="A15" s="415" t="str">
        <f>Register!A11</f>
        <v>2. LAND &amp; WATER RIGHTS</v>
      </c>
      <c r="B15" s="416"/>
      <c r="C15" s="325" t="str">
        <f>Register!C15</f>
        <v>Substantial</v>
      </c>
      <c r="D15" s="311">
        <f>Register!B15</f>
        <v>2.5833333333333335</v>
      </c>
      <c r="E15" s="312" t="str">
        <f>Register!D15</f>
        <v>↑</v>
      </c>
      <c r="F15" s="23" t="str">
        <f>Register!I15</f>
        <v>Not at all</v>
      </c>
      <c r="G15" s="317">
        <f>Register!H15</f>
        <v>0</v>
      </c>
      <c r="I15" s="224" t="e">
        <f>Register!#REF!</f>
        <v>#REF!</v>
      </c>
    </row>
    <row r="16" spans="1:10" ht="14" x14ac:dyDescent="0.25">
      <c r="A16" s="417" t="str">
        <f>Register!A16</f>
        <v>3. GENDER EQUALITY</v>
      </c>
      <c r="B16" s="418"/>
      <c r="C16" s="325" t="str">
        <f>Register!C22</f>
        <v>Moderate/Low</v>
      </c>
      <c r="D16" s="311">
        <f>Register!B22</f>
        <v>2.27</v>
      </c>
      <c r="E16" s="312" t="str">
        <f>Register!D22</f>
        <v>↑</v>
      </c>
      <c r="F16" s="23" t="str">
        <f>Register!I22</f>
        <v>Not at all</v>
      </c>
      <c r="G16" s="317">
        <f>Register!H22</f>
        <v>0</v>
      </c>
      <c r="I16" s="224" t="e">
        <f>Register!#REF!</f>
        <v>#REF!</v>
      </c>
    </row>
    <row r="17" spans="1:9" ht="14" x14ac:dyDescent="0.25">
      <c r="A17" s="419" t="str">
        <f>Register!A23</f>
        <v>4. FOOD AND NUTRITION SECURITY</v>
      </c>
      <c r="B17" s="420"/>
      <c r="C17" s="325" t="str">
        <f>Register!C28</f>
        <v>Moderate/Low</v>
      </c>
      <c r="D17" s="311">
        <f>Register!B28</f>
        <v>1.9166666666666667</v>
      </c>
      <c r="E17" s="312" t="str">
        <f>Register!D28</f>
        <v>↑</v>
      </c>
      <c r="F17" s="23" t="str">
        <f>Register!I28</f>
        <v>Not at all</v>
      </c>
      <c r="G17" s="317">
        <f>Register!H28</f>
        <v>0</v>
      </c>
      <c r="I17" s="224" t="e">
        <f>Register!#REF!</f>
        <v>#REF!</v>
      </c>
    </row>
    <row r="18" spans="1:9" ht="14" x14ac:dyDescent="0.25">
      <c r="A18" s="429" t="str">
        <f>Register!A29</f>
        <v>5. SOCIAL CAPITAL</v>
      </c>
      <c r="B18" s="430"/>
      <c r="C18" s="325" t="str">
        <f>Register!C33</f>
        <v>Moderate/Low</v>
      </c>
      <c r="D18" s="313">
        <f>Register!B33</f>
        <v>2.0833333333333335</v>
      </c>
      <c r="E18" s="312" t="str">
        <f>Register!D33</f>
        <v>↑</v>
      </c>
      <c r="F18" s="302" t="str">
        <f>Register!I33</f>
        <v>Not at all</v>
      </c>
      <c r="G18" s="317">
        <f>Register!H33</f>
        <v>0</v>
      </c>
      <c r="I18" s="301"/>
    </row>
    <row r="19" spans="1:9" ht="14.5" thickBot="1" x14ac:dyDescent="0.3">
      <c r="A19" s="421" t="str">
        <f>Register!A34</f>
        <v>6. LIVING CONDITIONS</v>
      </c>
      <c r="B19" s="422"/>
      <c r="C19" s="326" t="str">
        <f>Register!C39</f>
        <v>Moderate/Low</v>
      </c>
      <c r="D19" s="314">
        <f>Register!B39</f>
        <v>2</v>
      </c>
      <c r="E19" s="315" t="str">
        <f>Register!D39</f>
        <v>↑</v>
      </c>
      <c r="F19" s="24" t="str">
        <f>Register!I39</f>
        <v>Not at all</v>
      </c>
      <c r="G19" s="318">
        <f>Register!H39</f>
        <v>0</v>
      </c>
      <c r="I19" s="225" t="e">
        <f>Register!#REF!</f>
        <v>#REF!</v>
      </c>
    </row>
    <row r="20" spans="1:9" s="114" customFormat="1" ht="9" customHeight="1" thickBot="1" x14ac:dyDescent="0.3">
      <c r="A20" s="25"/>
      <c r="B20" s="26"/>
      <c r="C20" s="26"/>
      <c r="D20" s="26"/>
      <c r="E20" s="14"/>
      <c r="F20" s="27"/>
      <c r="G20" s="15"/>
      <c r="I20" s="226" t="e">
        <f>AVERAGE(I14:I19)</f>
        <v>#REF!</v>
      </c>
    </row>
    <row r="21" spans="1:9" ht="13.5" thickBot="1" x14ac:dyDescent="0.35">
      <c r="A21" s="410" t="s">
        <v>8</v>
      </c>
      <c r="B21" s="411"/>
      <c r="C21" s="411"/>
      <c r="D21" s="411"/>
      <c r="E21" s="411"/>
      <c r="F21" s="411"/>
      <c r="G21" s="412"/>
    </row>
    <row r="22" spans="1:9" ht="107.25" customHeight="1" thickBot="1" x14ac:dyDescent="0.3">
      <c r="A22" s="434" t="s">
        <v>229</v>
      </c>
      <c r="B22" s="435"/>
      <c r="C22" s="435"/>
      <c r="D22" s="435"/>
      <c r="E22" s="435"/>
      <c r="F22" s="435"/>
      <c r="G22" s="436"/>
    </row>
    <row r="23" spans="1:9" ht="7.5" customHeight="1" thickBot="1" x14ac:dyDescent="0.3">
      <c r="A23" s="13"/>
      <c r="B23" s="14"/>
      <c r="C23" s="14"/>
      <c r="D23" s="14"/>
      <c r="E23" s="14"/>
      <c r="F23" s="14"/>
      <c r="G23" s="15"/>
    </row>
    <row r="24" spans="1:9" ht="13.5" thickBot="1" x14ac:dyDescent="0.35">
      <c r="A24" s="437" t="s">
        <v>89</v>
      </c>
      <c r="B24" s="438"/>
      <c r="C24" s="438"/>
      <c r="D24" s="440"/>
      <c r="E24" s="440"/>
      <c r="F24" s="440"/>
      <c r="G24" s="441"/>
    </row>
    <row r="25" spans="1:9" ht="105.75" customHeight="1" thickBot="1" x14ac:dyDescent="0.3">
      <c r="A25" s="434" t="s">
        <v>229</v>
      </c>
      <c r="B25" s="435"/>
      <c r="C25" s="435"/>
      <c r="D25" s="435"/>
      <c r="E25" s="435"/>
      <c r="F25" s="435"/>
      <c r="G25" s="436"/>
    </row>
    <row r="26" spans="1:9" ht="13.5" thickBot="1" x14ac:dyDescent="0.35">
      <c r="A26" s="437" t="s">
        <v>90</v>
      </c>
      <c r="B26" s="438"/>
      <c r="C26" s="438"/>
      <c r="D26" s="438"/>
      <c r="E26" s="438"/>
      <c r="F26" s="438"/>
      <c r="G26" s="439"/>
    </row>
    <row r="27" spans="1:9" ht="83.25" customHeight="1" thickBot="1" x14ac:dyDescent="0.3">
      <c r="A27" s="434" t="s">
        <v>229</v>
      </c>
      <c r="B27" s="435"/>
      <c r="C27" s="435"/>
      <c r="D27" s="435"/>
      <c r="E27" s="435"/>
      <c r="F27" s="435"/>
      <c r="G27" s="436"/>
    </row>
    <row r="28" spans="1:9" ht="13.5" thickBot="1" x14ac:dyDescent="0.35">
      <c r="A28" s="437" t="s">
        <v>17</v>
      </c>
      <c r="B28" s="438"/>
      <c r="C28" s="438"/>
      <c r="D28" s="438"/>
      <c r="E28" s="438"/>
      <c r="F28" s="438"/>
      <c r="G28" s="439"/>
    </row>
    <row r="29" spans="1:9" ht="83.25" customHeight="1" thickBot="1" x14ac:dyDescent="0.3">
      <c r="A29" s="434" t="s">
        <v>229</v>
      </c>
      <c r="B29" s="435"/>
      <c r="C29" s="435"/>
      <c r="D29" s="435"/>
      <c r="E29" s="435"/>
      <c r="F29" s="435"/>
      <c r="G29" s="436"/>
    </row>
  </sheetData>
  <sheetProtection password="CC15" sheet="1" objects="1" scenarios="1" formatRows="0"/>
  <mergeCells count="21">
    <mergeCell ref="A29:G29"/>
    <mergeCell ref="A28:G28"/>
    <mergeCell ref="A22:G22"/>
    <mergeCell ref="A25:G25"/>
    <mergeCell ref="A26:G26"/>
    <mergeCell ref="A27:G27"/>
    <mergeCell ref="A24:G24"/>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s>
  <phoneticPr fontId="1" type="noConversion"/>
  <conditionalFormatting sqref="A8:G9">
    <cfRule type="cellIs" dxfId="163" priority="1" operator="equal">
      <formula>"High"</formula>
    </cfRule>
    <cfRule type="cellIs" dxfId="162" priority="2" operator="equal">
      <formula>"Substantial"</formula>
    </cfRule>
    <cfRule type="cellIs" dxfId="161" priority="3" operator="equal">
      <formula>"Moderate"</formula>
    </cfRule>
    <cfRule type="cellIs" dxfId="160"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52"/>
  <sheetViews>
    <sheetView tabSelected="1" topLeftCell="B1" zoomScaleNormal="100" zoomScaleSheetLayoutView="100" workbookViewId="0">
      <pane ySplit="4" topLeftCell="A32" activePane="bottomLeft" state="frozen"/>
      <selection pane="bottomLeft" activeCell="F35" sqref="F35"/>
    </sheetView>
  </sheetViews>
  <sheetFormatPr defaultColWidth="8.81640625" defaultRowHeight="12.5" x14ac:dyDescent="0.25"/>
  <cols>
    <col min="1" max="1" width="36.7265625" style="14" customWidth="1"/>
    <col min="2" max="2" width="10.26953125" style="271" customWidth="1"/>
    <col min="3" max="3" width="15.1796875" style="114" customWidth="1"/>
    <col min="4" max="4" width="6.26953125" style="114" customWidth="1"/>
    <col min="5" max="5" width="66.453125" style="93" customWidth="1"/>
    <col min="6" max="7" width="39.26953125" style="93" customWidth="1"/>
    <col min="8" max="8" width="6" style="271" customWidth="1"/>
    <col min="9" max="9" width="14.1796875" style="114" customWidth="1"/>
    <col min="10" max="10" width="8.81640625" style="93" hidden="1" customWidth="1"/>
    <col min="11" max="11" width="9.1796875" style="93" hidden="1" customWidth="1"/>
    <col min="12" max="12" width="14.81640625" style="93" hidden="1" customWidth="1"/>
    <col min="13" max="13" width="9.1796875" style="93" hidden="1" customWidth="1"/>
    <col min="14" max="14" width="9.1796875" style="93" customWidth="1"/>
    <col min="15" max="16384" width="8.81640625" style="93"/>
  </cols>
  <sheetData>
    <row r="1" spans="1:15" s="106" customFormat="1" ht="27.75" customHeight="1" thickBot="1" x14ac:dyDescent="0.4">
      <c r="A1" s="446" t="str">
        <f>Profile!F1</f>
        <v>Groundnut</v>
      </c>
      <c r="B1" s="447"/>
      <c r="C1" s="361" t="s">
        <v>22</v>
      </c>
      <c r="D1" s="442" t="str">
        <f>Profile!E2</f>
        <v>Ghana</v>
      </c>
      <c r="E1" s="443"/>
      <c r="F1" s="359" t="s">
        <v>26</v>
      </c>
      <c r="G1" s="360">
        <f>Profile!B3</f>
        <v>43791</v>
      </c>
      <c r="H1" s="444" t="s">
        <v>80</v>
      </c>
      <c r="I1" s="445"/>
      <c r="M1" s="107"/>
    </row>
    <row r="2" spans="1:15" s="106" customFormat="1" ht="10.5" customHeight="1" x14ac:dyDescent="0.25">
      <c r="A2" s="450" t="s">
        <v>9</v>
      </c>
      <c r="B2" s="462" t="s">
        <v>88</v>
      </c>
      <c r="C2" s="465" t="s">
        <v>87</v>
      </c>
      <c r="D2" s="453" t="s">
        <v>7</v>
      </c>
      <c r="E2" s="459" t="s">
        <v>10</v>
      </c>
      <c r="F2" s="453" t="s">
        <v>18</v>
      </c>
      <c r="G2" s="456" t="s">
        <v>86</v>
      </c>
      <c r="H2" s="444" t="s">
        <v>82</v>
      </c>
      <c r="I2" s="445"/>
      <c r="M2" s="107"/>
    </row>
    <row r="3" spans="1:15" s="107" customFormat="1" ht="13.5" customHeight="1" thickBot="1" x14ac:dyDescent="0.3">
      <c r="A3" s="451"/>
      <c r="B3" s="463"/>
      <c r="C3" s="466"/>
      <c r="D3" s="454"/>
      <c r="E3" s="460"/>
      <c r="F3" s="454"/>
      <c r="G3" s="457"/>
      <c r="H3" s="448" t="s">
        <v>81</v>
      </c>
      <c r="I3" s="449"/>
      <c r="L3" s="108" t="str">
        <f>Questionnaire!$N$3</f>
        <v>High</v>
      </c>
      <c r="M3" s="107" t="s">
        <v>20</v>
      </c>
    </row>
    <row r="4" spans="1:15" s="109" customFormat="1" ht="13.5" thickBot="1" x14ac:dyDescent="0.3">
      <c r="A4" s="452"/>
      <c r="B4" s="464"/>
      <c r="C4" s="467"/>
      <c r="D4" s="455"/>
      <c r="E4" s="461"/>
      <c r="F4" s="455"/>
      <c r="G4" s="458"/>
      <c r="H4" s="84" t="s">
        <v>1</v>
      </c>
      <c r="I4" s="85" t="s">
        <v>6</v>
      </c>
      <c r="L4" s="108" t="str">
        <f>Questionnaire!$N$4</f>
        <v>Substantial</v>
      </c>
      <c r="M4" s="107" t="s">
        <v>3</v>
      </c>
    </row>
    <row r="5" spans="1:15" s="107" customFormat="1" ht="15" customHeight="1" thickBot="1" x14ac:dyDescent="0.3">
      <c r="A5" s="53" t="str">
        <f>Questionnaire!$A$3</f>
        <v>1. WORKING CONDITIONS</v>
      </c>
      <c r="B5" s="54"/>
      <c r="C5" s="54"/>
      <c r="D5" s="54"/>
      <c r="E5" s="55"/>
      <c r="F5" s="55"/>
      <c r="G5" s="55"/>
      <c r="H5" s="55"/>
      <c r="I5" s="276"/>
      <c r="L5" s="108" t="str">
        <f>Questionnaire!$N$5</f>
        <v>Moderate/Low</v>
      </c>
      <c r="M5" s="107" t="s">
        <v>21</v>
      </c>
    </row>
    <row r="6" spans="1:15" s="110" customFormat="1" ht="322" x14ac:dyDescent="0.25">
      <c r="A6" s="56" t="str">
        <f>Questionnaire!$A$4</f>
        <v>1.1 Respect of labour rights</v>
      </c>
      <c r="B6" s="327">
        <f>Questionnaire!J10</f>
        <v>2.4900000000000002</v>
      </c>
      <c r="C6" s="328" t="str">
        <f>IF(B6&lt;1.5,$L$6,IF(B6&lt;2.5,$L$5,IF(B6&lt;3.5,$L$4,IF(B6&lt;4.5,$L$3,"n/a"))))</f>
        <v>Moderate/Low</v>
      </c>
      <c r="D6" s="329" t="str">
        <f>IF(H6&lt;B6,"↑",IF(H6&gt;B6,"↓","↔"))</f>
        <v>↑</v>
      </c>
      <c r="E6" s="2" t="s">
        <v>253</v>
      </c>
      <c r="F6" s="401" t="s">
        <v>255</v>
      </c>
      <c r="G6" s="1"/>
      <c r="H6" s="232">
        <v>0</v>
      </c>
      <c r="I6" s="275" t="str">
        <f>IF(H6&lt;1.5,$L$6,IF(H6&lt;2.5,$L$5,IF(H6&lt;3.5,$L$4,IF(H6&lt;4.5,$L$3,"n/a"))))</f>
        <v>Not at all</v>
      </c>
      <c r="K6" s="110" t="s">
        <v>11</v>
      </c>
      <c r="L6" s="108" t="str">
        <f>Questionnaire!$N$6</f>
        <v>Not at all</v>
      </c>
      <c r="M6" s="110" t="s">
        <v>4</v>
      </c>
    </row>
    <row r="7" spans="1:15" s="110" customFormat="1" ht="98" x14ac:dyDescent="0.25">
      <c r="A7" s="57" t="str">
        <f>Questionnaire!$A$11</f>
        <v>1.2 Child Labour</v>
      </c>
      <c r="B7" s="330">
        <f>Questionnaire!J14</f>
        <v>3</v>
      </c>
      <c r="C7" s="331" t="str">
        <f>IF(B7&lt;1.5,$L$6,IF(B7&lt;2.5,$L$5,IF(B7&lt;3.5,$L$4,IF(B7&lt;4.5,$L$3,"n/a"))))</f>
        <v>Substantial</v>
      </c>
      <c r="D7" s="332" t="str">
        <f>IF(H7&lt;B7,"↑",IF(H7&gt;B7,"↓","↔"))</f>
        <v>↑</v>
      </c>
      <c r="E7" s="3" t="s">
        <v>256</v>
      </c>
      <c r="F7" s="3" t="s">
        <v>257</v>
      </c>
      <c r="G7" s="3"/>
      <c r="H7" s="233">
        <v>0</v>
      </c>
      <c r="I7" s="275" t="str">
        <f>IF(H7&lt;1.5,$L$6,IF(H7&lt;2.5,$L$5,IF(H7&lt;3.5,$L$4,IF(H7&lt;4.5,$L$3,"n/a"))))</f>
        <v>Not at all</v>
      </c>
      <c r="K7" s="110" t="s">
        <v>12</v>
      </c>
      <c r="L7" s="108" t="str">
        <f>Questionnaire!$N$7</f>
        <v>n/a</v>
      </c>
    </row>
    <row r="8" spans="1:15" s="110" customFormat="1" ht="294" x14ac:dyDescent="0.25">
      <c r="A8" s="57" t="str">
        <f>Questionnaire!$A$15</f>
        <v>1.3 Job safety</v>
      </c>
      <c r="B8" s="330">
        <f>Questionnaire!J17</f>
        <v>1</v>
      </c>
      <c r="C8" s="333" t="str">
        <f>IF(B8&lt;1.5,$L$6,IF(B8&lt;2.5,$L$5,IF(B8&lt;3.5,$L$4,IF(B8&lt;4.5,$L$3,"n/a"))))</f>
        <v>Not at all</v>
      </c>
      <c r="D8" s="332" t="str">
        <f>IF(H8&lt;B8,"↑",IF(H8&gt;B8,"↓","↔"))</f>
        <v>↑</v>
      </c>
      <c r="E8" s="3" t="s">
        <v>258</v>
      </c>
      <c r="F8" s="3" t="s">
        <v>261</v>
      </c>
      <c r="G8" s="3"/>
      <c r="H8" s="233">
        <v>0</v>
      </c>
      <c r="I8" s="275" t="str">
        <f>IF(H8&lt;1.5,$L$6,IF(H8&lt;2.5,$L$5,IF(H8&lt;3.5,$L$4,IF(H8&lt;4.5,$L$3,"n/a"))))</f>
        <v>Not at all</v>
      </c>
      <c r="K8" s="110" t="s">
        <v>13</v>
      </c>
      <c r="L8" s="111"/>
    </row>
    <row r="9" spans="1:15" s="110" customFormat="1" ht="182.5" thickBot="1" x14ac:dyDescent="0.3">
      <c r="A9" s="58" t="str">
        <f>Questionnaire!$A$18</f>
        <v>1.4 Attractiveness</v>
      </c>
      <c r="B9" s="334">
        <f>Questionnaire!J21</f>
        <v>3</v>
      </c>
      <c r="C9" s="331" t="str">
        <f>IF(B9&lt;1.5,$L$6,IF(B9&lt;2.5,$L$5,IF(B9&lt;3.5,$L$4,IF(B9&lt;4.5,$L$3,"n/a"))))</f>
        <v>Substantial</v>
      </c>
      <c r="D9" s="335" t="str">
        <f>IF(H9&lt;B9,"↑",IF(H9&gt;B9,"↓","↔"))</f>
        <v>↑</v>
      </c>
      <c r="E9" s="4" t="s">
        <v>259</v>
      </c>
      <c r="F9" s="4" t="s">
        <v>260</v>
      </c>
      <c r="G9" s="4"/>
      <c r="H9" s="234">
        <v>0</v>
      </c>
      <c r="I9" s="245" t="str">
        <f>IF(H9&lt;1.5,$L$6,IF(H9&lt;2.5,$L$5,IF(H9&lt;3.5,$L$4,IF(H9&lt;4.5,$L$3,"n/a"))))</f>
        <v>Not at all</v>
      </c>
      <c r="L9" s="111"/>
    </row>
    <row r="10" spans="1:15" s="113" customFormat="1" ht="18" customHeight="1" thickTop="1" thickBot="1" x14ac:dyDescent="0.35">
      <c r="A10" s="59" t="s">
        <v>14</v>
      </c>
      <c r="B10" s="336">
        <f>IF(COUNT(B6:B9)=0,"n/a",(AVERAGE(B6:B9)))</f>
        <v>2.3725000000000001</v>
      </c>
      <c r="C10" s="393" t="str">
        <f>IF(B10&lt;1.5,$L$6,IF(B10&lt;2.5,$L$5,IF(B10&lt;3.5,$L$4,IF(B10&lt;4.5,$L$3,"n/a"))))</f>
        <v>Moderate/Low</v>
      </c>
      <c r="D10" s="337" t="str">
        <f>IF(H10&lt;B10,"↑",IF(H10&gt;B10,"↓","↔"))</f>
        <v>↑</v>
      </c>
      <c r="E10" s="11"/>
      <c r="F10" s="112"/>
      <c r="G10" s="112"/>
      <c r="H10" s="12">
        <f>AVERAGE(H6:H9)</f>
        <v>0</v>
      </c>
      <c r="I10" s="274" t="str">
        <f>IF(H10&lt;1.5,$L$6,IF(H10&lt;2.5,$L$5,IF(H10&lt;3.5,$L$4,IF(H10&lt;4.5,$L$3,"n/a"))))</f>
        <v>Not at all</v>
      </c>
      <c r="O10" s="282"/>
    </row>
    <row r="11" spans="1:15" s="110" customFormat="1" ht="15" customHeight="1" thickBot="1" x14ac:dyDescent="0.3">
      <c r="A11" s="60" t="str">
        <f>Questionnaire!$A$22</f>
        <v>2. LAND &amp; WATER RIGHTS</v>
      </c>
      <c r="B11" s="338"/>
      <c r="C11" s="338"/>
      <c r="D11" s="339"/>
      <c r="E11" s="61"/>
      <c r="F11" s="61"/>
      <c r="G11" s="61"/>
      <c r="H11" s="61"/>
      <c r="I11" s="277"/>
    </row>
    <row r="12" spans="1:15" s="110" customFormat="1" ht="168" x14ac:dyDescent="0.25">
      <c r="A12" s="62" t="str">
        <f>Questionnaire!$A$23</f>
        <v xml:space="preserve">2.1 Adherence to VGGT </v>
      </c>
      <c r="B12" s="340">
        <f>Questionnaire!J26</f>
        <v>3</v>
      </c>
      <c r="C12" s="341" t="str">
        <f>IF(B12&lt;1.5,$L$6,IF(B12&lt;2.5,$L$5,IF(B12&lt;3.5,$L$4,IF(B12&lt;4.5,$L$3,"n/a"))))</f>
        <v>Substantial</v>
      </c>
      <c r="D12" s="332" t="str">
        <f>IF(H12&lt;B12,"↑",IF(H12&gt;B12,"↓","↔"))</f>
        <v>↑</v>
      </c>
      <c r="E12" s="5" t="s">
        <v>272</v>
      </c>
      <c r="F12" s="1" t="s">
        <v>273</v>
      </c>
      <c r="G12" s="1"/>
      <c r="H12" s="232">
        <v>0</v>
      </c>
      <c r="I12" s="275" t="str">
        <f>IF(H12&lt;1.5,$L$6,IF(H12&lt;2.5,$L$5,IF(H12&lt;3.5,$L$4,IF(H12&lt;4.5,$L$3,"n/a"))))</f>
        <v>Not at all</v>
      </c>
    </row>
    <row r="13" spans="1:15" s="110" customFormat="1" ht="210" x14ac:dyDescent="0.25">
      <c r="A13" s="63" t="str">
        <f>Questionnaire!$A$27</f>
        <v>2.2 Transparency, participation and consultation</v>
      </c>
      <c r="B13" s="342">
        <f>Questionnaire!J32</f>
        <v>2.75</v>
      </c>
      <c r="C13" s="333" t="str">
        <f>IF(B13&lt;1.5,$L$6,IF(B13&lt;2.5,$L$5,IF(B13&lt;3.5,$L$4,IF(B13&lt;4.5,$L$3,"n/a"))))</f>
        <v>Substantial</v>
      </c>
      <c r="D13" s="332" t="str">
        <f>IF(H13&lt;B13,"↑",IF(H13&gt;B13,"↓","↔"))</f>
        <v>↑</v>
      </c>
      <c r="E13" s="6" t="s">
        <v>268</v>
      </c>
      <c r="F13" s="3" t="s">
        <v>269</v>
      </c>
      <c r="G13" s="3"/>
      <c r="H13" s="233">
        <v>0</v>
      </c>
      <c r="I13" s="275" t="str">
        <f>IF(H13&lt;1.5,$L$6,IF(H13&lt;2.5,$L$5,IF(H13&lt;3.5,$L$4,IF(H13&lt;4.5,$L$3,"n/a"))))</f>
        <v>Not at all</v>
      </c>
    </row>
    <row r="14" spans="1:15" s="110" customFormat="1" ht="126.5" thickBot="1" x14ac:dyDescent="0.3">
      <c r="A14" s="64" t="str">
        <f>Questionnaire!$A$33</f>
        <v>2.3  Equity,compensation and justice</v>
      </c>
      <c r="B14" s="343">
        <f>Questionnaire!J38</f>
        <v>2</v>
      </c>
      <c r="C14" s="331" t="str">
        <f>IF(B14&lt;1.5,$L$6,IF(B14&lt;2.5,$L$5,IF(B14&lt;3.5,$L$4,IF(B14&lt;4.5,$L$3,"n/a"))))</f>
        <v>Moderate/Low</v>
      </c>
      <c r="D14" s="335" t="str">
        <f>IF(H14&lt;B14,"↑",IF(H14&gt;B14,"↓","↔"))</f>
        <v>↑</v>
      </c>
      <c r="E14" s="7" t="s">
        <v>270</v>
      </c>
      <c r="F14" s="4" t="s">
        <v>271</v>
      </c>
      <c r="G14" s="4"/>
      <c r="H14" s="234">
        <v>0</v>
      </c>
      <c r="I14" s="245" t="str">
        <f>IF(H14&lt;1.5,$L$6,IF(H14&lt;2.5,$L$5,IF(H14&lt;3.5,$L$4,IF(H14&lt;4.5,$L$3,"n/a"))))</f>
        <v>Not at all</v>
      </c>
    </row>
    <row r="15" spans="1:15" s="107" customFormat="1" ht="13.5" thickTop="1" thickBot="1" x14ac:dyDescent="0.3">
      <c r="A15" s="65" t="s">
        <v>14</v>
      </c>
      <c r="B15" s="344">
        <f>IF(COUNT(B12:B14)=0,"n/a",(AVERAGE(B12:B14)))</f>
        <v>2.5833333333333335</v>
      </c>
      <c r="C15" s="345" t="str">
        <f>IF(B15&lt;1.5,$L$6,IF(B15&lt;2.5,$L$5,IF(B15&lt;3.5,$L$4,IF(B15&lt;4.5,$L$3,"n/a"))))</f>
        <v>Substantial</v>
      </c>
      <c r="D15" s="337" t="str">
        <f>IF(H15&lt;B15,"↑",IF(H15&gt;B15,"↓","↔"))</f>
        <v>↑</v>
      </c>
      <c r="E15" s="112"/>
      <c r="F15" s="112"/>
      <c r="G15" s="112"/>
      <c r="H15" s="10">
        <f>AVERAGE(H12:H14)</f>
        <v>0</v>
      </c>
      <c r="I15" s="274" t="str">
        <f>IF(H15&lt;1.5,$L$6,IF(H15&lt;2.5,$L$5,IF(H15&lt;3.5,$L$4,IF(H15&lt;4.5,$L$3,"n/a"))))</f>
        <v>Not at all</v>
      </c>
    </row>
    <row r="16" spans="1:15" s="110" customFormat="1" ht="15" customHeight="1" thickBot="1" x14ac:dyDescent="0.3">
      <c r="A16" s="66" t="str">
        <f>Questionnaire!$A$39</f>
        <v>3. GENDER EQUALITY</v>
      </c>
      <c r="B16" s="338"/>
      <c r="C16" s="338"/>
      <c r="D16" s="338"/>
      <c r="E16" s="67"/>
      <c r="F16" s="67"/>
      <c r="G16" s="67"/>
      <c r="H16" s="67"/>
      <c r="I16" s="278"/>
    </row>
    <row r="17" spans="1:9" s="110" customFormat="1" ht="14" x14ac:dyDescent="0.25">
      <c r="A17" s="68" t="str">
        <f>Questionnaire!$A$40</f>
        <v>3.1 Economic activities</v>
      </c>
      <c r="B17" s="340">
        <f>Questionnaire!J43</f>
        <v>4</v>
      </c>
      <c r="C17" s="341" t="str">
        <f t="shared" ref="C17:C22" si="0">IF(B17&lt;1.5,$L$6,IF(B17&lt;2.5,$L$5,IF(B17&lt;3.5,$L$4,IF(B17&lt;4.5,$L$3,"n/a"))))</f>
        <v>High</v>
      </c>
      <c r="D17" s="332" t="str">
        <f>IF(H17&lt;B17,"↑",IF(H17&gt;B17,"↓","↔"))</f>
        <v>↑</v>
      </c>
      <c r="E17" s="5"/>
      <c r="F17" s="1"/>
      <c r="G17" s="1"/>
      <c r="H17" s="232">
        <v>0</v>
      </c>
      <c r="I17" s="275" t="str">
        <f t="shared" ref="I17:I22" si="1">IF(H17&lt;1.5,$L$6,IF(H17&lt;2.5,$L$5,IF(H17&lt;3.5,$L$4,IF(H17&lt;4.5,$L$3,"n/a"))))</f>
        <v>Not at all</v>
      </c>
    </row>
    <row r="18" spans="1:9" s="110" customFormat="1" ht="280" x14ac:dyDescent="0.25">
      <c r="A18" s="68" t="str">
        <f>Questionnaire!$A$44</f>
        <v>3.2 Access to resources and services</v>
      </c>
      <c r="B18" s="342">
        <f>Questionnaire!J49</f>
        <v>1.75</v>
      </c>
      <c r="C18" s="346" t="str">
        <f t="shared" si="0"/>
        <v>Moderate/Low</v>
      </c>
      <c r="D18" s="332" t="str">
        <f t="shared" ref="D18:D20" si="2">IF(H18&lt;B18,"↑",IF(H18&gt;B18,"↓","↔"))</f>
        <v>↑</v>
      </c>
      <c r="E18" s="6" t="s">
        <v>290</v>
      </c>
      <c r="F18" s="3" t="s">
        <v>291</v>
      </c>
      <c r="G18" s="3"/>
      <c r="H18" s="233">
        <v>0</v>
      </c>
      <c r="I18" s="275" t="str">
        <f t="shared" si="1"/>
        <v>Not at all</v>
      </c>
    </row>
    <row r="19" spans="1:9" s="110" customFormat="1" ht="70" x14ac:dyDescent="0.25">
      <c r="A19" s="68" t="str">
        <f>Questionnaire!$A$50</f>
        <v>3.3 Decision making</v>
      </c>
      <c r="B19" s="342">
        <f>Questionnaire!J56</f>
        <v>2.6</v>
      </c>
      <c r="C19" s="333" t="str">
        <f t="shared" si="0"/>
        <v>Substantial</v>
      </c>
      <c r="D19" s="347" t="str">
        <f t="shared" si="2"/>
        <v>↑</v>
      </c>
      <c r="E19" s="237" t="s">
        <v>292</v>
      </c>
      <c r="F19" s="3" t="s">
        <v>293</v>
      </c>
      <c r="G19" s="238"/>
      <c r="H19" s="236">
        <v>0</v>
      </c>
      <c r="I19" s="275" t="str">
        <f t="shared" si="1"/>
        <v>Not at all</v>
      </c>
    </row>
    <row r="20" spans="1:9" s="110" customFormat="1" ht="98" x14ac:dyDescent="0.25">
      <c r="A20" s="68" t="str">
        <f>Questionnaire!$A$57</f>
        <v>3.4 Leadership and empowerment</v>
      </c>
      <c r="B20" s="342">
        <f>Questionnaire!J62</f>
        <v>2</v>
      </c>
      <c r="C20" s="331" t="str">
        <f t="shared" si="0"/>
        <v>Moderate/Low</v>
      </c>
      <c r="D20" s="332" t="str">
        <f t="shared" si="2"/>
        <v>↑</v>
      </c>
      <c r="E20" s="82" t="s">
        <v>337</v>
      </c>
      <c r="F20" s="83" t="s">
        <v>294</v>
      </c>
      <c r="G20" s="83"/>
      <c r="H20" s="233">
        <v>0</v>
      </c>
      <c r="I20" s="275" t="str">
        <f t="shared" si="1"/>
        <v>Not at all</v>
      </c>
    </row>
    <row r="21" spans="1:9" s="110" customFormat="1" ht="224.5" thickBot="1" x14ac:dyDescent="0.3">
      <c r="A21" s="69" t="str">
        <f>Questionnaire!$A$63</f>
        <v>3.5 Hardship and division of labour</v>
      </c>
      <c r="B21" s="343">
        <f>Questionnaire!J66</f>
        <v>1</v>
      </c>
      <c r="C21" s="348" t="str">
        <f t="shared" si="0"/>
        <v>Not at all</v>
      </c>
      <c r="D21" s="335" t="str">
        <f>IF(H21&lt;B21,"↑",IF(H21&gt;B21,"↓","↔"))</f>
        <v>↑</v>
      </c>
      <c r="E21" s="7" t="s">
        <v>338</v>
      </c>
      <c r="F21" s="4" t="s">
        <v>295</v>
      </c>
      <c r="G21" s="4"/>
      <c r="H21" s="234">
        <v>0</v>
      </c>
      <c r="I21" s="245" t="str">
        <f t="shared" si="1"/>
        <v>Not at all</v>
      </c>
    </row>
    <row r="22" spans="1:9" s="107" customFormat="1" ht="13.5" thickTop="1" thickBot="1" x14ac:dyDescent="0.3">
      <c r="A22" s="81" t="s">
        <v>14</v>
      </c>
      <c r="B22" s="344">
        <f>IF(COUNT(B17:B21)=0,"n/a",(AVERAGE(B17:B21)))</f>
        <v>2.27</v>
      </c>
      <c r="C22" s="349" t="str">
        <f t="shared" si="0"/>
        <v>Moderate/Low</v>
      </c>
      <c r="D22" s="337" t="str">
        <f>IF(H22&lt;B22,"↑",IF(H22&gt;B22,"↓","↔"))</f>
        <v>↑</v>
      </c>
      <c r="E22" s="112"/>
      <c r="F22" s="112"/>
      <c r="G22" s="112"/>
      <c r="H22" s="10">
        <f>AVERAGE(H17:H21)</f>
        <v>0</v>
      </c>
      <c r="I22" s="274" t="str">
        <f t="shared" si="1"/>
        <v>Not at all</v>
      </c>
    </row>
    <row r="23" spans="1:9" s="110" customFormat="1" ht="15" customHeight="1" thickBot="1" x14ac:dyDescent="0.3">
      <c r="A23" s="52" t="str">
        <f>Questionnaire!$A$67</f>
        <v>4. FOOD AND NUTRITION SECURITY</v>
      </c>
      <c r="B23" s="338"/>
      <c r="C23" s="338"/>
      <c r="D23" s="338"/>
      <c r="E23" s="70"/>
      <c r="F23" s="70"/>
      <c r="G23" s="70"/>
      <c r="H23" s="70"/>
      <c r="I23" s="279"/>
    </row>
    <row r="24" spans="1:9" s="110" customFormat="1" ht="126" x14ac:dyDescent="0.25">
      <c r="A24" s="71" t="str">
        <f>Questionnaire!$A$68</f>
        <v xml:space="preserve">4.1 Availability of food </v>
      </c>
      <c r="B24" s="340">
        <f>Questionnaire!J71</f>
        <v>2</v>
      </c>
      <c r="C24" s="341" t="str">
        <f>IF(B24&lt;1.5,$L$6,IF(B24&lt;2.5,$L$5,IF(B24&lt;3.5,$L$4,IF(B24&lt;4.5,$L$3,"n/a"))))</f>
        <v>Moderate/Low</v>
      </c>
      <c r="D24" s="329" t="str">
        <f>IF(H24&lt;B24,"↑",IF(H24&gt;B24,"↓","↔"))</f>
        <v>↑</v>
      </c>
      <c r="E24" s="5" t="s">
        <v>339</v>
      </c>
      <c r="F24" s="1" t="s">
        <v>306</v>
      </c>
      <c r="G24" s="1"/>
      <c r="H24" s="232">
        <v>0</v>
      </c>
      <c r="I24" s="275" t="str">
        <f>IF(H24&lt;1.5,$L$6,IF(H24&lt;2.5,$L$5,IF(H24&lt;3.5,$L$4,IF(H24&lt;4.5,$L$3,"n/a"))))</f>
        <v>Not at all</v>
      </c>
    </row>
    <row r="25" spans="1:9" s="110" customFormat="1" ht="84" x14ac:dyDescent="0.25">
      <c r="A25" s="72" t="str">
        <f>Questionnaire!$A$72</f>
        <v xml:space="preserve">4.2 Accessibility of food </v>
      </c>
      <c r="B25" s="342">
        <f>Questionnaire!J75</f>
        <v>2</v>
      </c>
      <c r="C25" s="333" t="str">
        <f>IF(B25&lt;1.5,$L$6,IF(B25&lt;2.5,$L$5,IF(B25&lt;3.5,$L$4,IF(B25&lt;4.5,$L$3,"n/a"))))</f>
        <v>Moderate/Low</v>
      </c>
      <c r="D25" s="332" t="str">
        <f>IF(H25&lt;B25,"↑",IF(H25&gt;B25,"↓","↔"))</f>
        <v>↑</v>
      </c>
      <c r="E25" s="6" t="s">
        <v>307</v>
      </c>
      <c r="F25" s="3" t="s">
        <v>308</v>
      </c>
      <c r="G25" s="3"/>
      <c r="H25" s="233">
        <v>0</v>
      </c>
      <c r="I25" s="275" t="str">
        <f>IF(H25&lt;1.5,$L$6,IF(H25&lt;2.5,$L$5,IF(H25&lt;3.5,$L$4,IF(H25&lt;4.5,$L$3,"n/a"))))</f>
        <v>Not at all</v>
      </c>
    </row>
    <row r="26" spans="1:9" s="110" customFormat="1" ht="168" x14ac:dyDescent="0.25">
      <c r="A26" s="73" t="str">
        <f>Questionnaire!$A$76</f>
        <v xml:space="preserve">4.3 Utilisation and nutritional adequacy </v>
      </c>
      <c r="B26" s="342">
        <f>Questionnaire!J80</f>
        <v>1.6666666666666667</v>
      </c>
      <c r="C26" s="333" t="str">
        <f>IF(B26&lt;1.5,$L$6,IF(B26&lt;2.5,$L$5,IF(B26&lt;3.5,$L$4,IF(B26&lt;4.5,$L$3,"n/a"))))</f>
        <v>Moderate/Low</v>
      </c>
      <c r="D26" s="332" t="str">
        <f>IF(H26&lt;B26,"↑",IF(H26&gt;B26,"↓","↔"))</f>
        <v>↑</v>
      </c>
      <c r="E26" s="6" t="s">
        <v>309</v>
      </c>
      <c r="F26" s="3" t="s">
        <v>311</v>
      </c>
      <c r="G26" s="3"/>
      <c r="H26" s="233">
        <v>0</v>
      </c>
      <c r="I26" s="275" t="str">
        <f>IF(H26&lt;1.5,$L$6,IF(H26&lt;2.5,$L$5,IF(H26&lt;3.5,$L$4,IF(H26&lt;4.5,$L$3,"n/a"))))</f>
        <v>Not at all</v>
      </c>
    </row>
    <row r="27" spans="1:9" s="110" customFormat="1" ht="98.5" thickBot="1" x14ac:dyDescent="0.3">
      <c r="A27" s="74" t="str">
        <f>Questionnaire!$A$81</f>
        <v xml:space="preserve">4.4 Stability </v>
      </c>
      <c r="B27" s="343">
        <f>Questionnaire!J84</f>
        <v>2</v>
      </c>
      <c r="C27" s="331" t="str">
        <f>IF(B27&lt;1.5,$L$6,IF(B27&lt;2.5,$L$5,IF(B27&lt;3.5,$L$4,IF(B27&lt;4.5,$L$3,"n/a"))))</f>
        <v>Moderate/Low</v>
      </c>
      <c r="D27" s="335" t="str">
        <f>IF(H27&lt;B27,"↑",IF(H27&gt;B27,"↓","↔"))</f>
        <v>↑</v>
      </c>
      <c r="E27" s="7" t="s">
        <v>235</v>
      </c>
      <c r="F27" s="4" t="s">
        <v>310</v>
      </c>
      <c r="G27" s="4"/>
      <c r="H27" s="234">
        <v>0</v>
      </c>
      <c r="I27" s="245" t="str">
        <f>IF(H27&lt;1.5,$L$6,IF(H27&lt;2.5,$L$5,IF(H27&lt;3.5,$L$4,IF(H27&lt;4.5,$L$3,"n/a"))))</f>
        <v>Not at all</v>
      </c>
    </row>
    <row r="28" spans="1:9" s="107" customFormat="1" ht="13.5" thickTop="1" thickBot="1" x14ac:dyDescent="0.3">
      <c r="A28" s="75" t="s">
        <v>14</v>
      </c>
      <c r="B28" s="344">
        <f>IF(COUNT(B24:B27)=0,"n/a",(AVERAGE(B24:B27)))</f>
        <v>1.9166666666666667</v>
      </c>
      <c r="C28" s="345" t="str">
        <f>IF(B28&lt;1.5,$L$6,IF(B28&lt;2.5,$L$5,IF(B28&lt;3.5,$L$4,IF(B28&lt;4.5,$L$3,"n/a"))))</f>
        <v>Moderate/Low</v>
      </c>
      <c r="D28" s="337" t="str">
        <f>IF(H28&lt;B28,"↑",IF(H28&gt;B28,"↓","↔"))</f>
        <v>↑</v>
      </c>
      <c r="E28" s="112"/>
      <c r="F28" s="112"/>
      <c r="G28" s="112"/>
      <c r="H28" s="10">
        <f>AVERAGE(H24:H27)</f>
        <v>0</v>
      </c>
      <c r="I28" s="274" t="str">
        <f>IF(H28&lt;1.5,$L$6,IF(H28&lt;2.5,$L$5,IF(H28&lt;3.5,$L$4,IF(H28&lt;4.5,$L$3,"n/a"))))</f>
        <v>Not at all</v>
      </c>
    </row>
    <row r="29" spans="1:9" s="107" customFormat="1" ht="13.5" thickBot="1" x14ac:dyDescent="0.3">
      <c r="A29" s="300" t="str">
        <f>Questionnaire!$A$85</f>
        <v>5. SOCIAL CAPITAL</v>
      </c>
      <c r="B29" s="350"/>
      <c r="C29" s="351"/>
      <c r="D29" s="351"/>
      <c r="E29" s="292"/>
      <c r="F29" s="292"/>
      <c r="G29" s="292"/>
      <c r="H29" s="293"/>
      <c r="I29" s="294"/>
    </row>
    <row r="30" spans="1:9" s="107" customFormat="1" ht="154.5" thickBot="1" x14ac:dyDescent="0.3">
      <c r="A30" s="297" t="str">
        <f>Questionnaire!$A$86</f>
        <v>5.1 Strength of producer organisations</v>
      </c>
      <c r="B30" s="352">
        <f>Questionnaire!J91</f>
        <v>2.25</v>
      </c>
      <c r="C30" s="328" t="str">
        <f>IF(B30&lt;1.5,$L$6,IF(B30&lt;2.5,$L$5,IF(B30&lt;3.5,$L$4,IF(B30&lt;4.5,$L$3,"n/a"))))</f>
        <v>Moderate/Low</v>
      </c>
      <c r="D30" s="329" t="str">
        <f t="shared" ref="D30:D32" si="3">IF(H30&lt;B30,"↑",IF(H30&gt;B30,"↓","↔"))</f>
        <v>↑</v>
      </c>
      <c r="E30" s="7" t="s">
        <v>316</v>
      </c>
      <c r="F30" s="7" t="s">
        <v>317</v>
      </c>
      <c r="G30" s="396"/>
      <c r="H30" s="232">
        <v>0</v>
      </c>
      <c r="I30" s="275" t="str">
        <f>IF(H30&lt;1.5,$L$6,IF(H30&lt;2.5,$L$5,IF(H30&lt;3.5,$L$4,IF(H30&lt;4.5,$L$3,"n/a"))))</f>
        <v>Not at all</v>
      </c>
    </row>
    <row r="31" spans="1:9" s="107" customFormat="1" ht="99" thickTop="1" thickBot="1" x14ac:dyDescent="0.3">
      <c r="A31" s="298" t="str">
        <f>Questionnaire!$A$92</f>
        <v>5.2 Information and confidence</v>
      </c>
      <c r="B31" s="353">
        <f>Questionnaire!J95</f>
        <v>2</v>
      </c>
      <c r="C31" s="333" t="str">
        <f>IF(B31&lt;1.5,$L$6,IF(B31&lt;2.5,$L$5,IF(B31&lt;3.5,$L$4,IF(B31&lt;4.5,$L$3,"n/a"))))</f>
        <v>Moderate/Low</v>
      </c>
      <c r="D31" s="346" t="str">
        <f t="shared" si="3"/>
        <v>↑</v>
      </c>
      <c r="E31" s="7" t="s">
        <v>315</v>
      </c>
      <c r="F31" s="7" t="s">
        <v>340</v>
      </c>
      <c r="G31" s="397"/>
      <c r="H31" s="232">
        <v>0</v>
      </c>
      <c r="I31" s="275" t="str">
        <f>IF(H31&lt;1.5,$L$6,IF(H31&lt;2.5,$L$5,IF(H31&lt;3.5,$L$4,IF(H31&lt;4.5,$L$3,"n/a"))))</f>
        <v>Not at all</v>
      </c>
    </row>
    <row r="32" spans="1:9" s="107" customFormat="1" ht="57" thickTop="1" thickBot="1" x14ac:dyDescent="0.3">
      <c r="A32" s="299" t="str">
        <f>Questionnaire!$A$96</f>
        <v>5.3 Social involvement</v>
      </c>
      <c r="B32" s="354">
        <f>Questionnaire!J100</f>
        <v>2</v>
      </c>
      <c r="C32" s="331" t="str">
        <f>IF(B32&lt;1.5,$L$6,IF(B32&lt;2.5,$L$5,IF(B32&lt;3.5,$L$4,IF(B32&lt;4.5,$L$3,"n/a"))))</f>
        <v>Moderate/Low</v>
      </c>
      <c r="D32" s="348" t="str">
        <f t="shared" si="3"/>
        <v>↑</v>
      </c>
      <c r="E32" s="7" t="s">
        <v>318</v>
      </c>
      <c r="F32" s="7" t="s">
        <v>319</v>
      </c>
      <c r="G32" s="398"/>
      <c r="H32" s="234">
        <v>0</v>
      </c>
      <c r="I32" s="241" t="str">
        <f>IF(H32&lt;1.5,$L$6,IF(H32&lt;2.5,$L$5,IF(H32&lt;3.5,$L$4,IF(H32&lt;4.5,$L$3,"n/a"))))</f>
        <v>Not at all</v>
      </c>
    </row>
    <row r="33" spans="1:9" s="107" customFormat="1" ht="13.5" thickTop="1" thickBot="1" x14ac:dyDescent="0.3">
      <c r="A33" s="295" t="s">
        <v>14</v>
      </c>
      <c r="B33" s="344">
        <f>IF(COUNT(B30:B32)=0,"n/a",(AVERAGE(B30:B32)))</f>
        <v>2.0833333333333335</v>
      </c>
      <c r="C33" s="345" t="str">
        <f>IF(B33&lt;1.5,$L$6,IF(B33&lt;2.5,$L$5,IF(B33&lt;3.5,$L$4,IF(B33&lt;4.5,$L$3,"n/a"))))</f>
        <v>Moderate/Low</v>
      </c>
      <c r="D33" s="337" t="str">
        <f>IF(H33&lt;B33,"↑",IF(H33&gt;B33,"↓","↔"))</f>
        <v>↑</v>
      </c>
      <c r="E33" s="112"/>
      <c r="F33" s="296"/>
      <c r="G33" s="112"/>
      <c r="H33" s="10">
        <f>AVERAGE(H30:H32)</f>
        <v>0</v>
      </c>
      <c r="I33" s="283" t="str">
        <f>IF(H33&lt;1.5,$L$6,IF(H33&lt;2.5,$L$5,IF(H33&lt;3.5,$L$4,IF(H33&lt;4.5,$L$3,"n/a"))))</f>
        <v>Not at all</v>
      </c>
    </row>
    <row r="34" spans="1:9" s="110" customFormat="1" ht="15" customHeight="1" thickBot="1" x14ac:dyDescent="0.3">
      <c r="A34" s="76" t="str">
        <f>Questionnaire!$A$101</f>
        <v>6. LIVING CONDITIONS</v>
      </c>
      <c r="B34" s="355"/>
      <c r="C34" s="356"/>
      <c r="D34" s="356"/>
      <c r="E34" s="78"/>
      <c r="F34" s="78"/>
      <c r="G34" s="78"/>
      <c r="H34" s="77"/>
      <c r="I34" s="280"/>
    </row>
    <row r="35" spans="1:9" s="110" customFormat="1" ht="42.5" thickBot="1" x14ac:dyDescent="0.3">
      <c r="A35" s="242" t="str">
        <f>Questionnaire!$A$102</f>
        <v>6.1 Health services</v>
      </c>
      <c r="B35" s="357">
        <f>Questionnaire!J106</f>
        <v>1.6666666666666667</v>
      </c>
      <c r="C35" s="341" t="str">
        <f>IF(B35&lt;1.5,$L$6,IF(B35&lt;2.5,$L$5,IF(B35&lt;3.5,$L$4,IF(B35&lt;4.5,$L$3,"n/a"))))</f>
        <v>Moderate/Low</v>
      </c>
      <c r="D35" s="358" t="str">
        <f>IF(H35&lt;B35,"↑",IF(H35&gt;B35,"↓","↔"))</f>
        <v>↑</v>
      </c>
      <c r="E35" s="5" t="s">
        <v>331</v>
      </c>
      <c r="F35" s="239" t="s">
        <v>332</v>
      </c>
      <c r="G35" s="5"/>
      <c r="H35" s="235">
        <v>0</v>
      </c>
      <c r="I35" s="275" t="str">
        <f>IF(H35&lt;1.5,$L$6,IF(H35&lt;2.5,$L$5,IF(H35&lt;3.5,$L$4,IF(H35&lt;4.5,$L$3,"n/a"))))</f>
        <v>Not at all</v>
      </c>
    </row>
    <row r="36" spans="1:9" s="110" customFormat="1" ht="43" thickTop="1" thickBot="1" x14ac:dyDescent="0.3">
      <c r="A36" s="79" t="str">
        <f>Questionnaire!$A$107</f>
        <v>6.2 Housing</v>
      </c>
      <c r="B36" s="342">
        <f>Questionnaire!J110</f>
        <v>2</v>
      </c>
      <c r="C36" s="333" t="str">
        <f>IF(B36&lt;1.5,$L$6,IF(B36&lt;2.5,$L$5,IF(B36&lt;3.5,$L$4,IF(B36&lt;4.5,$L$3,"n/a"))))</f>
        <v>Moderate/Low</v>
      </c>
      <c r="D36" s="333" t="str">
        <f>IF(H36&lt;B36,"↑",IF(H36&gt;B36,"↓","↔"))</f>
        <v>↑</v>
      </c>
      <c r="E36" s="6" t="s">
        <v>227</v>
      </c>
      <c r="F36" s="240" t="s">
        <v>226</v>
      </c>
      <c r="G36" s="6"/>
      <c r="H36" s="235">
        <v>0</v>
      </c>
      <c r="I36" s="275" t="str">
        <f>IF(H36&lt;1.5,$L$6,IF(H36&lt;2.5,$L$5,IF(H36&lt;3.5,$L$4,IF(H36&lt;4.5,$L$3,"n/a"))))</f>
        <v>Not at all</v>
      </c>
    </row>
    <row r="37" spans="1:9" s="110" customFormat="1" ht="57" thickTop="1" thickBot="1" x14ac:dyDescent="0.3">
      <c r="A37" s="243" t="str">
        <f>Questionnaire!$A$111</f>
        <v>6.3 Education and training</v>
      </c>
      <c r="B37" s="357">
        <f>Questionnaire!J115</f>
        <v>2.3333333333333335</v>
      </c>
      <c r="C37" s="333" t="str">
        <f>IF(B37&lt;1.5,$L$6,IF(B37&lt;2.5,$L$5,IF(B37&lt;3.5,$L$4,IF(B37&lt;4.5,$L$3,"n/a"))))</f>
        <v>Moderate/Low</v>
      </c>
      <c r="D37" s="358" t="str">
        <f>IF(H37&lt;B37,"↑",IF(H37&gt;B37,"↓","↔"))</f>
        <v>↑</v>
      </c>
      <c r="E37" s="6" t="s">
        <v>333</v>
      </c>
      <c r="F37" s="240" t="s">
        <v>334</v>
      </c>
      <c r="G37" s="6"/>
      <c r="H37" s="235">
        <v>0</v>
      </c>
      <c r="I37" s="275" t="str">
        <f>IF(H37&lt;1.5,$L$6,IF(H37&lt;2.5,$L$5,IF(H37&lt;3.5,$L$4,IF(H37&lt;4.5,$L$3,"n/a"))))</f>
        <v>Not at all</v>
      </c>
    </row>
    <row r="38" spans="1:9" s="110" customFormat="1" ht="15" customHeight="1" thickTop="1" thickBot="1" x14ac:dyDescent="0.3">
      <c r="A38" s="244" t="str">
        <f>Questionnaire!$A$116</f>
        <v>6.4 Mobility ??????</v>
      </c>
      <c r="B38" s="343" t="str">
        <f>Questionnaire!J120</f>
        <v>n/a</v>
      </c>
      <c r="C38" s="331" t="str">
        <f>IF(B38&lt;1.5,$L$6,IF(B38&lt;2.5,$L$5,IF(B38&lt;3.5,$L$4,IF(B38&lt;4.5,$L$3,"n/a"))))</f>
        <v>n/a</v>
      </c>
      <c r="D38" s="348" t="str">
        <f>IF(H38&lt;B38,"↑",IF(H38&gt;B38,"↓","↔"))</f>
        <v>↑</v>
      </c>
      <c r="E38" s="8"/>
      <c r="F38" s="9"/>
      <c r="G38" s="9"/>
      <c r="H38" s="235">
        <v>0</v>
      </c>
      <c r="I38" s="245" t="str">
        <f>IF(H38&lt;1.5,$L$6,IF(H38&lt;2.5,$L$5,IF(H38&lt;3.5,$L$4,IF(H38&lt;4.5,$L$3,"n/a"))))</f>
        <v>Not at all</v>
      </c>
    </row>
    <row r="39" spans="1:9" s="107" customFormat="1" ht="13.5" thickTop="1" thickBot="1" x14ac:dyDescent="0.3">
      <c r="A39" s="80" t="s">
        <v>14</v>
      </c>
      <c r="B39" s="336">
        <f>IF(COUNT(B35:B38)=0,"n/a",(AVERAGE(B35:B38)))</f>
        <v>2</v>
      </c>
      <c r="C39" s="345" t="str">
        <f>IF(B39&lt;1.5,$L$6,IF(B39&lt;2.5,$L$5,IF(B39&lt;3.5,$L$4,IF(B39&lt;4.5,$L$3,"n/a"))))</f>
        <v>Moderate/Low</v>
      </c>
      <c r="D39" s="337" t="str">
        <f>IF(H39&lt;B39,"↑",IF(H39&gt;B39,"↓","↔"))</f>
        <v>↑</v>
      </c>
      <c r="E39" s="112"/>
      <c r="F39" s="112"/>
      <c r="G39" s="112"/>
      <c r="H39" s="10">
        <f>AVERAGE(H35:H38)</f>
        <v>0</v>
      </c>
      <c r="I39" s="281" t="str">
        <f>IF(H39&lt;1.5,$L$6,IF(H39&lt;2.5,$L$5,IF(H39&lt;3.5,$L$4,IF(H39&lt;4.5,$L$3,"n/a"))))</f>
        <v>Not at all</v>
      </c>
    </row>
    <row r="40" spans="1:9" x14ac:dyDescent="0.25">
      <c r="B40" s="270"/>
      <c r="C40" s="273"/>
      <c r="I40" s="273"/>
    </row>
    <row r="41" spans="1:9" x14ac:dyDescent="0.25">
      <c r="C41" s="115"/>
    </row>
    <row r="44" spans="1:9" x14ac:dyDescent="0.25">
      <c r="D44" s="93"/>
      <c r="I44" s="93"/>
    </row>
    <row r="45" spans="1:9" x14ac:dyDescent="0.25">
      <c r="F45" s="116"/>
    </row>
    <row r="46" spans="1:9" x14ac:dyDescent="0.25">
      <c r="B46" s="269"/>
    </row>
    <row r="52" spans="2:2" x14ac:dyDescent="0.25">
      <c r="B52" s="272"/>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55" priority="41" operator="equal">
      <formula>"High"</formula>
    </cfRule>
    <cfRule type="cellIs" dxfId="154" priority="42" operator="equal">
      <formula>"Substantial"</formula>
    </cfRule>
    <cfRule type="cellIs" dxfId="153" priority="43" operator="equal">
      <formula>"Moderate"</formula>
    </cfRule>
    <cfRule type="containsText" dxfId="152" priority="44" operator="containsText" text="Low">
      <formula>NOT(ISERROR(SEARCH("Low",G2)))</formula>
    </cfRule>
  </conditionalFormatting>
  <conditionalFormatting sqref="H35:I38">
    <cfRule type="cellIs" dxfId="151" priority="33" operator="equal">
      <formula>"High"</formula>
    </cfRule>
    <cfRule type="cellIs" dxfId="150" priority="34" operator="equal">
      <formula>"Substantial"</formula>
    </cfRule>
    <cfRule type="cellIs" dxfId="149" priority="35" operator="equal">
      <formula>"Moderate"</formula>
    </cfRule>
    <cfRule type="containsText" dxfId="148" priority="36" operator="containsText" text="Low">
      <formula>NOT(ISERROR(SEARCH("Low",H35)))</formula>
    </cfRule>
  </conditionalFormatting>
  <conditionalFormatting sqref="H39">
    <cfRule type="cellIs" dxfId="147" priority="29" operator="equal">
      <formula>"High"</formula>
    </cfRule>
    <cfRule type="cellIs" dxfId="146" priority="30" operator="equal">
      <formula>"Substantial"</formula>
    </cfRule>
    <cfRule type="cellIs" dxfId="145" priority="31" operator="equal">
      <formula>"Moderate"</formula>
    </cfRule>
    <cfRule type="containsText" dxfId="144" priority="32" operator="containsText" text="Low">
      <formula>NOT(ISERROR(SEARCH("Low",H39)))</formula>
    </cfRule>
  </conditionalFormatting>
  <conditionalFormatting sqref="C1">
    <cfRule type="cellIs" dxfId="143" priority="21" operator="equal">
      <formula>"High"</formula>
    </cfRule>
    <cfRule type="cellIs" dxfId="142" priority="22" operator="equal">
      <formula>"Substantial"</formula>
    </cfRule>
    <cfRule type="cellIs" dxfId="141" priority="23" operator="equal">
      <formula>"Moderate"</formula>
    </cfRule>
    <cfRule type="cellIs" dxfId="140" priority="24" operator="equal">
      <formula>"Low"</formula>
    </cfRule>
  </conditionalFormatting>
  <conditionalFormatting sqref="F1">
    <cfRule type="cellIs" dxfId="139" priority="17" operator="equal">
      <formula>"High"</formula>
    </cfRule>
    <cfRule type="cellIs" dxfId="138" priority="18" operator="equal">
      <formula>"Substantial"</formula>
    </cfRule>
    <cfRule type="cellIs" dxfId="137" priority="19" operator="equal">
      <formula>"Moderate"</formula>
    </cfRule>
    <cfRule type="cellIs" dxfId="136" priority="20" operator="equal">
      <formula>"Low"</formula>
    </cfRule>
  </conditionalFormatting>
  <conditionalFormatting sqref="A5:I9 A15 C15:I15 A34:I38 A28:A32 A39 C39:I39 A11:I14 A10 C10:I10 A23:I27 A22 C22:I22 A16:I21 C28:I32">
    <cfRule type="cellIs" dxfId="135" priority="46" operator="equal">
      <formula>$L$5</formula>
    </cfRule>
    <cfRule type="cellIs" dxfId="134" priority="47" operator="equal">
      <formula>$L$4</formula>
    </cfRule>
    <cfRule type="cellIs" dxfId="133" priority="48" operator="equal">
      <formula>$L$3</formula>
    </cfRule>
    <cfRule type="cellIs" dxfId="132" priority="57" operator="equal">
      <formula>$L$6</formula>
    </cfRule>
  </conditionalFormatting>
  <conditionalFormatting sqref="G33">
    <cfRule type="cellIs" dxfId="131" priority="1" operator="equal">
      <formula>"High"</formula>
    </cfRule>
    <cfRule type="cellIs" dxfId="130" priority="2" operator="equal">
      <formula>"Substantial"</formula>
    </cfRule>
    <cfRule type="cellIs" dxfId="129" priority="3" operator="equal">
      <formula>"Moderate"</formula>
    </cfRule>
    <cfRule type="containsText" dxfId="128" priority="4" operator="containsText" text="Low">
      <formula>NOT(ISERROR(SEARCH("Low",G33)))</formula>
    </cfRule>
  </conditionalFormatting>
  <conditionalFormatting sqref="A33 C33:I33">
    <cfRule type="cellIs" dxfId="127" priority="5" operator="equal">
      <formula>$L$5</formula>
    </cfRule>
    <cfRule type="cellIs" dxfId="126" priority="6" operator="equal">
      <formula>$L$4</formula>
    </cfRule>
    <cfRule type="cellIs" dxfId="125" priority="7" operator="equal">
      <formula>$L$3</formula>
    </cfRule>
    <cfRule type="cellIs" dxfId="124"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120"/>
  <sheetViews>
    <sheetView zoomScale="80" zoomScaleNormal="80" zoomScaleSheetLayoutView="100" workbookViewId="0">
      <pane ySplit="2" topLeftCell="A109" activePane="bottomLeft" state="frozen"/>
      <selection pane="bottomLeft" activeCell="F113" sqref="F113:K113"/>
    </sheetView>
  </sheetViews>
  <sheetFormatPr defaultColWidth="8.81640625" defaultRowHeight="12.5" x14ac:dyDescent="0.25"/>
  <cols>
    <col min="1" max="1" width="18" style="93" customWidth="1"/>
    <col min="2" max="2" width="29" style="93" customWidth="1"/>
    <col min="3" max="3" width="30.54296875" style="168" customWidth="1"/>
    <col min="4" max="4" width="14.453125" style="169" customWidth="1"/>
    <col min="5" max="6" width="7.453125" style="26" customWidth="1"/>
    <col min="7" max="7" width="1.1796875" style="26" customWidth="1"/>
    <col min="8" max="8" width="7.453125" style="26" customWidth="1"/>
    <col min="9" max="9" width="12.54296875" style="114" customWidth="1"/>
    <col min="10" max="10" width="12.26953125" style="114" customWidth="1"/>
    <col min="11" max="11" width="65.81640625" style="93" customWidth="1"/>
    <col min="12" max="12" width="15.54296875" style="305" customWidth="1"/>
    <col min="13" max="13" width="13.453125" style="93" hidden="1" customWidth="1"/>
    <col min="14" max="14" width="14.81640625" style="93" hidden="1" customWidth="1"/>
    <col min="15" max="15" width="11.1796875" style="93" hidden="1" customWidth="1"/>
    <col min="16" max="16" width="13.81640625" style="93" customWidth="1"/>
    <col min="17" max="16384" width="8.81640625" style="93"/>
  </cols>
  <sheetData>
    <row r="1" spans="1:15" ht="21" customHeight="1" thickBot="1" x14ac:dyDescent="0.4">
      <c r="A1" s="362" t="s">
        <v>27</v>
      </c>
      <c r="B1" s="363" t="str">
        <f>Profile!F1</f>
        <v>Groundnut</v>
      </c>
      <c r="C1" s="361" t="s">
        <v>22</v>
      </c>
      <c r="D1" s="442" t="str">
        <f>Profile!E2</f>
        <v>Ghana</v>
      </c>
      <c r="E1" s="443"/>
      <c r="F1" s="359" t="s">
        <v>26</v>
      </c>
      <c r="G1" s="364"/>
      <c r="H1" s="365"/>
      <c r="I1" s="366"/>
      <c r="J1" s="360">
        <f>Profile!B3</f>
        <v>43791</v>
      </c>
      <c r="K1" s="117"/>
      <c r="L1" s="367" t="s">
        <v>179</v>
      </c>
    </row>
    <row r="2" spans="1:15" s="106" customFormat="1" ht="15" customHeight="1" thickBot="1" x14ac:dyDescent="0.3">
      <c r="A2" s="526" t="s">
        <v>0</v>
      </c>
      <c r="B2" s="527"/>
      <c r="C2" s="368" t="s">
        <v>2</v>
      </c>
      <c r="D2" s="368" t="s">
        <v>87</v>
      </c>
      <c r="E2" s="368" t="s">
        <v>88</v>
      </c>
      <c r="F2" s="526" t="s">
        <v>86</v>
      </c>
      <c r="G2" s="527"/>
      <c r="H2" s="527"/>
      <c r="I2" s="527"/>
      <c r="J2" s="527"/>
      <c r="K2" s="527"/>
      <c r="L2" s="369"/>
      <c r="M2" s="111"/>
    </row>
    <row r="3" spans="1:15" s="106" customFormat="1" ht="24.75" customHeight="1" thickBot="1" x14ac:dyDescent="0.35">
      <c r="A3" s="118" t="s">
        <v>215</v>
      </c>
      <c r="B3" s="119"/>
      <c r="C3" s="119"/>
      <c r="D3" s="119"/>
      <c r="E3" s="119"/>
      <c r="F3" s="119"/>
      <c r="G3" s="119"/>
      <c r="H3" s="119"/>
      <c r="I3" s="119"/>
      <c r="J3" s="119"/>
      <c r="K3" s="119"/>
      <c r="L3" s="370"/>
      <c r="N3" s="120" t="s">
        <v>4</v>
      </c>
      <c r="O3" s="106">
        <v>4.5</v>
      </c>
    </row>
    <row r="4" spans="1:15" s="106" customFormat="1" ht="21" customHeight="1" x14ac:dyDescent="0.3">
      <c r="A4" s="121" t="s">
        <v>29</v>
      </c>
      <c r="B4" s="122"/>
      <c r="C4" s="122"/>
      <c r="D4" s="122"/>
      <c r="E4" s="122"/>
      <c r="F4" s="122"/>
      <c r="G4" s="122"/>
      <c r="H4" s="122"/>
      <c r="I4" s="122"/>
      <c r="J4" s="122"/>
      <c r="K4" s="122"/>
      <c r="L4" s="370"/>
      <c r="N4" s="120" t="s">
        <v>5</v>
      </c>
      <c r="O4" s="106">
        <v>3.5</v>
      </c>
    </row>
    <row r="5" spans="1:15" s="106" customFormat="1" ht="88" customHeight="1" x14ac:dyDescent="0.25">
      <c r="A5" s="502" t="s">
        <v>71</v>
      </c>
      <c r="B5" s="502"/>
      <c r="C5" s="39" t="s">
        <v>240</v>
      </c>
      <c r="D5" s="48" t="s">
        <v>42</v>
      </c>
      <c r="E5" s="123">
        <f>IF(D5=$N$6,1,IF(D5=$N$5,2,IF(D5=$N$4,3,IF(D5=$N$3,4,"n/a"))))</f>
        <v>2</v>
      </c>
      <c r="F5" s="503" t="s">
        <v>242</v>
      </c>
      <c r="G5" s="503"/>
      <c r="H5" s="503"/>
      <c r="I5" s="503"/>
      <c r="J5" s="503"/>
      <c r="K5" s="503"/>
      <c r="L5" s="370"/>
      <c r="N5" s="111" t="s">
        <v>42</v>
      </c>
      <c r="O5" s="107">
        <v>2.5</v>
      </c>
    </row>
    <row r="6" spans="1:15" s="106" customFormat="1" ht="34.5" x14ac:dyDescent="0.25">
      <c r="A6" s="502" t="s">
        <v>30</v>
      </c>
      <c r="B6" s="502"/>
      <c r="C6" s="39" t="s">
        <v>241</v>
      </c>
      <c r="D6" s="48" t="s">
        <v>79</v>
      </c>
      <c r="E6" s="123">
        <f>IF(D6=$N$6,1,IF(D6=$N$5,2,IF(D6=$N$4,3,IF(D6=$N$3,4,"n/a"))))</f>
        <v>1</v>
      </c>
      <c r="F6" s="503" t="s">
        <v>243</v>
      </c>
      <c r="G6" s="503"/>
      <c r="H6" s="503"/>
      <c r="I6" s="503"/>
      <c r="J6" s="503"/>
      <c r="K6" s="503"/>
      <c r="L6" s="370"/>
      <c r="N6" s="111" t="s">
        <v>79</v>
      </c>
      <c r="O6" s="107">
        <v>1.5</v>
      </c>
    </row>
    <row r="7" spans="1:15" s="106" customFormat="1" ht="42.5" customHeight="1" x14ac:dyDescent="0.3">
      <c r="A7" s="502" t="s">
        <v>188</v>
      </c>
      <c r="B7" s="502"/>
      <c r="C7" s="39" t="s">
        <v>241</v>
      </c>
      <c r="D7" s="48" t="s">
        <v>42</v>
      </c>
      <c r="E7" s="123">
        <f>IF(D7=$N$6,1,IF(D7=$N$5,2,IF(D7=$N$4,3,IF(D7=$N$3,4,"n/a"))))</f>
        <v>2</v>
      </c>
      <c r="F7" s="503" t="s">
        <v>254</v>
      </c>
      <c r="G7" s="503"/>
      <c r="H7" s="503"/>
      <c r="I7" s="503"/>
      <c r="J7" s="503"/>
      <c r="K7" s="503"/>
      <c r="L7" s="370"/>
      <c r="N7" s="120" t="s">
        <v>19</v>
      </c>
    </row>
    <row r="8" spans="1:15" s="106" customFormat="1" ht="35.5" customHeight="1" x14ac:dyDescent="0.25">
      <c r="A8" s="502" t="s">
        <v>40</v>
      </c>
      <c r="B8" s="502"/>
      <c r="C8" s="39" t="s">
        <v>241</v>
      </c>
      <c r="D8" s="48" t="s">
        <v>4</v>
      </c>
      <c r="E8" s="123">
        <f>IF(D8=$N$6,1,IF(D8=$N$5,2,IF(D8=$N$4,3,IF(D8=$N$3,4,"n/a"))))</f>
        <v>4</v>
      </c>
      <c r="F8" s="503" t="s">
        <v>244</v>
      </c>
      <c r="G8" s="503"/>
      <c r="H8" s="503"/>
      <c r="I8" s="503"/>
      <c r="J8" s="503"/>
      <c r="K8" s="503"/>
      <c r="L8" s="370"/>
      <c r="N8" s="111"/>
    </row>
    <row r="9" spans="1:15" s="106" customFormat="1" ht="44" customHeight="1" thickBot="1" x14ac:dyDescent="0.3">
      <c r="A9" s="504" t="s">
        <v>59</v>
      </c>
      <c r="B9" s="504"/>
      <c r="C9" s="39" t="s">
        <v>241</v>
      </c>
      <c r="D9" s="175" t="s">
        <v>4</v>
      </c>
      <c r="E9" s="183">
        <f>IF(D9=$N$6,1,IF(D9=$N$5,2,IF(D9=$N$4,3,IF(D9=$N$3,4,"n/a"))))</f>
        <v>4</v>
      </c>
      <c r="F9" s="557" t="s">
        <v>221</v>
      </c>
      <c r="G9" s="558"/>
      <c r="H9" s="557"/>
      <c r="I9" s="557"/>
      <c r="J9" s="557"/>
      <c r="K9" s="557"/>
      <c r="L9" s="370"/>
      <c r="N9" s="124"/>
    </row>
    <row r="10" spans="1:15" s="106" customFormat="1" ht="28.5" customHeight="1" thickBot="1" x14ac:dyDescent="0.35">
      <c r="A10" s="531"/>
      <c r="B10" s="532"/>
      <c r="C10" s="190" t="s">
        <v>24</v>
      </c>
      <c r="D10" s="90" t="str">
        <f>IF(E10&lt;1.5,$N$6,IF(E10&lt;2.5,$N$5,IF(E10&lt;3.5,$N$4,IF(E10&lt;4.5,$N$3,"n/a"))))</f>
        <v>Substantial</v>
      </c>
      <c r="E10" s="246">
        <f>IF(COUNT(E5:E9)=0,"n/a",AVERAGE(E5:E9))</f>
        <v>2.6</v>
      </c>
      <c r="F10" s="49">
        <f>E10</f>
        <v>2.6</v>
      </c>
      <c r="G10" s="219"/>
      <c r="H10" s="50" t="s">
        <v>23</v>
      </c>
      <c r="I10" s="28" t="s">
        <v>42</v>
      </c>
      <c r="J10" s="91">
        <f>IF(I10=$N$7,"n/a",IF(AND(I10=$N$5,D10=$N$6),1.5,IF(AND(I10=$N$4,D10=$N$5),2.5,IF(AND(I10=$N$3,D10=$N$4),3.5,IF(AND(I10=$N$6,D10=$N$5),1.49,IF(AND(I10=$N$5,D10=$N$4),2.49,IF(AND(I10=$N$4,D10=$N$3),3.49,E10)))))))</f>
        <v>2.4900000000000002</v>
      </c>
      <c r="K10" s="92" t="s">
        <v>249</v>
      </c>
      <c r="L10" s="371"/>
      <c r="N10" s="120"/>
    </row>
    <row r="11" spans="1:15" s="106" customFormat="1" ht="20.25" customHeight="1" thickBot="1" x14ac:dyDescent="0.35">
      <c r="A11" s="126" t="s">
        <v>28</v>
      </c>
      <c r="B11" s="127"/>
      <c r="C11" s="187"/>
      <c r="D11" s="128"/>
      <c r="E11" s="128"/>
      <c r="F11" s="128"/>
      <c r="G11" s="128"/>
      <c r="H11" s="128"/>
      <c r="I11" s="128"/>
      <c r="J11" s="128"/>
      <c r="K11" s="128"/>
      <c r="L11" s="370"/>
      <c r="N11" s="120"/>
    </row>
    <row r="12" spans="1:15" ht="91" customHeight="1" x14ac:dyDescent="0.3">
      <c r="A12" s="502" t="s">
        <v>189</v>
      </c>
      <c r="B12" s="502"/>
      <c r="C12" s="39" t="s">
        <v>247</v>
      </c>
      <c r="D12" s="174" t="s">
        <v>5</v>
      </c>
      <c r="E12" s="185">
        <f>IF(D12=$N$6,1,IF(D12=$N$5,2,IF(D12=$N$4,3,IF(D12=$N$3,4,"n/a"))))</f>
        <v>3</v>
      </c>
      <c r="F12" s="530" t="s">
        <v>245</v>
      </c>
      <c r="G12" s="530"/>
      <c r="H12" s="530"/>
      <c r="I12" s="530"/>
      <c r="J12" s="530"/>
      <c r="K12" s="530"/>
      <c r="L12" s="372" t="s">
        <v>96</v>
      </c>
      <c r="N12" s="120"/>
    </row>
    <row r="13" spans="1:15" ht="67" customHeight="1" thickBot="1" x14ac:dyDescent="0.3">
      <c r="A13" s="536" t="s">
        <v>190</v>
      </c>
      <c r="B13" s="536"/>
      <c r="C13" s="39" t="s">
        <v>247</v>
      </c>
      <c r="D13" s="189" t="s">
        <v>5</v>
      </c>
      <c r="E13" s="186">
        <f>IF(D13=$N$6,1,IF(D13=$N$5,2,IF(D13=$N$4,3,IF(D13=$N$3,4,"n/a"))))</f>
        <v>3</v>
      </c>
      <c r="F13" s="543" t="s">
        <v>248</v>
      </c>
      <c r="G13" s="537"/>
      <c r="H13" s="537"/>
      <c r="I13" s="537"/>
      <c r="J13" s="537"/>
      <c r="K13" s="521"/>
      <c r="L13" s="372" t="s">
        <v>96</v>
      </c>
    </row>
    <row r="14" spans="1:15" s="109" customFormat="1" ht="28.5" customHeight="1" thickBot="1" x14ac:dyDescent="0.35">
      <c r="A14" s="531"/>
      <c r="B14" s="533"/>
      <c r="C14" s="190" t="s">
        <v>24</v>
      </c>
      <c r="D14" s="29" t="str">
        <f>IF(E14&lt;1.5,$N$6,IF(E14&lt;2.5,$N$5,IF(E14&lt;3.5,$N$4,IF(E14&lt;4.5,$N$3,"n/a"))))</f>
        <v>Substantial</v>
      </c>
      <c r="E14" s="152">
        <f>IF(COUNT(E12:E13)=0,"n/a",AVERAGE(E12:E13))</f>
        <v>3</v>
      </c>
      <c r="F14" s="30">
        <f>E14</f>
        <v>3</v>
      </c>
      <c r="G14" s="219"/>
      <c r="H14" s="31" t="s">
        <v>23</v>
      </c>
      <c r="I14" s="28" t="s">
        <v>5</v>
      </c>
      <c r="J14" s="32">
        <f>IF(I14=$N$7,"n/a",IF(AND(I14=$N$5,D14=$N$6),1.5,IF(AND(I14=$N$4,D14=$N$5),2.5,IF(AND(I14=$N$3,D14=$N$4),3.5,IF(AND(I14=$N$6,D14=$N$5),1.49,IF(AND(I14=$N$5,D14=$N$4),2.49,IF(AND(I14=$N$4,D14=$N$3),3.49,E14)))))))</f>
        <v>3</v>
      </c>
      <c r="K14" s="188" t="s">
        <v>246</v>
      </c>
      <c r="L14" s="373"/>
      <c r="N14" s="120"/>
    </row>
    <row r="15" spans="1:15" ht="21.75" customHeight="1" x14ac:dyDescent="0.3">
      <c r="A15" s="391" t="s">
        <v>31</v>
      </c>
      <c r="B15" s="126"/>
      <c r="C15" s="126"/>
      <c r="D15" s="126"/>
      <c r="E15" s="126"/>
      <c r="F15" s="126"/>
      <c r="G15" s="126"/>
      <c r="H15" s="126"/>
      <c r="I15" s="126"/>
      <c r="J15" s="126"/>
      <c r="K15" s="126"/>
      <c r="L15" s="374"/>
      <c r="N15" s="120"/>
    </row>
    <row r="16" spans="1:15" ht="45" customHeight="1" thickBot="1" x14ac:dyDescent="0.3">
      <c r="A16" s="504" t="s">
        <v>191</v>
      </c>
      <c r="B16" s="504"/>
      <c r="C16" s="39" t="s">
        <v>230</v>
      </c>
      <c r="D16" s="175" t="s">
        <v>79</v>
      </c>
      <c r="E16" s="179">
        <f>IF(D16=$N$6,1,IF(D16=$N$5,2,IF(D16=$N$4,3,IF(D16=$N$3,4,"n/a"))))</f>
        <v>1</v>
      </c>
      <c r="F16" s="519" t="s">
        <v>250</v>
      </c>
      <c r="G16" s="537"/>
      <c r="H16" s="520"/>
      <c r="I16" s="520"/>
      <c r="J16" s="537"/>
      <c r="K16" s="521"/>
      <c r="L16" s="374"/>
    </row>
    <row r="17" spans="1:14" s="106" customFormat="1" ht="24.75" customHeight="1" thickBot="1" x14ac:dyDescent="0.3">
      <c r="A17" s="541"/>
      <c r="B17" s="542"/>
      <c r="C17" s="190" t="s">
        <v>24</v>
      </c>
      <c r="D17" s="29" t="str">
        <f>IF(E17&lt;1.5,$N$6,IF(E17&lt;2.5,$N$5,IF(E17&lt;3.5,$N$4,IF(E17&lt;4.5,$N$3,"n/a"))))</f>
        <v>Not at all</v>
      </c>
      <c r="E17" s="152">
        <f>IF(COUNT(E16)=0,"n/a",AVERAGE(E16))</f>
        <v>1</v>
      </c>
      <c r="F17" s="30">
        <f>E17</f>
        <v>1</v>
      </c>
      <c r="G17" s="219"/>
      <c r="H17" s="31" t="s">
        <v>23</v>
      </c>
      <c r="I17" s="28" t="str">
        <f>D17</f>
        <v>Not at all</v>
      </c>
      <c r="J17" s="32">
        <f>IF(I17=$N$7,"n/a",IF(AND(I17=$N$5,D17=$N$6),1.5,IF(AND(I17=$N$4,D17=$N$5),2.5,IF(AND(I17=$N$3,D17=$N$4),3.5,IF(AND(I17=$N$6,D17=$N$5),1.49,IF(AND(I17=$N$5,D17=$N$4),2.49,IF(AND(I17=$N$4,D17=$N$3),3.49,E17)))))))</f>
        <v>1</v>
      </c>
      <c r="K17" s="188" t="s">
        <v>91</v>
      </c>
      <c r="L17" s="370"/>
      <c r="N17" s="108"/>
    </row>
    <row r="18" spans="1:14" s="129" customFormat="1" ht="21" customHeight="1" x14ac:dyDescent="0.3">
      <c r="A18" s="126" t="s">
        <v>69</v>
      </c>
      <c r="B18" s="126"/>
      <c r="C18" s="126"/>
      <c r="D18" s="126"/>
      <c r="E18" s="126"/>
      <c r="F18" s="126"/>
      <c r="G18" s="126"/>
      <c r="H18" s="126"/>
      <c r="I18" s="126"/>
      <c r="J18" s="126"/>
      <c r="K18" s="126"/>
      <c r="L18" s="374"/>
      <c r="N18" s="130"/>
    </row>
    <row r="19" spans="1:14" s="129" customFormat="1" ht="69" x14ac:dyDescent="0.3">
      <c r="A19" s="502" t="s">
        <v>73</v>
      </c>
      <c r="B19" s="502"/>
      <c r="C19" s="39" t="s">
        <v>222</v>
      </c>
      <c r="D19" s="48" t="s">
        <v>5</v>
      </c>
      <c r="E19" s="171">
        <f>IF(D19=$N$6,1,IF(D19=$N$5,2,IF(D19=$N$4,3,IF(D19=$N$3,4,"n/a"))))</f>
        <v>3</v>
      </c>
      <c r="F19" s="519" t="s">
        <v>252</v>
      </c>
      <c r="G19" s="520"/>
      <c r="H19" s="520"/>
      <c r="I19" s="520"/>
      <c r="J19" s="520"/>
      <c r="K19" s="521"/>
      <c r="L19" s="372" t="s">
        <v>96</v>
      </c>
      <c r="N19" s="130"/>
    </row>
    <row r="20" spans="1:14" s="129" customFormat="1" ht="69.5" thickBot="1" x14ac:dyDescent="0.35">
      <c r="A20" s="536" t="s">
        <v>70</v>
      </c>
      <c r="B20" s="536"/>
      <c r="C20" s="39" t="s">
        <v>222</v>
      </c>
      <c r="D20" s="184" t="s">
        <v>5</v>
      </c>
      <c r="E20" s="183">
        <f>IF(D20=$N$6,1,IF(D20=$N$5,2,IF(D20=$N$4,3,IF(D20=$N$3,4,"n/a"))))</f>
        <v>3</v>
      </c>
      <c r="F20" s="505" t="s">
        <v>251</v>
      </c>
      <c r="G20" s="537"/>
      <c r="H20" s="506"/>
      <c r="I20" s="506"/>
      <c r="J20" s="506"/>
      <c r="K20" s="507"/>
      <c r="L20" s="375"/>
      <c r="N20" s="130"/>
    </row>
    <row r="21" spans="1:14" s="106" customFormat="1" ht="29.25" customHeight="1" thickBot="1" x14ac:dyDescent="0.3">
      <c r="A21" s="531"/>
      <c r="B21" s="533"/>
      <c r="C21" s="190" t="s">
        <v>24</v>
      </c>
      <c r="D21" s="29" t="str">
        <f>IF(E21&lt;1.5,$N$6,IF(E21&lt;2.5,$N$5,IF(E21&lt;3.5,$N$4,IF(E21&lt;4.5,$N$3,"n/a"))))</f>
        <v>Substantial</v>
      </c>
      <c r="E21" s="152">
        <f>IF(COUNT(E19:E20)=0,"n/a",AVERAGE(E19:E20))</f>
        <v>3</v>
      </c>
      <c r="F21" s="30">
        <f>E21</f>
        <v>3</v>
      </c>
      <c r="G21" s="219"/>
      <c r="H21" s="31" t="s">
        <v>23</v>
      </c>
      <c r="I21" s="28" t="str">
        <f>D21</f>
        <v>Substantial</v>
      </c>
      <c r="J21" s="91">
        <f>IF(I21=$N$7,"n/a",IF(AND(I21=$N$5,D21=$N$6),1.5,IF(AND(I21=$N$4,D21=$N$5),2.5,IF(AND(I21=$N$3,D21=$N$4),3.5,IF(AND(I21=$N$6,D21=$N$5),1.49,IF(AND(I21=$N$5,D21=$N$4),2.49,IF(AND(I21=$N$4,D21=$N$3),3.49,E21)))))))</f>
        <v>3</v>
      </c>
      <c r="K21" s="89" t="s">
        <v>91</v>
      </c>
      <c r="L21" s="376"/>
    </row>
    <row r="22" spans="1:14" s="134" customFormat="1" ht="22.5" customHeight="1" thickBot="1" x14ac:dyDescent="0.3">
      <c r="A22" s="131" t="s">
        <v>216</v>
      </c>
      <c r="B22" s="132"/>
      <c r="C22" s="132"/>
      <c r="D22" s="133"/>
      <c r="E22" s="133"/>
      <c r="F22" s="133"/>
      <c r="G22" s="133"/>
      <c r="H22" s="133"/>
      <c r="I22" s="133"/>
      <c r="J22" s="133"/>
      <c r="K22" s="133"/>
      <c r="L22" s="370"/>
    </row>
    <row r="23" spans="1:14" ht="21.75" customHeight="1" thickBot="1" x14ac:dyDescent="0.3">
      <c r="A23" s="135" t="s">
        <v>44</v>
      </c>
      <c r="B23" s="136"/>
      <c r="C23" s="136"/>
      <c r="D23" s="136"/>
      <c r="E23" s="136"/>
      <c r="F23" s="136"/>
      <c r="G23" s="136"/>
      <c r="H23" s="136"/>
      <c r="I23" s="136"/>
      <c r="J23" s="136"/>
      <c r="K23" s="136"/>
      <c r="L23" s="372" t="s">
        <v>96</v>
      </c>
    </row>
    <row r="24" spans="1:14" ht="58" thickBot="1" x14ac:dyDescent="0.3">
      <c r="A24" s="528" t="s">
        <v>45</v>
      </c>
      <c r="B24" s="529"/>
      <c r="C24" s="181" t="s">
        <v>223</v>
      </c>
      <c r="D24" s="172" t="s">
        <v>5</v>
      </c>
      <c r="E24" s="182">
        <f>IF(D24=$N$6,1,IF(D24=$N$5,2,IF(D24=$N$4,3,IF(D24=$N$3,4,"n/a"))))</f>
        <v>3</v>
      </c>
      <c r="F24" s="530" t="s">
        <v>262</v>
      </c>
      <c r="G24" s="530"/>
      <c r="H24" s="530"/>
      <c r="I24" s="530"/>
      <c r="J24" s="530"/>
      <c r="K24" s="530"/>
      <c r="L24" s="372" t="s">
        <v>96</v>
      </c>
    </row>
    <row r="25" spans="1:14" ht="92" customHeight="1" thickBot="1" x14ac:dyDescent="0.3">
      <c r="A25" s="539" t="s">
        <v>62</v>
      </c>
      <c r="B25" s="540"/>
      <c r="C25" s="181" t="s">
        <v>223</v>
      </c>
      <c r="D25" s="173" t="s">
        <v>5</v>
      </c>
      <c r="E25" s="183">
        <f>IF(D25=$N$6,1,IF(D25=$N$5,2,IF(D25=$N$4,3,IF(D25=$N$3,4,"n/a"))))</f>
        <v>3</v>
      </c>
      <c r="F25" s="505" t="s">
        <v>263</v>
      </c>
      <c r="G25" s="506"/>
      <c r="H25" s="506"/>
      <c r="I25" s="506"/>
      <c r="J25" s="506"/>
      <c r="K25" s="507"/>
      <c r="L25" s="374"/>
    </row>
    <row r="26" spans="1:14" ht="35.25" customHeight="1" thickBot="1" x14ac:dyDescent="0.3">
      <c r="A26" s="562"/>
      <c r="B26" s="563"/>
      <c r="C26" s="42" t="s">
        <v>24</v>
      </c>
      <c r="D26" s="29" t="str">
        <f>IF(E26&lt;1.5,"Low",IF(E26&lt;2.5,"Moderate",IF(E26&lt;3.5,"Substantial",IF(E26&lt;4.5,"High","n/a"))))</f>
        <v>Substantial</v>
      </c>
      <c r="E26" s="152">
        <f>IF(COUNT(E24:E25)=0,"n/a",AVERAGE(E24:E25))</f>
        <v>3</v>
      </c>
      <c r="F26" s="49">
        <f>E26</f>
        <v>3</v>
      </c>
      <c r="G26" s="219"/>
      <c r="H26" s="50" t="s">
        <v>23</v>
      </c>
      <c r="I26" s="28" t="str">
        <f>D26</f>
        <v>Substantial</v>
      </c>
      <c r="J26" s="91">
        <f>IF(I26=$N$7,"n/a",IF(AND(I26=$N$5,D26=$N$6),1.5,IF(AND(I26=$N$4,D26=$N$5),2.5,IF(AND(I26=$N$3,D26=$N$4),3.5,IF(AND(I26=$N$6,D26=$N$5),1.49,IF(AND(I26=$N$5,D26=$N$4),2.49,IF(AND(I26=$N$4,D26=$N$3),3.49,E26)))))))</f>
        <v>3</v>
      </c>
      <c r="K26" s="321" t="s">
        <v>91</v>
      </c>
      <c r="L26" s="374"/>
    </row>
    <row r="27" spans="1:14" ht="20.25" customHeight="1" thickBot="1" x14ac:dyDescent="0.3">
      <c r="A27" s="137" t="s">
        <v>48</v>
      </c>
      <c r="B27" s="138"/>
      <c r="C27" s="139"/>
      <c r="D27" s="140"/>
      <c r="E27" s="140"/>
      <c r="F27" s="140"/>
      <c r="G27" s="140"/>
      <c r="H27" s="140"/>
      <c r="I27" s="140"/>
      <c r="J27" s="140"/>
      <c r="K27" s="140"/>
      <c r="L27" s="374"/>
    </row>
    <row r="28" spans="1:14" ht="73" customHeight="1" thickBot="1" x14ac:dyDescent="0.3">
      <c r="A28" s="551" t="s">
        <v>65</v>
      </c>
      <c r="B28" s="535"/>
      <c r="C28" s="181" t="s">
        <v>223</v>
      </c>
      <c r="D28" s="174" t="s">
        <v>5</v>
      </c>
      <c r="E28" s="185">
        <f>IF(D28=$N$6,1,IF(D28=$N$5,2,IF(D28=$N$4,3,IF(D28=$N$3,4,"n/a"))))</f>
        <v>3</v>
      </c>
      <c r="F28" s="552" t="s">
        <v>264</v>
      </c>
      <c r="G28" s="553"/>
      <c r="H28" s="553"/>
      <c r="I28" s="553"/>
      <c r="J28" s="553"/>
      <c r="K28" s="554"/>
      <c r="L28" s="374"/>
    </row>
    <row r="29" spans="1:14" ht="77" customHeight="1" thickBot="1" x14ac:dyDescent="0.3">
      <c r="A29" s="551" t="s">
        <v>46</v>
      </c>
      <c r="B29" s="535"/>
      <c r="C29" s="181" t="s">
        <v>223</v>
      </c>
      <c r="D29" s="48" t="s">
        <v>42</v>
      </c>
      <c r="E29" s="171">
        <f>IF(D29=$N$6,1,IF(D29=$N$5,2,IF(D29=$N$4,3,IF(D29=$N$3,4,"n/a"))))</f>
        <v>2</v>
      </c>
      <c r="F29" s="519" t="s">
        <v>265</v>
      </c>
      <c r="G29" s="520"/>
      <c r="H29" s="520"/>
      <c r="I29" s="520"/>
      <c r="J29" s="520"/>
      <c r="K29" s="521"/>
      <c r="L29" s="374"/>
    </row>
    <row r="30" spans="1:14" s="141" customFormat="1" ht="58" thickBot="1" x14ac:dyDescent="0.3">
      <c r="A30" s="551" t="s">
        <v>60</v>
      </c>
      <c r="B30" s="535"/>
      <c r="C30" s="181" t="s">
        <v>223</v>
      </c>
      <c r="D30" s="48" t="s">
        <v>5</v>
      </c>
      <c r="E30" s="171">
        <f>IF(D30=$N$6,1,IF(D30=$N$5,2,IF(D30=$N$4,3,IF(D30=$N$3,4,"n/a"))))</f>
        <v>3</v>
      </c>
      <c r="F30" s="538" t="s">
        <v>231</v>
      </c>
      <c r="G30" s="538"/>
      <c r="H30" s="538"/>
      <c r="I30" s="538"/>
      <c r="J30" s="538"/>
      <c r="K30" s="538"/>
      <c r="L30" s="370"/>
    </row>
    <row r="31" spans="1:14" s="134" customFormat="1" ht="58" thickBot="1" x14ac:dyDescent="0.3">
      <c r="A31" s="567" t="s">
        <v>61</v>
      </c>
      <c r="B31" s="568"/>
      <c r="C31" s="181" t="s">
        <v>223</v>
      </c>
      <c r="D31" s="175" t="s">
        <v>5</v>
      </c>
      <c r="E31" s="180">
        <f>IF(D31=$N$6,1,IF(D31=$N$5,2,IF(D31=$N$4,3,IF(D31=$N$3,4,"n/a"))))</f>
        <v>3</v>
      </c>
      <c r="F31" s="543" t="s">
        <v>231</v>
      </c>
      <c r="G31" s="537"/>
      <c r="H31" s="537"/>
      <c r="I31" s="537"/>
      <c r="J31" s="537"/>
      <c r="K31" s="544"/>
      <c r="L31" s="372" t="s">
        <v>96</v>
      </c>
    </row>
    <row r="32" spans="1:14" s="106" customFormat="1" ht="25.5" customHeight="1" thickBot="1" x14ac:dyDescent="0.3">
      <c r="A32" s="193"/>
      <c r="B32" s="194"/>
      <c r="C32" s="42" t="s">
        <v>24</v>
      </c>
      <c r="D32" s="29" t="str">
        <f>IF(E32&lt;1.5,"Low",IF(E32&lt;2.5,"Moderate",IF(E32&lt;3.5,"Substantial",IF(E32&lt;4.5,"High","n/a"))))</f>
        <v>Substantial</v>
      </c>
      <c r="E32" s="152">
        <f>IF(COUNT(E28:E31)=0,"n/a",AVERAGE(E28:E31))</f>
        <v>2.75</v>
      </c>
      <c r="F32" s="30">
        <f>E32</f>
        <v>2.75</v>
      </c>
      <c r="G32" s="219"/>
      <c r="H32" s="31" t="s">
        <v>23</v>
      </c>
      <c r="I32" s="28" t="s">
        <v>5</v>
      </c>
      <c r="J32" s="32">
        <f>IF(I32=$N$7,"n/a",IF(AND(I32=$N$5,D32=$N$6),1.5,IF(AND(I32=$N$4,D32=$N$5),2.5,IF(AND(I32=$N$3,D32=$N$4),3.5,IF(AND(I32=$N$6,D32=$N$5),1.49,IF(AND(I32=$N$5,D32=$N$4),2.49,IF(AND(I32=$N$4,D32=$N$3),3.49,E32)))))))</f>
        <v>2.75</v>
      </c>
      <c r="K32" s="188" t="s">
        <v>91</v>
      </c>
      <c r="L32" s="370"/>
    </row>
    <row r="33" spans="1:12" s="106" customFormat="1" ht="25.5" customHeight="1" thickBot="1" x14ac:dyDescent="0.3">
      <c r="A33" s="191" t="s">
        <v>49</v>
      </c>
      <c r="B33" s="192"/>
      <c r="C33" s="192"/>
      <c r="D33" s="192"/>
      <c r="E33" s="192"/>
      <c r="F33" s="192"/>
      <c r="G33" s="192"/>
      <c r="H33" s="192"/>
      <c r="I33" s="192"/>
      <c r="J33" s="192"/>
      <c r="K33" s="192"/>
      <c r="L33" s="370"/>
    </row>
    <row r="34" spans="1:12" s="106" customFormat="1" ht="89" customHeight="1" thickBot="1" x14ac:dyDescent="0.3">
      <c r="A34" s="524" t="s">
        <v>50</v>
      </c>
      <c r="B34" s="525"/>
      <c r="C34" s="181" t="s">
        <v>223</v>
      </c>
      <c r="D34" s="48" t="s">
        <v>42</v>
      </c>
      <c r="E34" s="123">
        <f>IF(D34=$N$6,1,IF(D34=$N$5,2,IF(D34=$N$4,3,IF(D34=$N$3,4,"n/a"))))</f>
        <v>2</v>
      </c>
      <c r="F34" s="530" t="s">
        <v>266</v>
      </c>
      <c r="G34" s="530"/>
      <c r="H34" s="530"/>
      <c r="I34" s="530"/>
      <c r="J34" s="530"/>
      <c r="K34" s="530"/>
      <c r="L34" s="372" t="s">
        <v>96</v>
      </c>
    </row>
    <row r="35" spans="1:12" s="106" customFormat="1" ht="57" customHeight="1" thickBot="1" x14ac:dyDescent="0.3">
      <c r="A35" s="534" t="s">
        <v>51</v>
      </c>
      <c r="B35" s="535"/>
      <c r="C35" s="181" t="s">
        <v>223</v>
      </c>
      <c r="D35" s="176" t="s">
        <v>42</v>
      </c>
      <c r="E35" s="123">
        <f>IF(D35=$N$6,1,IF(D35=$N$5,2,IF(D35=$N$4,3,IF(D35=$N$3,4,"n/a"))))</f>
        <v>2</v>
      </c>
      <c r="F35" s="519" t="s">
        <v>267</v>
      </c>
      <c r="G35" s="520"/>
      <c r="H35" s="520"/>
      <c r="I35" s="520"/>
      <c r="J35" s="520"/>
      <c r="K35" s="521"/>
      <c r="L35" s="370"/>
    </row>
    <row r="36" spans="1:12" s="106" customFormat="1" ht="58" customHeight="1" thickBot="1" x14ac:dyDescent="0.3">
      <c r="A36" s="524" t="s">
        <v>67</v>
      </c>
      <c r="B36" s="525"/>
      <c r="C36" s="181" t="s">
        <v>223</v>
      </c>
      <c r="D36" s="176" t="s">
        <v>42</v>
      </c>
      <c r="E36" s="123">
        <f>IF(D36=$N$6,1,IF(D36=$N$5,2,IF(D36=$N$4,3,IF(D36=$N$3,4,"n/a"))))</f>
        <v>2</v>
      </c>
      <c r="F36" s="519" t="s">
        <v>267</v>
      </c>
      <c r="G36" s="520"/>
      <c r="H36" s="520"/>
      <c r="I36" s="520"/>
      <c r="J36" s="520"/>
      <c r="K36" s="521"/>
      <c r="L36" s="370"/>
    </row>
    <row r="37" spans="1:12" s="106" customFormat="1" ht="58" thickBot="1" x14ac:dyDescent="0.3">
      <c r="A37" s="555" t="s">
        <v>68</v>
      </c>
      <c r="B37" s="556"/>
      <c r="C37" s="181" t="s">
        <v>223</v>
      </c>
      <c r="D37" s="175" t="s">
        <v>42</v>
      </c>
      <c r="E37" s="179">
        <f>IF(D37=$N$6,1,IF(D37=$N$5,2,IF(D37=$N$4,3,IF(D37=$N$3,4,"n/a"))))</f>
        <v>2</v>
      </c>
      <c r="F37" s="519" t="s">
        <v>267</v>
      </c>
      <c r="G37" s="520"/>
      <c r="H37" s="520"/>
      <c r="I37" s="520"/>
      <c r="J37" s="520"/>
      <c r="K37" s="521"/>
      <c r="L37" s="370"/>
    </row>
    <row r="38" spans="1:12" s="106" customFormat="1" ht="25.5" customHeight="1" thickBot="1" x14ac:dyDescent="0.3">
      <c r="A38" s="43"/>
      <c r="B38" s="44"/>
      <c r="C38" s="45" t="s">
        <v>24</v>
      </c>
      <c r="D38" s="29" t="str">
        <f>IF(E38&lt;1.5,"Low",IF(E38&lt;2.5,"Moderate",IF(E38&lt;3.5,"Substantial",IF(E38&lt;4.5,"High","n/a"))))</f>
        <v>Moderate</v>
      </c>
      <c r="E38" s="152">
        <f>IF(COUNT(E34:E37)=0,"n/a",AVERAGE(E34:E37))</f>
        <v>2</v>
      </c>
      <c r="F38" s="30">
        <f>E38</f>
        <v>2</v>
      </c>
      <c r="G38" s="219"/>
      <c r="H38" s="31" t="s">
        <v>23</v>
      </c>
      <c r="I38" s="28" t="str">
        <f>D38</f>
        <v>Moderate</v>
      </c>
      <c r="J38" s="32">
        <f>IF(I38=$N$7,"n/a",IF(AND(I38=$N$5,D38=$N$6),1.5,IF(AND(I38=$N$4,D38=$N$5),2.5,IF(AND(I38=$N$3,D38=$N$4),3.5,IF(AND(I38=$N$6,D38=$N$5),1.49,IF(AND(I38=$N$5,D38=$N$4),2.49,IF(AND(I38=$N$4,D38=$N$3),3.49,E38)))))))</f>
        <v>2</v>
      </c>
      <c r="K38" s="188" t="s">
        <v>91</v>
      </c>
      <c r="L38" s="370"/>
    </row>
    <row r="39" spans="1:12" s="129" customFormat="1" ht="22.5" customHeight="1" thickBot="1" x14ac:dyDescent="0.35">
      <c r="A39" s="33" t="s">
        <v>217</v>
      </c>
      <c r="B39" s="34"/>
      <c r="C39" s="35"/>
      <c r="D39" s="37"/>
      <c r="E39" s="37"/>
      <c r="F39" s="36"/>
      <c r="G39" s="142"/>
      <c r="H39" s="37"/>
      <c r="I39" s="37"/>
      <c r="J39" s="36"/>
      <c r="K39" s="143"/>
      <c r="L39" s="374"/>
    </row>
    <row r="40" spans="1:12" s="129" customFormat="1" ht="22.5" customHeight="1" x14ac:dyDescent="0.3">
      <c r="A40" s="144" t="s">
        <v>33</v>
      </c>
      <c r="B40" s="145"/>
      <c r="C40" s="145"/>
      <c r="D40" s="145"/>
      <c r="E40" s="145"/>
      <c r="F40" s="145"/>
      <c r="G40" s="145"/>
      <c r="H40" s="145"/>
      <c r="I40" s="145"/>
      <c r="J40" s="145"/>
      <c r="K40" s="145"/>
      <c r="L40" s="374"/>
    </row>
    <row r="41" spans="1:12" s="106" customFormat="1" ht="46" x14ac:dyDescent="0.25">
      <c r="A41" s="515" t="s">
        <v>41</v>
      </c>
      <c r="B41" s="515"/>
      <c r="C41" s="40" t="s">
        <v>274</v>
      </c>
      <c r="D41" s="48" t="s">
        <v>4</v>
      </c>
      <c r="E41" s="171">
        <f>IF(D41=$N$6,1,IF(D41=$N$5,2,IF(D41=$N$4,3,IF(D41=$N$3,4,"n/a"))))</f>
        <v>4</v>
      </c>
      <c r="F41" s="537" t="s">
        <v>276</v>
      </c>
      <c r="G41" s="537"/>
      <c r="H41" s="537"/>
      <c r="I41" s="537"/>
      <c r="J41" s="537"/>
      <c r="K41" s="537"/>
      <c r="L41" s="372" t="s">
        <v>96</v>
      </c>
    </row>
    <row r="42" spans="1:12" s="106" customFormat="1" ht="100.5" customHeight="1" thickBot="1" x14ac:dyDescent="0.3">
      <c r="A42" s="546" t="s">
        <v>139</v>
      </c>
      <c r="B42" s="547"/>
      <c r="C42" s="40" t="s">
        <v>274</v>
      </c>
      <c r="D42" s="48" t="s">
        <v>4</v>
      </c>
      <c r="E42" s="171">
        <f>IF(D42=$N$6,1,IF(D42=$N$5,2,IF(D42=$N$4,3,IF(D42=$N$3,4,"n/a"))))</f>
        <v>4</v>
      </c>
      <c r="F42" s="537" t="s">
        <v>277</v>
      </c>
      <c r="G42" s="537"/>
      <c r="H42" s="537"/>
      <c r="I42" s="537"/>
      <c r="J42" s="537"/>
      <c r="K42" s="544"/>
      <c r="L42" s="370"/>
    </row>
    <row r="43" spans="1:12" s="129" customFormat="1" ht="30" customHeight="1" thickBot="1" x14ac:dyDescent="0.35">
      <c r="A43" s="545"/>
      <c r="B43" s="517"/>
      <c r="C43" s="38" t="s">
        <v>24</v>
      </c>
      <c r="D43" s="29" t="str">
        <f>IF(E43&lt;1.5,"Low",IF(E43&lt;2.5,"Moderate",IF(E43&lt;3.5,"Substantial",IF(E43&lt;4.5,"High","n/a"))))</f>
        <v>High</v>
      </c>
      <c r="E43" s="152">
        <f>IF(COUNT(E41:E42)=0,"n/a",AVERAGE(E41:E42))</f>
        <v>4</v>
      </c>
      <c r="F43" s="30">
        <f>E43</f>
        <v>4</v>
      </c>
      <c r="G43" s="219"/>
      <c r="H43" s="31" t="s">
        <v>23</v>
      </c>
      <c r="I43" s="28" t="str">
        <f>D43</f>
        <v>High</v>
      </c>
      <c r="J43" s="32">
        <f>IF(I43=$N$7,"n/a",IF(AND(I43=$N$5,D43=$N$6),1.5,IF(AND(I43=$N$4,D43=$N$5),2.5,IF(AND(I43=$N$3,D43=$N$4),3.5,IF(AND(I43=$N$6,D43=$N$5),1.49,IF(AND(I43=$N$5,D43=$N$4),2.49,IF(AND(I43=$N$4,D43=$N$3),3.49,E43)))))))</f>
        <v>4</v>
      </c>
      <c r="K43" s="195" t="s">
        <v>91</v>
      </c>
      <c r="L43" s="377"/>
    </row>
    <row r="44" spans="1:12" s="129" customFormat="1" ht="18" customHeight="1" thickBot="1" x14ac:dyDescent="0.35">
      <c r="A44" s="146" t="s">
        <v>34</v>
      </c>
      <c r="B44" s="147"/>
      <c r="C44" s="147"/>
      <c r="D44" s="148"/>
      <c r="E44" s="148"/>
      <c r="F44" s="148"/>
      <c r="G44" s="148"/>
      <c r="H44" s="148"/>
      <c r="I44" s="148"/>
      <c r="J44" s="148"/>
      <c r="K44" s="148"/>
      <c r="L44" s="374"/>
    </row>
    <row r="45" spans="1:12" s="134" customFormat="1" ht="46.5" customHeight="1" x14ac:dyDescent="0.3">
      <c r="A45" s="515" t="s">
        <v>140</v>
      </c>
      <c r="B45" s="516"/>
      <c r="C45" s="40" t="s">
        <v>274</v>
      </c>
      <c r="D45" s="48" t="s">
        <v>42</v>
      </c>
      <c r="E45" s="171">
        <f>IF(D45=$N$6,1,IF(D45=$N$5,2,IF(D45=$N$4,3,IF(D45=$N$3,4,"n/a"))))</f>
        <v>2</v>
      </c>
      <c r="F45" s="552" t="s">
        <v>279</v>
      </c>
      <c r="G45" s="553"/>
      <c r="H45" s="553"/>
      <c r="I45" s="553"/>
      <c r="J45" s="553"/>
      <c r="K45" s="554"/>
      <c r="L45" s="370"/>
    </row>
    <row r="46" spans="1:12" s="134" customFormat="1" ht="46.5" customHeight="1" x14ac:dyDescent="0.25">
      <c r="A46" s="548" t="s">
        <v>39</v>
      </c>
      <c r="B46" s="549"/>
      <c r="C46" s="40" t="s">
        <v>274</v>
      </c>
      <c r="D46" s="48" t="s">
        <v>79</v>
      </c>
      <c r="E46" s="171">
        <f>IF(D46=$N$6,1,IF(D46=$N$5,2,IF(D46=$N$4,3,IF(D46=$N$3,4,"n/a"))))</f>
        <v>1</v>
      </c>
      <c r="F46" s="550" t="s">
        <v>278</v>
      </c>
      <c r="G46" s="550"/>
      <c r="H46" s="550"/>
      <c r="I46" s="550"/>
      <c r="J46" s="550"/>
      <c r="K46" s="550"/>
      <c r="L46" s="370"/>
    </row>
    <row r="47" spans="1:12" s="106" customFormat="1" ht="44.5" customHeight="1" x14ac:dyDescent="0.25">
      <c r="A47" s="548" t="s">
        <v>142</v>
      </c>
      <c r="B47" s="549"/>
      <c r="C47" s="40" t="s">
        <v>274</v>
      </c>
      <c r="D47" s="48" t="s">
        <v>42</v>
      </c>
      <c r="E47" s="171">
        <f>IF(D47=$N$6,1,IF(D47=$N$5,2,IF(D47=$N$4,3,IF(D47=$N$3,4,"n/a"))))</f>
        <v>2</v>
      </c>
      <c r="F47" s="520" t="s">
        <v>280</v>
      </c>
      <c r="G47" s="520"/>
      <c r="H47" s="520"/>
      <c r="I47" s="520"/>
      <c r="J47" s="520"/>
      <c r="K47" s="520"/>
      <c r="L47" s="370"/>
    </row>
    <row r="48" spans="1:12" s="106" customFormat="1" ht="52" customHeight="1" thickBot="1" x14ac:dyDescent="0.3">
      <c r="A48" s="546" t="s">
        <v>143</v>
      </c>
      <c r="B48" s="547"/>
      <c r="C48" s="40" t="s">
        <v>274</v>
      </c>
      <c r="D48" s="175" t="s">
        <v>42</v>
      </c>
      <c r="E48" s="171">
        <f>IF(D48=$N$6,1,IF(D48=$N$5,2,IF(D48=$N$4,3,IF(D48=$N$3,4,"n/a"))))</f>
        <v>2</v>
      </c>
      <c r="F48" s="505" t="s">
        <v>281</v>
      </c>
      <c r="G48" s="506"/>
      <c r="H48" s="506"/>
      <c r="I48" s="506"/>
      <c r="J48" s="506"/>
      <c r="K48" s="507"/>
      <c r="L48" s="370"/>
    </row>
    <row r="49" spans="1:19" s="129" customFormat="1" ht="32.25" customHeight="1" thickBot="1" x14ac:dyDescent="0.35">
      <c r="A49" s="517"/>
      <c r="B49" s="518"/>
      <c r="C49" s="38" t="s">
        <v>24</v>
      </c>
      <c r="D49" s="29" t="str">
        <f>IF(E49&lt;1.5,"Low",IF(E49&lt;2.5,"Moderate",IF(E49&lt;3.5,"Substantial",IF(E49&lt;4.5,"High","n/a"))))</f>
        <v>Moderate</v>
      </c>
      <c r="E49" s="152">
        <f>IF(COUNT(E45:E48)=0,"n/a",AVERAGE(E45:E48))</f>
        <v>1.75</v>
      </c>
      <c r="F49" s="49">
        <f>E49</f>
        <v>1.75</v>
      </c>
      <c r="G49" s="219"/>
      <c r="H49" s="50" t="s">
        <v>23</v>
      </c>
      <c r="I49" s="320" t="s">
        <v>42</v>
      </c>
      <c r="J49" s="91">
        <f>IF(I49=$N$7,"n/a",IF(AND(I49=$N$5,D49=$N$6),1.5,IF(AND(I49=$N$4,D49=$N$5),2.5,IF(AND(I49=$N$3,D49=$N$4),3.5,IF(AND(I49=$N$6,D49=$N$5),1.49,IF(AND(I49=$N$5,D49=$N$4),2.49,IF(AND(I49=$N$4,D49=$N$3),3.49,E49)))))))</f>
        <v>1.75</v>
      </c>
      <c r="K49" s="92" t="s">
        <v>91</v>
      </c>
      <c r="L49" s="374"/>
    </row>
    <row r="50" spans="1:19" s="129" customFormat="1" ht="22.5" customHeight="1" thickBot="1" x14ac:dyDescent="0.35">
      <c r="A50" s="149" t="s">
        <v>146</v>
      </c>
      <c r="B50" s="150"/>
      <c r="C50" s="177"/>
      <c r="D50" s="177"/>
      <c r="E50" s="178"/>
      <c r="F50" s="151"/>
      <c r="G50" s="151"/>
      <c r="H50" s="151"/>
      <c r="I50" s="151"/>
      <c r="J50" s="151"/>
      <c r="K50" s="151"/>
      <c r="L50" s="374"/>
    </row>
    <row r="51" spans="1:19" s="129" customFormat="1" ht="46.5" customHeight="1" x14ac:dyDescent="0.3">
      <c r="A51" s="559" t="s">
        <v>145</v>
      </c>
      <c r="B51" s="559"/>
      <c r="C51" s="196" t="s">
        <v>224</v>
      </c>
      <c r="D51" s="176" t="s">
        <v>5</v>
      </c>
      <c r="E51" s="170">
        <f>IF(D51=$N$6,1,IF(D51=$N$5,2,IF(D51=$N$4,3,IF(D51=$N$3,4,"n/a"))))</f>
        <v>3</v>
      </c>
      <c r="F51" s="552" t="s">
        <v>282</v>
      </c>
      <c r="G51" s="553"/>
      <c r="H51" s="553"/>
      <c r="I51" s="553"/>
      <c r="J51" s="553"/>
      <c r="K51" s="554"/>
      <c r="L51" s="374"/>
    </row>
    <row r="52" spans="1:19" s="129" customFormat="1" ht="48.5" customHeight="1" x14ac:dyDescent="0.3">
      <c r="A52" s="559" t="s">
        <v>141</v>
      </c>
      <c r="B52" s="559"/>
      <c r="C52" s="196" t="s">
        <v>224</v>
      </c>
      <c r="D52" s="176" t="s">
        <v>5</v>
      </c>
      <c r="E52" s="170">
        <f>IF(D52=$N$6,1,IF(D52=$N$5,2,IF(D52=$N$4,3,IF(D52=$N$3,4,"n/a"))))</f>
        <v>3</v>
      </c>
      <c r="F52" s="519" t="s">
        <v>233</v>
      </c>
      <c r="G52" s="520"/>
      <c r="H52" s="520"/>
      <c r="I52" s="520"/>
      <c r="J52" s="520"/>
      <c r="K52" s="521"/>
      <c r="L52" s="374"/>
    </row>
    <row r="53" spans="1:19" s="129" customFormat="1" ht="34" customHeight="1" x14ac:dyDescent="0.3">
      <c r="A53" s="515" t="s">
        <v>144</v>
      </c>
      <c r="B53" s="515"/>
      <c r="C53" s="196" t="s">
        <v>224</v>
      </c>
      <c r="D53" s="176" t="s">
        <v>5</v>
      </c>
      <c r="E53" s="170">
        <f>IF(D53=$N$6,1,IF(D53=$N$5,2,IF(D53=$N$4,3,IF(D53=$N$3,4,"n/a"))))</f>
        <v>3</v>
      </c>
      <c r="F53" s="560" t="s">
        <v>232</v>
      </c>
      <c r="G53" s="550"/>
      <c r="H53" s="550"/>
      <c r="I53" s="550"/>
      <c r="J53" s="550"/>
      <c r="K53" s="561"/>
      <c r="L53" s="374"/>
    </row>
    <row r="54" spans="1:19" s="129" customFormat="1" ht="45" customHeight="1" x14ac:dyDescent="0.3">
      <c r="A54" s="559" t="s">
        <v>147</v>
      </c>
      <c r="B54" s="559"/>
      <c r="C54" s="196" t="s">
        <v>224</v>
      </c>
      <c r="D54" s="48" t="s">
        <v>5</v>
      </c>
      <c r="E54" s="179">
        <f>IF(D54=$N$6,1,IF(D54=$N$5,2,IF(D54=$N$4,3,IF(D54=$N$3,4,"n/a"))))</f>
        <v>3</v>
      </c>
      <c r="F54" s="519" t="s">
        <v>283</v>
      </c>
      <c r="G54" s="537"/>
      <c r="H54" s="520"/>
      <c r="I54" s="520"/>
      <c r="J54" s="520"/>
      <c r="K54" s="521"/>
      <c r="L54" s="374"/>
    </row>
    <row r="55" spans="1:19" s="129" customFormat="1" ht="36.65" customHeight="1" thickBot="1" x14ac:dyDescent="0.35">
      <c r="A55" s="515" t="s">
        <v>148</v>
      </c>
      <c r="B55" s="515"/>
      <c r="C55" s="196" t="s">
        <v>224</v>
      </c>
      <c r="D55" s="176" t="s">
        <v>79</v>
      </c>
      <c r="E55" s="171">
        <f>IF(D55=$N$6,1,IF(D55=$N$5,2,IF(D55=$N$4,3,IF(D55=$N$3,4,"n/a"))))</f>
        <v>1</v>
      </c>
      <c r="F55" s="520" t="s">
        <v>284</v>
      </c>
      <c r="G55" s="520"/>
      <c r="H55" s="520"/>
      <c r="I55" s="520"/>
      <c r="J55" s="537"/>
      <c r="K55" s="520"/>
      <c r="L55" s="374"/>
    </row>
    <row r="56" spans="1:19" s="134" customFormat="1" ht="28.5" customHeight="1" thickBot="1" x14ac:dyDescent="0.3">
      <c r="A56" s="569"/>
      <c r="B56" s="570"/>
      <c r="C56" s="38" t="s">
        <v>24</v>
      </c>
      <c r="D56" s="29" t="str">
        <f>IF(E56&lt;1.5,"Low",IF(E56&lt;2.5,"Moderate",IF(E56&lt;3.5,"Substantial",IF(E56&lt;4.5,"High","n/a"))))</f>
        <v>Substantial</v>
      </c>
      <c r="E56" s="152">
        <f>IF(COUNT(E51:E55)=0,"n/a",AVERAGE(E51:E55))</f>
        <v>2.6</v>
      </c>
      <c r="F56" s="30">
        <f>E56</f>
        <v>2.6</v>
      </c>
      <c r="G56" s="219"/>
      <c r="H56" s="31" t="s">
        <v>23</v>
      </c>
      <c r="I56" s="28" t="str">
        <f>D56</f>
        <v>Substantial</v>
      </c>
      <c r="J56" s="32">
        <f>IF(I56=$N$7,"n/a",IF(AND(I56=$N$5,D56=$N$6),1.5,IF(AND(I56=$N$4,D56=$N$5),2.5,IF(AND(I56=$N$3,D56=$N$4),3.5,IF(AND(I56=$N$6,D56=$N$5),1.49,IF(AND(I56=$N$5,D56=$N$4),2.49,IF(AND(I56=$N$4,D56=$N$3),3.49,E56)))))))</f>
        <v>2.6</v>
      </c>
      <c r="K56" s="89" t="s">
        <v>91</v>
      </c>
      <c r="L56" s="370"/>
    </row>
    <row r="57" spans="1:19" s="106" customFormat="1" ht="19.5" customHeight="1" thickBot="1" x14ac:dyDescent="0.3">
      <c r="A57" s="146" t="s">
        <v>149</v>
      </c>
      <c r="B57" s="153"/>
      <c r="C57" s="197"/>
      <c r="D57" s="154"/>
      <c r="E57" s="154"/>
      <c r="F57" s="154"/>
      <c r="G57" s="154"/>
      <c r="H57" s="154"/>
      <c r="I57" s="154"/>
      <c r="J57" s="154"/>
      <c r="K57" s="154"/>
      <c r="L57" s="370"/>
    </row>
    <row r="58" spans="1:19" s="129" customFormat="1" ht="43.5" customHeight="1" x14ac:dyDescent="0.3">
      <c r="A58" s="515" t="s">
        <v>38</v>
      </c>
      <c r="B58" s="515"/>
      <c r="C58" s="40" t="s">
        <v>234</v>
      </c>
      <c r="D58" s="174" t="s">
        <v>42</v>
      </c>
      <c r="E58" s="179">
        <f>IF(D58=$N$6,1,IF(D58=$N$5,2,IF(D58=$N$4,3,IF(D58=$N$3,4,"n/a"))))</f>
        <v>2</v>
      </c>
      <c r="F58" s="564" t="s">
        <v>285</v>
      </c>
      <c r="G58" s="565"/>
      <c r="H58" s="565"/>
      <c r="I58" s="565"/>
      <c r="J58" s="565"/>
      <c r="K58" s="566"/>
      <c r="L58" s="374"/>
    </row>
    <row r="59" spans="1:19" s="129" customFormat="1" ht="57" customHeight="1" x14ac:dyDescent="0.3">
      <c r="A59" s="515" t="s">
        <v>35</v>
      </c>
      <c r="B59" s="515"/>
      <c r="C59" s="40" t="s">
        <v>234</v>
      </c>
      <c r="D59" s="48" t="s">
        <v>42</v>
      </c>
      <c r="E59" s="123">
        <f>IF(D59=$N$6,1,IF(D59=$N$5,2,IF(D59=$N$4,3,IF(D59=$N$3,4,"n/a"))))</f>
        <v>2</v>
      </c>
      <c r="F59" s="519" t="s">
        <v>286</v>
      </c>
      <c r="G59" s="520"/>
      <c r="H59" s="520"/>
      <c r="I59" s="520"/>
      <c r="J59" s="520"/>
      <c r="K59" s="521"/>
      <c r="L59" s="374"/>
    </row>
    <row r="60" spans="1:19" s="129" customFormat="1" ht="48.75" customHeight="1" x14ac:dyDescent="0.3">
      <c r="A60" s="515" t="s">
        <v>36</v>
      </c>
      <c r="B60" s="515"/>
      <c r="C60" s="40" t="s">
        <v>234</v>
      </c>
      <c r="D60" s="48" t="s">
        <v>42</v>
      </c>
      <c r="E60" s="123">
        <f>IF(D60=$N$6,1,IF(D60=$N$5,2,IF(D60=$N$4,3,IF(D60=$N$3,4,"n/a"))))</f>
        <v>2</v>
      </c>
      <c r="F60" s="519" t="s">
        <v>287</v>
      </c>
      <c r="G60" s="520"/>
      <c r="H60" s="520"/>
      <c r="I60" s="520"/>
      <c r="J60" s="520"/>
      <c r="K60" s="521"/>
      <c r="L60" s="378"/>
    </row>
    <row r="61" spans="1:19" s="129" customFormat="1" ht="46.5" customHeight="1" thickBot="1" x14ac:dyDescent="0.35">
      <c r="A61" s="559" t="s">
        <v>37</v>
      </c>
      <c r="B61" s="559"/>
      <c r="C61" s="40" t="s">
        <v>234</v>
      </c>
      <c r="D61" s="184" t="s">
        <v>42</v>
      </c>
      <c r="E61" s="183">
        <f>IF(D61=$N$6,1,IF(D61=$N$5,2,IF(D61=$N$4,3,IF(D61=$N$3,4,"n/a"))))</f>
        <v>2</v>
      </c>
      <c r="F61" s="505" t="s">
        <v>228</v>
      </c>
      <c r="G61" s="506"/>
      <c r="H61" s="506"/>
      <c r="I61" s="506"/>
      <c r="J61" s="506"/>
      <c r="K61" s="507"/>
      <c r="L61" s="374"/>
    </row>
    <row r="62" spans="1:19" s="134" customFormat="1" ht="28.5" customHeight="1" thickBot="1" x14ac:dyDescent="0.3">
      <c r="A62" s="589"/>
      <c r="B62" s="590"/>
      <c r="C62" s="38" t="s">
        <v>24</v>
      </c>
      <c r="D62" s="29" t="str">
        <f>IF(E62&lt;1.5,"Low",IF(E62&lt;2.5,"Moderate",IF(E62&lt;3.5,"Substantial",IF(E62&lt;4.5,"High","n/a"))))</f>
        <v>Moderate</v>
      </c>
      <c r="E62" s="152">
        <f>IF(COUNT(E58:E61)=0,"n/a",AVERAGE(E58:E61))</f>
        <v>2</v>
      </c>
      <c r="F62" s="49">
        <f>E62</f>
        <v>2</v>
      </c>
      <c r="G62" s="125"/>
      <c r="H62" s="50" t="s">
        <v>23</v>
      </c>
      <c r="I62" s="320" t="str">
        <f>D62</f>
        <v>Moderate</v>
      </c>
      <c r="J62" s="91">
        <f>IF(I62=$N$7,"n/a",IF(AND(I62=$N$5,D62=$N$6),1.5,IF(AND(I62=$N$4,D62=$N$5),2.5,IF(AND(I62=$N$3,D62=$N$4),3.5,IF(AND(I62=$N$6,D62=$N$5),1.49,IF(AND(I62=$N$5,D62=$N$4),2.49,IF(AND(I62=$N$4,D62=$N$3),3.49,E62)))))))</f>
        <v>2</v>
      </c>
      <c r="K62" s="321" t="s">
        <v>91</v>
      </c>
      <c r="L62" s="370"/>
    </row>
    <row r="63" spans="1:19" s="106" customFormat="1" ht="21.75" customHeight="1" x14ac:dyDescent="0.25">
      <c r="A63" s="201" t="s">
        <v>150</v>
      </c>
      <c r="B63" s="145"/>
      <c r="C63" s="153"/>
      <c r="D63" s="145"/>
      <c r="E63" s="197"/>
      <c r="F63" s="197"/>
      <c r="G63" s="197"/>
      <c r="H63" s="197"/>
      <c r="I63" s="197"/>
      <c r="J63" s="197"/>
      <c r="K63" s="200"/>
      <c r="L63" s="370"/>
    </row>
    <row r="64" spans="1:19" s="155" customFormat="1" ht="42.5" customHeight="1" x14ac:dyDescent="0.25">
      <c r="A64" s="582" t="s">
        <v>151</v>
      </c>
      <c r="B64" s="549"/>
      <c r="C64" s="40" t="s">
        <v>225</v>
      </c>
      <c r="D64" s="198" t="s">
        <v>79</v>
      </c>
      <c r="E64" s="199">
        <f>IF(D64=$N$6,1,IF(D64=$N$5,2,IF(D64=$N$4,3,IF(D64=$N$3,4,"n/a"))))</f>
        <v>1</v>
      </c>
      <c r="F64" s="538" t="s">
        <v>288</v>
      </c>
      <c r="G64" s="538"/>
      <c r="H64" s="538"/>
      <c r="I64" s="538"/>
      <c r="J64" s="538"/>
      <c r="K64" s="538"/>
      <c r="L64" s="379"/>
      <c r="S64" s="156"/>
    </row>
    <row r="65" spans="1:19" s="155" customFormat="1" ht="48.75" customHeight="1" thickBot="1" x14ac:dyDescent="0.3">
      <c r="A65" s="585" t="s">
        <v>152</v>
      </c>
      <c r="B65" s="586"/>
      <c r="C65" s="40" t="s">
        <v>225</v>
      </c>
      <c r="D65" s="173" t="s">
        <v>79</v>
      </c>
      <c r="E65" s="171">
        <f>IF(D65=$N$6,1,IF(D65=$N$5,2,IF(D65=$N$4,3,IF(D65=$N$3,4,"n/a"))))</f>
        <v>1</v>
      </c>
      <c r="F65" s="505" t="s">
        <v>289</v>
      </c>
      <c r="G65" s="506"/>
      <c r="H65" s="506"/>
      <c r="I65" s="506"/>
      <c r="J65" s="506"/>
      <c r="K65" s="507"/>
      <c r="L65" s="379"/>
      <c r="S65" s="156"/>
    </row>
    <row r="66" spans="1:19" s="155" customFormat="1" ht="50.5" customHeight="1" thickBot="1" x14ac:dyDescent="0.3">
      <c r="A66" s="583"/>
      <c r="B66" s="584"/>
      <c r="C66" s="38" t="s">
        <v>24</v>
      </c>
      <c r="D66" s="29" t="str">
        <f>IF(E66&lt;1.5,"Low",IF(E66&lt;2.5,"Moderate",IF(E66&lt;3.5,"Substantial",IF(E66&lt;4.5,"High","n/a"))))</f>
        <v>Low</v>
      </c>
      <c r="E66" s="152">
        <f>IF(COUNT(E64:E65)=0,"n/a",AVERAGE(E64:E65))</f>
        <v>1</v>
      </c>
      <c r="F66" s="49">
        <f>E66</f>
        <v>1</v>
      </c>
      <c r="G66" s="219"/>
      <c r="H66" s="50" t="s">
        <v>23</v>
      </c>
      <c r="I66" s="320" t="s">
        <v>42</v>
      </c>
      <c r="J66" s="91">
        <f>IF(I66=$N$7,"n/a",IF(AND(I66=$N$5,D66=$N$6),1.5,IF(AND(I66=$N$4,D66=$N$5),2.5,IF(AND(I66=$N$3,D66=$N$4),3.5,IF(AND(I66=$N$6,D66=$N$5),1.49,IF(AND(I66=$N$5,D66=$N$4),2.49,IF(AND(I66=$N$4,D66=$N$3),3.49,E66)))))))</f>
        <v>1</v>
      </c>
      <c r="K66" s="597" t="s">
        <v>275</v>
      </c>
      <c r="L66" s="380"/>
      <c r="S66" s="156"/>
    </row>
    <row r="67" spans="1:19" s="159" customFormat="1" ht="24.75" customHeight="1" thickBot="1" x14ac:dyDescent="0.3">
      <c r="A67" s="157" t="s">
        <v>218</v>
      </c>
      <c r="B67" s="158"/>
      <c r="C67" s="211"/>
      <c r="D67" s="211"/>
      <c r="E67" s="211"/>
      <c r="F67" s="211"/>
      <c r="G67" s="211"/>
      <c r="H67" s="211"/>
      <c r="I67" s="211"/>
      <c r="J67" s="211"/>
      <c r="K67" s="212"/>
      <c r="L67" s="372" t="s">
        <v>96</v>
      </c>
      <c r="Q67" s="160"/>
    </row>
    <row r="68" spans="1:19" s="161" customFormat="1" ht="23.25" customHeight="1" x14ac:dyDescent="0.25">
      <c r="A68" s="205" t="s">
        <v>211</v>
      </c>
      <c r="B68" s="206"/>
      <c r="C68" s="208"/>
      <c r="D68" s="209"/>
      <c r="E68" s="209"/>
      <c r="F68" s="209"/>
      <c r="G68" s="209"/>
      <c r="H68" s="209"/>
      <c r="I68" s="209"/>
      <c r="J68" s="209"/>
      <c r="K68" s="210"/>
      <c r="L68" s="379"/>
    </row>
    <row r="69" spans="1:19" s="161" customFormat="1" ht="56" customHeight="1" x14ac:dyDescent="0.25">
      <c r="A69" s="483" t="s">
        <v>52</v>
      </c>
      <c r="B69" s="486"/>
      <c r="C69" s="227" t="s">
        <v>296</v>
      </c>
      <c r="D69" s="228" t="s">
        <v>42</v>
      </c>
      <c r="E69" s="123">
        <f>IF(D69=$N$6,1,IF(D69=$N$5,2,IF(D69=$N$4,3,IF(D69=$N$3,4,"n/a"))))</f>
        <v>2</v>
      </c>
      <c r="F69" s="468" t="s">
        <v>297</v>
      </c>
      <c r="G69" s="468"/>
      <c r="H69" s="468"/>
      <c r="I69" s="468"/>
      <c r="J69" s="468"/>
      <c r="K69" s="468"/>
      <c r="L69" s="372" t="s">
        <v>96</v>
      </c>
    </row>
    <row r="70" spans="1:19" s="161" customFormat="1" ht="115.5" customHeight="1" thickBot="1" x14ac:dyDescent="0.3">
      <c r="A70" s="478" t="s">
        <v>53</v>
      </c>
      <c r="B70" s="479"/>
      <c r="C70" s="227" t="s">
        <v>296</v>
      </c>
      <c r="D70" s="173" t="s">
        <v>42</v>
      </c>
      <c r="E70" s="183">
        <f>IF(D70=$N$6,1,IF(D70=$N$5,2,IF(D70=$N$4,3,IF(D70=$N$3,4,"n/a"))))</f>
        <v>2</v>
      </c>
      <c r="F70" s="485" t="s">
        <v>298</v>
      </c>
      <c r="G70" s="494"/>
      <c r="H70" s="485"/>
      <c r="I70" s="485"/>
      <c r="J70" s="494"/>
      <c r="K70" s="485"/>
      <c r="L70" s="372" t="s">
        <v>96</v>
      </c>
    </row>
    <row r="71" spans="1:19" s="161" customFormat="1" ht="27" customHeight="1" thickBot="1" x14ac:dyDescent="0.3">
      <c r="A71" s="587"/>
      <c r="B71" s="588"/>
      <c r="C71" s="215" t="s">
        <v>24</v>
      </c>
      <c r="D71" s="47" t="str">
        <f>IF(E71&lt;1.5,"Low",IF(E71&lt;2.5,"Moderate",IF(E71&lt;3.5,"Substantial",IF(E71&lt;4.5,"High","n/a"))))</f>
        <v>Moderate</v>
      </c>
      <c r="E71" s="152">
        <f>IF(COUNT(E69:E70)=0,"n/a",AVERAGE(E69:E70))</f>
        <v>2</v>
      </c>
      <c r="F71" s="30">
        <f>E71</f>
        <v>2</v>
      </c>
      <c r="G71" s="219"/>
      <c r="H71" s="31" t="s">
        <v>23</v>
      </c>
      <c r="I71" s="28" t="str">
        <f>D71</f>
        <v>Moderate</v>
      </c>
      <c r="J71" s="32">
        <f>IF(I71=$N$7,"n/a",IF(AND(I71=$N$5,D71=$N$6),1.5,IF(AND(I71=$N$4,D71=$N$5),2.5,IF(AND(I71=$N$3,D71=$N$4),3.5,IF(AND(I71=$N$6,D71=$N$5),1.49,IF(AND(I71=$N$5,D71=$N$4),2.49,IF(AND(I71=$N$4,D71=$N$3),3.49,E71)))))))</f>
        <v>2</v>
      </c>
      <c r="K71" s="188" t="s">
        <v>91</v>
      </c>
      <c r="L71" s="379"/>
    </row>
    <row r="72" spans="1:19" s="161" customFormat="1" ht="20.25" customHeight="1" x14ac:dyDescent="0.25">
      <c r="A72" s="308" t="s">
        <v>43</v>
      </c>
      <c r="B72" s="208"/>
      <c r="C72" s="209"/>
      <c r="D72" s="202"/>
      <c r="E72" s="203"/>
      <c r="F72" s="209"/>
      <c r="G72" s="209"/>
      <c r="H72" s="209"/>
      <c r="I72" s="209"/>
      <c r="J72" s="209"/>
      <c r="K72" s="210"/>
      <c r="L72" s="379"/>
    </row>
    <row r="73" spans="1:19" s="161" customFormat="1" ht="59" customHeight="1" x14ac:dyDescent="0.25">
      <c r="A73" s="580" t="s">
        <v>74</v>
      </c>
      <c r="B73" s="581"/>
      <c r="C73" s="227" t="s">
        <v>296</v>
      </c>
      <c r="D73" s="176" t="s">
        <v>42</v>
      </c>
      <c r="E73" s="123">
        <f>IF(D73=$N$6,1,IF(D73=$N$5,2,IF(D73=$N$4,3,IF(D73=$N$3,4,"n/a"))))</f>
        <v>2</v>
      </c>
      <c r="F73" s="491" t="s">
        <v>299</v>
      </c>
      <c r="G73" s="485"/>
      <c r="H73" s="485"/>
      <c r="I73" s="485"/>
      <c r="J73" s="485"/>
      <c r="K73" s="492"/>
      <c r="L73" s="372"/>
    </row>
    <row r="74" spans="1:19" s="161" customFormat="1" ht="45.5" customHeight="1" thickBot="1" x14ac:dyDescent="0.3">
      <c r="A74" s="478" t="s">
        <v>57</v>
      </c>
      <c r="B74" s="479"/>
      <c r="C74" s="227" t="s">
        <v>296</v>
      </c>
      <c r="D74" s="175" t="s">
        <v>42</v>
      </c>
      <c r="E74" s="183">
        <f>IF(D74=$N$6,1,IF(D74=$N$5,2,IF(D74=$N$4,3,IF(D74=$N$3,4,"n/a"))))</f>
        <v>2</v>
      </c>
      <c r="F74" s="480" t="s">
        <v>300</v>
      </c>
      <c r="G74" s="481"/>
      <c r="H74" s="481"/>
      <c r="I74" s="481"/>
      <c r="J74" s="481"/>
      <c r="K74" s="482"/>
      <c r="L74" s="372" t="s">
        <v>96</v>
      </c>
    </row>
    <row r="75" spans="1:19" s="161" customFormat="1" ht="25.5" customHeight="1" thickBot="1" x14ac:dyDescent="0.3">
      <c r="A75" s="487"/>
      <c r="B75" s="488"/>
      <c r="C75" s="46" t="s">
        <v>24</v>
      </c>
      <c r="D75" s="29" t="str">
        <f>IF(E75&lt;1.5,"Low",IF(E75&lt;2.5,"Moderate",IF(E75&lt;3.5,"Substantial",IF(E75&lt;4.5,"High","n/a"))))</f>
        <v>Moderate</v>
      </c>
      <c r="E75" s="152">
        <f>IF(COUNT(E73:E74)=0,"n/a",AVERAGE(E73:E74))</f>
        <v>2</v>
      </c>
      <c r="F75" s="49">
        <f>E75</f>
        <v>2</v>
      </c>
      <c r="G75" s="219"/>
      <c r="H75" s="50" t="s">
        <v>23</v>
      </c>
      <c r="I75" s="320" t="str">
        <f>D75</f>
        <v>Moderate</v>
      </c>
      <c r="J75" s="91">
        <f>IF(I75=$N$7,"n/a",IF(AND(I75=$N$5,D75=$N$6),1.5,IF(AND(I75=$N$4,D75=$N$5),2.5,IF(AND(I75=$N$3,D75=$N$4),3.5,IF(AND(I75=$N$6,D75=$N$5),1.49,IF(AND(I75=$N$5,D75=$N$4),2.49,IF(AND(I75=$N$4,D75=$N$3),3.49,E75)))))))</f>
        <v>2</v>
      </c>
      <c r="K75" s="92" t="s">
        <v>91</v>
      </c>
      <c r="L75" s="379"/>
    </row>
    <row r="76" spans="1:19" s="161" customFormat="1" ht="21" customHeight="1" x14ac:dyDescent="0.25">
      <c r="A76" s="205" t="s">
        <v>54</v>
      </c>
      <c r="B76" s="206"/>
      <c r="C76" s="202"/>
      <c r="D76" s="202"/>
      <c r="E76" s="202"/>
      <c r="F76" s="202"/>
      <c r="G76" s="202"/>
      <c r="H76" s="202"/>
      <c r="I76" s="202"/>
      <c r="J76" s="202"/>
      <c r="K76" s="204"/>
      <c r="L76" s="379"/>
    </row>
    <row r="77" spans="1:19" s="161" customFormat="1" ht="113.5" customHeight="1" x14ac:dyDescent="0.25">
      <c r="A77" s="483" t="s">
        <v>55</v>
      </c>
      <c r="B77" s="486"/>
      <c r="C77" s="227" t="s">
        <v>296</v>
      </c>
      <c r="D77" s="176" t="s">
        <v>42</v>
      </c>
      <c r="E77" s="123">
        <f>IF(D77=$N$6,1,IF(D77=$N$5,2,IF(D77=$N$4,3,IF(D77=$N$3,4,"n/a"))))</f>
        <v>2</v>
      </c>
      <c r="F77" s="468" t="s">
        <v>301</v>
      </c>
      <c r="G77" s="468"/>
      <c r="H77" s="468"/>
      <c r="I77" s="468"/>
      <c r="J77" s="468"/>
      <c r="K77" s="468"/>
      <c r="L77" s="379"/>
    </row>
    <row r="78" spans="1:19" s="161" customFormat="1" ht="133" customHeight="1" x14ac:dyDescent="0.25">
      <c r="A78" s="483" t="s">
        <v>56</v>
      </c>
      <c r="B78" s="484"/>
      <c r="C78" s="227" t="s">
        <v>296</v>
      </c>
      <c r="D78" s="48" t="s">
        <v>79</v>
      </c>
      <c r="E78" s="123">
        <f>IF(D78=$N$6,1,IF(D78=$N$5,2,IF(D78=$N$4,3,IF(D78=$N$3,4,"n/a"))))</f>
        <v>1</v>
      </c>
      <c r="F78" s="485" t="s">
        <v>302</v>
      </c>
      <c r="G78" s="485"/>
      <c r="H78" s="485"/>
      <c r="I78" s="485"/>
      <c r="J78" s="485"/>
      <c r="K78" s="485"/>
      <c r="L78" s="372" t="s">
        <v>96</v>
      </c>
    </row>
    <row r="79" spans="1:19" s="161" customFormat="1" ht="73.5" customHeight="1" thickBot="1" x14ac:dyDescent="0.3">
      <c r="A79" s="483" t="s">
        <v>75</v>
      </c>
      <c r="B79" s="484"/>
      <c r="C79" s="227" t="s">
        <v>296</v>
      </c>
      <c r="D79" s="175" t="s">
        <v>42</v>
      </c>
      <c r="E79" s="183">
        <f>IF(D79=$N$6,1,IF(D79=$N$5,2,IF(D79=$N$4,3,IF(D79=$N$3,4,"n/a"))))</f>
        <v>2</v>
      </c>
      <c r="F79" s="485" t="s">
        <v>303</v>
      </c>
      <c r="G79" s="494"/>
      <c r="H79" s="485"/>
      <c r="I79" s="485"/>
      <c r="J79" s="494"/>
      <c r="K79" s="485"/>
      <c r="L79" s="372" t="s">
        <v>96</v>
      </c>
    </row>
    <row r="80" spans="1:19" s="161" customFormat="1" ht="27.75" customHeight="1" thickBot="1" x14ac:dyDescent="0.3">
      <c r="A80" s="487"/>
      <c r="B80" s="488"/>
      <c r="C80" s="46" t="s">
        <v>24</v>
      </c>
      <c r="D80" s="29" t="str">
        <f>IF(E80&lt;1.5,"Low",IF(E80&lt;2.5,"Moderate",IF(E80&lt;3.5,"Substantial",IF(E80&lt;4.5,"High","n/a"))))</f>
        <v>Moderate</v>
      </c>
      <c r="E80" s="152">
        <f>IF(COUNT(E77:E79)=0,"n/a",AVERAGE(E77:E79))</f>
        <v>1.6666666666666667</v>
      </c>
      <c r="F80" s="30">
        <f>E80</f>
        <v>1.6666666666666667</v>
      </c>
      <c r="G80" s="219"/>
      <c r="H80" s="31" t="s">
        <v>23</v>
      </c>
      <c r="I80" s="28" t="str">
        <f>D80</f>
        <v>Moderate</v>
      </c>
      <c r="J80" s="32">
        <f>IF(I80=$N$7,"n/a",IF(AND(I80=$N$5,D80=$N$6),1.5,IF(AND(I80=$N$4,D80=$N$5),2.5,IF(AND(I80=$N$3,D80=$N$4),3.5,IF(AND(I80=$N$6,D80=$N$5),1.49,IF(AND(I80=$N$5,D80=$N$4),2.49,IF(AND(I80=$N$4,D80=$N$3),3.49,E80)))))))</f>
        <v>1.6666666666666667</v>
      </c>
      <c r="K80" s="89" t="s">
        <v>91</v>
      </c>
      <c r="L80" s="379"/>
    </row>
    <row r="81" spans="1:17" s="161" customFormat="1" ht="21" customHeight="1" x14ac:dyDescent="0.25">
      <c r="A81" s="207" t="s">
        <v>58</v>
      </c>
      <c r="B81" s="202"/>
      <c r="C81" s="202"/>
      <c r="D81" s="202"/>
      <c r="E81" s="202"/>
      <c r="F81" s="202"/>
      <c r="G81" s="202"/>
      <c r="H81" s="202"/>
      <c r="I81" s="202"/>
      <c r="J81" s="202"/>
      <c r="K81" s="204"/>
      <c r="L81" s="379"/>
    </row>
    <row r="82" spans="1:17" s="161" customFormat="1" ht="78.5" customHeight="1" x14ac:dyDescent="0.25">
      <c r="A82" s="483" t="s">
        <v>77</v>
      </c>
      <c r="B82" s="486"/>
      <c r="C82" s="227" t="s">
        <v>296</v>
      </c>
      <c r="D82" s="176" t="s">
        <v>42</v>
      </c>
      <c r="E82" s="123">
        <f>IF(D82=$N$6,1,IF(D82=$N$5,2,IF(D82=$N$4,3,IF(D82=$N$3,4,"n/a"))))</f>
        <v>2</v>
      </c>
      <c r="F82" s="468" t="s">
        <v>304</v>
      </c>
      <c r="G82" s="468"/>
      <c r="H82" s="468"/>
      <c r="I82" s="468"/>
      <c r="J82" s="468"/>
      <c r="K82" s="468"/>
      <c r="L82" s="379"/>
    </row>
    <row r="83" spans="1:17" s="161" customFormat="1" ht="52.5" customHeight="1" thickBot="1" x14ac:dyDescent="0.3">
      <c r="A83" s="478" t="s">
        <v>78</v>
      </c>
      <c r="B83" s="479"/>
      <c r="C83" s="227" t="s">
        <v>296</v>
      </c>
      <c r="D83" s="175" t="s">
        <v>42</v>
      </c>
      <c r="E83" s="183">
        <f>IF(D83=$N$6,1,IF(D83=$N$5,2,IF(D83=$N$4,3,IF(D83=$N$3,4,"n/a"))))</f>
        <v>2</v>
      </c>
      <c r="F83" s="480" t="s">
        <v>305</v>
      </c>
      <c r="G83" s="481"/>
      <c r="H83" s="481"/>
      <c r="I83" s="481"/>
      <c r="J83" s="481"/>
      <c r="K83" s="514"/>
      <c r="L83" s="372" t="s">
        <v>96</v>
      </c>
      <c r="Q83" s="162"/>
    </row>
    <row r="84" spans="1:17" s="161" customFormat="1" ht="26.25" customHeight="1" thickBot="1" x14ac:dyDescent="0.3">
      <c r="A84" s="213"/>
      <c r="B84" s="214"/>
      <c r="C84" s="215" t="s">
        <v>24</v>
      </c>
      <c r="D84" s="29" t="str">
        <f>IF(E84&lt;1.5,"Low",IF(E84&lt;2.5,"Moderate",IF(E84&lt;3.5,"Substantial",IF(E84&lt;4.5,"High","n/a"))))</f>
        <v>Moderate</v>
      </c>
      <c r="E84" s="152">
        <f>IF(COUNT(E82:E83)=0,"n/a",AVERAGE(E82:E83))</f>
        <v>2</v>
      </c>
      <c r="F84" s="49">
        <f>E84</f>
        <v>2</v>
      </c>
      <c r="G84" s="220"/>
      <c r="H84" s="319" t="s">
        <v>23</v>
      </c>
      <c r="I84" s="320" t="str">
        <f>D84</f>
        <v>Moderate</v>
      </c>
      <c r="J84" s="91">
        <f>IF(I84=$N$7,"n/a",IF(AND(I84=$N$5,D84=$N$6),1.5,IF(AND(I84=$N$4,D84=$N$5),2.5,IF(AND(I84=$N$3,D84=$N$4),3.5,IF(AND(I84=$N$6,D84=$N$5),1.49,IF(AND(I84=$N$5,D84=$N$4),2.49,IF(AND(I84=$N$4,D84=$N$3),3.49,E84)))))))</f>
        <v>2</v>
      </c>
      <c r="K84" s="321" t="s">
        <v>91</v>
      </c>
      <c r="L84" s="379"/>
      <c r="Q84" s="163"/>
    </row>
    <row r="85" spans="1:17" s="161" customFormat="1" ht="26.25" customHeight="1" thickBot="1" x14ac:dyDescent="0.3">
      <c r="A85" s="287" t="s">
        <v>219</v>
      </c>
      <c r="B85" s="286"/>
      <c r="C85" s="286"/>
      <c r="D85" s="286"/>
      <c r="E85" s="286"/>
      <c r="F85" s="286"/>
      <c r="G85" s="286"/>
      <c r="H85" s="286"/>
      <c r="I85" s="286"/>
      <c r="J85" s="286"/>
      <c r="K85" s="286"/>
      <c r="L85" s="379"/>
      <c r="Q85" s="163"/>
    </row>
    <row r="86" spans="1:17" s="161" customFormat="1" ht="21.75" customHeight="1" x14ac:dyDescent="0.25">
      <c r="A86" s="388" t="s">
        <v>175</v>
      </c>
      <c r="B86" s="288"/>
      <c r="C86" s="288"/>
      <c r="D86" s="288"/>
      <c r="E86" s="288"/>
      <c r="F86" s="288"/>
      <c r="G86" s="288"/>
      <c r="H86" s="288"/>
      <c r="I86" s="288"/>
      <c r="J86" s="288"/>
      <c r="K86" s="289"/>
      <c r="L86" s="379"/>
      <c r="Q86" s="163"/>
    </row>
    <row r="87" spans="1:17" s="161" customFormat="1" ht="78" customHeight="1" x14ac:dyDescent="0.25">
      <c r="A87" s="473" t="s">
        <v>153</v>
      </c>
      <c r="B87" s="474"/>
      <c r="C87" s="290" t="s">
        <v>236</v>
      </c>
      <c r="D87" s="228" t="s">
        <v>42</v>
      </c>
      <c r="E87" s="216">
        <f>IF(D87=$N$6,1,IF(D87=$N$5,2,IF(D87=$N$4,3,IF(D87=$N$3,4,"n/a"))))</f>
        <v>2</v>
      </c>
      <c r="F87" s="468" t="s">
        <v>323</v>
      </c>
      <c r="G87" s="468"/>
      <c r="H87" s="468"/>
      <c r="I87" s="468"/>
      <c r="J87" s="468"/>
      <c r="K87" s="468"/>
      <c r="L87" s="379"/>
      <c r="Q87" s="163"/>
    </row>
    <row r="88" spans="1:17" s="161" customFormat="1" ht="59" customHeight="1" x14ac:dyDescent="0.25">
      <c r="A88" s="473" t="s">
        <v>154</v>
      </c>
      <c r="B88" s="474"/>
      <c r="C88" s="290" t="s">
        <v>236</v>
      </c>
      <c r="D88" s="228" t="s">
        <v>5</v>
      </c>
      <c r="E88" s="216">
        <f>IF(D88=$N$6,1,IF(D88=$N$5,2,IF(D88=$N$4,3,IF(D88=$N$3,4,"n/a"))))</f>
        <v>3</v>
      </c>
      <c r="F88" s="468" t="s">
        <v>320</v>
      </c>
      <c r="G88" s="468"/>
      <c r="H88" s="468"/>
      <c r="I88" s="468"/>
      <c r="J88" s="468"/>
      <c r="K88" s="468"/>
      <c r="L88" s="372" t="s">
        <v>96</v>
      </c>
      <c r="Q88" s="163"/>
    </row>
    <row r="89" spans="1:17" s="161" customFormat="1" ht="34.5" x14ac:dyDescent="0.25">
      <c r="A89" s="473" t="s">
        <v>155</v>
      </c>
      <c r="B89" s="474"/>
      <c r="C89" s="290" t="s">
        <v>236</v>
      </c>
      <c r="D89" s="228" t="s">
        <v>42</v>
      </c>
      <c r="E89" s="216">
        <f>IF(D89=$N$6,1,IF(D89=$N$5,2,IF(D89=$N$4,3,IF(D89=$N$3,4,"n/a"))))</f>
        <v>2</v>
      </c>
      <c r="F89" s="468" t="s">
        <v>312</v>
      </c>
      <c r="G89" s="468"/>
      <c r="H89" s="468"/>
      <c r="I89" s="468"/>
      <c r="J89" s="468"/>
      <c r="K89" s="468"/>
      <c r="L89" s="379"/>
      <c r="Q89" s="163"/>
    </row>
    <row r="90" spans="1:17" s="161" customFormat="1" ht="87.5" customHeight="1" thickBot="1" x14ac:dyDescent="0.3">
      <c r="A90" s="473" t="s">
        <v>176</v>
      </c>
      <c r="B90" s="474"/>
      <c r="C90" s="290" t="s">
        <v>236</v>
      </c>
      <c r="D90" s="228" t="s">
        <v>42</v>
      </c>
      <c r="E90" s="216">
        <f>IF(D90=$N$6,1,IF(D90=$N$5,2,IF(D90=$N$4,3,IF(D90=$N$3,4,"n/a"))))</f>
        <v>2</v>
      </c>
      <c r="F90" s="468" t="s">
        <v>324</v>
      </c>
      <c r="G90" s="468"/>
      <c r="H90" s="468"/>
      <c r="I90" s="468"/>
      <c r="J90" s="575"/>
      <c r="K90" s="468"/>
      <c r="L90" s="379"/>
      <c r="Q90" s="163"/>
    </row>
    <row r="91" spans="1:17" s="161" customFormat="1" ht="26.25" customHeight="1" thickBot="1" x14ac:dyDescent="0.3">
      <c r="A91" s="578"/>
      <c r="B91" s="579"/>
      <c r="C91" s="291" t="s">
        <v>24</v>
      </c>
      <c r="D91" s="29" t="str">
        <f>IF(E91&lt;1.5,"Low",IF(E91&lt;2.5,"Moderate",IF(E91&lt;3.5,"Substantial",IF(E91&lt;4.5,"High","n/a"))))</f>
        <v>Moderate</v>
      </c>
      <c r="E91" s="152">
        <f>IF(COUNT(E87:E90)=0,"n/a",AVERAGE(E87:E90))</f>
        <v>2.25</v>
      </c>
      <c r="F91" s="30">
        <f>E91</f>
        <v>2.25</v>
      </c>
      <c r="G91" s="220"/>
      <c r="H91" s="51" t="s">
        <v>23</v>
      </c>
      <c r="I91" s="28" t="str">
        <f>D91</f>
        <v>Moderate</v>
      </c>
      <c r="J91" s="32">
        <f>IF(I91=$N$7,"n/a",IF(AND(I91=$N$5,D91=$N$6),1.5,IF(AND(I91=$N$4,D91=$N$5),2.5,IF(AND(I91=$N$3,D91=$N$4),3.5,IF(AND(I91=$N$6,D91=$N$5),1.49,IF(AND(I91=$N$5,D91=$N$4),2.49,IF(AND(I91=$N$4,D91=$N$3),3.49,E91)))))))</f>
        <v>2.25</v>
      </c>
      <c r="K91" s="89" t="s">
        <v>91</v>
      </c>
      <c r="L91" s="379"/>
      <c r="Q91" s="163"/>
    </row>
    <row r="92" spans="1:17" s="161" customFormat="1" ht="21" customHeight="1" x14ac:dyDescent="0.25">
      <c r="A92" s="388" t="s">
        <v>166</v>
      </c>
      <c r="B92" s="288"/>
      <c r="C92" s="288"/>
      <c r="D92" s="288"/>
      <c r="E92" s="288"/>
      <c r="F92" s="288"/>
      <c r="G92" s="288"/>
      <c r="H92" s="288"/>
      <c r="I92" s="288"/>
      <c r="J92" s="288"/>
      <c r="K92" s="289"/>
      <c r="L92" s="379"/>
      <c r="Q92" s="163"/>
    </row>
    <row r="93" spans="1:17" s="161" customFormat="1" ht="102" customHeight="1" x14ac:dyDescent="0.25">
      <c r="A93" s="473" t="s">
        <v>167</v>
      </c>
      <c r="B93" s="474"/>
      <c r="C93" s="290" t="s">
        <v>236</v>
      </c>
      <c r="D93" s="176" t="s">
        <v>42</v>
      </c>
      <c r="E93" s="216">
        <f>IF(D93=$N$6,1,IF(D93=$N$5,2,IF(D93=$N$4,3,IF(D93=$N$3,4,"n/a"))))</f>
        <v>2</v>
      </c>
      <c r="F93" s="468" t="s">
        <v>322</v>
      </c>
      <c r="G93" s="468"/>
      <c r="H93" s="468"/>
      <c r="I93" s="468"/>
      <c r="J93" s="468"/>
      <c r="K93" s="468"/>
      <c r="L93" s="379"/>
      <c r="Q93" s="163"/>
    </row>
    <row r="94" spans="1:17" s="161" customFormat="1" ht="51.5" customHeight="1" thickBot="1" x14ac:dyDescent="0.3">
      <c r="A94" s="469" t="s">
        <v>178</v>
      </c>
      <c r="B94" s="470"/>
      <c r="C94" s="290" t="s">
        <v>236</v>
      </c>
      <c r="D94" s="175" t="s">
        <v>42</v>
      </c>
      <c r="E94" s="183">
        <f>IF(D94=$N$6,1,IF(D94=$N$5,2,IF(D94=$N$4,3,IF(D94=$N$3,4,"n/a"))))</f>
        <v>2</v>
      </c>
      <c r="F94" s="496" t="s">
        <v>321</v>
      </c>
      <c r="G94" s="497"/>
      <c r="H94" s="497"/>
      <c r="I94" s="497"/>
      <c r="J94" s="497"/>
      <c r="K94" s="495"/>
      <c r="L94" s="372" t="s">
        <v>96</v>
      </c>
      <c r="Q94" s="163"/>
    </row>
    <row r="95" spans="1:17" s="161" customFormat="1" ht="26.25" customHeight="1" thickBot="1" x14ac:dyDescent="0.3">
      <c r="A95" s="471"/>
      <c r="B95" s="472"/>
      <c r="C95" s="291" t="s">
        <v>24</v>
      </c>
      <c r="D95" s="29" t="str">
        <f>IF(E95&lt;1.5,"Low",IF(E95&lt;2.5,"Moderate",IF(E95&lt;3.5,"Substantial",IF(E95&lt;4.5,"High","n/a"))))</f>
        <v>Moderate</v>
      </c>
      <c r="E95" s="152">
        <f>IF(COUNT(E93:E94)=0,"n/a",AVERAGE(E93:E94))</f>
        <v>2</v>
      </c>
      <c r="F95" s="30">
        <f>E95</f>
        <v>2</v>
      </c>
      <c r="G95" s="219"/>
      <c r="H95" s="31" t="s">
        <v>23</v>
      </c>
      <c r="I95" s="28" t="str">
        <f>D95</f>
        <v>Moderate</v>
      </c>
      <c r="J95" s="32">
        <f>IF(I95=$N$7,"n/a",IF(AND(I95=$N$5,D95=$N$6),1.5,IF(AND(I95=$N$4,D95=$N$5),2.5,IF(AND(I95=$N$3,D95=$N$4),3.5,IF(AND(I95=$N$6,D95=$N$5),1.49,IF(AND(I95=$N$5,D95=$N$4),2.49,IF(AND(I95=$N$4,D95=$N$3),3.49,E95)))))))</f>
        <v>2</v>
      </c>
      <c r="K95" s="89" t="s">
        <v>91</v>
      </c>
      <c r="L95" s="379"/>
      <c r="Q95" s="163"/>
    </row>
    <row r="96" spans="1:17" s="161" customFormat="1" ht="21" customHeight="1" x14ac:dyDescent="0.25">
      <c r="A96" s="388" t="s">
        <v>157</v>
      </c>
      <c r="B96" s="288"/>
      <c r="C96" s="288"/>
      <c r="D96" s="288"/>
      <c r="E96" s="288"/>
      <c r="F96" s="288"/>
      <c r="G96" s="288"/>
      <c r="H96" s="288"/>
      <c r="I96" s="288"/>
      <c r="J96" s="288"/>
      <c r="K96" s="289"/>
      <c r="L96" s="379"/>
      <c r="Q96" s="163"/>
    </row>
    <row r="97" spans="1:17" s="161" customFormat="1" ht="87.5" customHeight="1" x14ac:dyDescent="0.25">
      <c r="A97" s="473" t="s">
        <v>158</v>
      </c>
      <c r="B97" s="474"/>
      <c r="C97" s="290" t="s">
        <v>236</v>
      </c>
      <c r="D97" s="176" t="s">
        <v>42</v>
      </c>
      <c r="E97" s="123">
        <f>IF(D97=$N$6,1,IF(D97=$N$5,2,IF(D97=$N$4,3,IF(D97=$N$3,4,"n/a"))))</f>
        <v>2</v>
      </c>
      <c r="F97" s="468" t="s">
        <v>313</v>
      </c>
      <c r="G97" s="468"/>
      <c r="H97" s="468"/>
      <c r="I97" s="468"/>
      <c r="J97" s="468"/>
      <c r="K97" s="468"/>
      <c r="L97" s="372" t="s">
        <v>96</v>
      </c>
      <c r="Q97" s="163"/>
    </row>
    <row r="98" spans="1:17" s="161" customFormat="1" ht="34.5" x14ac:dyDescent="0.25">
      <c r="A98" s="469" t="s">
        <v>159</v>
      </c>
      <c r="B98" s="475"/>
      <c r="C98" s="290" t="s">
        <v>236</v>
      </c>
      <c r="D98" s="48" t="s">
        <v>19</v>
      </c>
      <c r="E98" s="123" t="str">
        <f>IF(D98=$N$6,1,IF(D98=$N$5,2,IF(D98=$N$4,3,IF(D98=$N$3,4,"n/a"))))</f>
        <v>n/a</v>
      </c>
      <c r="F98" s="491"/>
      <c r="G98" s="485"/>
      <c r="H98" s="485"/>
      <c r="I98" s="485"/>
      <c r="J98" s="485"/>
      <c r="K98" s="492"/>
      <c r="L98" s="372" t="s">
        <v>96</v>
      </c>
      <c r="P98" s="306"/>
      <c r="Q98" s="163"/>
    </row>
    <row r="99" spans="1:17" s="161" customFormat="1" ht="38.5" customHeight="1" thickBot="1" x14ac:dyDescent="0.3">
      <c r="A99" s="476" t="s">
        <v>160</v>
      </c>
      <c r="B99" s="477"/>
      <c r="C99" s="290" t="s">
        <v>236</v>
      </c>
      <c r="D99" s="284" t="s">
        <v>19</v>
      </c>
      <c r="E99" s="285" t="str">
        <f>IF(D99=$N$6,1,IF(D99=$N$5,2,IF(D99=$N$4,3,IF(D99=$N$3,4,"n/a"))))</f>
        <v>n/a</v>
      </c>
      <c r="F99" s="493" t="s">
        <v>314</v>
      </c>
      <c r="G99" s="494"/>
      <c r="H99" s="494"/>
      <c r="I99" s="494"/>
      <c r="J99" s="494"/>
      <c r="K99" s="495"/>
      <c r="L99" s="379"/>
      <c r="P99" s="306"/>
      <c r="Q99" s="163"/>
    </row>
    <row r="100" spans="1:17" s="161" customFormat="1" ht="26.25" customHeight="1" thickBot="1" x14ac:dyDescent="0.3">
      <c r="A100" s="522"/>
      <c r="B100" s="523"/>
      <c r="C100" s="291" t="s">
        <v>24</v>
      </c>
      <c r="D100" s="29" t="str">
        <f>IF(E100&lt;1.5,"Low",IF(E100&lt;2.5,"Moderate",IF(E100&lt;3.5,"Substantial",IF(E100&lt;4.5,"High","n/a"))))</f>
        <v>Moderate</v>
      </c>
      <c r="E100" s="152">
        <f>IF(COUNT(E97:E99)=0,"n/a",AVERAGE(E97:E99))</f>
        <v>2</v>
      </c>
      <c r="F100" s="30">
        <f>E100</f>
        <v>2</v>
      </c>
      <c r="G100" s="219"/>
      <c r="H100" s="31" t="s">
        <v>23</v>
      </c>
      <c r="I100" s="28" t="str">
        <f>D100</f>
        <v>Moderate</v>
      </c>
      <c r="J100" s="32">
        <f>IF(I100=$N$7,"n/a",IF(AND(I100=$N$5,D100=$N$6),1.5,IF(AND(I100=$N$4,D100=$N$5),2.5,IF(AND(I100=$N$3,D100=$N$4),3.5,IF(AND(I100=$N$6,D100=$N$5),1.49,IF(AND(I100=$N$5,D100=$N$4),2.49,IF(AND(I100=$N$4,D100=$N$3),3.49,E100)))))))</f>
        <v>2</v>
      </c>
      <c r="K100" s="89" t="s">
        <v>91</v>
      </c>
      <c r="L100" s="379"/>
      <c r="P100" s="306"/>
      <c r="Q100" s="163"/>
    </row>
    <row r="101" spans="1:17" s="161" customFormat="1" ht="23.25" customHeight="1" thickBot="1" x14ac:dyDescent="0.3">
      <c r="A101" s="164" t="s">
        <v>220</v>
      </c>
      <c r="B101" s="165"/>
      <c r="C101" s="165"/>
      <c r="D101" s="165"/>
      <c r="E101" s="165"/>
      <c r="F101" s="165"/>
      <c r="G101" s="165"/>
      <c r="H101" s="165"/>
      <c r="I101" s="165"/>
      <c r="J101" s="165"/>
      <c r="K101" s="165"/>
      <c r="L101" s="379"/>
      <c r="M101" s="163"/>
    </row>
    <row r="102" spans="1:17" s="161" customFormat="1" ht="20.25" customHeight="1" x14ac:dyDescent="0.25">
      <c r="A102" s="389" t="s">
        <v>162</v>
      </c>
      <c r="B102" s="217"/>
      <c r="C102" s="217"/>
      <c r="D102" s="217"/>
      <c r="E102" s="217"/>
      <c r="F102" s="217"/>
      <c r="G102" s="217"/>
      <c r="H102" s="217"/>
      <c r="I102" s="217"/>
      <c r="J102" s="217"/>
      <c r="K102" s="218"/>
      <c r="L102" s="379"/>
    </row>
    <row r="103" spans="1:17" s="161" customFormat="1" ht="79.5" customHeight="1" x14ac:dyDescent="0.25">
      <c r="A103" s="500" t="s">
        <v>181</v>
      </c>
      <c r="B103" s="501"/>
      <c r="C103" s="229" t="s">
        <v>237</v>
      </c>
      <c r="D103" s="228" t="s">
        <v>42</v>
      </c>
      <c r="E103" s="216">
        <f>IF(D103=$N$6,1,IF(D103=$N$5,2,IF(D103=$N$4,3,IF(D103=$N$3,4,"n/a"))))</f>
        <v>2</v>
      </c>
      <c r="F103" s="468" t="s">
        <v>325</v>
      </c>
      <c r="G103" s="468"/>
      <c r="H103" s="468"/>
      <c r="I103" s="468"/>
      <c r="J103" s="468"/>
      <c r="K103" s="468"/>
      <c r="L103" s="372" t="s">
        <v>96</v>
      </c>
      <c r="Q103" s="163"/>
    </row>
    <row r="104" spans="1:17" s="161" customFormat="1" ht="36.5" customHeight="1" x14ac:dyDescent="0.25">
      <c r="A104" s="498" t="s">
        <v>182</v>
      </c>
      <c r="B104" s="499"/>
      <c r="C104" s="229" t="s">
        <v>237</v>
      </c>
      <c r="D104" s="198" t="s">
        <v>42</v>
      </c>
      <c r="E104" s="123">
        <f>IF(D104=$N$6,1,IF(D104=$N$5,2,IF(D104=$N$4,3,IF(D104=$N$3,4,"n/a"))))</f>
        <v>2</v>
      </c>
      <c r="F104" s="485" t="s">
        <v>326</v>
      </c>
      <c r="G104" s="485"/>
      <c r="H104" s="485"/>
      <c r="I104" s="485"/>
      <c r="J104" s="485"/>
      <c r="K104" s="485"/>
      <c r="L104" s="372" t="s">
        <v>96</v>
      </c>
      <c r="Q104" s="166"/>
    </row>
    <row r="105" spans="1:17" ht="38" customHeight="1" thickBot="1" x14ac:dyDescent="0.3">
      <c r="A105" s="510" t="s">
        <v>183</v>
      </c>
      <c r="B105" s="511"/>
      <c r="C105" s="229" t="s">
        <v>237</v>
      </c>
      <c r="D105" s="173" t="s">
        <v>79</v>
      </c>
      <c r="E105" s="183">
        <f>IF(D105=$N$6,1,IF(D105=$N$5,2,IF(D105=$N$4,3,IF(D105=$N$3,4,"n/a"))))</f>
        <v>1</v>
      </c>
      <c r="F105" s="485" t="s">
        <v>327</v>
      </c>
      <c r="G105" s="494"/>
      <c r="H105" s="485"/>
      <c r="I105" s="485"/>
      <c r="J105" s="494"/>
      <c r="K105" s="485"/>
      <c r="L105" s="372" t="s">
        <v>96</v>
      </c>
    </row>
    <row r="106" spans="1:17" ht="32.25" customHeight="1" thickBot="1" x14ac:dyDescent="0.3">
      <c r="A106" s="576"/>
      <c r="B106" s="577"/>
      <c r="C106" s="41" t="s">
        <v>24</v>
      </c>
      <c r="D106" s="29" t="str">
        <f>IF(E106&lt;1.5,"Low",IF(E106&lt;2.5,"Moderate",IF(E106&lt;3.5,"Substantial",IF(E106&lt;4.5,"High","n/a"))))</f>
        <v>Moderate</v>
      </c>
      <c r="E106" s="152">
        <f>IF(COUNT(E103:E105)=0,"n/a",AVERAGE(E103:E105))</f>
        <v>1.6666666666666667</v>
      </c>
      <c r="F106" s="30">
        <f>E106</f>
        <v>1.6666666666666667</v>
      </c>
      <c r="G106" s="220"/>
      <c r="H106" s="51" t="s">
        <v>23</v>
      </c>
      <c r="I106" s="28" t="str">
        <f>D106</f>
        <v>Moderate</v>
      </c>
      <c r="J106" s="32">
        <f>IF(I106=$N$7,"n/a",IF(AND(I106=$N$5,D106=$N$6),1.5,IF(AND(I106=$N$4,D106=$N$5),2.5,IF(AND(I106=$N$3,D106=$N$4),3.5,IF(AND(I106=$N$6,D106=$N$5),1.49,IF(AND(I106=$N$5,D106=$N$4),2.49,IF(AND(I106=$N$4,D106=$N$3),3.49,E106)))))))</f>
        <v>1.6666666666666667</v>
      </c>
      <c r="K106" s="89" t="s">
        <v>91</v>
      </c>
      <c r="L106" s="374"/>
    </row>
    <row r="107" spans="1:17" ht="19.5" customHeight="1" x14ac:dyDescent="0.25">
      <c r="A107" s="390" t="s">
        <v>163</v>
      </c>
      <c r="B107" s="217"/>
      <c r="C107" s="217"/>
      <c r="D107" s="217"/>
      <c r="E107" s="217"/>
      <c r="F107" s="217"/>
      <c r="G107" s="217"/>
      <c r="H107" s="217"/>
      <c r="I107" s="217"/>
      <c r="J107" s="217"/>
      <c r="K107" s="218"/>
      <c r="L107" s="374"/>
    </row>
    <row r="108" spans="1:17" ht="58.5" customHeight="1" x14ac:dyDescent="0.25">
      <c r="A108" s="500" t="s">
        <v>184</v>
      </c>
      <c r="B108" s="501"/>
      <c r="C108" s="229" t="s">
        <v>237</v>
      </c>
      <c r="D108" s="176" t="s">
        <v>42</v>
      </c>
      <c r="E108" s="216">
        <f>IF(D108=$N$6,1,IF(D108=$N$5,2,IF(D108=$N$4,3,IF(D108=$N$3,4,"n/a"))))</f>
        <v>2</v>
      </c>
      <c r="F108" s="468" t="s">
        <v>328</v>
      </c>
      <c r="G108" s="468"/>
      <c r="H108" s="468"/>
      <c r="I108" s="468"/>
      <c r="J108" s="468"/>
      <c r="K108" s="468"/>
      <c r="L108" s="374"/>
    </row>
    <row r="109" spans="1:17" ht="44.5" customHeight="1" thickBot="1" x14ac:dyDescent="0.3">
      <c r="A109" s="512" t="s">
        <v>185</v>
      </c>
      <c r="B109" s="513"/>
      <c r="C109" s="229" t="s">
        <v>237</v>
      </c>
      <c r="D109" s="175" t="s">
        <v>42</v>
      </c>
      <c r="E109" s="183">
        <f>IF(D109=$N$6,1,IF(D109=$N$5,2,IF(D109=$N$4,3,IF(D109=$N$3,4,"n/a"))))</f>
        <v>2</v>
      </c>
      <c r="F109" s="496" t="s">
        <v>336</v>
      </c>
      <c r="G109" s="497"/>
      <c r="H109" s="497"/>
      <c r="I109" s="497"/>
      <c r="J109" s="497"/>
      <c r="K109" s="495"/>
      <c r="L109" s="374"/>
    </row>
    <row r="110" spans="1:17" ht="27" customHeight="1" thickBot="1" x14ac:dyDescent="0.3">
      <c r="A110" s="508"/>
      <c r="B110" s="509"/>
      <c r="C110" s="41" t="s">
        <v>24</v>
      </c>
      <c r="D110" s="29" t="str">
        <f>IF(E110&lt;1.5,"Low",IF(E110&lt;2.5,"Moderate",IF(E110&lt;3.5,"Substantial",IF(E110&lt;4.5,"High","n/a"))))</f>
        <v>Moderate</v>
      </c>
      <c r="E110" s="152">
        <f>IF(COUNT(E108:E109)=0,"n/a",AVERAGE(E108:E109))</f>
        <v>2</v>
      </c>
      <c r="F110" s="30">
        <f>E110</f>
        <v>2</v>
      </c>
      <c r="G110" s="219"/>
      <c r="H110" s="31" t="s">
        <v>23</v>
      </c>
      <c r="I110" s="28" t="str">
        <f>D110</f>
        <v>Moderate</v>
      </c>
      <c r="J110" s="32">
        <f>IF(I110=$N$7,"n/a",IF(AND(I110=$N$5,D110=$N$6),1.5,IF(AND(I110=$N$4,D110=$N$5),2.5,IF(AND(I110=$N$3,D110=$N$4),3.5,IF(AND(I110=$N$6,D110=$N$5),1.49,IF(AND(I110=$N$5,D110=$N$4),2.49,IF(AND(I110=$N$4,D110=$N$3),3.49,E110)))))))</f>
        <v>2</v>
      </c>
      <c r="K110" s="89" t="s">
        <v>91</v>
      </c>
      <c r="L110" s="374"/>
    </row>
    <row r="111" spans="1:17" ht="21" customHeight="1" x14ac:dyDescent="0.35">
      <c r="A111" s="390" t="s">
        <v>164</v>
      </c>
      <c r="B111" s="217"/>
      <c r="C111" s="217"/>
      <c r="D111" s="217"/>
      <c r="E111" s="217"/>
      <c r="F111" s="217"/>
      <c r="G111" s="217"/>
      <c r="H111" s="217"/>
      <c r="I111" s="217"/>
      <c r="J111" s="217"/>
      <c r="K111" s="218"/>
      <c r="L111" s="374"/>
      <c r="Q111" s="167"/>
    </row>
    <row r="112" spans="1:17" ht="74" customHeight="1" x14ac:dyDescent="0.25">
      <c r="A112" s="500" t="s">
        <v>186</v>
      </c>
      <c r="B112" s="501"/>
      <c r="C112" s="229" t="s">
        <v>237</v>
      </c>
      <c r="D112" s="228" t="s">
        <v>5</v>
      </c>
      <c r="E112" s="216">
        <f>IF(D112=$N$6,1,IF(D112=$N$5,2,IF(D112=$N$4,3,IF(D112=$N$3,4,"n/a"))))</f>
        <v>3</v>
      </c>
      <c r="F112" s="468" t="s">
        <v>335</v>
      </c>
      <c r="G112" s="468"/>
      <c r="H112" s="468"/>
      <c r="I112" s="468"/>
      <c r="J112" s="468"/>
      <c r="K112" s="468"/>
      <c r="L112" s="374"/>
    </row>
    <row r="113" spans="1:12" ht="46.5" customHeight="1" x14ac:dyDescent="0.25">
      <c r="A113" s="498" t="s">
        <v>187</v>
      </c>
      <c r="B113" s="499"/>
      <c r="C113" s="229" t="s">
        <v>237</v>
      </c>
      <c r="D113" s="198" t="s">
        <v>42</v>
      </c>
      <c r="E113" s="123">
        <f>IF(D113=$N$6,1,IF(D113=$N$5,2,IF(D113=$N$4,3,IF(D113=$N$3,4,"n/a"))))</f>
        <v>2</v>
      </c>
      <c r="F113" s="491" t="s">
        <v>329</v>
      </c>
      <c r="G113" s="485"/>
      <c r="H113" s="485"/>
      <c r="I113" s="485"/>
      <c r="J113" s="485"/>
      <c r="K113" s="492"/>
      <c r="L113" s="374"/>
    </row>
    <row r="114" spans="1:12" ht="68" customHeight="1" thickBot="1" x14ac:dyDescent="0.3">
      <c r="A114" s="510" t="s">
        <v>165</v>
      </c>
      <c r="B114" s="511"/>
      <c r="C114" s="229" t="s">
        <v>237</v>
      </c>
      <c r="D114" s="173" t="s">
        <v>42</v>
      </c>
      <c r="E114" s="183">
        <f>IF(D114=$N$6,1,IF(D114=$N$5,2,IF(D114=$N$4,3,IF(D114=$N$3,4,"n/a"))))</f>
        <v>2</v>
      </c>
      <c r="F114" s="493" t="s">
        <v>330</v>
      </c>
      <c r="G114" s="494"/>
      <c r="H114" s="494"/>
      <c r="I114" s="494"/>
      <c r="J114" s="494"/>
      <c r="K114" s="495"/>
      <c r="L114" s="372" t="s">
        <v>96</v>
      </c>
    </row>
    <row r="115" spans="1:12" ht="26.25" customHeight="1" thickBot="1" x14ac:dyDescent="0.3">
      <c r="A115" s="571"/>
      <c r="B115" s="572"/>
      <c r="C115" s="41" t="s">
        <v>24</v>
      </c>
      <c r="D115" s="29" t="str">
        <f>IF(E115&lt;1.5,"Low",IF(E115&lt;2.5,"Moderate",IF(E115&lt;3.5,"Substantial",IF(E115&lt;4.5,"High","n/a"))))</f>
        <v>Moderate</v>
      </c>
      <c r="E115" s="152">
        <f>IF(COUNT(E112:E114)=0,"n/a",AVERAGE(E112:E114))</f>
        <v>2.3333333333333335</v>
      </c>
      <c r="F115" s="30">
        <f>E115</f>
        <v>2.3333333333333335</v>
      </c>
      <c r="G115" s="219"/>
      <c r="H115" s="31" t="s">
        <v>23</v>
      </c>
      <c r="I115" s="28" t="s">
        <v>42</v>
      </c>
      <c r="J115" s="32">
        <f>IF(I115=$N$7,"n/a",IF(AND(I115=$N$5,D115=$N$6),1.5,IF(AND(I115=$N$4,D115=$N$5),2.5,IF(AND(I115=$N$3,D115=$N$4),3.5,IF(AND(I115=$N$6,D115=$N$5),1.49,IF(AND(I115=$N$5,D115=$N$4),2.49,IF(AND(I115=$N$4,D115=$N$3),3.49,E115)))))))</f>
        <v>2.3333333333333335</v>
      </c>
      <c r="K115" s="89" t="s">
        <v>91</v>
      </c>
      <c r="L115" s="374"/>
    </row>
    <row r="116" spans="1:12" ht="23.25" customHeight="1" x14ac:dyDescent="0.25">
      <c r="A116" s="390" t="s">
        <v>168</v>
      </c>
      <c r="B116" s="217"/>
      <c r="C116" s="217"/>
      <c r="D116" s="217"/>
      <c r="E116" s="217"/>
      <c r="F116" s="217"/>
      <c r="G116" s="217"/>
      <c r="H116" s="217"/>
      <c r="I116" s="217"/>
      <c r="J116" s="217"/>
      <c r="K116" s="218"/>
      <c r="L116" s="374"/>
    </row>
    <row r="117" spans="1:12" ht="33" customHeight="1" x14ac:dyDescent="0.25">
      <c r="A117" s="489" t="s">
        <v>169</v>
      </c>
      <c r="B117" s="490"/>
      <c r="C117" s="231"/>
      <c r="D117" s="176" t="s">
        <v>19</v>
      </c>
      <c r="E117" s="123" t="str">
        <f>IF(D117=$N$6,1,IF(D117=$N$5,2,IF(D117=$N$4,3,IF(D117=$N$3,4,"n/a"))))</f>
        <v>n/a</v>
      </c>
      <c r="F117" s="468" t="s">
        <v>16</v>
      </c>
      <c r="G117" s="468"/>
      <c r="H117" s="468"/>
      <c r="I117" s="468"/>
      <c r="J117" s="468"/>
      <c r="K117" s="468"/>
      <c r="L117" s="372"/>
    </row>
    <row r="118" spans="1:12" ht="33" customHeight="1" x14ac:dyDescent="0.25">
      <c r="A118" s="489" t="s">
        <v>170</v>
      </c>
      <c r="B118" s="490"/>
      <c r="C118" s="230"/>
      <c r="D118" s="198" t="s">
        <v>19</v>
      </c>
      <c r="E118" s="123" t="str">
        <f>IF(D118=$N$6,1,IF(D118=$N$5,2,IF(D118=$N$4,3,IF(D118=$N$3,4,"n/a"))))</f>
        <v>n/a</v>
      </c>
      <c r="F118" s="491" t="s">
        <v>16</v>
      </c>
      <c r="G118" s="485"/>
      <c r="H118" s="485"/>
      <c r="I118" s="485"/>
      <c r="J118" s="485"/>
      <c r="K118" s="492"/>
      <c r="L118" s="372"/>
    </row>
    <row r="119" spans="1:12" ht="34.5" customHeight="1" thickBot="1" x14ac:dyDescent="0.3">
      <c r="A119" s="573" t="s">
        <v>193</v>
      </c>
      <c r="B119" s="574"/>
      <c r="C119" s="231"/>
      <c r="D119" s="175" t="s">
        <v>19</v>
      </c>
      <c r="E119" s="183" t="str">
        <f>IF(D119=$N$6,1,IF(D119=$N$5,2,IF(D119=$N$4,3,IF(D119=$N$3,4,"n/a"))))</f>
        <v>n/a</v>
      </c>
      <c r="F119" s="493" t="s">
        <v>16</v>
      </c>
      <c r="G119" s="494"/>
      <c r="H119" s="494"/>
      <c r="I119" s="494"/>
      <c r="J119" s="494"/>
      <c r="K119" s="495"/>
      <c r="L119" s="372"/>
    </row>
    <row r="120" spans="1:12" ht="27" customHeight="1" thickBot="1" x14ac:dyDescent="0.3">
      <c r="A120" s="508"/>
      <c r="B120" s="509"/>
      <c r="C120" s="41" t="s">
        <v>24</v>
      </c>
      <c r="D120" s="29" t="str">
        <f>IF(E120&lt;1.5,"Low",IF(E120&lt;2.5,"Moderate",IF(E120&lt;3.5,"Substantial",IF(E120&lt;4.5,"High","n/a"))))</f>
        <v>n/a</v>
      </c>
      <c r="E120" s="152" t="str">
        <f>IF(COUNT(E117:E119)=0,"n/a",AVERAGE(E117:E119))</f>
        <v>n/a</v>
      </c>
      <c r="F120" s="30" t="str">
        <f>E120</f>
        <v>n/a</v>
      </c>
      <c r="G120" s="219"/>
      <c r="H120" s="31" t="s">
        <v>23</v>
      </c>
      <c r="I120" s="28" t="str">
        <f>D120</f>
        <v>n/a</v>
      </c>
      <c r="J120" s="32" t="str">
        <f>IF(I120=$N$7,"n/a",IF(AND(I120=$N$5,D120=$N$6),1.5,IF(AND(I120=$N$4,D120=$N$5),2.5,IF(AND(I120=$N$3,D120=$N$4),3.5,IF(AND(I120=$N$6,D120=$N$5),1.49,IF(AND(I120=$N$5,D120=$N$4),2.49,IF(AND(I120=$N$4,D120=$N$3),3.49,E120)))))))</f>
        <v>n/a</v>
      </c>
      <c r="K120" s="89" t="s">
        <v>91</v>
      </c>
      <c r="L120" s="374"/>
    </row>
  </sheetData>
  <sheetProtection password="CC15" sheet="1" objects="1" scenarios="1" formatRows="0"/>
  <mergeCells count="155">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A118:B118"/>
    <mergeCell ref="F113:K113"/>
    <mergeCell ref="F118:K118"/>
    <mergeCell ref="F119:K119"/>
    <mergeCell ref="F114:K114"/>
    <mergeCell ref="F109:K109"/>
    <mergeCell ref="F99:K99"/>
    <mergeCell ref="F98:K98"/>
    <mergeCell ref="F94:K94"/>
    <mergeCell ref="A113:B113"/>
    <mergeCell ref="A112:B112"/>
    <mergeCell ref="F93:K93"/>
    <mergeCell ref="A94:B94"/>
    <mergeCell ref="A95:B95"/>
    <mergeCell ref="A97:B97"/>
    <mergeCell ref="F97:K97"/>
    <mergeCell ref="A98:B98"/>
    <mergeCell ref="A99:B99"/>
    <mergeCell ref="A74:B74"/>
    <mergeCell ref="F74:K74"/>
    <mergeCell ref="A78:B78"/>
    <mergeCell ref="F78:K78"/>
    <mergeCell ref="A77:B77"/>
    <mergeCell ref="A75:B75"/>
  </mergeCells>
  <phoneticPr fontId="1" type="noConversion"/>
  <conditionalFormatting sqref="A2:H2">
    <cfRule type="cellIs" dxfId="123" priority="960" operator="equal">
      <formula>"High"</formula>
    </cfRule>
    <cfRule type="cellIs" dxfId="122" priority="961" operator="equal">
      <formula>"Substantial"</formula>
    </cfRule>
    <cfRule type="cellIs" dxfId="121" priority="962" operator="equal">
      <formula>"Moderate"</formula>
    </cfRule>
    <cfRule type="cellIs" dxfId="120" priority="963" operator="equal">
      <formula>"Low"</formula>
    </cfRule>
  </conditionalFormatting>
  <conditionalFormatting sqref="C1">
    <cfRule type="cellIs" dxfId="119" priority="667" operator="equal">
      <formula>"High"</formula>
    </cfRule>
    <cfRule type="cellIs" dxfId="118" priority="668" operator="equal">
      <formula>"Substantial"</formula>
    </cfRule>
    <cfRule type="cellIs" dxfId="117" priority="669" operator="equal">
      <formula>"Moderate"</formula>
    </cfRule>
    <cfRule type="cellIs" dxfId="116" priority="670" operator="equal">
      <formula>"Low"</formula>
    </cfRule>
  </conditionalFormatting>
  <conditionalFormatting sqref="F1">
    <cfRule type="cellIs" dxfId="115" priority="663" operator="equal">
      <formula>"High"</formula>
    </cfRule>
    <cfRule type="cellIs" dxfId="114" priority="664" operator="equal">
      <formula>"Substantial"</formula>
    </cfRule>
    <cfRule type="cellIs" dxfId="113" priority="665" operator="equal">
      <formula>"Moderate"</formula>
    </cfRule>
    <cfRule type="cellIs" dxfId="112" priority="666" operator="equal">
      <formula>"Low"</formula>
    </cfRule>
  </conditionalFormatting>
  <conditionalFormatting sqref="A26 A106 A118:B118 A119:J119 A62:K63 A95:K96 C106:K106 A115:K117 A120:K120 C26:K26 A64:B65 D64:K65 A92:K93 A94:J94 A99:J99 A107:K108 A109:J109 A110:K112 A113:J114 A3:K25 A27:K58 A66:K72 A73:J74 A75:K90 A100:K105">
    <cfRule type="cellIs" dxfId="111" priority="85" operator="equal">
      <formula>$N$6</formula>
    </cfRule>
    <cfRule type="cellIs" dxfId="110" priority="86" operator="equal">
      <formula>$N$5</formula>
    </cfRule>
    <cfRule type="cellIs" dxfId="109" priority="87" operator="equal">
      <formula>$N$4</formula>
    </cfRule>
    <cfRule type="cellIs" dxfId="108" priority="88" operator="equal">
      <formula>$N$3</formula>
    </cfRule>
  </conditionalFormatting>
  <conditionalFormatting sqref="A59:B61 D59:E61">
    <cfRule type="cellIs" dxfId="107" priority="97" operator="equal">
      <formula>$N$6</formula>
    </cfRule>
    <cfRule type="cellIs" dxfId="106" priority="98" operator="equal">
      <formula>$N$5</formula>
    </cfRule>
    <cfRule type="cellIs" dxfId="105" priority="99" operator="equal">
      <formula>$N$4</formula>
    </cfRule>
    <cfRule type="cellIs" dxfId="104" priority="100" operator="equal">
      <formula>$N$3</formula>
    </cfRule>
  </conditionalFormatting>
  <conditionalFormatting sqref="F60:K61">
    <cfRule type="cellIs" dxfId="103" priority="73" operator="equal">
      <formula>$N$6</formula>
    </cfRule>
    <cfRule type="cellIs" dxfId="102" priority="74" operator="equal">
      <formula>$N$5</formula>
    </cfRule>
    <cfRule type="cellIs" dxfId="101" priority="75" operator="equal">
      <formula>$N$4</formula>
    </cfRule>
    <cfRule type="cellIs" dxfId="100" priority="76" operator="equal">
      <formula>$N$3</formula>
    </cfRule>
  </conditionalFormatting>
  <conditionalFormatting sqref="A91 C91:I91 K91">
    <cfRule type="cellIs" dxfId="99" priority="69" operator="equal">
      <formula>$N$6</formula>
    </cfRule>
    <cfRule type="cellIs" dxfId="98" priority="70" operator="equal">
      <formula>$N$5</formula>
    </cfRule>
    <cfRule type="cellIs" dxfId="97" priority="71" operator="equal">
      <formula>$N$4</formula>
    </cfRule>
    <cfRule type="cellIs" dxfId="96" priority="72" operator="equal">
      <formula>$N$3</formula>
    </cfRule>
  </conditionalFormatting>
  <conditionalFormatting sqref="A97:B98 D97:K97 D98:J98">
    <cfRule type="cellIs" dxfId="95" priority="65" operator="equal">
      <formula>$N$6</formula>
    </cfRule>
    <cfRule type="cellIs" dxfId="94" priority="66" operator="equal">
      <formula>$N$5</formula>
    </cfRule>
    <cfRule type="cellIs" dxfId="93" priority="67" operator="equal">
      <formula>$N$4</formula>
    </cfRule>
    <cfRule type="cellIs" dxfId="92" priority="68" operator="equal">
      <formula>$N$3</formula>
    </cfRule>
  </conditionalFormatting>
  <conditionalFormatting sqref="C118:J118">
    <cfRule type="cellIs" dxfId="91" priority="61" operator="equal">
      <formula>$N$6</formula>
    </cfRule>
    <cfRule type="cellIs" dxfId="90" priority="62" operator="equal">
      <formula>$N$5</formula>
    </cfRule>
    <cfRule type="cellIs" dxfId="89" priority="63" operator="equal">
      <formula>$N$4</formula>
    </cfRule>
    <cfRule type="cellIs" dxfId="88" priority="64" operator="equal">
      <formula>$N$3</formula>
    </cfRule>
  </conditionalFormatting>
  <conditionalFormatting sqref="J91">
    <cfRule type="cellIs" dxfId="87" priority="53" operator="equal">
      <formula>$N$6</formula>
    </cfRule>
    <cfRule type="cellIs" dxfId="86" priority="54" operator="equal">
      <formula>$N$5</formula>
    </cfRule>
    <cfRule type="cellIs" dxfId="85" priority="55" operator="equal">
      <formula>$N$4</formula>
    </cfRule>
    <cfRule type="cellIs" dxfId="84" priority="56" operator="equal">
      <formula>$N$3</formula>
    </cfRule>
  </conditionalFormatting>
  <conditionalFormatting sqref="C64">
    <cfRule type="cellIs" dxfId="83" priority="37" operator="equal">
      <formula>$N$6</formula>
    </cfRule>
    <cfRule type="cellIs" dxfId="82" priority="38" operator="equal">
      <formula>$N$5</formula>
    </cfRule>
    <cfRule type="cellIs" dxfId="81" priority="39" operator="equal">
      <formula>$N$4</formula>
    </cfRule>
    <cfRule type="cellIs" dxfId="80" priority="40" operator="equal">
      <formula>$N$3</formula>
    </cfRule>
  </conditionalFormatting>
  <conditionalFormatting sqref="C65">
    <cfRule type="cellIs" dxfId="79" priority="29" operator="equal">
      <formula>$N$6</formula>
    </cfRule>
    <cfRule type="cellIs" dxfId="78" priority="30" operator="equal">
      <formula>$N$5</formula>
    </cfRule>
    <cfRule type="cellIs" dxfId="77" priority="31" operator="equal">
      <formula>$N$4</formula>
    </cfRule>
    <cfRule type="cellIs" dxfId="76" priority="32" operator="equal">
      <formula>$N$3</formula>
    </cfRule>
  </conditionalFormatting>
  <conditionalFormatting sqref="F59:K59">
    <cfRule type="cellIs" dxfId="75" priority="13" operator="equal">
      <formula>$N$6</formula>
    </cfRule>
    <cfRule type="cellIs" dxfId="74" priority="14" operator="equal">
      <formula>$N$5</formula>
    </cfRule>
    <cfRule type="cellIs" dxfId="73" priority="15" operator="equal">
      <formula>$N$4</formula>
    </cfRule>
    <cfRule type="cellIs" dxfId="72" priority="16" operator="equal">
      <formula>$N$3</formula>
    </cfRule>
  </conditionalFormatting>
  <conditionalFormatting sqref="C59:C61">
    <cfRule type="cellIs" dxfId="71" priority="9" operator="equal">
      <formula>$N$6</formula>
    </cfRule>
    <cfRule type="cellIs" dxfId="70" priority="10" operator="equal">
      <formula>$N$5</formula>
    </cfRule>
    <cfRule type="cellIs" dxfId="69" priority="11" operator="equal">
      <formula>$N$4</formula>
    </cfRule>
    <cfRule type="cellIs" dxfId="68" priority="12" operator="equal">
      <formula>$N$3</formula>
    </cfRule>
  </conditionalFormatting>
  <conditionalFormatting sqref="C97">
    <cfRule type="cellIs" dxfId="67" priority="5" operator="equal">
      <formula>$N$6</formula>
    </cfRule>
    <cfRule type="cellIs" dxfId="66" priority="6" operator="equal">
      <formula>$N$5</formula>
    </cfRule>
    <cfRule type="cellIs" dxfId="65" priority="7" operator="equal">
      <formula>$N$4</formula>
    </cfRule>
    <cfRule type="cellIs" dxfId="64" priority="8" operator="equal">
      <formula>$N$3</formula>
    </cfRule>
  </conditionalFormatting>
  <conditionalFormatting sqref="C98">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xr:uid="{00000000-0002-0000-0200-000000000000}">
      <formula1>$N$3:$N$7</formula1>
    </dataValidation>
  </dataValidations>
  <pageMargins left="0.7" right="0.7" top="0.75" bottom="0.75" header="0.3" footer="0.3"/>
  <pageSetup paperSize="8" scale="88"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sheetPr>
  <dimension ref="A1:F55"/>
  <sheetViews>
    <sheetView topLeftCell="C38" zoomScaleNormal="100" zoomScaleSheetLayoutView="115" workbookViewId="0">
      <selection activeCell="J54" sqref="J54"/>
    </sheetView>
  </sheetViews>
  <sheetFormatPr defaultColWidth="8.81640625" defaultRowHeight="12.5" x14ac:dyDescent="0.25"/>
  <cols>
    <col min="1" max="1" width="12.81640625" style="93" customWidth="1"/>
    <col min="2" max="2" width="126" style="93" customWidth="1"/>
    <col min="3" max="3" width="8.81640625" style="93"/>
    <col min="4" max="5" width="17.7265625" style="93" customWidth="1"/>
    <col min="6" max="6" width="17.81640625" style="93" customWidth="1"/>
    <col min="7" max="16384" width="8.81640625" style="93"/>
  </cols>
  <sheetData>
    <row r="1" spans="1:2" ht="24" customHeight="1" thickBot="1" x14ac:dyDescent="0.3">
      <c r="A1" s="591" t="s">
        <v>122</v>
      </c>
      <c r="B1" s="592"/>
    </row>
    <row r="2" spans="1:2" s="161" customFormat="1" ht="23.25" customHeight="1" x14ac:dyDescent="0.25">
      <c r="A2" s="593" t="s">
        <v>209</v>
      </c>
      <c r="B2" s="594"/>
    </row>
    <row r="3" spans="1:2" ht="40.5" customHeight="1" x14ac:dyDescent="0.25">
      <c r="A3" s="382" t="s">
        <v>198</v>
      </c>
      <c r="B3" s="387" t="s">
        <v>194</v>
      </c>
    </row>
    <row r="4" spans="1:2" ht="36" customHeight="1" x14ac:dyDescent="0.25">
      <c r="A4" s="399" t="s">
        <v>199</v>
      </c>
      <c r="B4" s="95" t="s">
        <v>196</v>
      </c>
    </row>
    <row r="5" spans="1:2" ht="36" customHeight="1" thickBot="1" x14ac:dyDescent="0.3">
      <c r="A5" s="382" t="s">
        <v>213</v>
      </c>
      <c r="B5" s="385" t="s">
        <v>214</v>
      </c>
    </row>
    <row r="6" spans="1:2" ht="23.25" customHeight="1" x14ac:dyDescent="0.25">
      <c r="A6" s="595" t="s">
        <v>195</v>
      </c>
      <c r="B6" s="596"/>
    </row>
    <row r="7" spans="1:2" ht="21.75" customHeight="1" x14ac:dyDescent="0.25">
      <c r="A7" s="381" t="s">
        <v>134</v>
      </c>
      <c r="B7" s="250"/>
    </row>
    <row r="8" spans="1:2" ht="37.5" customHeight="1" x14ac:dyDescent="0.25">
      <c r="A8" s="94">
        <v>1</v>
      </c>
      <c r="B8" s="387" t="s">
        <v>197</v>
      </c>
    </row>
    <row r="9" spans="1:2" ht="22.5" customHeight="1" x14ac:dyDescent="0.3">
      <c r="A9" s="381" t="s">
        <v>132</v>
      </c>
      <c r="B9" s="249"/>
    </row>
    <row r="10" spans="1:2" ht="130.5" customHeight="1" x14ac:dyDescent="0.25">
      <c r="A10" s="386">
        <f>+A8+1</f>
        <v>2</v>
      </c>
      <c r="B10" s="95" t="s">
        <v>210</v>
      </c>
    </row>
    <row r="11" spans="1:2" ht="27" customHeight="1" x14ac:dyDescent="0.25">
      <c r="A11" s="386">
        <f>+A10+1</f>
        <v>3</v>
      </c>
      <c r="B11" s="95" t="s">
        <v>200</v>
      </c>
    </row>
    <row r="12" spans="1:2" ht="23.25" customHeight="1" x14ac:dyDescent="0.25">
      <c r="A12" s="386">
        <f t="shared" ref="A12:A13" si="0">+A11+1</f>
        <v>4</v>
      </c>
      <c r="B12" s="95" t="s">
        <v>207</v>
      </c>
    </row>
    <row r="13" spans="1:2" ht="144" customHeight="1" x14ac:dyDescent="0.25">
      <c r="A13" s="386">
        <f t="shared" si="0"/>
        <v>5</v>
      </c>
      <c r="B13" s="95" t="s">
        <v>208</v>
      </c>
    </row>
    <row r="14" spans="1:2" ht="22.5" customHeight="1" x14ac:dyDescent="0.25">
      <c r="A14" s="381" t="s">
        <v>133</v>
      </c>
      <c r="B14" s="250"/>
    </row>
    <row r="15" spans="1:2" ht="54.75" customHeight="1" x14ac:dyDescent="0.25">
      <c r="A15" s="386">
        <f>+A13+1</f>
        <v>6</v>
      </c>
      <c r="B15" s="95" t="s">
        <v>201</v>
      </c>
    </row>
    <row r="16" spans="1:2" ht="23.25" customHeight="1" x14ac:dyDescent="0.25">
      <c r="A16" s="386">
        <f t="shared" ref="A16:A18" si="1">+A15+1</f>
        <v>7</v>
      </c>
      <c r="B16" s="95" t="s">
        <v>202</v>
      </c>
    </row>
    <row r="17" spans="1:6" ht="24.75" customHeight="1" x14ac:dyDescent="0.25">
      <c r="A17" s="386">
        <f t="shared" si="1"/>
        <v>8</v>
      </c>
      <c r="B17" s="95" t="s">
        <v>203</v>
      </c>
    </row>
    <row r="18" spans="1:6" ht="24.75" customHeight="1" x14ac:dyDescent="0.25">
      <c r="A18" s="386">
        <f t="shared" si="1"/>
        <v>9</v>
      </c>
      <c r="B18" s="95" t="s">
        <v>204</v>
      </c>
    </row>
    <row r="19" spans="1:6" ht="21.75" customHeight="1" x14ac:dyDescent="0.25">
      <c r="A19" s="381" t="s">
        <v>134</v>
      </c>
      <c r="B19" s="250"/>
    </row>
    <row r="20" spans="1:6" ht="40.5" customHeight="1" thickBot="1" x14ac:dyDescent="0.3">
      <c r="A20" s="94">
        <f>+A18+1</f>
        <v>10</v>
      </c>
      <c r="B20" s="385" t="s">
        <v>205</v>
      </c>
    </row>
    <row r="21" spans="1:6" ht="52.5" customHeight="1" thickBot="1" x14ac:dyDescent="0.3">
      <c r="A21" s="384" t="s">
        <v>123</v>
      </c>
      <c r="B21" s="251" t="s">
        <v>206</v>
      </c>
      <c r="E21" s="14"/>
      <c r="F21" s="14"/>
    </row>
    <row r="24" spans="1:6" ht="17.25" customHeight="1" x14ac:dyDescent="0.25">
      <c r="A24" s="383" t="s">
        <v>93</v>
      </c>
      <c r="B24" s="383" t="s">
        <v>92</v>
      </c>
    </row>
    <row r="25" spans="1:6" x14ac:dyDescent="0.25">
      <c r="A25" s="96" t="s">
        <v>94</v>
      </c>
      <c r="B25" s="96" t="s">
        <v>72</v>
      </c>
    </row>
    <row r="26" spans="1:6" x14ac:dyDescent="0.25">
      <c r="A26" s="96" t="s">
        <v>95</v>
      </c>
      <c r="B26" s="96" t="s">
        <v>72</v>
      </c>
    </row>
    <row r="27" spans="1:6" x14ac:dyDescent="0.25">
      <c r="A27" s="96" t="s">
        <v>97</v>
      </c>
      <c r="B27" s="97" t="s">
        <v>98</v>
      </c>
    </row>
    <row r="28" spans="1:6" ht="34.5" x14ac:dyDescent="0.25">
      <c r="A28" s="98">
        <v>2.1</v>
      </c>
      <c r="B28" s="99" t="s">
        <v>63</v>
      </c>
    </row>
    <row r="29" spans="1:6" x14ac:dyDescent="0.25">
      <c r="A29" s="100" t="s">
        <v>99</v>
      </c>
      <c r="B29" s="100" t="s">
        <v>64</v>
      </c>
    </row>
    <row r="30" spans="1:6" x14ac:dyDescent="0.25">
      <c r="A30" s="100" t="s">
        <v>100</v>
      </c>
      <c r="B30" s="100" t="s">
        <v>47</v>
      </c>
    </row>
    <row r="31" spans="1:6" ht="23" x14ac:dyDescent="0.25">
      <c r="A31" s="101" t="s">
        <v>101</v>
      </c>
      <c r="B31" s="100" t="s">
        <v>66</v>
      </c>
    </row>
    <row r="32" spans="1:6" x14ac:dyDescent="0.25">
      <c r="A32" s="102" t="s">
        <v>102</v>
      </c>
      <c r="B32" s="102" t="s">
        <v>32</v>
      </c>
    </row>
    <row r="33" spans="1:3" ht="23" x14ac:dyDescent="0.25">
      <c r="A33" s="103">
        <v>4</v>
      </c>
      <c r="B33" s="103" t="s">
        <v>103</v>
      </c>
    </row>
    <row r="34" spans="1:3" x14ac:dyDescent="0.25">
      <c r="A34" s="88" t="s">
        <v>104</v>
      </c>
      <c r="B34" s="88" t="s">
        <v>192</v>
      </c>
    </row>
    <row r="35" spans="1:3" x14ac:dyDescent="0.25">
      <c r="A35" s="88" t="s">
        <v>105</v>
      </c>
      <c r="B35" s="88" t="s">
        <v>116</v>
      </c>
    </row>
    <row r="36" spans="1:3" x14ac:dyDescent="0.25">
      <c r="A36" s="88" t="s">
        <v>106</v>
      </c>
      <c r="B36" s="88" t="s">
        <v>115</v>
      </c>
    </row>
    <row r="37" spans="1:3" ht="34.5" x14ac:dyDescent="0.25">
      <c r="A37" s="88" t="s">
        <v>107</v>
      </c>
      <c r="B37" s="88" t="s">
        <v>108</v>
      </c>
    </row>
    <row r="38" spans="1:3" ht="23" x14ac:dyDescent="0.25">
      <c r="A38" s="88" t="s">
        <v>109</v>
      </c>
      <c r="B38" s="88" t="s">
        <v>76</v>
      </c>
    </row>
    <row r="39" spans="1:3" x14ac:dyDescent="0.25">
      <c r="A39" s="88" t="s">
        <v>110</v>
      </c>
      <c r="B39" s="88" t="s">
        <v>117</v>
      </c>
    </row>
    <row r="40" spans="1:3" x14ac:dyDescent="0.25">
      <c r="A40" s="303" t="s">
        <v>111</v>
      </c>
      <c r="B40" s="303" t="s">
        <v>156</v>
      </c>
    </row>
    <row r="41" spans="1:3" x14ac:dyDescent="0.25">
      <c r="A41" s="304" t="s">
        <v>177</v>
      </c>
      <c r="B41" s="304" t="s">
        <v>180</v>
      </c>
    </row>
    <row r="42" spans="1:3" x14ac:dyDescent="0.25">
      <c r="A42" s="304" t="s">
        <v>161</v>
      </c>
      <c r="B42" s="304" t="s">
        <v>120</v>
      </c>
    </row>
    <row r="43" spans="1:3" x14ac:dyDescent="0.25">
      <c r="A43" s="304" t="s">
        <v>114</v>
      </c>
      <c r="B43" s="304" t="s">
        <v>121</v>
      </c>
    </row>
    <row r="44" spans="1:3" x14ac:dyDescent="0.25">
      <c r="A44" s="104" t="s">
        <v>171</v>
      </c>
      <c r="B44" s="104" t="s">
        <v>112</v>
      </c>
    </row>
    <row r="45" spans="1:3" x14ac:dyDescent="0.25">
      <c r="A45" s="104" t="s">
        <v>172</v>
      </c>
      <c r="B45" s="105" t="s">
        <v>113</v>
      </c>
    </row>
    <row r="46" spans="1:3" x14ac:dyDescent="0.25">
      <c r="A46" s="105" t="s">
        <v>173</v>
      </c>
      <c r="B46" s="105" t="s">
        <v>118</v>
      </c>
    </row>
    <row r="47" spans="1:3" x14ac:dyDescent="0.25">
      <c r="A47" s="105" t="s">
        <v>174</v>
      </c>
      <c r="B47" s="105" t="s">
        <v>119</v>
      </c>
    </row>
    <row r="48" spans="1:3" ht="13" thickBot="1" x14ac:dyDescent="0.3">
      <c r="A48" s="307"/>
      <c r="B48" s="307"/>
      <c r="C48" s="14"/>
    </row>
    <row r="49" spans="1:6" ht="27.75" customHeight="1" thickBot="1" x14ac:dyDescent="0.35">
      <c r="A49" s="247"/>
      <c r="B49" s="248"/>
      <c r="D49" s="252"/>
      <c r="E49" s="258" t="s">
        <v>125</v>
      </c>
      <c r="F49" s="253" t="s">
        <v>127</v>
      </c>
    </row>
    <row r="50" spans="1:6" ht="45" customHeight="1" thickBot="1" x14ac:dyDescent="0.3">
      <c r="A50" s="247"/>
      <c r="B50" s="248" t="s">
        <v>135</v>
      </c>
      <c r="C50" s="15"/>
      <c r="D50" s="263" t="s">
        <v>126</v>
      </c>
      <c r="E50" s="259" t="s">
        <v>128</v>
      </c>
      <c r="F50" s="257" t="s">
        <v>129</v>
      </c>
    </row>
    <row r="51" spans="1:6" ht="21.75" customHeight="1" x14ac:dyDescent="0.25">
      <c r="A51" s="247"/>
      <c r="B51" s="248"/>
      <c r="C51" s="15"/>
      <c r="D51" s="264" t="s">
        <v>4</v>
      </c>
      <c r="E51" s="260">
        <v>4</v>
      </c>
      <c r="F51" s="256" t="s">
        <v>136</v>
      </c>
    </row>
    <row r="52" spans="1:6" ht="21.75" customHeight="1" x14ac:dyDescent="0.25">
      <c r="A52" s="247"/>
      <c r="B52" s="248"/>
      <c r="C52" s="15"/>
      <c r="D52" s="265" t="s">
        <v>5</v>
      </c>
      <c r="E52" s="261">
        <v>3</v>
      </c>
      <c r="F52" s="254" t="s">
        <v>137</v>
      </c>
    </row>
    <row r="53" spans="1:6" ht="21.75" customHeight="1" x14ac:dyDescent="0.25">
      <c r="A53" s="247"/>
      <c r="B53" s="248"/>
      <c r="C53" s="15"/>
      <c r="D53" s="266" t="s">
        <v>42</v>
      </c>
      <c r="E53" s="261">
        <v>2</v>
      </c>
      <c r="F53" s="254" t="s">
        <v>138</v>
      </c>
    </row>
    <row r="54" spans="1:6" ht="21.75" customHeight="1" x14ac:dyDescent="0.25">
      <c r="A54" s="247"/>
      <c r="B54" s="248"/>
      <c r="C54" s="15"/>
      <c r="D54" s="267" t="s">
        <v>79</v>
      </c>
      <c r="E54" s="261">
        <v>1</v>
      </c>
      <c r="F54" s="254" t="s">
        <v>131</v>
      </c>
    </row>
    <row r="55" spans="1:6" ht="21.75" customHeight="1" thickBot="1" x14ac:dyDescent="0.3">
      <c r="A55" s="247"/>
      <c r="B55" s="248"/>
      <c r="C55" s="15"/>
      <c r="D55" s="268" t="s">
        <v>19</v>
      </c>
      <c r="E55" s="262" t="s">
        <v>130</v>
      </c>
      <c r="F55" s="255" t="s">
        <v>130</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2.xml><?xml version="1.0" encoding="utf-8"?>
<ds:datastoreItem xmlns:ds="http://schemas.openxmlformats.org/officeDocument/2006/customXml" ds:itemID="{A4398011-5456-4003-8C9C-C26C8CD3F79B}"/>
</file>

<file path=customXml/itemProps3.xml><?xml version="1.0" encoding="utf-8"?>
<ds:datastoreItem xmlns:ds="http://schemas.openxmlformats.org/officeDocument/2006/customXml" ds:itemID="{AD789124-D42E-41EA-9C34-CFE157928930}">
  <ds:schemaRefs>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Profile</vt:lpstr>
      <vt:lpstr>Register</vt:lpstr>
      <vt:lpstr>Questionnaire</vt:lpstr>
      <vt:lpstr>Guidance</vt:lpstr>
      <vt:lpstr>Profile!Print_Area</vt:lpstr>
      <vt:lpstr>Questionnaire!Print_Area</vt:lpstr>
      <vt:lpstr>Register!Print_Area</vt:lpstr>
      <vt:lpstr>Questionnaire!Print_Titles</vt:lpstr>
      <vt:lpstr>Register!Print_Titles</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Ravi</cp:lastModifiedBy>
  <cp:lastPrinted>2015-09-16T12:49:58Z</cp:lastPrinted>
  <dcterms:created xsi:type="dcterms:W3CDTF">2012-01-04T16:00:22Z</dcterms:created>
  <dcterms:modified xsi:type="dcterms:W3CDTF">2019-12-02T12:01:32Z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