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Gian.Nicolay\Documents\FiBL\Laufende_Projekte\a_VCA4D\Peche_Mali_VCA4D\social analyses\output\"/>
    </mc:Choice>
  </mc:AlternateContent>
  <bookViews>
    <workbookView xWindow="0" yWindow="-410" windowWidth="25440" windowHeight="16000"/>
  </bookViews>
  <sheets>
    <sheet name="Profile" sheetId="1" r:id="rId1"/>
    <sheet name="Register" sheetId="2" r:id="rId2"/>
    <sheet name="Questionnaire" sheetId="3" r:id="rId3"/>
    <sheet name="Guidance" sheetId="4" r:id="rId4"/>
    <sheet name="Lit_D" sheetId="5" r:id="rId5"/>
    <sheet name="Lit alphabetisée" sheetId="8" r:id="rId6"/>
    <sheet name="Interview_I" sheetId="7" r:id="rId7"/>
    <sheet name="contenue Lit" sheetId="6" r:id="rId8"/>
  </sheets>
  <definedNames>
    <definedName name="_xlnm._FilterDatabase" localSheetId="2" hidden="1">Questionnaire!$A$1:$N$120</definedName>
    <definedName name="_xlnm.Print_Area" localSheetId="4">Lit_D!$A$1:$B$56</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62913"/>
</workbook>
</file>

<file path=xl/calcChain.xml><?xml version="1.0" encoding="utf-8"?>
<calcChain xmlns="http://schemas.openxmlformats.org/spreadsheetml/2006/main">
  <c r="F9" i="7" l="1"/>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20" i="3" l="1"/>
  <c r="E66" i="3"/>
  <c r="E115" i="3"/>
  <c r="E110" i="3"/>
  <c r="E106" i="3"/>
  <c r="E100" i="3"/>
  <c r="E95" i="3"/>
  <c r="E91" i="3"/>
  <c r="E84" i="3"/>
  <c r="E80" i="3"/>
  <c r="E75" i="3"/>
  <c r="E71" i="3"/>
  <c r="E62" i="3"/>
  <c r="E56" i="3"/>
  <c r="E49" i="3"/>
  <c r="E43" i="3"/>
  <c r="E38" i="3"/>
  <c r="E32"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C30" i="2"/>
  <c r="D30" i="2"/>
  <c r="B33" i="2"/>
  <c r="D33" i="2" s="1"/>
  <c r="E18" i="1" s="1"/>
  <c r="D32" i="2"/>
  <c r="C32" i="2"/>
  <c r="I35" i="2"/>
  <c r="I30" i="2"/>
  <c r="I25" i="2"/>
  <c r="I20" i="2"/>
  <c r="I6" i="2"/>
  <c r="I37" i="2"/>
  <c r="I32" i="2"/>
  <c r="I13" i="2"/>
  <c r="I36" i="2"/>
  <c r="I26" i="2"/>
  <c r="I17" i="2"/>
  <c r="I12" i="2"/>
  <c r="I38" i="2"/>
  <c r="I24" i="2"/>
  <c r="I19" i="2"/>
  <c r="I14" i="2"/>
  <c r="I9" i="2"/>
  <c r="I27" i="2"/>
  <c r="I18" i="2"/>
  <c r="I8" i="2"/>
  <c r="I31" i="2"/>
  <c r="I21" i="2"/>
  <c r="I7" i="2"/>
  <c r="I33" i="2"/>
  <c r="D62" i="3"/>
  <c r="D66" i="3"/>
  <c r="D106" i="3"/>
  <c r="D115" i="3"/>
  <c r="D110" i="3"/>
  <c r="D71" i="3"/>
  <c r="F18" i="1"/>
  <c r="D43" i="3"/>
  <c r="D26" i="3"/>
  <c r="I26" i="3" s="1"/>
  <c r="J26" i="3" s="1"/>
  <c r="D32" i="3"/>
  <c r="D38" i="3"/>
  <c r="D84" i="3"/>
  <c r="D120" i="3"/>
  <c r="D17" i="3"/>
  <c r="C33" i="2" l="1"/>
  <c r="C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38" i="3"/>
  <c r="B14" i="2" s="1"/>
  <c r="C14" i="2" s="1"/>
  <c r="J71" i="3"/>
  <c r="B2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<sst xmlns="http://schemas.openxmlformats.org/spreadsheetml/2006/main" count="906" uniqueCount="621">
  <si>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</si>
  <si>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</si>
  <si>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</si>
  <si>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</si>
  <si>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</si>
  <si>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</si>
  <si>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</si>
  <si>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</si>
  <si>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</si>
  <si>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</si>
  <si>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</si>
  <si>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</si>
  <si>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</si>
  <si>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</si>
  <si>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</si>
  <si>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</si>
  <si>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</si>
  <si>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</si>
  <si>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</si>
  <si>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</si>
  <si>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</si>
  <si>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</si>
  <si>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</si>
  <si>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</si>
  <si>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</si>
  <si>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</si>
  <si>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</si>
  <si>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</si>
  <si>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</si>
  <si>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</si>
  <si>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</si>
  <si>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</si>
  <si>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</si>
  <si>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</si>
  <si>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</si>
  <si>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</si>
  <si>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</si>
  <si>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</si>
  <si>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</si>
  <si>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</si>
  <si>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</si>
  <si>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</si>
  <si>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</si>
  <si>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</si>
  <si>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</si>
  <si>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</si>
  <si>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</si>
  <si>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</si>
  <si>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</si>
  <si>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</si>
  <si>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</si>
  <si>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</si>
  <si>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</si>
  <si>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</si>
  <si>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</si>
  <si>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</si>
  <si>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</si>
  <si>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</si>
  <si>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</si>
  <si>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</si>
  <si>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</si>
  <si>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</si>
  <si>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</si>
  <si>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</si>
  <si>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</si>
  <si>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</si>
  <si>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</si>
  <si>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</si>
  <si>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</si>
  <si>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</si>
  <si>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</si>
  <si>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</si>
  <si>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</si>
  <si>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</si>
  <si>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</si>
  <si>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</si>
  <si>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</si>
  <si>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</si>
  <si>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</si>
  <si>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</si>
  <si>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</si>
  <si>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</si>
  <si>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</si>
  <si>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</si>
  <si>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</si>
  <si>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</si>
  <si>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</si>
  <si>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</si>
  <si>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</si>
  <si>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</si>
  <si>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</si>
  <si>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</si>
  <si>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</si>
  <si>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</si>
  <si>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</si>
  <si>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</si>
  <si>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</si>
  <si>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</si>
  <si>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</si>
  <si>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</si>
  <si>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</si>
  <si>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</si>
  <si>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</si>
  <si>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</si>
  <si>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</si>
  <si>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</si>
  <si>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</si>
  <si>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</si>
  <si>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</si>
  <si>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</si>
  <si>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</si>
  <si>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</si>
  <si>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</si>
  <si>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</si>
  <si>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</si>
  <si>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</si>
  <si>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</si>
  <si>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</si>
  <si>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</si>
  <si>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</si>
  <si>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</si>
  <si>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</si>
  <si>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</si>
  <si>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</si>
  <si>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</si>
  <si>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</si>
  <si>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</si>
  <si>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</si>
  <si>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</si>
  <si>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</si>
  <si>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</si>
  <si>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</si>
  <si>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</si>
  <si>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</si>
  <si>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</si>
  <si>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</si>
  <si>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</si>
  <si>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</si>
  <si>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</si>
  <si>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</si>
  <si>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</si>
  <si>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</si>
  <si>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</si>
  <si>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</si>
  <si>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</si>
  <si>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</si>
  <si>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</si>
  <si>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</si>
  <si>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</si>
  <si>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</si>
  <si>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</si>
  <si>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</si>
  <si>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</si>
  <si>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</si>
  <si>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</si>
  <si>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</si>
  <si>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</si>
  <si>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</si>
  <si>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</si>
  <si>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</si>
  <si>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</si>
  <si>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</si>
  <si>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</si>
  <si>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</si>
  <si>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</si>
  <si>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</si>
  <si>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</si>
  <si>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</si>
  <si>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</si>
  <si>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</si>
  <si>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</si>
  <si>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</si>
  <si>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</si>
  <si>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</si>
  <si>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</si>
  <si>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</si>
  <si>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</si>
  <si>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</si>
  <si>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</si>
  <si>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</si>
  <si>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</si>
  <si>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</si>
  <si>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</si>
  <si>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</si>
  <si>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</si>
  <si>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</si>
  <si>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</si>
  <si>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</si>
  <si>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</si>
  <si>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</si>
  <si>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</si>
  <si>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</si>
  <si>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</si>
  <si>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</si>
  <si>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</si>
  <si>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</si>
  <si>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</si>
  <si>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</si>
  <si>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</si>
  <si>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</si>
  <si>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</si>
  <si>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</si>
  <si>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</si>
  <si>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</si>
  <si>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</si>
  <si>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</si>
  <si>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</si>
  <si>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</si>
  <si>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</si>
  <si>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</si>
  <si>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</si>
  <si>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</si>
  <si>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</si>
  <si>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</si>
  <si>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</si>
  <si>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</si>
  <si>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</si>
  <si>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</si>
  <si>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</si>
  <si>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D1</t>
  </si>
  <si>
    <t>D2</t>
  </si>
  <si>
    <t>D3</t>
  </si>
  <si>
    <t>D4</t>
  </si>
  <si>
    <t>D5</t>
  </si>
  <si>
    <t>D6</t>
  </si>
  <si>
    <t>D7</t>
  </si>
  <si>
    <t>D8</t>
  </si>
  <si>
    <t>D9</t>
  </si>
  <si>
    <t>D10</t>
  </si>
  <si>
    <t>D11</t>
  </si>
  <si>
    <t>D12</t>
  </si>
  <si>
    <t>D13</t>
  </si>
  <si>
    <t>D14</t>
  </si>
  <si>
    <t>D15</t>
  </si>
  <si>
    <t>D16</t>
  </si>
  <si>
    <t>D17</t>
  </si>
  <si>
    <t>D18</t>
  </si>
  <si>
    <t>D19</t>
  </si>
  <si>
    <t>D20</t>
  </si>
  <si>
    <t>Maharaux 1982 Cooperatives de Mopti</t>
  </si>
  <si>
    <t>PAFHa, xy; Appui à la filière halieulique</t>
  </si>
  <si>
    <t>Gerold A., 2016; La filière poisson et ses valeurs ajoutées</t>
  </si>
  <si>
    <t>Siré Ba, 2014; Etude sur les systèmes d’information dans le domaine de la pêche et de l'aquatique au Mali</t>
  </si>
  <si>
    <t>Quensière, 1994; la pêche dans le delta central du Niger</t>
  </si>
  <si>
    <t>FAO, 1996; Filière peche.</t>
  </si>
  <si>
    <t>UEOMA, 2013; Rapport national sur les enquêtes cadres "Pèche artisanale continentale" Mali</t>
  </si>
  <si>
    <t>nichts soziales!!</t>
  </si>
  <si>
    <t>Marquet et Sarro, 2013; Etat des lieux/diagnostic des innovations dans la chaîne de Valeur Ajoutée (CVA) poisson au Mali</t>
  </si>
  <si>
    <t>Gerold &amp; Sarro, 2016; S E W O H. M A L I, La filière poisson et ses chaines de valeur ajoutée</t>
  </si>
  <si>
    <t>Morand et al, 2012; Vulnerability and adaptation of African rural populations to hydro-climate change: experience from fishingto hydro-climate change: experience from fishing communities in the Inner Niger Delta (Mali)</t>
  </si>
  <si>
    <t>Lit code</t>
  </si>
  <si>
    <t>sociologie</t>
  </si>
  <si>
    <t>géographie</t>
  </si>
  <si>
    <t>genre</t>
  </si>
  <si>
    <t>condition vie</t>
  </si>
  <si>
    <t>sec alimentaire</t>
  </si>
  <si>
    <t>contenu majeur</t>
  </si>
  <si>
    <t>INRZFH, ORSTOM 1998; Etude Haliéutique du Delta Central du Niger. Enquete statistique auprès des pêcheurs</t>
  </si>
  <si>
    <t>Kodio, 2005; Diagnostic de l’activité de pêche dans la vallée du Sourou (Cercle de Bankass)</t>
  </si>
  <si>
    <t xml:space="preserve">YIRIWA Conseil, 2001; ANALYSE DE L’ETAT DE  LA FILIERE POISSON
</t>
  </si>
  <si>
    <t>IRD 2007; Avenir du fleuve Niger</t>
  </si>
  <si>
    <t xml:space="preserve">UEOMA 2013; RAPPORT REGIONAL. La pêche continentale dans les Etats membres de l’UEMOA : Enquête-cadre 2012
</t>
  </si>
  <si>
    <t>FAO 2019; THE STATE OF THE WORLD’S AQUATIC GENETIC RESOURCES FOR FOOD AND AGRICULTURE</t>
  </si>
  <si>
    <t>D21</t>
  </si>
  <si>
    <t>D22</t>
  </si>
  <si>
    <t>D23</t>
  </si>
  <si>
    <t>D24</t>
  </si>
  <si>
    <t>D25</t>
  </si>
  <si>
    <t>D26</t>
  </si>
  <si>
    <t>D27</t>
  </si>
  <si>
    <t>D28</t>
  </si>
  <si>
    <t>D29</t>
  </si>
  <si>
    <t>D30</t>
  </si>
  <si>
    <t>D31</t>
  </si>
  <si>
    <t>D32</t>
  </si>
  <si>
    <t>D33</t>
  </si>
  <si>
    <t xml:space="preserve">FAO 2018; REVIEW OF THE STATE OF THE WORLD FISHERY RESOURCES:  INLAND FISHERIES . FIAF/C942 Rev.3 (En) </t>
  </si>
  <si>
    <t xml:space="preserve">Gregner C. xy; Identification du rendement et du potentiel économique des ressources halieuliques. GTZ </t>
  </si>
  <si>
    <t>voir p.37-56 imprimées. Condition de vie</t>
  </si>
  <si>
    <t>remarques.</t>
  </si>
  <si>
    <t>Fay, Claude 1997; A propos des "agro-pêcheurs" du Maasina (Mali) : systèmes de production et assignations identitaires. Paris : ORSTOM, 1997, p. 89-104. (Colloques et Séminaires). ISBN 2-7099-1375-5</t>
  </si>
  <si>
    <t xml:space="preserve">FAO 2018b; Rapport de la trente-troisième session du COMITÉ DES PÊCHES  Rome, 9-13 juillet 2018. Rapport sur les pêches et l’aquaculture n° 1249 </t>
  </si>
  <si>
    <t>gouvernance/conflit</t>
  </si>
  <si>
    <t>x</t>
  </si>
  <si>
    <t>gouvernance mondiale</t>
  </si>
  <si>
    <t xml:space="preserve">Zwarts, L. et al 2005; Le Niger, une artère vitale. Gestion efficace de l’eau dans le Bassin du Haut Niger
</t>
  </si>
  <si>
    <t>DIN, N.sup</t>
  </si>
  <si>
    <t>DNP 2018. Rapport annuel</t>
  </si>
  <si>
    <t>DNP, 2012; Rapport annuel</t>
  </si>
  <si>
    <t>Fossi, S. 2012; Perception social de la crue et perception des pècheurs à la baisse des inondations des plaines dans le DIN</t>
  </si>
  <si>
    <t>print out</t>
  </si>
  <si>
    <t>integre dans le profil</t>
  </si>
  <si>
    <t>technique et institut., rien de social</t>
  </si>
  <si>
    <t>vallé Sourou</t>
  </si>
  <si>
    <t>vallée Sourou</t>
  </si>
  <si>
    <t>I</t>
  </si>
  <si>
    <t>I1</t>
  </si>
  <si>
    <t>I2</t>
  </si>
  <si>
    <t>I3</t>
  </si>
  <si>
    <t>I4</t>
  </si>
  <si>
    <t>I5</t>
  </si>
  <si>
    <t>I6</t>
  </si>
  <si>
    <t>I7</t>
  </si>
  <si>
    <t>I8</t>
  </si>
  <si>
    <t>I9</t>
  </si>
  <si>
    <t>I10</t>
  </si>
  <si>
    <t>I11</t>
  </si>
  <si>
    <t>I12</t>
  </si>
  <si>
    <t>I13</t>
  </si>
  <si>
    <t>I14</t>
  </si>
  <si>
    <t>I15</t>
  </si>
  <si>
    <t>I16</t>
  </si>
  <si>
    <t>I17</t>
  </si>
  <si>
    <t>I18</t>
  </si>
  <si>
    <t>I19</t>
  </si>
  <si>
    <t>I20</t>
  </si>
  <si>
    <t>I21</t>
  </si>
  <si>
    <t>date (M/J)</t>
  </si>
  <si>
    <t>Description</t>
  </si>
  <si>
    <t>marché BCEAO</t>
  </si>
  <si>
    <t>info clefs</t>
  </si>
  <si>
    <t>poisson de Sélingué et de Markala; 100-200 kg/j et c. vente tous les jours</t>
  </si>
  <si>
    <t>oui, à tous les niveaux: production, transformation, commercialisation</t>
  </si>
  <si>
    <t>PAFHa Réunion 1, avec Guillaume</t>
  </si>
  <si>
    <t>Marché centrale de Bko</t>
  </si>
  <si>
    <t>100 commercantes seulement</t>
  </si>
  <si>
    <t>DNP avec M. Keita</t>
  </si>
  <si>
    <t>280 employées, 3/4 techniciens. 32 à la DNP, info sur enquete Fish4ACP</t>
  </si>
  <si>
    <t>Service veterinaire (DNSV)</t>
  </si>
  <si>
    <t>Wetlands</t>
  </si>
  <si>
    <t>CNOPFPM</t>
  </si>
  <si>
    <t>voir compte rendu Ivonne et notices GN</t>
  </si>
  <si>
    <t>Marché Macina Bamako</t>
  </si>
  <si>
    <t>Yaya Bello, GIZ</t>
  </si>
  <si>
    <t>la GIZ n'est plus active dans le secteur depuis 2017. Experiences disponible..</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</si>
  <si>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</si>
  <si>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</si>
  <si>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</si>
  <si>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</si>
  <si>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</si>
  <si>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</si>
  <si>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</si>
  <si>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</si>
  <si>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</si>
  <si>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</si>
  <si>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</si>
  <si>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</si>
  <si>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</si>
  <si>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</si>
  <si>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</si>
  <si>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</si>
  <si>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</si>
  <si>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</si>
  <si>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</si>
  <si>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</si>
  <si>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</si>
  <si>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</si>
  <si>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</si>
  <si>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</si>
  <si>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</si>
  <si>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D34</t>
  </si>
  <si>
    <t>D35</t>
  </si>
  <si>
    <t>D36</t>
  </si>
  <si>
    <t>D37</t>
  </si>
  <si>
    <t>D38</t>
  </si>
  <si>
    <t>D39</t>
  </si>
  <si>
    <t>D40</t>
  </si>
  <si>
    <t>D41</t>
  </si>
  <si>
    <t>D42</t>
  </si>
  <si>
    <t>D43</t>
  </si>
  <si>
    <t>D44</t>
  </si>
  <si>
    <t>D45</t>
  </si>
  <si>
    <t>D46</t>
  </si>
  <si>
    <t>D47</t>
  </si>
  <si>
    <t>D48</t>
  </si>
  <si>
    <t>D49</t>
  </si>
  <si>
    <t>D50</t>
  </si>
  <si>
    <t>D51</t>
  </si>
  <si>
    <t>D52</t>
  </si>
  <si>
    <t>D53</t>
  </si>
  <si>
    <t>Mamadou Diallo</t>
  </si>
  <si>
    <t xml:space="preserve">ex-camionneur: depuis 1999, il n y a plus beacoup de poisson </t>
  </si>
  <si>
    <t>ODRC</t>
  </si>
  <si>
    <t>Fillière importnate, mais nous on depend de l'Etat central</t>
  </si>
  <si>
    <t>50 pêcheurs de Sélengué</t>
  </si>
  <si>
    <t>Convention échoué en 2008. les juges corrompu. Contact avec relatives au DIN</t>
  </si>
  <si>
    <t>Cher antenne Baka</t>
  </si>
  <si>
    <t>Role marabout. Etude FAO courante (enquete)</t>
  </si>
  <si>
    <t>CNOP, communication</t>
  </si>
  <si>
    <t>le problàme des dragues</t>
  </si>
  <si>
    <t>UA 2016; VERS UNE AMELIORATION DURABLE DE LA GOUVERNANCE DU SECTEUR DE LA PECHE ARTISANALE EN AFRIQUE. Rapport d'atelier Droits des femmes et rRéformes Pêche en Afrique. Nouakchotte</t>
  </si>
  <si>
    <t>Nicolay, 2019; Output Mission 2 Mali Pêche</t>
  </si>
  <si>
    <t>Mme Sirebara Diallo</t>
  </si>
  <si>
    <t>Le probleme sociale des pêcheurs de bamako et les alternative hors-sol</t>
  </si>
  <si>
    <t>Diallo de APRAM</t>
  </si>
  <si>
    <t>Boubacra Diallo</t>
  </si>
  <si>
    <t>Le réseaux des pêcheurs, mais pas mebre du collectif national</t>
  </si>
  <si>
    <t>la ferme piscicole moderne et la nouvelle usine des aliments</t>
  </si>
  <si>
    <t>Port de Carrière</t>
  </si>
  <si>
    <t>Procédure de peser</t>
  </si>
  <si>
    <t>Voir en haut</t>
  </si>
  <si>
    <t>Guillaume ENABEL</t>
  </si>
  <si>
    <t>Sarro, DNP</t>
  </si>
  <si>
    <t>dePicciotti, DDC</t>
  </si>
  <si>
    <t>Hamat, DDC</t>
  </si>
  <si>
    <t>gros plan, gouvernance, participation</t>
  </si>
  <si>
    <t>relation pêche avec pisciculture</t>
  </si>
  <si>
    <t>statistique, OP, les 3 types de pisciculture</t>
  </si>
  <si>
    <t>Les femmes travaillent plus que les hommes.</t>
  </si>
  <si>
    <t>Le pouvoir d'influencer reste petit.</t>
  </si>
  <si>
    <t>Thiam 2017. Centre du Mali : ENJEUX ET DANGERS D’UNE CRISE NÉGLIGÉE</t>
  </si>
  <si>
    <t>Sirebbara Diallo 2018. Video sur les campement Bozo à Bamako (non publié)</t>
  </si>
  <si>
    <t>PTF 2016; Atelier sur le sous-thème élevage et pêche</t>
  </si>
  <si>
    <t>Marie 2017; Avenir du Fleuve Niger</t>
  </si>
  <si>
    <t>Wetland 2019; Water, Peace and Security. WPS Policy Brief</t>
  </si>
  <si>
    <t>Liersch 2019; Water Resource Planning. Journal of Hydrology: Regional Studies 21 (2019) 176–194</t>
  </si>
  <si>
    <t>Wetland 2016; Rapport sur les Conventions pêche locale</t>
  </si>
  <si>
    <t>Campement Shô</t>
  </si>
  <si>
    <t>Situation à Koulikoro abvec Chef secteur. Problème enlevage sable</t>
  </si>
  <si>
    <t>DRP Mopti</t>
  </si>
  <si>
    <t>(Tel) sur situation sociale de la région avec ~campements</t>
  </si>
  <si>
    <t>Campements Bozo-la (Sélingué)</t>
  </si>
  <si>
    <t>L'impasse des pecheurs avec les petites mailles</t>
  </si>
  <si>
    <t>I1, I25</t>
  </si>
  <si>
    <t>D19, I21, I25</t>
  </si>
  <si>
    <t>I-12, I25</t>
  </si>
  <si>
    <t>D19, I25</t>
  </si>
  <si>
    <t>I22, I25</t>
  </si>
  <si>
    <t>I-16, I25</t>
  </si>
  <si>
    <t>D17, I25</t>
  </si>
  <si>
    <t>I5, I25</t>
  </si>
  <si>
    <t>La pêche a perdu beacoup d'attractivité depuis les années 80, notamment dû à la baisse des rendements et depuis 2012 à cause de l'insécurité du DIN. Ainsi beaucoup de migration de jeunes garçons (mais toujour dans la pêche).</t>
  </si>
  <si>
    <t xml:space="preserve">L'elaboration des conventions et le processus plus décisives pour les acteurs, notamment les pêcheurs. Rarement sont les cas ou ses conventions fonctionnent. Il y a un problème que celles-ci sont souvent imposé et qu'il manque la competence de les faire d'une façon inclusive. </t>
  </si>
  <si>
    <t>Le risque n'est pas grand, car les femmes sont plutot dominant dans cette CV (sauf dans la pêche), notamment comparé avec l'elevage et l'agriculture.</t>
  </si>
  <si>
    <t>Production: 15%; transformation: 90% , commerce: 78%, Total: 52%. Les femmes sont très actives, sur tous les maillon de la chaine. (sauf il ne pêche pas la nuit)</t>
  </si>
  <si>
    <t>C'est toujour plus difficile pour les femmes.Soit du coté moderne soit du coté coutumier.</t>
  </si>
  <si>
    <t>voir en haut. Mais les femmes ont toujours mins d'acces que les hommes.</t>
  </si>
  <si>
    <t>I25, I24</t>
  </si>
  <si>
    <t>I22, I25, I24</t>
  </si>
  <si>
    <t>Très peu d'opportunité.</t>
  </si>
  <si>
    <t>6.4.2  Social</t>
  </si>
  <si>
    <t>6.4.1  Geographic</t>
  </si>
  <si>
    <t>I25; I30</t>
  </si>
  <si>
    <t>I25, I30</t>
  </si>
  <si>
    <t>Souvent, les populations sont à peine consulté. Mais il y a des grands differences entres les localitées et régions. Souvent, l'Etat manque les moyens pour communiquer comme il fallait. Les agents de terrain ne dispose pas de budget pour faire ler terrain, et donc la sensibilisation</t>
  </si>
  <si>
    <t>D'après la loi, la participation devrait etre correcte. Mais en pratique la consulation ne permette pas une participation satsifaisante et constructive. En plus, les budget réduit de la DNP ne permet pas des consultations rélles.</t>
  </si>
  <si>
    <t>Oui, sinon la famille/le ménage ne sortirait pas. P.ex avec le maraichage. Ou aussi avec la vente de bois (Sélingué).</t>
  </si>
  <si>
    <t>pirogues:   non;    engins:  non; four de fumage: oui.</t>
  </si>
  <si>
    <t>Rarement dans les organsiations mixtes.  Le plus souvent à Bamako, ou il y a plus de 20 campements/villages.</t>
  </si>
  <si>
    <t>Souvent il faut leurs donner un espace séparé des hommes. Mais au sein du campement il n'y a pas de problème. Il y a des differences remarquable de campement en campement.</t>
  </si>
  <si>
    <t>Rarement, car il ny a pas des épargnes et trop de précarité pour y investir. La priorité est dans les engins et pirogues.</t>
  </si>
  <si>
    <t>L'utilisation de la resource eaux- au fleuve, dans les mares, dans les lacs et barrages, et davantage avec les étangs et des bacs (pisciculture) contribuent fortment à la production d'aliments. La souce de poisson et une nutrition nationale et journalière 8basö sur le posson fumé, accesssible dans tous les villages du Mali, même loin des villages de pêcheurs.</t>
  </si>
  <si>
    <t>Malgré les prix très bas du poisson importé (de la Chine, du Sénegal etc), le poisson reste moins cher que la viande. Par contre, dans le DIN à Mopti ou se pratique le troc, pour 1 kg de poisson seulement 2 kg de riz sont rendu. Ceci correspons à une prix de moins de 800 F/kg pour le poisson.</t>
  </si>
  <si>
    <t>Rarement besoin.</t>
  </si>
  <si>
    <t>L'importation réduit les fluctuations, mais réduit aussi les marchés/affaires des producteurs du Mali avec des pressions de prix</t>
  </si>
  <si>
    <t>Il n'ya pas de restriction directe (sauf qu'il manque souvent les moyens de l'Etat d'avertir sur les avantage d'une organisation).</t>
  </si>
  <si>
    <t>La communauté vie encore très fort, et chacun y participe. Bonne cohésion sociale avec les 4 groupes dominants: Homme agé de plus de 35-40 ans, femmes agés, jeunes (de 15/18 à 35) enfants et petits enfants. Ces catégories d'ages et de  sexes formes la structure de la communauté, ensemble et autour avec la famille du chef (fondateur).</t>
  </si>
  <si>
    <t>v.en haut. Seulement dans un cas nous avons entendu de la présence d'un agent de santé (venant de la ONG Save de Children, Sélingué). Le problème No1 était le palu.</t>
  </si>
  <si>
    <t>En dessous de la moyenne, car les ménages sont souvent dans les villages ou campement loins des services étatiques.les toxieques (mercure etc) dû à l'exploitation de l'or ne permets souvent plus de boir l'eau des lacs/cours d'eau (Sélingué).</t>
  </si>
  <si>
    <t>Pêche continentale</t>
  </si>
  <si>
    <t>Mali</t>
  </si>
  <si>
    <t xml:space="preserve"> 23 / 12 / 2019</t>
  </si>
  <si>
    <t>La liberté de la presse, d'association et le réseaux sociale permettent une bonne accessibilitéde l'information. Mais elle reste théorique. Dans la pratique, l'information n'est pas disséminé. Par contre, tout le monde (parmi les jeunes au moins) dispose des mobiles. Mais ceci ne garantie pas encore la reception de l'information utile.</t>
  </si>
  <si>
    <t>voir texte principal</t>
  </si>
  <si>
    <t>Très peu de propriété. Souvent aussi, du à la pauvre education et la soumission de la femmes, elles reste dans l'ombre du mari.</t>
  </si>
  <si>
    <t>On principe possible, mais il faut des femmes très forte pour s'imposer. Généralement, prendre un crédit au Mali rural (pris apart le crédit coton), ne touche que 4 % de la population. Et pour une femme pêcheurs, c'est extrèmement rare, notamment dans le rural. A Bamako sa peut se passer.</t>
  </si>
  <si>
    <t>Peu de changement. Mais les pratiques sont bonne.</t>
  </si>
  <si>
    <t>C'est plutot le chef (de la communauté villageoise/campement) qui participe, mais pas en titre de chef, plutot comme individu. Il ne doit pas rendre compte, et surment pas au jeunes (jeune veut dire moins de 30 ans, souvent les meilleurs pêcheurs, car dynamique et les plus actives, marié à partir de 20 ans).</t>
  </si>
  <si>
    <t>9-12.12</t>
  </si>
  <si>
    <t>Dangourou-Daga</t>
  </si>
  <si>
    <t>campement a 8 km de Carrière. Réunio village</t>
  </si>
  <si>
    <t>sous-group jeunes</t>
  </si>
  <si>
    <t>DNP, Chef antenne, Sélingué</t>
  </si>
  <si>
    <t>DNP, assistant chef d'antenne</t>
  </si>
  <si>
    <t>Allesasane</t>
  </si>
  <si>
    <t>Interview par telephone</t>
  </si>
  <si>
    <t>Expert du Macina</t>
  </si>
  <si>
    <t>Kangare-Karo 2</t>
  </si>
  <si>
    <t>Campment à 7 km de Carrière, en face de Dangoorou-Daga</t>
  </si>
  <si>
    <t>sous-groupe de jeunes</t>
  </si>
  <si>
    <t>barrage de Sélingué</t>
  </si>
  <si>
    <t>Chef technique</t>
  </si>
  <si>
    <t>Baby Baka</t>
  </si>
  <si>
    <t>DRP Timbouctou</t>
  </si>
  <si>
    <t>pecheurs avant Ségou</t>
  </si>
  <si>
    <t>à 20 km, au fleuve Niger. Ouvriers riszicole et jeunes Bozo</t>
  </si>
  <si>
    <t>ex DRP Gao</t>
  </si>
  <si>
    <t>rencontre à Ségou</t>
  </si>
  <si>
    <t>conseiller PAFHa JP Marcquet</t>
  </si>
  <si>
    <t>ex FAO, 40 experience au secteur, 8 ans au Mali, avant tout pisciculture</t>
  </si>
  <si>
    <t>marché de Ségou</t>
  </si>
  <si>
    <t>les prix alimenaire et de poisson</t>
  </si>
  <si>
    <t>jeune chomeur</t>
  </si>
  <si>
    <t>le poisson est trop cher pour moi.</t>
  </si>
  <si>
    <t>GERAD 2012; ETUDE DIAGNOSTIQUE DES SECTEURS ECONOMIQUES PORTEURS ET ESPACES ECONOMIQUES PARTAGES DANS LA REGION DE SIKASSO</t>
  </si>
  <si>
    <t>I37b</t>
  </si>
  <si>
    <t>I37c</t>
  </si>
  <si>
    <t>acteur Mopti</t>
  </si>
  <si>
    <t xml:space="preserve">Atelier Ségou, </t>
  </si>
  <si>
    <t xml:space="preserve">Atelier Ségou, sous-group </t>
  </si>
  <si>
    <t>maitre d'eau</t>
  </si>
  <si>
    <t>à 15 km de Ségou: Sur la consommation</t>
  </si>
  <si>
    <t>Agro-pêcheurs (Konodimini)</t>
  </si>
  <si>
    <t>Consommation agriculteur-forgeron</t>
  </si>
  <si>
    <t>Consommation agro-pasteur</t>
  </si>
  <si>
    <t>Amadi Dembele, pêcheur d'elite</t>
  </si>
  <si>
    <t>Président de APRAM Ségou et des Usagers du bassin du Niger Ségou</t>
  </si>
  <si>
    <t>avec mare de 3 mois. A 15 km de Ségou vers Bla.</t>
  </si>
  <si>
    <t>aucun risque</t>
  </si>
  <si>
    <t>Pas nécessaire</t>
  </si>
  <si>
    <t>[the format is non working here. See on the main text, chapter 3]</t>
  </si>
  <si>
    <t>La scolarisation et l’éducation devraient davantage inclure le savoir traditionnel qui renforce la durabilité écologique, mais aussi sociale, tous les deux liées à l’identité toujours riche mais menacée dans le future.</t>
  </si>
  <si>
    <t>von Otter 2019; Peuple de l’eau. Les Bozos du Mali. Source: https://benbere.org/cultures-maliennes/mali-bozos-peuple-de-eau/</t>
  </si>
  <si>
    <t>République du Mali 2014. Enquête Démographique et de Santé (EDSM-V) 2012-2013</t>
  </si>
  <si>
    <t>CSA-CSD, 2015; CADRE D’ACTION POUR LA SÉCURITÉ ALIMENTAIRE ET LA NUTRITION LORS DES CRISES PROLONGÉES</t>
  </si>
  <si>
    <t>INSTAT 2011; 4e recencement générale de la population et de l'habitat du Mali. Tome 3.</t>
  </si>
  <si>
    <t>Très peu de companies sont impliquées dans la CV. Le plus souvant dans le transport. Comme il y a peu de formalisation, les standards sont a peine connues et suivi.  Citation de D39: "Au titre des instruments juridiques internationaux, le Mali a ratifié plusieurs textes. Cependant l’application des conventions ratifiées est sujette à des difficultés de plusieurs ordres notamment la faible capacité organisationnelle des acteurs en charge du suivi de ces conventions, le faible niveau d’indépendance en termes de moyens de ces organisations par rapport aux pouvoirs publics et les pesanteurs socioculturelles."</t>
  </si>
  <si>
    <t>République du Mali 2012; RAPPORT NATIONAL SUR LE DEVELOPPEMENT HUMAIN DURABLE, Edition 2012. Protection Sociale et Développement Humain au Mali</t>
  </si>
  <si>
    <t>Dans la grande région de pêche,notamment dans la région de Mopti dans le DIN, l'absence de l'etat accentuée dû au conflit laisse craindre une détoriation de la situation. Les garçons à partir de 10 ans aident durant les 3 mois de décrue leurs père sur lea pirogue. Il manque alors ce temps à l'école. Pas d'information sur les enfants hors leurs familles qui sont forcé de travailler.</t>
  </si>
  <si>
    <t>Il n'y a pas des travaux dangereux.</t>
  </si>
  <si>
    <t xml:space="preserve">Les empoyés les plus importants émanent de la DNP. Accident et mauvaise santé ne sont pas des enjeux, mais plutot la morosité et le manque d'actions, de perspectives et le niveaux de frustration dans le rôle comme policiers de la pêche sans moyens de sensibilsation, formation et encadrement. </t>
  </si>
  <si>
    <t>Dans la moyenne des traveaux comparables (donc aussi plutot bas) ou plutot plus bas dû à la faibless de productivité de pêche. Dans le DIN, avec la crise, les conditions ne sont plus bonnes et les pêcheurs sont un des groupes professionnels le moins apprécié.</t>
  </si>
  <si>
    <t>pas de companies impliqées dans la pêche. Tout est artisanal.</t>
  </si>
  <si>
    <t>Aucune. Elle dépendent du poisson, et c'est avant tout l'homme qui s'occupe et la femmes ne s'y mêle pas. Exception: les veuves, qui prennent alors contrôle de la pirogue familiale pour assurer les besoins économique de la famille.</t>
  </si>
  <si>
    <t xml:space="preserve">Elle jouent leurs rôle. Mais autonomie? Elle font ce que le marie et la communaté attend d'elles. Elle travaillent trop, ne dispose pas de temps libre, font les 6 à 8 enfants, et c'est ça. Mai il y surememt les espaces et moments, ou les femmes parmi elles arrive de respirer, de rigoler, de caresser les enfants. </t>
  </si>
  <si>
    <t>Pour les rôles prévue (education et soins des enfants), la femme dispose du revenu. Dans le cas de pénurie, s'il faut choisir entre manger un poisson ou acherter un médicament pour un enfants, qui décide? Souvent le mari.</t>
  </si>
  <si>
    <t>La reputation des OP indique plutot la dominance d'un autoritarisme. En plus, les structures des Bozos reste souvent restraints dans le circle du daga (campement).  C'est toujour la communauté de campement qui domine, et pas l'organisation "moderne" au sein de la communauté. le rôle clef reste donc avec le chef.</t>
  </si>
  <si>
    <t>Leur niveau d'education et la nature de leur organisation dominé par le chef ne permet pas des stratégies collectifs.</t>
  </si>
  <si>
    <t>Rôle et respects des differents savoir traditionnels sont rarement mis en question. Souvent c'est un problème, notamment s'il s'agit des affaires sociales. Aussi, le traditionalisme peut empecher l'adoption d'une nouvelles stratégie de survie, comme l'agriculture, le maraichage pour les jeunes ou une technique de la pisciculture pour l'intensification de la pêche.</t>
  </si>
  <si>
    <t>I25, D37</t>
  </si>
  <si>
    <t>Pénible avant tout pour les pêcheurs migrants et les campements de Bamako. Mais généralemet les maisons dans les petits villages semble dans un état pénible. D'après I30, les pêcheurs du lac Sélingué vivent dans des meilleurs maisons que dans le DIN dans les petits villages/hameux/campement. A noter que depuis une génération, la population des pêcheurs au Mali a doublé et les rendements de poisson est au moins 4 fois plus petites depuis 30 ans.</t>
  </si>
  <si>
    <t>Presque normale, mais toujours sur un niveau très bas (moins de 70% de taux d'alphabetisation au Mali). Comme les garcons doivent aider sur les pirogues pas de bonne fréquentation de l'ecole. Rare sont les enfants qui commencent, et encore plus rare, qui terminent le 2ième cycle.</t>
  </si>
  <si>
    <t>Rare sont les ressortisant de ce type d'education au milieu rural.</t>
  </si>
  <si>
    <t xml:space="preserve">Les pêcheurs migrent dans toute la sous-région pour trouver des  meilleures conditions de pêche: Sénégal, Gambie, CI, Chad. Le Sénégal semble dominer. Mais il y a aussi une migation saisonale dans les villes pour gagner l'argent dans la contruction etc. Rare sont les migrations dans ce cas hors du Mali. La cohésion villageoise semble être forte. </t>
  </si>
  <si>
    <t>code</t>
  </si>
  <si>
    <t>Géneralement, les garçons aides pendent au moins 3 mois leurs pères avec la pêche, et les filles aux mamans. La scolarisation est donc réduite à cause de la technique du travail exigent un aide pour naviguer la pirogue. En plus, comme beaucuop de petits villages et campement de pêcheurs sont un peu loin des villages équipé d'écoles, la scolarisation est sous la moyenne, dans un pays avec un taux de scoloarisation déjà très faible (sous 70%).</t>
  </si>
  <si>
    <t>La transformation du système coutumier en système moderne, entamé plus ou moins encore avant l'indépendace dans les années 50, n'a toujours pas trouvé une fin. La mauvaise gérance du foncier, les conflits notamment de l'époque des gouvernements socialiste (Keita, Traoré) qui était "en guerre" avec le pouvoir des chefs coutumier, et ainsi la mauvaise gestion des conventions et conflis multiples, ne permet pas une bonne gouvernance du foncier, souvent source majeur de conflit.. Dans des région du DIN/Mopti, la mauvaise gestion par les Jitigi (maitre d'eau) est un des problèmes majeurs du secteur. Cette corruption bloque tout développement et cause plain de conflits. Dans la région de Ségou, les chefs de villages ont plus de pouvoiur que le Jitigi, mais il reste des conflits entre les hommes/ménage dans le village et parfois entre villages et campements. Dans la zone du lac Sélingué (région Sikasso), le foncier n'est pas rassurant et les pêcheurs ont rarement assez de terre pour l'agriculture et le paturage. Mais les rapports avec les chefs de village et les authochtone, les Malinké, semble ètre bon.  Sur le lac de Sélengué, l'acces à l'eau potable est un probleème depuis 2014/15, ou les pollutions des mines d'or (dragage) ne permettent plus la consommation humaine de l'eacu du lac. Il faut de puits d'au moins 5-6 m.</t>
  </si>
  <si>
    <t>La stratégie majeure de l'état est l'appui de la pisciculture, permettant d'amélioer les condtions économiques des pêcheurs. La migration geographique (hors du DIN) est dans des autres secteurs- agriculture, commerce en ville, reste la stratégie additionel des acteurs. Mais le gouvernement et les acteurs puissants (Office du Niger), ne semblent pas reconnaitre la pêche comme facteur significative pour le développement et la sécurité alimenatire. La priorité est donné à l'agriculture (riz, sucre). A niveau des pêcheurs, les strartégies alternatives sont en place depuis longtemps: femmes et jeunes dans le maraichage, migration temporelle/saisonnière, agriculture par les jeunes.</t>
  </si>
  <si>
    <t>Les mareyeuses (souvent les femmes des chef de campement) sont les mieux organnisées, beaucoup mieux les transformatrices et les femmes comme telle. Souvent, les OP dépendent des leader charismatique dans le local.</t>
  </si>
  <si>
    <t>Le poisson constitue le protein animale dominat au Mali, et la grande partie est toujours produit dans le pays. Les pêcheurs sont aussi actifs dans l'agriculture. Il semble que depuis plus de 20 ans, des familles non-pêcheurs entre de plus en plus dans la pêche et augment ainsi la production alimentaire locale (agri-pêcheurs). "Tout le monde fait tout". Une intensification est observé avec la baisse des pluies et de crues, surment pour compenser la perte de revenue et de sécurité alimentaire (D17). "Sans pêche, ce sera une catastrophe (dans le DIN)".</t>
  </si>
  <si>
    <t xml:space="preserve">Les baisses des rendements réduisent aussi le pouvoir d'achat pour l'alimentaion. Les pêcheurs sont considérés de ses jours comme "le paysan le plus pauvre au Mali". De l'autre côté: "Le poisson coute moins cher que la viande. C'est donc le proteine des pauvres". Une exception sont quelque milliers pêcheurs professionnels migrants, qui utilse des engins et techniques à point (comme le "Golfe"), qui permet des captures de plus de 50 à 100 kg même aujourd'hui. </t>
  </si>
  <si>
    <t>La qualité serait encore mieux, s'il n'y aurait pas de problème de toxication (stockage et fumage avec des pesticides, p.ex. de la production du coton). Mais generalement, la valeur nutritionnelle des repas de pêcheurs est plus haut que celles des agriculteurs. I30 estime que l'esperance de vie des pêcheurs soit 4-5 ans plus haut que les agriculteurs, grace à la nutrition journalière de poisson.</t>
  </si>
  <si>
    <t>Les investissments dans le secteur ne sont pas suffisant et les problèmes qui sont connu depuis 30 ans pas addressé d'une façon acceptable. Les pêcheurs ne souffrent pas de problèmes alimentaires, mais souvent d'acces de services de santé, de scolarisation et d'accès aux crédits aux differentes besoins.</t>
  </si>
  <si>
    <t>La structuration est là, mais les interets des differents federations et unions empechent souvent une strategie commune. Ainsi, la plus ancienne OP, la APRAM, ne fait pas partie du Collectif Nationale (CNOPFMB). A niveau village et campement, les cooperatives sont rares. Ceci ne facilite pas la structuration de la filière et la prise en compte des interests qui vont au delà du village des pêcheurs. Les seule agents qui pourraient remédier a cela, se font trop rare: les agents de terrain de la DNP. Manque de moyens, manque des ressources pour la pêche. Tout investissment du ministère semble se concentrer sur l'élevage des ruminants.</t>
  </si>
  <si>
    <t>Manque de moyens de l'Etat. Seulemment là ou des ONG sont operationel, mais c'est très rare. Depuis le coup d'Etat /crise dans le DIN (2012), tous les ONG et bailleurs/partenaires ont fui la région, laissant un grand vide. Ceci constitue de l'autre côté une chance pour une relance de la pêche, basé sur les institutions nationales et une stratégies et des programmes bien ciblé.</t>
  </si>
  <si>
    <t xml:space="preserve">Voir les conflits avec les acteurs de l'Etat et la mauvaise gestion des conventions de pêche. Une autre source de problème est à l'interieur des commaunautés et lié à la corruption du chef (notamment mentionné pour la région de Mopti). La difficulté d'obtenir des crédits indique un manque de confiance parmi les acteurs. La non-structuration des rapports économique intra-villageois rende un lobby impossible parmi les pêcheurs. Même au sein des Bozo, il n'y a pas de rapport de travail entre les migrants-saisonniers (Février-Juillet) et les pêcheurs des campements. Au contraire: les conflits semblent dominer et ainsi contribuer à réduire les populations de poisson et/ou réduire sur les années les captures annuelles. </t>
  </si>
  <si>
    <t>Dû à la marginalisation géographique, mais aussi et notamment à la précarité économique, l'accès au soins de santé et la moins bonne de toutes les groupes.</t>
  </si>
  <si>
    <t>Hors de la campagne (dans la basse saison), ou les captures sont souvent de moins de 4 kg par jour, il y a souvent de problèmes de trouver des medicaments ou évacuer le malade dans un dispensaire/hôpital. Les pêcheurs ne font pas des épargnes (jamais fait) et vivent donc de jour en jour en bonne fois et porté par leur culture.</t>
  </si>
  <si>
    <t>République du Mali, 2014; Déterminant les Principes et les Conditions de Gestion de la Pêche et de l'Aquacuture. Loi No 2014 - 062 du 29 Déc. 2014</t>
  </si>
  <si>
    <t>République du Mali, 2018; Fixant les Modalités d'Application de la Loi Determinant les Principes et les Conditions de gestion de la Pêche  et de l'Aquaculture. Decret No 2018-750 /P-RM du 24 Sept. 2018.</t>
  </si>
  <si>
    <t>Peu de mobilité social sauf: les Marabout qui font carrière (parfois dans le villageis, ou ils entretiennent alors aussi l'école coranique). Et il n'y a pas mal parmi les Bozo. A noter que la capital humain trés bas reduit tout mobilité social et donc aussi le degree de liberté. Je cite: "L'Afrique a des niveaux extrêmement bas de formation de capital humain, mesurés par les niveaux d'alphabétisation et de scolarisation. Un résultat remarquable de la domination coloniale en Afrique, surtout si on le compare à la domination coloniale japonaise en Corée et même à la domination coloniale américaine aux Philippines, est le niveau extrêmement faible de développement social en termes d'indicateurs de santé et d'éducation" (Mkanabire 1998)</t>
  </si>
  <si>
    <t>Sévère Fossi, Bruno Barbier, Yao Télesphore Brou, Amaga Kodio et Gil Mahé, « Perception sociale de la crue et réponse des pêcheurs à la baisse de l’inondation des plaines dans le Delta Intérieur du Niger, Mali », Territoire en mouvement Revue de géographie et aménagement [En ligne], 14-15 | 2012, mis en ligne le 01 juillet 2014, consulté le 30 mars 2020. URL : http://journals.openedition.org/tem/1739 ; DOI : https://doi.org/10.4000/tem.1739</t>
  </si>
  <si>
    <t>D54</t>
  </si>
  <si>
    <t>D55</t>
  </si>
  <si>
    <t>D56</t>
  </si>
  <si>
    <t>D57</t>
  </si>
  <si>
    <t>D58</t>
  </si>
  <si>
    <t>D59</t>
  </si>
  <si>
    <t>D60</t>
  </si>
  <si>
    <t>Gallais, J. (1962). Signification du groupe ethnique au Mali. L'Homme, 2(2), 106-129. doi:https://doi.org/10.3406/hom.1962.366487</t>
  </si>
  <si>
    <t>Mkandawire, T. (2011). Running while others walk: knowledge and the challenge of Africa's development. Africa Development, 36(2), 1-36.</t>
  </si>
  <si>
    <t>Mkandawire, T. (2015). Neopatrimonialism and the Political Economy of Economic Performance in Africa: Critical Reflections. World Politics, 67(3), 563-612. doi:10.1017/S004388711500009X</t>
  </si>
  <si>
    <t>Mkandawire, T., &amp; Soludo, C. (1998). Our Continent, Our Future: African Perspectives on Structural Adjustment (Vol. 78): AFRICA WORLD PRESS, INC</t>
  </si>
  <si>
    <t>Kévin de la Croix, Luc Ferry, Frédéric Landy, Boureïma Traoré, Nadine Muther, Bekaye Tangara et Didier Martin, « Quelle « place » pour des pêcheurs urbains ? Le cas de Bamako (Mali) », Cybergeo : European Journal of Geography [En ligne], Espace, Société, Territoire, document 648, mis en ligne le 24 juillet 2013, consulté le 30 mars 2020. URL : http://journals.openedition.org/cybergeo/25977 ; DOI : https://doi.org/10.4000/cybergeo.25977</t>
  </si>
  <si>
    <t>GE (Groupe d'experts des plaines d'inondation sahéliennes), (2000). Vers une gestion durable des plaines d'inondation sahéliennes. UICN, Gland, Suisse et Cambridge, Royaume-Uni. xii + 214pp</t>
  </si>
  <si>
    <t>Kone 1975 ; Les Droits Traditionnels de Peche au Delta Central du Niger et la Région des Lacs: Conflits et Recommandations en Vue d'une Gestion Equitable et Rationnelle des Ressources Halieutiques. CIFA/85/Symp/DP.2. FAO</t>
  </si>
  <si>
    <t>FiDH 2018 : Dans le centre du Mali, les populations prises au piège du terrorisme et du contre-terrorisme. Rapport d’enquête</t>
  </si>
  <si>
    <t>BARRIÈRE, Olivier ; BARRIÈRE, Catherine. Un droit à inventer : Foncier et environnement dans le delta intérieur du Niger. Nouvelle édition [en ligne]. Marseille : IRD Éditions, 2002.  DOI : https://doi.org/10.4000/books.irdeditions.14471</t>
  </si>
  <si>
    <t>Mamadou Ismaïla Konaté, 2018 ; Justice en Afrique, ce grand corps malade : le cas du Mali. La Sahélienne</t>
  </si>
  <si>
    <t>BAD, 1998.  MALI . PROGRAMMES D'AJUSTEMENT STRUCTUREL. Rapport d’évaluation de la performance de projet (REPP). DEPARTEMENT DE L’EVALUATION DES OPERATIONS  (OPEV). https://onlinelibrary.wiley.com/doi/full/10.1111/dech.12481  interview Mkandawire</t>
  </si>
  <si>
    <t>OAU; 1981/86. AFRICAN (BANJUL) CHARTER ON HUMAN AND PEOPLES' RIGHTS. With amendments on women rights in 2000</t>
  </si>
  <si>
    <t>OIT, 2004; Conditions de travail dans le secteur de la pêche. Normes d’ensemble (une convention complétée par une recommandation) sur le travail dans le secteur de la pêche. Conférence internationale du Travail. Rapport V.</t>
  </si>
  <si>
    <t>CSAO/OCDE, 2015 ; Les régions maliennes de Gao, Kidal et Tombouctou. Perspectives nationales et régionales</t>
  </si>
  <si>
    <t>Grünewald et al (Groupe URD), 2019 ; Étude de contexte sur les dynamiques socio-politiques et diagnostic des besoins prioritaires d’investissements dans la zone du Gourma malien. Rapport d’étude.</t>
  </si>
  <si>
    <t xml:space="preserve">UN, 2003 ; Poverty Reduction and Human Rights.   A Practice Note </t>
  </si>
  <si>
    <t xml:space="preserve">Touré, B.S., 2012 ; ALLOCUTION de Son Excellence Monsieur Boubacar Sidiki TOURE, Ambassadeur de la République du Mali À l’occasion du Colloque sur le thème « Sécurité et développement » en Afrique de l’Ouest, les défis régionaux. Au Centre des Conférences de l’OCDE. https://www.oecd.org/fr/csao/evenements/leseptentrionmalien.htm </t>
  </si>
  <si>
    <t>Mark Rivett-Carnac, 2017; Mali’s desert elephants, at the edge of annihilation, get a fighting chance, NYT du 29.10.17</t>
  </si>
  <si>
    <t>NU_2017. Deuxième session ordinaire de la Conférence des chefs d’État du Groupe de cinq pays du Sahel du 6.2.2017 (A/71/786–S/2017/113). Rapport du Conseil de Sécurité pour 2017</t>
  </si>
  <si>
    <t>La détérioration des conditions de travail déjà pénible risque de faire sortir davantage de jeunes du secteur de la pêche.</t>
  </si>
  <si>
    <t>Cette négligence de la pêche va causer des pertes macro-économiques considérables pour le pays. Nous estimons que plus de 3.5 millions personnes dépendent significativement de la pêche, soit pour la sécurité alimentaire, soit pour le revenu et l’emploi. Une réduction de la disponibilité de l’eau du fleuve, qui nourrit plus de 80% de ces familles peut être considérée comme un refus de travail dans le secteur pêche, causant des pertes sociales et économiques énormes, touchant 20% de la population. Le respect des normes de travail avec les mesures nécessaires est indispensable.</t>
  </si>
  <si>
    <t>Parmi les centaines de milliers d'enfants de pêcheurs, la majorité doit travailler en négligeant la scolarisation pendant au moins trois mois de l'année.</t>
  </si>
  <si>
    <t>Les enfants des pêcheurs n’auront jamais une chance de bénéficier de l’éducation, indispensable pour la transformation du secteur et de la société dans une direction du développement durable. Seules des améliorations du cadre de la pêche incluant les termes sociaux-économiques et commerciaux (prix, condition des crédits commerciaux) vont permettre aux pêcheurs d’abandonner davantage le travail des enfants.</t>
  </si>
  <si>
    <t>Les conditions de travail dans la DNP et le septentrion, les plus difficiles, sans une ambition et stratégie du gouvernement va faire perdre les meilleurs employés et empêcher des jeunes talents capables de contribuer à résoudre les multiples défis de la CV.</t>
  </si>
  <si>
    <t>La capacité des communautés des pêcheurs d’autogérer les multiples défis et contribuer à la sécurité du travail serait encore réduite. Il faut donc dynamiser le secteur avec une stratégie et des programmes décentralisés qui peuvent rendre les différentes étapes (production, transformation/ post-récolte, commercialisation) plus productives et rentables grâce aux améliorations des conditions de travail pour les acteurs et travailleurs.</t>
  </si>
  <si>
    <t>Si les rendements continuent de baisser à cause de la détérioration des conditions de travail, le Mali risque des problèmes de paupérisation et d'insécurité pour plus de 3 millions de membres de familles de pêcheurs.</t>
  </si>
  <si>
    <t>Une meilleure intégration des pêcheurs dans les dispositifs et services des communes comme structuration de l’Etat décentralisé la plus proche des communautés, permettrait de meilleures performances dans le maraichage, l’agriculture, l’élevage (notamment hors du DIN), et à moyen terme de redresser l’attractivité de la pêche. Au sein du DIN il faut trouver des solutions pour le problème de la mauvaise gouvernance (non-respect des gestionnaires d’eau, corruption des chef de familles qui prennent des sommes illicites des pêcheurs « étrangers » (souvent agris-pêcheurs), manque de moyens des autorités pour capter les fraudeurs, utilisation des engins interdits, utilisation de substances toxiques pour pêcher, etc.).</t>
  </si>
  <si>
    <t xml:space="preserve">Le manque de moyens de l'État pour informer et sensibiliser ne permet pas de mobiliser l'intérêt pour des conventions de pêche effectives et efficaces. 
</t>
  </si>
  <si>
    <t>Le non-respects des conventions, alors qui s’agit de l’outil le plus pertinent mis en place depuis plus de 10 ans, décourage les pêcheurs et renforce les divisions des acteurs. La mauvaise gestion de cette convention à niveau local et national empêche une régulation durable des pêches et l’application de la loi contre les infracteurs. Nous proposons une double stratégie : (i) Mieux doter les institutions de l’État jouant un rôle dans la pêche/ pisciculture (notamment la DNP). (ii) Mieux écouter les propos et les doléances des OP aux 4 niveaux : commune/arrondissement ; cercle, région, nation. Envisager des services de prestation qui visent des actions bien précises (formation, sensibilisation, information)</t>
  </si>
  <si>
    <t>Les conflits provoqués par la haute densité de pêcheurs, les agropêcheurs inclus, et la compétition toujours plus acharnée pour les ressources halieutiques devenues rares, déstabilisent les réseaux sociaux et le fonctionnement des affaires publiques, causent des pertes économiques et les acteurs ont la perception d’une diminution de la biodiversité et de la résilience écologique des systèmes halieutiques.</t>
  </si>
  <si>
    <t>Comme conséquence nous constatons un trop grand nombre de pêcheurs dans le système, dû au manque d’alternatives et de la crise. Presque tous les pêcheurs professionnels doivent sortir tous les jours pendant toute l’année pour pêcher. Les ressources halieutiques ne se reconstituent pas comme avant, ainsi la productivité par pêcheur baisse. La crue va baisser dans le futur avec grande probabilité (le nouveau barrage de Fomi, changement climatique et ensablement, accentué encore par la pollution causée par l’exploitation d’or (mercure, cyanure) et des pesticides dans les rizières. Comme atténuation il faut tout d’abord la présence de l’Etat de droit dans les zones de pêche. Ceci implique un renforcement technique dans les DRP et ses antennes, ainsi que un renforcement du système judicaire, notamment à niveau les cours locale.</t>
  </si>
  <si>
    <t>Le risque majeur est la persistance de la chute de la pêche par le mari/père/fils (rendement journalier), qui signifie du travail additionnel et du stress de la femme pour nourrir la famille.</t>
  </si>
  <si>
    <t xml:space="preserve">La femme comme élément faible de la famille doit porter une charge additionnelle en procurant l’alimentation additionnelle et voit réduites ses chances pour une amélioration de ses conditions de vie comme personne.
Il est proposé de se concentrer sur l’amélioration de la gouvernance des systèmes intégrés de la pêche (biologique, aquatique, filières des différents produits, gouvernance sur les 4 niveaux, recherche par la DNP/État et les différentes OP pour rétablir la durabilité à longue terme.
Reconnaitre le rôle extrêmement important de la CV par une conscientisation des acteurs pour permettre la survie de plus de 3.5 millions de personnes et qui assure le revenu de plus de 300 000 d’emplois (voir chap. 1.6) inclus jeunes et femmes.
</t>
  </si>
  <si>
    <t xml:space="preserve">La difficulté d'obtenir des services, notamment l'accès au crédit, diminue les chances des familles pêcheurs de sortir de la pauvreté (dans laquelle ils se trouvent depuis au moins 20 ans). Pour les femmes c’est très difficile d’accéder des services vu leurs niveaux bas d’éducation et de statut social. </t>
  </si>
  <si>
    <t xml:space="preserve">A part du commerce (avec notamment les mareyeuses), où les femmes dominent, les femmes n’arrivent pas à améliorer leur position sociale (le statut) et économique. Elles sont les premières victimes si les affaires ne vont pas bien.  
La pêche était pratiquée dans le temps (avant 1980) presque exclusivement par les pêcheurs professionnels, liée à une déontologie solide et en fait écologique. Ceci n’est plus le cas. Les pêcheurs non-professionnels dominent numériquement dû à la crise politico-économique. Les femmes des pêcheurs professionnels sont mises sous pression et le Mali risque de perdre un des trois piliers de l’économie rurale (les autres sont l’agriculture et l’élevage). 
Comme atténuation nous proposons dans ce domaine une représentation de femmes systématique, tout se basant sur les textes de loi et les droits de la femme stipulés depuis longtemps. Ceci impliquerait aussi des investissements dans l’éducation des filles et la formation professionnelle des femmes. Les consommateurs seront aussi des bénéficiaires avec des produits plus sains et mieux présentés.
</t>
  </si>
  <si>
    <t>Le risque majeur est l'exclusion des villages et des campements de pêcheurs des programmes des communes et des cercles pour le développement. Beaucoup des femmes de pêcheur sont déjà dans le maraîchage, mais ne bénéficient que rarement d'appui technique à cause de leur origine socio-professionnelle. Dans le maraîchage, elles auraient le droit de décision, car leurs maris ne s’y mêlent pas. De même pour les jeunes qui pourraient travailler la terre si elle était disponible.</t>
  </si>
  <si>
    <t xml:space="preserve">A niveau collectif (des communautés pêcheurs), l’absence presque totale de projets prive notamment les femmes et les jeunes d’opportunités de développement. Elles ont donc trop peu des chances de se voir privilégiées dans un contexte où les décisions ne sont pas prises à leur avantage. Hors du DIN, où les pêcheurs professionnels (notamment les Bozo et Somono) se sont installés en amont du Niger dans des campements et doivent vivre avec le statut d’allochtones, sans les droits de planter d’arbres et sans accès à la terre agricole, la situation devient critique avec le temps. Les agents du Ministère de l’Agriculture en particulier, devraient mieux considérer les familles pêcheurs dans leurs services et projets; mais aussi les acteurs actifs dans la pisciculture, pour considérer des projets notamment de la pisciculture extensive pour les jeunes pêcheurs.
A niveau individuel, les femmes sont en principe exclues des décisions dans les domaines où la tradition ne leur accorde pas de rôle. Le droit positif (donc constitué par des règles juridiques) et les conventions internationales ne sont pas encore arrivées dans les ménages des pêcheurs. 
</t>
  </si>
  <si>
    <t>La très faible structuration des associations des femmes des ménages de pêcheurs et le bas niveau de l’éducation de base ne permettront pas s’attaquer à leurs problèmes concrets. La situation des jeunes est légèrement meilleure, notamment en milieu urbain.</t>
  </si>
  <si>
    <t xml:space="preserve">La recherche de solutions, si toujours elles existent, se fait trop souvent sans la voix des femmes et parfois aussi sans la voix des jeunes. Ceci ne va permet pas l’expression du talent des femmes ni celui des jeunes pour contribuer à apporter des solutions. 
Il faut (i) aider les OP à mieux se structurer en intégrant les voix des femmes et des jeunes à prendre leurs filières en main aussi au-delà du campement/ village. Au niveau national et régional, tout effort pour renforcer les droits des femme et l’émergence des leaders féminines va faire bénéficier non seulement à la CV, mais à la société et à l’économie dans son ensemble.
</t>
  </si>
  <si>
    <t>L'espérance de vie des femmes- est actuellement autour de 59 ans- elle va diminuer si le niveau de vie dans les ménages se détériore, ce qui nuit aussi aux communautés et aux rapports sociaux hors du milieu pêche</t>
  </si>
  <si>
    <t xml:space="preserve">La capacité à supporter la pénibilité et les difficultés de la vie et de la survie a de limites. Le poids sur les femmes va sans doute se transférer sur les conditions de vie et l’épanouissement des enfants, donc sur le futur du Mali. 
Il est nécessaire d’envisager de prendre des mesures pour faciliter le travail lourd des femmes des familles de pêcheurs. La prise de en compte des droits et l’implication des femmes et des jeunes est indispensable.
</t>
  </si>
  <si>
    <t xml:space="preserve">Plus d'un million de personnes vivent majoritairement au quotidien des poissons. Le poisson malien constitue la protéine animale la moins chère (1 000 à 3 000 FCFA par kg en moyenne). La baisse de la pêche mettra cette situation en danger et ne pourra être contrecarrée qu'avec des importations importantes. </t>
  </si>
  <si>
    <t xml:space="preserve">La contribution de la pêche est fortement sous-estimée par les responsables avec comme conséquence, une négligence d’attention de politiques ce qui fait davantage détériorer la sécurité alimentaire du pays. </t>
  </si>
  <si>
    <t>Pour atténuer la situation nous proposons de :</t>
  </si>
  <si>
    <t>Valoriser la CV poisson et améliorer notamment la transformation et commercialisation pour augmenter la qualité et réduire les pertes estimées à 10%. Éduquer des consommateurs pour valoriser la qualité des produits (frais et transformé).</t>
  </si>
  <si>
    <t>Se préparer si le barrage de Fomi en Guinée commence à réduire l’eau pour le DIN pour atténuer des conflits à grande échelle.</t>
  </si>
  <si>
    <t>Dans le scenario probable ou l'accès au poisson malien continue à se réduire, la situation alimentaire des ménages se dégraderait en même temps. Les ménages de pêcheurs souffriraient le plus, puisqu’ils devraient acheter davantage d’aliment avec des activités de non-pêche.</t>
  </si>
  <si>
    <t xml:space="preserve">Paupérisation des pêcheurs et davantage d’exode rural et de migration seront les principales conséquences. </t>
  </si>
  <si>
    <t>Nous proposons de faire des campagnes de sensibilisation et formation pour les transformatrices mais aussi consommateurs pour réduire les pertes et améliorer l’efficience de la CV pèche avec le but de garder des prix raisonnables du poisson. Ceci dépend de la possibilité de créer de l’emplois hors de la filière indépendante de la CV poisson.</t>
  </si>
  <si>
    <t xml:space="preserve">Une politique active des régions majeures de la pêche, donc le DIN et le septentrion est indispensable pour redresser le potentiel alimentaire de la CV halieutique. </t>
  </si>
  <si>
    <t xml:space="preserve">Le remplacement du poisson malien par le poisson importé (qui perd de valeur nutritionnelle avec la congélation) réduit la valeur nutritionnelle. </t>
  </si>
  <si>
    <t>La stabilité du système pêche artisanale et de l’alimentation est en danger avec la surexploitation, la mauvaise gestion des conflits dû à la compétition sur les aires de pêche et à la réduction des prises par embarcation. Ceci risque de déstabiliser les communautés de pêcheurs et des économies rurales entières, notamment dans le DIN.</t>
  </si>
  <si>
    <t xml:space="preserve">Les organisations des producteurs/pêcheurs ne sont pas très fonctionnelles hors du réseau villageois. Il y a un risque de manque d'engagement et de dépendance vis à vis de l'État.                                                                                                                                                                                                                                                                           </t>
  </si>
  <si>
    <t>Les moyens extrêmement réduits de l'État donnés à la DNP et au secteur (la CV) en général, notamment pour structurer la filière, rendre les acteurs confiant d’être des partenaires et réfléchir à l’avenir de leur secteur, détériorent davantage le système vu les dynamiques existantes et les tendances déstabilisantes.</t>
  </si>
  <si>
    <t>Les communautés des pêcheurs n'arrivent pas à mieux s'intégrer dans la société et subissent d'importante pertes de statut social.</t>
  </si>
  <si>
    <t>Dégradation de la santé des membres de familles des pêcheurs et ainsi de la qualité de vie, augmentant pauvreté et la misère des ménages</t>
  </si>
  <si>
    <t xml:space="preserve">En particulier les petits villages et campements (inclus hameaux) souffrent de l’absence de service de santé. La situation dans le DIN et du septentrion, qui ensemble hébergent 70% de tous les pêcheurs et qui est en grande partie hors contrôle de l’État, n’est pas bien connue par nos propres enquêtes. La vulnérabilité va augmenter, inclus la résilience contre toute épidémie.
Une atténuation est possible avec des services décentralisés dotés de moyens nécessaires et toujours aussi incluant les campements dispersés des pêcheurs.
</t>
  </si>
  <si>
    <t>Logement et accès à l'eau deviennent encore plus difficiles et réduisent davantage l'attractivité du secteur.</t>
  </si>
  <si>
    <t xml:space="preserve">A part des conséquences directes et sur la vulnérabilité de santé et les efforts d’apprendre pour les jeunes (éducation), les jeunes risquent de quitter davantage leurs communautés.
Une meilleure productivité et une gouvernance améliorée ainsi que des prix plus élevés pour le poisson pourraient permettre aux pêcheurs d’entretenir leurs maisons et concessions. Les conditions de logement sont donc étroitement liées au succès économique de la pêche. 
</t>
  </si>
  <si>
    <t>Le manque de scolarisation et d'éducation/formation réduit les chances des jeunes pêcheurs et transformateurs de s’approprier leurs défis et renforcent la dépendance envers des acteurs extérieurs pour trouver des solutions.</t>
  </si>
  <si>
    <t>Si la cohésion sociale des villageois (de pêcheurs) se réduit à un point critique, des centaines des milliers de jeunes pêcheurs pourraient migrer hors du Mali, causant des centaines de millions d’euros de pertes annuelles à l'économie malienne. La réduction de la mobilité sociale dû aux défaillances de l’état de droit  risque de provoquer des conflits sociaux</t>
  </si>
  <si>
    <t xml:space="preserve">Le Mali halieutique reste un pilier important de l’économie rurale, limitant la migration hors pays et hors secteur agricole (agriculture, élevage, pêche/pisciculture). Les campements des pêcheurs sont encore bien (socialement) cohérents d’après les informations collectées. Mais sans mesures actives, le risque est d’autant plus grand que la migration dans des aires de pèche plus prometteuses – et donc hors du Mali- est grande.
Sécurité, paix et développement basé sur les ressources locales et les aspirations des peuples et individus restent indispensable pour réduire l’exode et augmenter la mobilité social vers un développement durable.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</si>
</sst>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sz val="11"/>
      <name val="Calibri"/>
      <family val="2"/>
    </font>
    <font>
      <sz val="10"/>
      <name val="Times New Roman"/>
      <family val="1"/>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5">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
      <left style="thin">
        <color auto="1"/>
      </left>
      <right style="thin">
        <color auto="1"/>
      </right>
      <top/>
      <bottom/>
      <diagonal/>
    </border>
  </borders>
  <cellStyleXfs count="1">
    <xf numFmtId="0" fontId="0" fillId="0" borderId="0"/>
  </cellStyleXfs>
  <cellXfs count="65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0" fillId="0" borderId="0" xfId="0" applyAlignment="1">
      <alignment wrapText="1"/>
    </xf>
    <xf numFmtId="0" fontId="0" fillId="0" borderId="0" xfId="0" applyAlignment="1">
      <alignment vertical="top" wrapText="1"/>
    </xf>
    <xf numFmtId="0" fontId="0" fillId="0" borderId="0" xfId="0" applyAlignment="1">
      <alignment horizontal="center"/>
    </xf>
    <xf numFmtId="0" fontId="0" fillId="0" borderId="22" xfId="0" applyBorder="1"/>
    <xf numFmtId="0" fontId="0" fillId="0" borderId="0" xfId="0" applyAlignment="1">
      <alignment vertical="center"/>
    </xf>
    <xf numFmtId="0" fontId="0" fillId="0" borderId="0" xfId="0" applyAlignment="1">
      <alignment vertical="center" wrapText="1"/>
    </xf>
    <xf numFmtId="0" fontId="0" fillId="0" borderId="22" xfId="0" applyBorder="1" applyAlignment="1">
      <alignment wrapText="1"/>
    </xf>
    <xf numFmtId="0" fontId="7" fillId="0" borderId="22" xfId="0" applyFont="1" applyBorder="1"/>
    <xf numFmtId="0" fontId="7" fillId="0" borderId="0" xfId="0" applyFont="1" applyAlignment="1">
      <alignment vertical="top" wrapText="1"/>
    </xf>
    <xf numFmtId="0" fontId="7" fillId="0" borderId="0" xfId="0" applyFont="1"/>
    <xf numFmtId="0" fontId="0" fillId="0" borderId="0" xfId="0" applyFont="1" applyAlignment="1">
      <alignment wrapText="1"/>
    </xf>
    <xf numFmtId="0" fontId="0" fillId="6" borderId="22" xfId="0" applyFill="1" applyBorder="1" applyAlignment="1">
      <alignment horizontal="center"/>
    </xf>
    <xf numFmtId="0" fontId="0" fillId="6" borderId="0" xfId="0" applyFill="1" applyAlignment="1">
      <alignment horizontal="center"/>
    </xf>
    <xf numFmtId="0" fontId="2" fillId="0" borderId="0" xfId="0" applyFont="1"/>
    <xf numFmtId="0" fontId="2" fillId="0" borderId="22" xfId="0" applyFont="1" applyBorder="1" applyAlignment="1">
      <alignment horizontal="center"/>
    </xf>
    <xf numFmtId="0" fontId="2" fillId="0" borderId="22" xfId="0" applyFont="1" applyBorder="1"/>
    <xf numFmtId="0" fontId="0" fillId="0" borderId="22" xfId="0" applyBorder="1" applyAlignment="1">
      <alignment horizontal="center"/>
    </xf>
    <xf numFmtId="16" fontId="0" fillId="0" borderId="22" xfId="0" applyNumberFormat="1" applyBorder="1" applyAlignment="1">
      <alignment horizontal="center"/>
    </xf>
    <xf numFmtId="0" fontId="0" fillId="0" borderId="84" xfId="0" applyFont="1" applyFill="1" applyBorder="1"/>
    <xf numFmtId="49" fontId="7" fillId="0" borderId="22" xfId="0" applyNumberFormat="1" applyFont="1" applyBorder="1" applyAlignment="1">
      <alignment horizontal="center"/>
    </xf>
    <xf numFmtId="0" fontId="7" fillId="0" borderId="22" xfId="0" applyFont="1" applyBorder="1" applyAlignment="1">
      <alignment horizontal="center"/>
    </xf>
    <xf numFmtId="0" fontId="7" fillId="0" borderId="22" xfId="0" applyFont="1" applyBorder="1" applyAlignment="1">
      <alignment wrapText="1"/>
    </xf>
    <xf numFmtId="0" fontId="7" fillId="0" borderId="0" xfId="0" applyFont="1" applyAlignment="1">
      <alignment wrapText="1"/>
    </xf>
    <xf numFmtId="0" fontId="7" fillId="0" borderId="0" xfId="0" applyFont="1" applyFill="1" applyBorder="1" applyAlignment="1">
      <alignment wrapText="1"/>
    </xf>
    <xf numFmtId="0" fontId="0" fillId="0" borderId="0" xfId="0" applyFill="1"/>
    <xf numFmtId="0" fontId="36" fillId="0" borderId="0" xfId="0" applyFont="1" applyAlignment="1">
      <alignment vertical="center" wrapText="1"/>
    </xf>
    <xf numFmtId="0" fontId="7" fillId="0" borderId="0" xfId="0" applyFont="1" applyBorder="1" applyAlignment="1">
      <alignment wrapText="1"/>
    </xf>
    <xf numFmtId="0" fontId="0" fillId="0" borderId="22" xfId="0" applyBorder="1" applyAlignment="1">
      <alignment vertical="center" wrapText="1"/>
    </xf>
    <xf numFmtId="0" fontId="7" fillId="0" borderId="0" xfId="0" applyFont="1" applyBorder="1"/>
    <xf numFmtId="0" fontId="0" fillId="0" borderId="22" xfId="0" applyFont="1" applyBorder="1" applyAlignment="1">
      <alignment wrapText="1"/>
    </xf>
    <xf numFmtId="0" fontId="37" fillId="0" borderId="0" xfId="0" applyFont="1" applyAlignment="1">
      <alignment wrapText="1"/>
    </xf>
    <xf numFmtId="0" fontId="7" fillId="0" borderId="0" xfId="0" applyFont="1" applyAlignment="1">
      <alignment horizontal="justify" vertical="center"/>
    </xf>
    <xf numFmtId="0" fontId="7" fillId="0" borderId="60" xfId="0" applyFont="1" applyFill="1" applyBorder="1" applyAlignment="1" applyProtection="1">
      <alignment vertical="center" wrapText="1"/>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Standard"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2.0499999999999998</c:v>
                </c:pt>
                <c:pt idx="1">
                  <c:v>2.375</c:v>
                </c:pt>
                <c:pt idx="2">
                  <c:v>2.23</c:v>
                </c:pt>
                <c:pt idx="3">
                  <c:v>3</c:v>
                </c:pt>
                <c:pt idx="4">
                  <c:v>2.2222222222222219</c:v>
                </c:pt>
                <c:pt idx="5">
                  <c:v>2.3333333333333335</c:v>
                </c:pt>
              </c:numCache>
            </c:numRef>
          </c:val>
          <c:extLst>
            <c:ext xmlns:c16="http://schemas.microsoft.com/office/drawing/2014/chart" uri="{C3380CC4-5D6E-409C-BE32-E72D297353CC}">
              <c16:uniqueId val="{00000000-8878-42FD-B4FB-A088EEF5E9B2}"/>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8878-42FD-B4FB-A088EEF5E9B2}"/>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80" zoomScaleNormal="100" zoomScaleSheetLayoutView="80" workbookViewId="0">
      <pane ySplit="3" topLeftCell="A19" activePane="bottomLeft" state="frozen"/>
      <selection pane="bottomLeft" activeCell="A12" sqref="A12:G20"/>
    </sheetView>
  </sheetViews>
  <sheetFormatPr baseColWidth="10" defaultColWidth="8.81640625" defaultRowHeight="12.5" x14ac:dyDescent="0.25"/>
  <cols>
    <col min="1" max="1" width="20" style="95" customWidth="1"/>
    <col min="2" max="2" width="13.1796875" style="95" customWidth="1"/>
    <col min="3" max="3" width="14.1796875" style="95" customWidth="1"/>
    <col min="4" max="4" width="10.453125" style="95" customWidth="1"/>
    <col min="5" max="5" width="8.453125" style="95" customWidth="1"/>
    <col min="6" max="6" width="13.453125" style="95" customWidth="1"/>
    <col min="7" max="7" width="11.1796875" style="95" customWidth="1"/>
    <col min="8" max="8" width="8.81640625" style="95"/>
    <col min="9" max="9" width="10.81640625" style="95" hidden="1" customWidth="1"/>
    <col min="10" max="16384" width="8.81640625" style="95"/>
  </cols>
  <sheetData>
    <row r="1" spans="1:10" ht="22.5" customHeight="1" thickBot="1" x14ac:dyDescent="0.35">
      <c r="A1" s="485" t="s">
        <v>210</v>
      </c>
      <c r="B1" s="486"/>
      <c r="C1" s="487"/>
      <c r="D1" s="410" t="s">
        <v>27</v>
      </c>
      <c r="E1" s="340"/>
      <c r="F1" s="456" t="s">
        <v>459</v>
      </c>
      <c r="G1" s="457"/>
      <c r="I1" s="228"/>
    </row>
    <row r="2" spans="1:10" ht="16.5" customHeight="1" thickBot="1" x14ac:dyDescent="0.35">
      <c r="A2" s="412"/>
      <c r="B2" s="413"/>
      <c r="C2" s="413"/>
      <c r="D2" s="341" t="s">
        <v>124</v>
      </c>
      <c r="E2" s="458" t="s">
        <v>460</v>
      </c>
      <c r="F2" s="458"/>
      <c r="G2" s="459"/>
    </row>
    <row r="3" spans="1:10" ht="18" customHeight="1" thickBot="1" x14ac:dyDescent="0.35">
      <c r="A3" s="16" t="s">
        <v>25</v>
      </c>
      <c r="B3" s="460" t="s">
        <v>461</v>
      </c>
      <c r="C3" s="461"/>
      <c r="D3" s="17"/>
      <c r="E3" s="14"/>
      <c r="F3" s="14"/>
      <c r="G3" s="15"/>
      <c r="J3" s="296"/>
    </row>
    <row r="4" spans="1:10" ht="13.5" customHeight="1" x14ac:dyDescent="0.25">
      <c r="A4" s="13"/>
      <c r="B4" s="14"/>
      <c r="C4" s="14"/>
      <c r="D4" s="14"/>
      <c r="E4" s="14"/>
      <c r="F4" s="14"/>
      <c r="G4" s="15"/>
      <c r="J4" s="422"/>
    </row>
    <row r="5" spans="1:10" ht="20.25" customHeight="1" x14ac:dyDescent="0.25">
      <c r="A5" s="14"/>
      <c r="B5" s="14"/>
      <c r="C5" s="14"/>
      <c r="D5" s="14"/>
      <c r="E5" s="14"/>
      <c r="F5" s="14"/>
      <c r="G5" s="15"/>
      <c r="J5" s="422"/>
    </row>
    <row r="6" spans="1:10" ht="18" customHeight="1" x14ac:dyDescent="0.25">
      <c r="A6" s="14"/>
      <c r="B6" s="14"/>
      <c r="C6" s="14"/>
      <c r="D6" s="14"/>
      <c r="E6" s="14"/>
      <c r="F6" s="14"/>
      <c r="G6" s="15"/>
      <c r="J6" s="422"/>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77" t="s">
        <v>83</v>
      </c>
      <c r="B12" s="478"/>
      <c r="C12" s="481" t="s">
        <v>84</v>
      </c>
      <c r="D12" s="482"/>
      <c r="E12" s="462" t="s">
        <v>7</v>
      </c>
      <c r="F12" s="18" t="s">
        <v>85</v>
      </c>
      <c r="G12" s="19" t="str">
        <f>Register!H3</f>
        <v>../../20..</v>
      </c>
    </row>
    <row r="13" spans="1:10" ht="13.5" thickBot="1" x14ac:dyDescent="0.35">
      <c r="A13" s="479"/>
      <c r="B13" s="480"/>
      <c r="C13" s="88" t="s">
        <v>87</v>
      </c>
      <c r="D13" s="89" t="s">
        <v>88</v>
      </c>
      <c r="E13" s="463"/>
      <c r="F13" s="20" t="s">
        <v>87</v>
      </c>
      <c r="G13" s="21" t="s">
        <v>88</v>
      </c>
      <c r="I13" s="229" t="s">
        <v>15</v>
      </c>
    </row>
    <row r="14" spans="1:10" ht="14" x14ac:dyDescent="0.25">
      <c r="A14" s="467" t="str">
        <f>Register!A5</f>
        <v>1. WORKING CONDITIONS</v>
      </c>
      <c r="B14" s="468"/>
      <c r="C14" s="342" t="str">
        <f>Register!C10</f>
        <v>Moderate/Low</v>
      </c>
      <c r="D14" s="326">
        <f>Register!B10</f>
        <v>2.0499999999999998</v>
      </c>
      <c r="E14" s="327" t="str">
        <f>Register!D10</f>
        <v>↑</v>
      </c>
      <c r="F14" s="22" t="str">
        <f>Register!I10</f>
        <v>Not at all</v>
      </c>
      <c r="G14" s="333">
        <f>Register!H10</f>
        <v>0</v>
      </c>
      <c r="I14" s="230" t="e">
        <f>Register!#REF!</f>
        <v>#REF!</v>
      </c>
    </row>
    <row r="15" spans="1:10" ht="14" x14ac:dyDescent="0.25">
      <c r="A15" s="469" t="str">
        <f>Register!A11</f>
        <v>2. LAND &amp; WATER RIGHTS</v>
      </c>
      <c r="B15" s="470"/>
      <c r="C15" s="343" t="str">
        <f>Register!C15</f>
        <v>Moderate/Low</v>
      </c>
      <c r="D15" s="328">
        <f>Register!B15</f>
        <v>2.375</v>
      </c>
      <c r="E15" s="329" t="str">
        <f>Register!D15</f>
        <v>↑</v>
      </c>
      <c r="F15" s="23" t="str">
        <f>Register!I15</f>
        <v>Not at all</v>
      </c>
      <c r="G15" s="334">
        <f>Register!H15</f>
        <v>0</v>
      </c>
      <c r="I15" s="231" t="e">
        <f>Register!#REF!</f>
        <v>#REF!</v>
      </c>
    </row>
    <row r="16" spans="1:10" ht="14" x14ac:dyDescent="0.25">
      <c r="A16" s="471" t="str">
        <f>Register!A16</f>
        <v>3. GENDER EQUALITY</v>
      </c>
      <c r="B16" s="472"/>
      <c r="C16" s="343" t="str">
        <f>Register!C22</f>
        <v>Moderate/Low</v>
      </c>
      <c r="D16" s="328">
        <f>Register!B22</f>
        <v>2.23</v>
      </c>
      <c r="E16" s="329" t="str">
        <f>Register!D22</f>
        <v>↑</v>
      </c>
      <c r="F16" s="23" t="str">
        <f>Register!I22</f>
        <v>Not at all</v>
      </c>
      <c r="G16" s="334">
        <f>Register!H22</f>
        <v>0</v>
      </c>
      <c r="I16" s="231" t="e">
        <f>Register!#REF!</f>
        <v>#REF!</v>
      </c>
    </row>
    <row r="17" spans="1:9" ht="14" x14ac:dyDescent="0.25">
      <c r="A17" s="473" t="str">
        <f>Register!A23</f>
        <v>4. FOOD AND NUTRITION SECURITY</v>
      </c>
      <c r="B17" s="474"/>
      <c r="C17" s="343" t="str">
        <f>Register!C28</f>
        <v>Substantial</v>
      </c>
      <c r="D17" s="328">
        <f>Register!B28</f>
        <v>3</v>
      </c>
      <c r="E17" s="329" t="str">
        <f>Register!D28</f>
        <v>↑</v>
      </c>
      <c r="F17" s="23" t="str">
        <f>Register!I28</f>
        <v>Not at all</v>
      </c>
      <c r="G17" s="334">
        <f>Register!H28</f>
        <v>0</v>
      </c>
      <c r="I17" s="231" t="e">
        <f>Register!#REF!</f>
        <v>#REF!</v>
      </c>
    </row>
    <row r="18" spans="1:9" ht="14" x14ac:dyDescent="0.25">
      <c r="A18" s="483" t="str">
        <f>Register!A29</f>
        <v>5. SOCIAL CAPITAL</v>
      </c>
      <c r="B18" s="484"/>
      <c r="C18" s="343" t="str">
        <f>Register!C33</f>
        <v>Moderate/Low</v>
      </c>
      <c r="D18" s="330">
        <f>Register!B33</f>
        <v>2.2222222222222219</v>
      </c>
      <c r="E18" s="329" t="str">
        <f>Register!D33</f>
        <v>↑</v>
      </c>
      <c r="F18" s="319" t="str">
        <f>Register!I33</f>
        <v>Not at all</v>
      </c>
      <c r="G18" s="334">
        <f>Register!H33</f>
        <v>0</v>
      </c>
      <c r="I18" s="318"/>
    </row>
    <row r="19" spans="1:9" ht="14.5" thickBot="1" x14ac:dyDescent="0.3">
      <c r="A19" s="475" t="str">
        <f>Register!A34</f>
        <v>6. LIVING CONDITIONS</v>
      </c>
      <c r="B19" s="476"/>
      <c r="C19" s="344" t="str">
        <f>Register!C39</f>
        <v>Moderate/Low</v>
      </c>
      <c r="D19" s="331">
        <f>Register!B39</f>
        <v>2.3333333333333335</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5" thickBot="1" x14ac:dyDescent="0.35">
      <c r="A21" s="464" t="s">
        <v>8</v>
      </c>
      <c r="B21" s="465"/>
      <c r="C21" s="465"/>
      <c r="D21" s="465"/>
      <c r="E21" s="465"/>
      <c r="F21" s="465"/>
      <c r="G21" s="466"/>
    </row>
    <row r="22" spans="1:9" ht="107.25" customHeight="1" thickBot="1" x14ac:dyDescent="0.3">
      <c r="A22" s="488" t="s">
        <v>463</v>
      </c>
      <c r="B22" s="489"/>
      <c r="C22" s="489"/>
      <c r="D22" s="489"/>
      <c r="E22" s="489"/>
      <c r="F22" s="489"/>
      <c r="G22" s="490"/>
    </row>
    <row r="23" spans="1:9" ht="7.5" customHeight="1" thickBot="1" x14ac:dyDescent="0.3">
      <c r="A23" s="13"/>
      <c r="B23" s="14"/>
      <c r="C23" s="14"/>
      <c r="D23" s="14"/>
      <c r="E23" s="14"/>
      <c r="F23" s="14"/>
      <c r="G23" s="15"/>
    </row>
    <row r="24" spans="1:9" ht="13.5" thickBot="1" x14ac:dyDescent="0.35">
      <c r="A24" s="491" t="s">
        <v>89</v>
      </c>
      <c r="B24" s="492"/>
      <c r="C24" s="492"/>
      <c r="D24" s="499"/>
      <c r="E24" s="499"/>
      <c r="F24" s="499"/>
      <c r="G24" s="500"/>
    </row>
    <row r="25" spans="1:9" ht="105.75" customHeight="1" thickBot="1" x14ac:dyDescent="0.3">
      <c r="A25" s="488"/>
      <c r="B25" s="494"/>
      <c r="C25" s="494"/>
      <c r="D25" s="494"/>
      <c r="E25" s="494"/>
      <c r="F25" s="494"/>
      <c r="G25" s="495"/>
    </row>
    <row r="26" spans="1:9" ht="13.5" thickBot="1" x14ac:dyDescent="0.35">
      <c r="A26" s="491" t="s">
        <v>90</v>
      </c>
      <c r="B26" s="492"/>
      <c r="C26" s="492"/>
      <c r="D26" s="492"/>
      <c r="E26" s="492"/>
      <c r="F26" s="492"/>
      <c r="G26" s="493"/>
    </row>
    <row r="27" spans="1:9" ht="83.25" customHeight="1" thickBot="1" x14ac:dyDescent="0.3">
      <c r="A27" s="496"/>
      <c r="B27" s="497"/>
      <c r="C27" s="497"/>
      <c r="D27" s="497"/>
      <c r="E27" s="497"/>
      <c r="F27" s="497"/>
      <c r="G27" s="498"/>
    </row>
    <row r="28" spans="1:9" ht="13.5" thickBot="1" x14ac:dyDescent="0.35">
      <c r="A28" s="491" t="s">
        <v>17</v>
      </c>
      <c r="B28" s="492"/>
      <c r="C28" s="492"/>
      <c r="D28" s="492"/>
      <c r="E28" s="492"/>
      <c r="F28" s="492"/>
      <c r="G28" s="493"/>
    </row>
    <row r="29" spans="1:9" ht="83.25" customHeight="1" thickBot="1" x14ac:dyDescent="0.3">
      <c r="A29" s="488"/>
      <c r="B29" s="489"/>
      <c r="C29" s="489"/>
      <c r="D29" s="489"/>
      <c r="E29" s="489"/>
      <c r="F29" s="489"/>
      <c r="G29" s="490"/>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2"/>
  <sheetViews>
    <sheetView zoomScale="68" zoomScaleNormal="68" zoomScaleSheetLayoutView="100" workbookViewId="0">
      <pane ySplit="4" topLeftCell="A5" activePane="bottomLeft" state="frozen"/>
      <selection pane="bottomLeft" activeCell="E38" sqref="E38"/>
    </sheetView>
  </sheetViews>
  <sheetFormatPr baseColWidth="10" defaultColWidth="8.81640625" defaultRowHeight="12.5" x14ac:dyDescent="0.25"/>
  <cols>
    <col min="1" max="1" width="36.81640625" style="14" customWidth="1"/>
    <col min="2" max="2" width="10.1796875" style="285" customWidth="1"/>
    <col min="3" max="3" width="15.1796875" style="116" customWidth="1"/>
    <col min="4" max="4" width="6.1796875" style="116" customWidth="1"/>
    <col min="5" max="5" width="66.453125" style="95" customWidth="1"/>
    <col min="6" max="7" width="39.1796875" style="95" customWidth="1"/>
    <col min="8" max="8" width="6" style="285" customWidth="1"/>
    <col min="9" max="9" width="14.1796875" style="116" customWidth="1"/>
    <col min="10" max="10" width="8.81640625" style="95" hidden="1" customWidth="1"/>
    <col min="11" max="11" width="9.1796875" style="95" hidden="1" customWidth="1"/>
    <col min="12" max="12" width="14.81640625" style="95" hidden="1" customWidth="1"/>
    <col min="13" max="13" width="9.1796875" style="95" hidden="1" customWidth="1"/>
    <col min="14" max="14" width="9.1796875" style="95" customWidth="1"/>
    <col min="15" max="16384" width="8.81640625" style="95"/>
  </cols>
  <sheetData>
    <row r="1" spans="1:15" s="108" customFormat="1" ht="27.75" customHeight="1" thickBot="1" x14ac:dyDescent="0.4">
      <c r="A1" s="505" t="str">
        <f>Profile!F1</f>
        <v>Pêche continentale</v>
      </c>
      <c r="B1" s="506"/>
      <c r="C1" s="379" t="s">
        <v>22</v>
      </c>
      <c r="D1" s="501" t="str">
        <f>Profile!E2</f>
        <v>Mali</v>
      </c>
      <c r="E1" s="502"/>
      <c r="F1" s="377" t="s">
        <v>26</v>
      </c>
      <c r="G1" s="378" t="str">
        <f>Profile!B3</f>
        <v xml:space="preserve"> 23 / 12 / 2019</v>
      </c>
      <c r="H1" s="503" t="s">
        <v>80</v>
      </c>
      <c r="I1" s="504"/>
      <c r="M1" s="109"/>
    </row>
    <row r="2" spans="1:15" s="108" customFormat="1" ht="10.5" customHeight="1" x14ac:dyDescent="0.25">
      <c r="A2" s="509" t="s">
        <v>9</v>
      </c>
      <c r="B2" s="521" t="s">
        <v>88</v>
      </c>
      <c r="C2" s="524" t="s">
        <v>87</v>
      </c>
      <c r="D2" s="512" t="s">
        <v>7</v>
      </c>
      <c r="E2" s="518" t="s">
        <v>10</v>
      </c>
      <c r="F2" s="512" t="s">
        <v>18</v>
      </c>
      <c r="G2" s="515" t="s">
        <v>86</v>
      </c>
      <c r="H2" s="503" t="s">
        <v>82</v>
      </c>
      <c r="I2" s="504"/>
      <c r="M2" s="109"/>
    </row>
    <row r="3" spans="1:15" s="109" customFormat="1" ht="13.5" customHeight="1" thickBot="1" x14ac:dyDescent="0.3">
      <c r="A3" s="510"/>
      <c r="B3" s="522"/>
      <c r="C3" s="525"/>
      <c r="D3" s="513"/>
      <c r="E3" s="519"/>
      <c r="F3" s="513"/>
      <c r="G3" s="516"/>
      <c r="H3" s="507" t="s">
        <v>81</v>
      </c>
      <c r="I3" s="508"/>
      <c r="L3" s="110" t="str">
        <f>Questionnaire!$N$3</f>
        <v>High</v>
      </c>
      <c r="M3" s="109" t="s">
        <v>20</v>
      </c>
    </row>
    <row r="4" spans="1:15" s="111" customFormat="1" ht="13.5" thickBot="1" x14ac:dyDescent="0.3">
      <c r="A4" s="511"/>
      <c r="B4" s="523"/>
      <c r="C4" s="526"/>
      <c r="D4" s="514"/>
      <c r="E4" s="520"/>
      <c r="F4" s="514"/>
      <c r="G4" s="517"/>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21</v>
      </c>
    </row>
    <row r="6" spans="1:15" s="112" customFormat="1" ht="218.5" customHeight="1" x14ac:dyDescent="0.25">
      <c r="A6" s="58" t="str">
        <f>Questionnaire!$A$4</f>
        <v>1.1 Respect of labour rights</v>
      </c>
      <c r="B6" s="345">
        <f>Questionnaire!J10</f>
        <v>2.2000000000000002</v>
      </c>
      <c r="C6" s="346" t="str">
        <f>IF(B6&lt;1.5,$L$6,IF(B6&lt;2.5,$L$5,IF(B6&lt;3.5,$L$4,IF(B6&lt;4.5,$L$3,"n/a"))))</f>
        <v>Moderate/Low</v>
      </c>
      <c r="D6" s="347" t="str">
        <f>IF(H6&lt;B6,"↑",IF(H6&gt;B6,"↓","↔"))</f>
        <v>↑</v>
      </c>
      <c r="E6" s="2" t="s">
        <v>578</v>
      </c>
      <c r="F6" s="1" t="s">
        <v>579</v>
      </c>
      <c r="G6" s="1"/>
      <c r="H6" s="246">
        <v>0</v>
      </c>
      <c r="I6" s="289" t="str">
        <f>IF(H6&lt;1.5,$L$6,IF(H6&lt;2.5,$L$5,IF(H6&lt;3.5,$L$4,IF(H6&lt;4.5,$L$3,"n/a"))))</f>
        <v>Not at all</v>
      </c>
      <c r="K6" s="112" t="s">
        <v>11</v>
      </c>
      <c r="L6" s="110" t="str">
        <f>Questionnaire!$N$6</f>
        <v>Not at all</v>
      </c>
      <c r="M6" s="112" t="s">
        <v>4</v>
      </c>
    </row>
    <row r="7" spans="1:15" s="112" customFormat="1" ht="135.5" customHeight="1" x14ac:dyDescent="0.25">
      <c r="A7" s="59" t="str">
        <f>Questionnaire!$A$11</f>
        <v>1.2 Child Labour</v>
      </c>
      <c r="B7" s="348">
        <f>Questionnaire!J14</f>
        <v>2</v>
      </c>
      <c r="C7" s="349" t="str">
        <f>IF(B7&lt;1.5,$L$6,IF(B7&lt;2.5,$L$5,IF(B7&lt;3.5,$L$4,IF(B7&lt;4.5,$L$3,"n/a"))))</f>
        <v>Moderate/Low</v>
      </c>
      <c r="D7" s="350" t="str">
        <f>IF(H7&lt;B7,"↑",IF(H7&gt;B7,"↓","↔"))</f>
        <v>↑</v>
      </c>
      <c r="E7" s="3" t="s">
        <v>580</v>
      </c>
      <c r="F7" s="454" t="s">
        <v>581</v>
      </c>
      <c r="G7" s="3"/>
      <c r="H7" s="247">
        <v>0</v>
      </c>
      <c r="I7" s="289" t="str">
        <f>IF(H7&lt;1.5,$L$6,IF(H7&lt;2.5,$L$5,IF(H7&lt;3.5,$L$4,IF(H7&lt;4.5,$L$3,"n/a"))))</f>
        <v>Not at all</v>
      </c>
      <c r="K7" s="112" t="s">
        <v>12</v>
      </c>
      <c r="L7" s="110" t="str">
        <f>Questionnaire!$N$7</f>
        <v>n/a</v>
      </c>
    </row>
    <row r="8" spans="1:15" s="112" customFormat="1" ht="173" customHeight="1" x14ac:dyDescent="0.25">
      <c r="A8" s="59" t="str">
        <f>Questionnaire!$A$15</f>
        <v>1.3 Job safety</v>
      </c>
      <c r="B8" s="348">
        <f>Questionnaire!J17</f>
        <v>2</v>
      </c>
      <c r="C8" s="351" t="str">
        <f>IF(B8&lt;1.5,$L$6,IF(B8&lt;2.5,$L$5,IF(B8&lt;3.5,$L$4,IF(B8&lt;4.5,$L$3,"n/a"))))</f>
        <v>Moderate/Low</v>
      </c>
      <c r="D8" s="350" t="str">
        <f>IF(H8&lt;B8,"↑",IF(H8&gt;B8,"↓","↔"))</f>
        <v>↑</v>
      </c>
      <c r="E8" s="3" t="s">
        <v>582</v>
      </c>
      <c r="F8" s="3" t="s">
        <v>583</v>
      </c>
      <c r="G8" s="3"/>
      <c r="H8" s="247">
        <v>0</v>
      </c>
      <c r="I8" s="289" t="str">
        <f>IF(H8&lt;1.5,$L$6,IF(H8&lt;2.5,$L$5,IF(H8&lt;3.5,$L$4,IF(H8&lt;4.5,$L$3,"n/a"))))</f>
        <v>Not at all</v>
      </c>
      <c r="K8" s="112" t="s">
        <v>13</v>
      </c>
      <c r="L8" s="113"/>
    </row>
    <row r="9" spans="1:15" s="112" customFormat="1" ht="285.5" customHeight="1" thickBot="1" x14ac:dyDescent="0.3">
      <c r="A9" s="60" t="str">
        <f>Questionnaire!$A$18</f>
        <v>1.4 Attractiveness</v>
      </c>
      <c r="B9" s="352">
        <f>Questionnaire!J21</f>
        <v>2</v>
      </c>
      <c r="C9" s="349" t="str">
        <f>IF(B9&lt;1.5,$L$6,IF(B9&lt;2.5,$L$5,IF(B9&lt;3.5,$L$4,IF(B9&lt;4.5,$L$3,"n/a"))))</f>
        <v>Moderate/Low</v>
      </c>
      <c r="D9" s="353" t="str">
        <f>IF(H9&lt;B9,"↑",IF(H9&gt;B9,"↓","↔"))</f>
        <v>↑</v>
      </c>
      <c r="E9" s="4" t="s">
        <v>584</v>
      </c>
      <c r="F9" s="4" t="s">
        <v>585</v>
      </c>
      <c r="G9" s="4"/>
      <c r="H9" s="248">
        <v>0</v>
      </c>
      <c r="I9" s="259" t="str">
        <f>IF(H9&lt;1.5,$L$6,IF(H9&lt;2.5,$L$5,IF(H9&lt;3.5,$L$4,IF(H9&lt;4.5,$L$3,"n/a"))))</f>
        <v>Not at all</v>
      </c>
      <c r="L9" s="113"/>
    </row>
    <row r="10" spans="1:15" s="115" customFormat="1" ht="18" customHeight="1" thickTop="1" thickBot="1" x14ac:dyDescent="0.35">
      <c r="A10" s="61" t="s">
        <v>14</v>
      </c>
      <c r="B10" s="354">
        <f>IF(COUNT(B6:B9)=0,"n/a",(AVERAGE(B6:B9)))</f>
        <v>2.0499999999999998</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26.4" customHeight="1" x14ac:dyDescent="0.25">
      <c r="A12" s="64" t="str">
        <f>Questionnaire!$A$23</f>
        <v xml:space="preserve">2.1 Adherence to VGGT </v>
      </c>
      <c r="B12" s="358" t="str">
        <f>Questionnaire!J26</f>
        <v>n/a</v>
      </c>
      <c r="C12" s="359" t="str">
        <f>IF(B12&lt;1.5,$L$6,IF(B12&lt;2.5,$L$5,IF(B12&lt;3.5,$L$4,IF(B12&lt;4.5,$L$3,"n/a"))))</f>
        <v>n/a</v>
      </c>
      <c r="D12" s="350" t="str">
        <f>IF(H12&lt;B12,"↑",IF(H12&gt;B12,"↓","↔"))</f>
        <v>↑</v>
      </c>
      <c r="E12" s="5" t="s">
        <v>508</v>
      </c>
      <c r="F12" s="432" t="s">
        <v>509</v>
      </c>
      <c r="G12" s="1"/>
      <c r="H12" s="246">
        <v>0</v>
      </c>
      <c r="I12" s="289" t="str">
        <f>IF(H12&lt;1.5,$L$6,IF(H12&lt;2.5,$L$5,IF(H12&lt;3.5,$L$4,IF(H12&lt;4.5,$L$3,"n/a"))))</f>
        <v>Not at all</v>
      </c>
    </row>
    <row r="13" spans="1:15" s="112" customFormat="1" ht="266" x14ac:dyDescent="0.25">
      <c r="A13" s="65" t="str">
        <f>Questionnaire!$A$27</f>
        <v>2.2 Transparency, participation and consultation</v>
      </c>
      <c r="B13" s="360">
        <f>Questionnaire!J32</f>
        <v>2.25</v>
      </c>
      <c r="C13" s="351" t="str">
        <f>IF(B13&lt;1.5,$L$6,IF(B13&lt;2.5,$L$5,IF(B13&lt;3.5,$L$4,IF(B13&lt;4.5,$L$3,"n/a"))))</f>
        <v>Moderate/Low</v>
      </c>
      <c r="D13" s="350" t="str">
        <f>IF(H13&lt;B13,"↑",IF(H13&gt;B13,"↓","↔"))</f>
        <v>↑</v>
      </c>
      <c r="E13" s="6" t="s">
        <v>586</v>
      </c>
      <c r="F13" s="3" t="s">
        <v>587</v>
      </c>
      <c r="G13" s="3"/>
      <c r="H13" s="247">
        <v>0</v>
      </c>
      <c r="I13" s="289" t="str">
        <f>IF(H13&lt;1.5,$L$6,IF(H13&lt;2.5,$L$5,IF(H13&lt;3.5,$L$4,IF(H13&lt;4.5,$L$3,"n/a"))))</f>
        <v>Not at all</v>
      </c>
    </row>
    <row r="14" spans="1:15" s="112" customFormat="1" ht="295" customHeight="1" thickBot="1" x14ac:dyDescent="0.3">
      <c r="A14" s="66" t="str">
        <f>Questionnaire!$A$33</f>
        <v>2.3  Equity,compensation and justice</v>
      </c>
      <c r="B14" s="361">
        <f>Questionnaire!J38</f>
        <v>2.5</v>
      </c>
      <c r="C14" s="349" t="str">
        <f>IF(B14&lt;1.5,$L$6,IF(B14&lt;2.5,$L$5,IF(B14&lt;3.5,$L$4,IF(B14&lt;4.5,$L$3,"n/a"))))</f>
        <v>Substantial</v>
      </c>
      <c r="D14" s="353" t="str">
        <f>IF(H14&lt;B14,"↑",IF(H14&gt;B14,"↓","↔"))</f>
        <v>↑</v>
      </c>
      <c r="E14" s="7" t="s">
        <v>588</v>
      </c>
      <c r="F14" s="4" t="s">
        <v>589</v>
      </c>
      <c r="G14" s="4"/>
      <c r="H14" s="248">
        <v>0</v>
      </c>
      <c r="I14" s="259" t="str">
        <f>IF(H14&lt;1.5,$L$6,IF(H14&lt;2.5,$L$5,IF(H14&lt;3.5,$L$4,IF(H14&lt;4.5,$L$3,"n/a"))))</f>
        <v>Not at all</v>
      </c>
    </row>
    <row r="15" spans="1:15" s="109" customFormat="1" ht="13.5" thickTop="1" thickBot="1" x14ac:dyDescent="0.3">
      <c r="A15" s="67" t="s">
        <v>14</v>
      </c>
      <c r="B15" s="362">
        <f>IF(COUNT(B12:B14)=0,"n/a",(AVERAGE(B12:B14)))</f>
        <v>2.375</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271.5" customHeight="1" x14ac:dyDescent="0.25">
      <c r="A17" s="70" t="str">
        <f>Questionnaire!$A$40</f>
        <v>3.1 Economic activities</v>
      </c>
      <c r="B17" s="358">
        <f>Questionnaire!J43</f>
        <v>3.5</v>
      </c>
      <c r="C17" s="359" t="str">
        <f t="shared" ref="C17:C22" si="0">IF(B17&lt;1.5,$L$6,IF(B17&lt;2.5,$L$5,IF(B17&lt;3.5,$L$4,IF(B17&lt;4.5,$L$3,"n/a"))))</f>
        <v>High</v>
      </c>
      <c r="D17" s="350" t="str">
        <f t="shared" ref="D17:D22" si="1">IF(H17&lt;B17,"↑",IF(H17&gt;B17,"↓","↔"))</f>
        <v>↑</v>
      </c>
      <c r="E17" s="5" t="s">
        <v>590</v>
      </c>
      <c r="F17" s="1" t="s">
        <v>591</v>
      </c>
      <c r="G17" s="1"/>
      <c r="H17" s="246">
        <v>0</v>
      </c>
      <c r="I17" s="289" t="str">
        <f t="shared" ref="I17:I22" si="2">IF(H17&lt;1.5,$L$6,IF(H17&lt;2.5,$L$5,IF(H17&lt;3.5,$L$4,IF(H17&lt;4.5,$L$3,"n/a"))))</f>
        <v>Not at all</v>
      </c>
    </row>
    <row r="18" spans="1:9" s="112" customFormat="1" ht="377" customHeight="1" x14ac:dyDescent="0.25">
      <c r="A18" s="70" t="str">
        <f>Questionnaire!$A$44</f>
        <v>3.2 Access to resources and services</v>
      </c>
      <c r="B18" s="360">
        <f>Questionnaire!J49</f>
        <v>1.75</v>
      </c>
      <c r="C18" s="364" t="str">
        <f t="shared" si="0"/>
        <v>Moderate/Low</v>
      </c>
      <c r="D18" s="350" t="str">
        <f t="shared" si="1"/>
        <v>↑</v>
      </c>
      <c r="E18" s="6" t="s">
        <v>592</v>
      </c>
      <c r="F18" s="3" t="s">
        <v>593</v>
      </c>
      <c r="G18" s="3"/>
      <c r="H18" s="247">
        <v>0</v>
      </c>
      <c r="I18" s="289" t="str">
        <f t="shared" si="2"/>
        <v>Not at all</v>
      </c>
    </row>
    <row r="19" spans="1:9" s="112" customFormat="1" ht="409.5" x14ac:dyDescent="0.25">
      <c r="A19" s="70" t="str">
        <f>Questionnaire!$A$50</f>
        <v>3.3 Decision making</v>
      </c>
      <c r="B19" s="360">
        <f>Questionnaire!J56</f>
        <v>2.4</v>
      </c>
      <c r="C19" s="351" t="str">
        <f t="shared" si="0"/>
        <v>Moderate/Low</v>
      </c>
      <c r="D19" s="365" t="str">
        <f t="shared" si="1"/>
        <v>↑</v>
      </c>
      <c r="E19" s="251" t="s">
        <v>594</v>
      </c>
      <c r="F19" s="3" t="s">
        <v>595</v>
      </c>
      <c r="G19" s="252"/>
      <c r="H19" s="250">
        <v>0</v>
      </c>
      <c r="I19" s="289" t="str">
        <f t="shared" si="2"/>
        <v>Not at all</v>
      </c>
    </row>
    <row r="20" spans="1:9" s="112" customFormat="1" ht="241" customHeight="1" x14ac:dyDescent="0.25">
      <c r="A20" s="70" t="str">
        <f>Questionnaire!$A$57</f>
        <v>3.4 Leadership and empowerment</v>
      </c>
      <c r="B20" s="360">
        <f>Questionnaire!J62</f>
        <v>2</v>
      </c>
      <c r="C20" s="349" t="str">
        <f t="shared" si="0"/>
        <v>Moderate/Low</v>
      </c>
      <c r="D20" s="350" t="str">
        <f t="shared" si="1"/>
        <v>↑</v>
      </c>
      <c r="E20" s="84" t="s">
        <v>596</v>
      </c>
      <c r="F20" s="85" t="s">
        <v>597</v>
      </c>
      <c r="G20" s="85"/>
      <c r="H20" s="247">
        <v>0</v>
      </c>
      <c r="I20" s="289" t="str">
        <f t="shared" si="2"/>
        <v>Not at all</v>
      </c>
    </row>
    <row r="21" spans="1:9" s="112" customFormat="1" ht="165" customHeight="1" thickBot="1" x14ac:dyDescent="0.3">
      <c r="A21" s="71" t="str">
        <f>Questionnaire!$A$63</f>
        <v>3.5 Hardship and division of labour</v>
      </c>
      <c r="B21" s="361">
        <f>Questionnaire!J66</f>
        <v>1.5</v>
      </c>
      <c r="C21" s="366" t="str">
        <f t="shared" si="0"/>
        <v>Moderate/Low</v>
      </c>
      <c r="D21" s="353" t="str">
        <f t="shared" si="1"/>
        <v>↑</v>
      </c>
      <c r="E21" s="7" t="s">
        <v>598</v>
      </c>
      <c r="F21" s="4" t="s">
        <v>599</v>
      </c>
      <c r="G21" s="4"/>
      <c r="H21" s="248">
        <v>0</v>
      </c>
      <c r="I21" s="259" t="str">
        <f t="shared" si="2"/>
        <v>Not at all</v>
      </c>
    </row>
    <row r="22" spans="1:9" s="109" customFormat="1" ht="13.5" thickTop="1" thickBot="1" x14ac:dyDescent="0.3">
      <c r="A22" s="83" t="s">
        <v>14</v>
      </c>
      <c r="B22" s="362">
        <f>IF(COUNT(B17:B21)=0,"n/a",(AVERAGE(B17:B21)))</f>
        <v>2.23</v>
      </c>
      <c r="C22" s="367" t="str">
        <f t="shared" si="0"/>
        <v>Moderate/Low</v>
      </c>
      <c r="D22" s="355" t="str">
        <f t="shared" si="1"/>
        <v>↑</v>
      </c>
      <c r="E22" s="114"/>
      <c r="F22" s="114"/>
      <c r="G22" s="114"/>
      <c r="H22" s="10">
        <f>AVERAGE(H17:H21)</f>
        <v>0</v>
      </c>
      <c r="I22" s="288" t="str">
        <f t="shared" si="2"/>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245" customHeight="1" x14ac:dyDescent="0.25">
      <c r="A24" s="73" t="str">
        <f>Questionnaire!$A$68</f>
        <v xml:space="preserve">4.1 Availability of food </v>
      </c>
      <c r="B24" s="358">
        <f>Questionnaire!J71</f>
        <v>3.5</v>
      </c>
      <c r="C24" s="359" t="str">
        <f>IF(B24&lt;1.5,$L$6,IF(B24&lt;2.5,$L$5,IF(B24&lt;3.5,$L$4,IF(B24&lt;4.5,$L$3,"n/a"))))</f>
        <v>High</v>
      </c>
      <c r="D24" s="347" t="str">
        <f>IF(H24&lt;B24,"↑",IF(H24&gt;B24,"↓","↔"))</f>
        <v>↑</v>
      </c>
      <c r="E24" s="5" t="s">
        <v>600</v>
      </c>
      <c r="F24" s="454" t="s">
        <v>601</v>
      </c>
      <c r="G24" s="1"/>
      <c r="H24" s="246">
        <v>0</v>
      </c>
      <c r="I24" s="289" t="str">
        <f>IF(H24&lt;1.5,$L$6,IF(H24&lt;2.5,$L$5,IF(H24&lt;3.5,$L$4,IF(H24&lt;4.5,$L$3,"n/a"))))</f>
        <v>Not at all</v>
      </c>
    </row>
    <row r="25" spans="1:9" s="112" customFormat="1" ht="113.4" customHeight="1" x14ac:dyDescent="0.25">
      <c r="A25" s="74" t="str">
        <f>Questionnaire!$A$72</f>
        <v xml:space="preserve">4.2 Accessibility of food </v>
      </c>
      <c r="B25" s="360">
        <f>Questionnaire!J75</f>
        <v>2.5</v>
      </c>
      <c r="C25" s="351" t="str">
        <f>IF(B25&lt;1.5,$L$6,IF(B25&lt;2.5,$L$5,IF(B25&lt;3.5,$L$4,IF(B25&lt;4.5,$L$3,"n/a"))))</f>
        <v>Substantial</v>
      </c>
      <c r="D25" s="350" t="str">
        <f>IF(H25&lt;B25,"↑",IF(H25&gt;B25,"↓","↔"))</f>
        <v>↑</v>
      </c>
      <c r="E25" s="432" t="s">
        <v>605</v>
      </c>
      <c r="F25" s="454" t="s">
        <v>602</v>
      </c>
      <c r="G25" s="3" t="s">
        <v>606</v>
      </c>
      <c r="H25" s="247">
        <v>0</v>
      </c>
      <c r="I25" s="289" t="str">
        <f>IF(H25&lt;1.5,$L$6,IF(H25&lt;2.5,$L$5,IF(H25&lt;3.5,$L$4,IF(H25&lt;4.5,$L$3,"n/a"))))</f>
        <v>Not at all</v>
      </c>
    </row>
    <row r="26" spans="1:9" s="112" customFormat="1" ht="145.25" customHeight="1" x14ac:dyDescent="0.25">
      <c r="A26" s="75" t="str">
        <f>Questionnaire!$A$76</f>
        <v xml:space="preserve">4.3 Utilisation and nutritional adequacy </v>
      </c>
      <c r="B26" s="360">
        <f>Questionnaire!J80</f>
        <v>3</v>
      </c>
      <c r="C26" s="351" t="str">
        <f>IF(B26&lt;1.5,$L$6,IF(B26&lt;2.5,$L$5,IF(B26&lt;3.5,$L$4,IF(B26&lt;4.5,$L$3,"n/a"))))</f>
        <v>Substantial</v>
      </c>
      <c r="D26" s="350" t="str">
        <f>IF(H26&lt;B26,"↑",IF(H26&gt;B26,"↓","↔"))</f>
        <v>↑</v>
      </c>
      <c r="E26" s="432" t="s">
        <v>609</v>
      </c>
      <c r="F26" s="454" t="s">
        <v>603</v>
      </c>
      <c r="G26" s="3" t="s">
        <v>607</v>
      </c>
      <c r="H26" s="247">
        <v>0</v>
      </c>
      <c r="I26" s="289" t="str">
        <f>IF(H26&lt;1.5,$L$6,IF(H26&lt;2.5,$L$5,IF(H26&lt;3.5,$L$4,IF(H26&lt;4.5,$L$3,"n/a"))))</f>
        <v>Not at all</v>
      </c>
    </row>
    <row r="27" spans="1:9" s="112" customFormat="1" ht="186.65" customHeight="1" thickBot="1" x14ac:dyDescent="0.3">
      <c r="A27" s="76" t="str">
        <f>Questionnaire!$A$81</f>
        <v xml:space="preserve">4.4 Stability </v>
      </c>
      <c r="B27" s="361">
        <f>Questionnaire!J84</f>
        <v>3</v>
      </c>
      <c r="C27" s="349" t="str">
        <f>IF(B27&lt;1.5,$L$6,IF(B27&lt;2.5,$L$5,IF(B27&lt;3.5,$L$4,IF(B27&lt;4.5,$L$3,"n/a"))))</f>
        <v>Substantial</v>
      </c>
      <c r="D27" s="353" t="str">
        <f>IF(H27&lt;B27,"↑",IF(H27&gt;B27,"↓","↔"))</f>
        <v>↑</v>
      </c>
      <c r="E27" s="454" t="s">
        <v>610</v>
      </c>
      <c r="F27" s="432" t="s">
        <v>604</v>
      </c>
      <c r="G27" s="4" t="s">
        <v>608</v>
      </c>
      <c r="H27" s="248">
        <v>0</v>
      </c>
      <c r="I27" s="259" t="str">
        <f>IF(H27&lt;1.5,$L$6,IF(H27&lt;2.5,$L$5,IF(H27&lt;3.5,$L$4,IF(H27&lt;4.5,$L$3,"n/a"))))</f>
        <v>Not at all</v>
      </c>
    </row>
    <row r="28" spans="1:9" s="109" customFormat="1" ht="13.5" thickTop="1" thickBot="1" x14ac:dyDescent="0.3">
      <c r="A28" s="77" t="s">
        <v>14</v>
      </c>
      <c r="B28" s="362">
        <f>IF(COUNT(B24:B27)=0,"n/a",(AVERAGE(B24:B27)))</f>
        <v>3</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3">
      <c r="A29" s="317" t="str">
        <f>Questionnaire!$A$85</f>
        <v>5. SOCIAL CAPITAL</v>
      </c>
      <c r="B29" s="368"/>
      <c r="C29" s="369"/>
      <c r="D29" s="369"/>
      <c r="E29" s="309"/>
      <c r="F29" s="309"/>
      <c r="G29" s="309"/>
      <c r="H29" s="310"/>
      <c r="I29" s="311"/>
    </row>
    <row r="30" spans="1:9" s="109" customFormat="1" ht="38" customHeight="1" x14ac:dyDescent="0.25">
      <c r="A30" s="314" t="str">
        <f>Questionnaire!$A$86</f>
        <v>5.1 Strength of producer organisations</v>
      </c>
      <c r="B30" s="370">
        <f>Questionnaire!J91</f>
        <v>2</v>
      </c>
      <c r="C30" s="346" t="str">
        <f>IF(B30&lt;1.5,$L$6,IF(B30&lt;2.5,$L$5,IF(B30&lt;3.5,$L$4,IF(B30&lt;4.5,$L$3,"n/a"))))</f>
        <v>Moderate/Low</v>
      </c>
      <c r="D30" s="347" t="str">
        <f>IF(H30&lt;B30,"↑",IF(H30&gt;B30,"↓","↔"))</f>
        <v>↑</v>
      </c>
      <c r="E30" s="414" t="s">
        <v>611</v>
      </c>
      <c r="F30" s="415" t="s">
        <v>510</v>
      </c>
      <c r="G30" s="416"/>
      <c r="H30" s="246">
        <v>0</v>
      </c>
      <c r="I30" s="289" t="str">
        <f>IF(H30&lt;1.5,$L$6,IF(H30&lt;2.5,$L$5,IF(H30&lt;3.5,$L$4,IF(H30&lt;4.5,$L$3,"n/a"))))</f>
        <v>Not at all</v>
      </c>
    </row>
    <row r="31" spans="1:9" s="109" customFormat="1" ht="84.5" customHeight="1" x14ac:dyDescent="0.25">
      <c r="A31" s="315" t="str">
        <f>Questionnaire!$A$92</f>
        <v>5.2 Information and confidence</v>
      </c>
      <c r="B31" s="371">
        <f>Questionnaire!J95</f>
        <v>2</v>
      </c>
      <c r="C31" s="351" t="str">
        <f>IF(B31&lt;1.5,$L$6,IF(B31&lt;2.5,$L$5,IF(B31&lt;3.5,$L$4,IF(B31&lt;4.5,$L$3,"n/a"))))</f>
        <v>Moderate/Low</v>
      </c>
      <c r="D31" s="364" t="str">
        <f>IF(H31&lt;B31,"↑",IF(H31&gt;B31,"↓","↔"))</f>
        <v>↑</v>
      </c>
      <c r="E31" s="455" t="s">
        <v>612</v>
      </c>
      <c r="F31" s="417" t="s">
        <v>510</v>
      </c>
      <c r="G31" s="418"/>
      <c r="H31" s="246">
        <v>0</v>
      </c>
      <c r="I31" s="289" t="str">
        <f>IF(H31&lt;1.5,$L$6,IF(H31&lt;2.5,$L$5,IF(H31&lt;3.5,$L$4,IF(H31&lt;4.5,$L$3,"n/a"))))</f>
        <v>Not at all</v>
      </c>
    </row>
    <row r="32" spans="1:9" s="109" customFormat="1" ht="57.5" customHeight="1" thickBot="1" x14ac:dyDescent="0.3">
      <c r="A32" s="316" t="str">
        <f>Questionnaire!$A$96</f>
        <v>5.3 Social involvement</v>
      </c>
      <c r="B32" s="372">
        <f>Questionnaire!J100</f>
        <v>2.6666666666666665</v>
      </c>
      <c r="C32" s="349" t="str">
        <f>IF(B32&lt;1.5,$L$6,IF(B32&lt;2.5,$L$5,IF(B32&lt;3.5,$L$4,IF(B32&lt;4.5,$L$3,"n/a"))))</f>
        <v>Substantial</v>
      </c>
      <c r="D32" s="366" t="str">
        <f>IF(H32&lt;B32,"↑",IF(H32&gt;B32,"↓","↔"))</f>
        <v>↑</v>
      </c>
      <c r="E32" s="432" t="s">
        <v>613</v>
      </c>
      <c r="F32" s="419" t="s">
        <v>510</v>
      </c>
      <c r="G32" s="420"/>
      <c r="H32" s="248">
        <v>0</v>
      </c>
      <c r="I32" s="255" t="str">
        <f>IF(H32&lt;1.5,$L$6,IF(H32&lt;2.5,$L$5,IF(H32&lt;3.5,$L$4,IF(H32&lt;4.5,$L$3,"n/a"))))</f>
        <v>Not at all</v>
      </c>
    </row>
    <row r="33" spans="1:9" s="109" customFormat="1" ht="13.5" thickTop="1" thickBot="1" x14ac:dyDescent="0.3">
      <c r="A33" s="312" t="s">
        <v>14</v>
      </c>
      <c r="B33" s="362">
        <f>IF(COUNT(B30:B32)=0,"n/a",(AVERAGE(B30:B32)))</f>
        <v>2.2222222222222219</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226.5" customHeight="1" thickBot="1" x14ac:dyDescent="0.3">
      <c r="A35" s="256" t="str">
        <f>Questionnaire!$A$102</f>
        <v>6.1 Health services</v>
      </c>
      <c r="B35" s="375">
        <f>Questionnaire!J106</f>
        <v>2</v>
      </c>
      <c r="C35" s="359" t="str">
        <f>IF(B35&lt;1.5,$L$6,IF(B35&lt;2.5,$L$5,IF(B35&lt;3.5,$L$4,IF(B35&lt;4.5,$L$3,"n/a"))))</f>
        <v>Moderate/Low</v>
      </c>
      <c r="D35" s="376" t="str">
        <f>IF(H35&lt;B35,"↑",IF(H35&gt;B35,"↓","↔"))</f>
        <v>↑</v>
      </c>
      <c r="E35" s="5" t="s">
        <v>614</v>
      </c>
      <c r="F35" s="253" t="s">
        <v>615</v>
      </c>
      <c r="G35" s="5"/>
      <c r="H35" s="249">
        <v>0</v>
      </c>
      <c r="I35" s="289" t="str">
        <f>IF(H35&lt;1.5,$L$6,IF(H35&lt;2.5,$L$5,IF(H35&lt;3.5,$L$4,IF(H35&lt;4.5,$L$3,"n/a"))))</f>
        <v>Not at all</v>
      </c>
    </row>
    <row r="36" spans="1:9" s="112" customFormat="1" ht="185.5" customHeight="1" thickTop="1" thickBot="1" x14ac:dyDescent="0.3">
      <c r="A36" s="81" t="str">
        <f>Questionnaire!$A$107</f>
        <v>6.2 Housing</v>
      </c>
      <c r="B36" s="360">
        <f>Questionnaire!J110</f>
        <v>2</v>
      </c>
      <c r="C36" s="351" t="str">
        <f>IF(B36&lt;1.5,$L$6,IF(B36&lt;2.5,$L$5,IF(B36&lt;3.5,$L$4,IF(B36&lt;4.5,$L$3,"n/a"))))</f>
        <v>Moderate/Low</v>
      </c>
      <c r="D36" s="351" t="str">
        <f>IF(H36&lt;B36,"↑",IF(H36&gt;B36,"↓","↔"))</f>
        <v>↑</v>
      </c>
      <c r="E36" s="6" t="s">
        <v>616</v>
      </c>
      <c r="F36" s="254" t="s">
        <v>617</v>
      </c>
      <c r="G36" s="6"/>
      <c r="H36" s="249">
        <v>0</v>
      </c>
      <c r="I36" s="289" t="str">
        <f>IF(H36&lt;1.5,$L$6,IF(H36&lt;2.5,$L$5,IF(H36&lt;3.5,$L$4,IF(H36&lt;4.5,$L$3,"n/a"))))</f>
        <v>Not at all</v>
      </c>
    </row>
    <row r="37" spans="1:9" s="112" customFormat="1" ht="58" customHeight="1" thickTop="1" thickBot="1" x14ac:dyDescent="0.3">
      <c r="A37" s="257" t="str">
        <f>Questionnaire!$A$111</f>
        <v>6.3 Education and training</v>
      </c>
      <c r="B37" s="375">
        <f>Questionnaire!J115</f>
        <v>2.3333333333333335</v>
      </c>
      <c r="C37" s="351" t="str">
        <f>IF(B37&lt;1.5,$L$6,IF(B37&lt;2.5,$L$5,IF(B37&lt;3.5,$L$4,IF(B37&lt;4.5,$L$3,"n/a"))))</f>
        <v>Moderate/Low</v>
      </c>
      <c r="D37" s="376" t="str">
        <f>IF(H37&lt;B37,"↑",IF(H37&gt;B37,"↓","↔"))</f>
        <v>↑</v>
      </c>
      <c r="E37" s="6" t="s">
        <v>618</v>
      </c>
      <c r="F37" s="432" t="s">
        <v>511</v>
      </c>
      <c r="G37" s="6"/>
      <c r="H37" s="249">
        <v>0</v>
      </c>
      <c r="I37" s="289" t="str">
        <f>IF(H37&lt;1.5,$L$6,IF(H37&lt;2.5,$L$5,IF(H37&lt;3.5,$L$4,IF(H37&lt;4.5,$L$3,"n/a"))))</f>
        <v>Not at all</v>
      </c>
    </row>
    <row r="38" spans="1:9" s="112" customFormat="1" ht="255.5" customHeight="1" thickTop="1" thickBot="1" x14ac:dyDescent="0.3">
      <c r="A38" s="258" t="str">
        <f>Questionnaire!$A$116</f>
        <v>6.4 Mobility ??????</v>
      </c>
      <c r="B38" s="361">
        <f>Questionnaire!J120</f>
        <v>3</v>
      </c>
      <c r="C38" s="349" t="str">
        <f>IF(B38&lt;1.5,$L$6,IF(B38&lt;2.5,$L$5,IF(B38&lt;3.5,$L$4,IF(B38&lt;4.5,$L$3,"n/a"))))</f>
        <v>Substantial</v>
      </c>
      <c r="D38" s="366" t="str">
        <f>IF(H38&lt;B38,"↑",IF(H38&gt;B38,"↓","↔"))</f>
        <v>↑</v>
      </c>
      <c r="E38" s="8" t="s">
        <v>619</v>
      </c>
      <c r="F38" s="9" t="s">
        <v>620</v>
      </c>
      <c r="G38" s="9"/>
      <c r="H38" s="249">
        <v>0</v>
      </c>
      <c r="I38" s="259" t="str">
        <f>IF(H38&lt;1.5,$L$6,IF(H38&lt;2.5,$L$5,IF(H38&lt;3.5,$L$4,IF(H38&lt;4.5,$L$3,"n/a"))))</f>
        <v>Not at all</v>
      </c>
    </row>
    <row r="39" spans="1:9" s="109" customFormat="1" ht="13.5" thickTop="1" thickBot="1" x14ac:dyDescent="0.3">
      <c r="A39" s="82" t="s">
        <v>14</v>
      </c>
      <c r="B39" s="354">
        <f>IF(COUNT(B35:B38)=0,"n/a",(AVERAGE(B35:B38)))</f>
        <v>2.3333333333333335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6 A15 C15:I15 A34:I36 A28:A32 A39 C39:I39 A11:I11 A10 C10:I10 A23:I23 A22 C22:I22 A16:I21 C28:I31 A13:I14 A12:E12 G12:I12 A38:I38 A37:E37 G37:I37 A8:I9 A7:E7 G7:I7 A24:E24 G24:I27 A25:D27 C32:D32 F32: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57"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3" activePane="bottomLeft" state="frozen"/>
      <selection pane="bottomLeft" activeCell="F118" sqref="F118:K118"/>
    </sheetView>
  </sheetViews>
  <sheetFormatPr baseColWidth="10" defaultColWidth="8.8164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1796875" style="26" customWidth="1"/>
    <col min="8" max="8" width="7.453125" style="26" customWidth="1"/>
    <col min="9" max="9" width="12.54296875" style="116" customWidth="1"/>
    <col min="10" max="10" width="12.1796875" style="116" customWidth="1"/>
    <col min="11" max="11" width="65.81640625" style="95" customWidth="1"/>
    <col min="12" max="12" width="15.54296875" style="322" customWidth="1"/>
    <col min="13" max="13" width="13.453125" style="95" hidden="1" customWidth="1"/>
    <col min="14" max="14" width="14.81640625" style="95" hidden="1" customWidth="1"/>
    <col min="15" max="15" width="11.1796875" style="95" hidden="1" customWidth="1"/>
    <col min="16" max="16" width="13.81640625" style="95" customWidth="1"/>
    <col min="17" max="16384" width="8.81640625" style="95"/>
  </cols>
  <sheetData>
    <row r="1" spans="1:15" ht="21" customHeight="1" thickBot="1" x14ac:dyDescent="0.4">
      <c r="A1" s="380" t="s">
        <v>27</v>
      </c>
      <c r="B1" s="381" t="str">
        <f>Profile!F1</f>
        <v>Pêche continentale</v>
      </c>
      <c r="C1" s="379" t="s">
        <v>22</v>
      </c>
      <c r="D1" s="501" t="str">
        <f>Profile!E2</f>
        <v>Mali</v>
      </c>
      <c r="E1" s="502"/>
      <c r="F1" s="377" t="s">
        <v>26</v>
      </c>
      <c r="G1" s="382"/>
      <c r="H1" s="383"/>
      <c r="I1" s="384"/>
      <c r="J1" s="378" t="str">
        <f>Profile!B3</f>
        <v xml:space="preserve"> 23 / 12 / 2019</v>
      </c>
      <c r="K1" s="119"/>
      <c r="L1" s="385" t="s">
        <v>177</v>
      </c>
    </row>
    <row r="2" spans="1:15" s="108" customFormat="1" ht="15" customHeight="1" thickBot="1" x14ac:dyDescent="0.3">
      <c r="A2" s="585" t="s">
        <v>0</v>
      </c>
      <c r="B2" s="586"/>
      <c r="C2" s="386" t="s">
        <v>2</v>
      </c>
      <c r="D2" s="386" t="s">
        <v>87</v>
      </c>
      <c r="E2" s="386" t="s">
        <v>88</v>
      </c>
      <c r="F2" s="585" t="s">
        <v>86</v>
      </c>
      <c r="G2" s="586"/>
      <c r="H2" s="586"/>
      <c r="I2" s="586"/>
      <c r="J2" s="586"/>
      <c r="K2" s="586"/>
      <c r="L2" s="387"/>
      <c r="M2" s="113"/>
    </row>
    <row r="3" spans="1:15" s="108" customFormat="1" ht="24.75" customHeight="1" thickBot="1" x14ac:dyDescent="0.35">
      <c r="A3" s="120" t="s">
        <v>213</v>
      </c>
      <c r="B3" s="121"/>
      <c r="C3" s="121"/>
      <c r="D3" s="121"/>
      <c r="E3" s="121"/>
      <c r="F3" s="121"/>
      <c r="G3" s="121"/>
      <c r="H3" s="121"/>
      <c r="I3" s="121"/>
      <c r="J3" s="121"/>
      <c r="K3" s="121"/>
      <c r="L3" s="388"/>
      <c r="N3" s="122" t="s">
        <v>4</v>
      </c>
      <c r="O3" s="108">
        <v>4.5</v>
      </c>
    </row>
    <row r="4" spans="1:15" s="108" customFormat="1" ht="21" customHeight="1" x14ac:dyDescent="0.3">
      <c r="A4" s="123" t="s">
        <v>29</v>
      </c>
      <c r="B4" s="124"/>
      <c r="C4" s="124"/>
      <c r="D4" s="124"/>
      <c r="E4" s="124"/>
      <c r="F4" s="124"/>
      <c r="G4" s="124"/>
      <c r="H4" s="124"/>
      <c r="I4" s="124"/>
      <c r="J4" s="124"/>
      <c r="K4" s="124"/>
      <c r="L4" s="388"/>
      <c r="N4" s="122" t="s">
        <v>5</v>
      </c>
      <c r="O4" s="108">
        <v>3.5</v>
      </c>
    </row>
    <row r="5" spans="1:15" s="108" customFormat="1" ht="60.75" customHeight="1" x14ac:dyDescent="0.25">
      <c r="A5" s="561" t="s">
        <v>71</v>
      </c>
      <c r="B5" s="561"/>
      <c r="C5" s="39"/>
      <c r="D5" s="50" t="s">
        <v>42</v>
      </c>
      <c r="E5" s="125">
        <f>IF(D5=$N$6,1,IF(D5=$N$5,2,IF(D5=$N$4,3,IF(D5=$N$3,4,"n/a"))))</f>
        <v>2</v>
      </c>
      <c r="F5" s="562" t="s">
        <v>516</v>
      </c>
      <c r="G5" s="562"/>
      <c r="H5" s="562"/>
      <c r="I5" s="562"/>
      <c r="J5" s="562"/>
      <c r="K5" s="562"/>
      <c r="L5" s="388"/>
      <c r="N5" s="113" t="s">
        <v>42</v>
      </c>
      <c r="O5" s="109">
        <v>2.5</v>
      </c>
    </row>
    <row r="6" spans="1:15" s="108" customFormat="1" ht="31.5" customHeight="1" x14ac:dyDescent="0.25">
      <c r="A6" s="561" t="s">
        <v>30</v>
      </c>
      <c r="B6" s="561"/>
      <c r="C6" s="39" t="s">
        <v>423</v>
      </c>
      <c r="D6" s="50" t="s">
        <v>5</v>
      </c>
      <c r="E6" s="125">
        <f>IF(D6=$N$6,1,IF(D6=$N$5,2,IF(D6=$N$4,3,IF(D6=$N$3,4,"n/a"))))</f>
        <v>3</v>
      </c>
      <c r="F6" s="562" t="s">
        <v>322</v>
      </c>
      <c r="G6" s="562"/>
      <c r="H6" s="562"/>
      <c r="I6" s="562"/>
      <c r="J6" s="562"/>
      <c r="K6" s="562"/>
      <c r="L6" s="388"/>
      <c r="N6" s="113" t="s">
        <v>79</v>
      </c>
      <c r="O6" s="109">
        <v>1.5</v>
      </c>
    </row>
    <row r="7" spans="1:15" s="108" customFormat="1" ht="28.5" customHeight="1" x14ac:dyDescent="0.3">
      <c r="A7" s="561" t="s">
        <v>186</v>
      </c>
      <c r="B7" s="561"/>
      <c r="C7" s="39"/>
      <c r="D7" s="50" t="s">
        <v>42</v>
      </c>
      <c r="E7" s="125">
        <f>IF(D7=$N$6,1,IF(D7=$N$5,2,IF(D7=$N$4,3,IF(D7=$N$3,4,"n/a"))))</f>
        <v>2</v>
      </c>
      <c r="F7" s="562" t="s">
        <v>400</v>
      </c>
      <c r="G7" s="562"/>
      <c r="H7" s="562"/>
      <c r="I7" s="562"/>
      <c r="J7" s="562"/>
      <c r="K7" s="562"/>
      <c r="L7" s="388"/>
      <c r="N7" s="122" t="s">
        <v>19</v>
      </c>
    </row>
    <row r="8" spans="1:15" s="108" customFormat="1" ht="30" customHeight="1" x14ac:dyDescent="0.25">
      <c r="A8" s="561" t="s">
        <v>40</v>
      </c>
      <c r="B8" s="561"/>
      <c r="C8" s="39"/>
      <c r="D8" s="50" t="s">
        <v>42</v>
      </c>
      <c r="E8" s="125">
        <f>IF(D8=$N$6,1,IF(D8=$N$5,2,IF(D8=$N$4,3,IF(D8=$N$3,4,"n/a"))))</f>
        <v>2</v>
      </c>
      <c r="F8" s="562" t="s">
        <v>518</v>
      </c>
      <c r="G8" s="562"/>
      <c r="H8" s="562"/>
      <c r="I8" s="562"/>
      <c r="J8" s="562"/>
      <c r="K8" s="562"/>
      <c r="L8" s="388"/>
      <c r="N8" s="113"/>
    </row>
    <row r="9" spans="1:15" s="108" customFormat="1" ht="45.75" customHeight="1" thickBot="1" x14ac:dyDescent="0.3">
      <c r="A9" s="563" t="s">
        <v>59</v>
      </c>
      <c r="B9" s="563"/>
      <c r="C9" s="189"/>
      <c r="D9" s="177" t="s">
        <v>42</v>
      </c>
      <c r="E9" s="185">
        <f>IF(D9=$N$6,1,IF(D9=$N$5,2,IF(D9=$N$4,3,IF(D9=$N$3,4,"n/a"))))</f>
        <v>2</v>
      </c>
      <c r="F9" s="618" t="s">
        <v>16</v>
      </c>
      <c r="G9" s="619"/>
      <c r="H9" s="618"/>
      <c r="I9" s="618"/>
      <c r="J9" s="618"/>
      <c r="K9" s="618"/>
      <c r="L9" s="388"/>
      <c r="N9" s="126"/>
    </row>
    <row r="10" spans="1:15" s="108" customFormat="1" ht="28.5" customHeight="1" thickBot="1" x14ac:dyDescent="0.35">
      <c r="A10" s="590"/>
      <c r="B10" s="591"/>
      <c r="C10" s="193" t="s">
        <v>24</v>
      </c>
      <c r="D10" s="92" t="str">
        <f>IF(E10&lt;1.5,$N$6,IF(E10&lt;2.5,$N$5,IF(E10&lt;3.5,$N$4,IF(E10&lt;4.5,$N$3,"n/a"))))</f>
        <v>Moderate/Low</v>
      </c>
      <c r="E10" s="260">
        <f>IF(COUNT(E5:E9)=0,"n/a",AVERAGE(E5:E9))</f>
        <v>2.2000000000000002</v>
      </c>
      <c r="F10" s="51">
        <f>E10</f>
        <v>2.2000000000000002</v>
      </c>
      <c r="G10" s="226"/>
      <c r="H10" s="52" t="s">
        <v>23</v>
      </c>
      <c r="I10" s="28" t="str">
        <f>D10</f>
        <v>Moderate/Low</v>
      </c>
      <c r="J10" s="93">
        <f>IF(I10=$N$7,"n/a",IF(AND(I10=$N$5,D10=$N$6),1.5,IF(AND(I10=$N$4,D10=$N$5),2.5,IF(AND(I10=$N$3,D10=$N$4),3.5,IF(AND(I10=$N$6,D10=$N$5),1.49,IF(AND(I10=$N$5,D10=$N$4),2.49,IF(AND(I10=$N$4,D10=$N$3),3.49,E10)))))))</f>
        <v>2.2000000000000002</v>
      </c>
      <c r="K10" s="94" t="s">
        <v>91</v>
      </c>
      <c r="L10" s="389"/>
      <c r="N10" s="122"/>
    </row>
    <row r="11" spans="1:15" s="108" customFormat="1" ht="20.25" customHeight="1" thickBot="1" x14ac:dyDescent="0.35">
      <c r="A11" s="128" t="s">
        <v>28</v>
      </c>
      <c r="B11" s="129"/>
      <c r="C11" s="190"/>
      <c r="D11" s="130"/>
      <c r="E11" s="130"/>
      <c r="F11" s="130"/>
      <c r="G11" s="130"/>
      <c r="H11" s="130"/>
      <c r="I11" s="130"/>
      <c r="J11" s="130"/>
      <c r="K11" s="130"/>
      <c r="L11" s="388"/>
      <c r="N11" s="122"/>
    </row>
    <row r="12" spans="1:15" ht="68" customHeight="1" x14ac:dyDescent="0.3">
      <c r="A12" s="561" t="s">
        <v>187</v>
      </c>
      <c r="B12" s="561"/>
      <c r="C12" s="39" t="s">
        <v>424</v>
      </c>
      <c r="D12" s="176" t="s">
        <v>42</v>
      </c>
      <c r="E12" s="187">
        <f>IF(D12=$N$6,1,IF(D12=$N$5,2,IF(D12=$N$4,3,IF(D12=$N$3,4,"n/a"))))</f>
        <v>2</v>
      </c>
      <c r="F12" s="589" t="s">
        <v>535</v>
      </c>
      <c r="G12" s="589"/>
      <c r="H12" s="589"/>
      <c r="I12" s="589"/>
      <c r="J12" s="589"/>
      <c r="K12" s="589"/>
      <c r="L12" s="390" t="s">
        <v>96</v>
      </c>
      <c r="N12" s="122"/>
    </row>
    <row r="13" spans="1:15" ht="43.5" customHeight="1" thickBot="1" x14ac:dyDescent="0.3">
      <c r="A13" s="595" t="s">
        <v>188</v>
      </c>
      <c r="B13" s="595"/>
      <c r="C13" s="194" t="s">
        <v>443</v>
      </c>
      <c r="D13" s="192" t="s">
        <v>19</v>
      </c>
      <c r="E13" s="188" t="str">
        <f>IF(D13=$N$6,1,IF(D13=$N$5,2,IF(D13=$N$4,3,IF(D13=$N$3,4,"n/a"))))</f>
        <v>n/a</v>
      </c>
      <c r="F13" s="602" t="s">
        <v>519</v>
      </c>
      <c r="G13" s="596"/>
      <c r="H13" s="596"/>
      <c r="I13" s="596"/>
      <c r="J13" s="596"/>
      <c r="K13" s="580"/>
      <c r="L13" s="390" t="s">
        <v>96</v>
      </c>
    </row>
    <row r="14" spans="1:15" s="111" customFormat="1" ht="28.5" customHeight="1" thickBot="1" x14ac:dyDescent="0.35">
      <c r="A14" s="590"/>
      <c r="B14" s="592"/>
      <c r="C14" s="193" t="s">
        <v>24</v>
      </c>
      <c r="D14" s="29" t="str">
        <f>IF(E14&lt;1.5,$N$6,IF(E14&lt;2.5,$N$5,IF(E14&lt;3.5,$N$4,IF(E14&lt;4.5,$N$3,"n/a"))))</f>
        <v>Moderate/Low</v>
      </c>
      <c r="E14" s="154">
        <f>IF(COUNT(E12:E13)=0,"n/a",AVERAGE(E12:E13))</f>
        <v>2</v>
      </c>
      <c r="F14" s="30">
        <f>E14</f>
        <v>2</v>
      </c>
      <c r="G14" s="226"/>
      <c r="H14" s="31" t="s">
        <v>23</v>
      </c>
      <c r="I14" s="28" t="str">
        <f>D14</f>
        <v>Moderate/Low</v>
      </c>
      <c r="J14" s="32">
        <f>IF(I14=$N$7,"n/a",IF(AND(I14=$N$5,D14=$N$6),1.5,IF(AND(I14=$N$4,D14=$N$5),2.5,IF(AND(I14=$N$3,D14=$N$4),3.5,IF(AND(I14=$N$6,D14=$N$5),1.49,IF(AND(I14=$N$5,D14=$N$4),2.49,IF(AND(I14=$N$4,D14=$N$3),3.49,E14)))))))</f>
        <v>2</v>
      </c>
      <c r="K14" s="191" t="s">
        <v>91</v>
      </c>
      <c r="L14" s="391"/>
      <c r="N14" s="122"/>
    </row>
    <row r="15" spans="1:15" ht="21.75" customHeight="1" x14ac:dyDescent="0.3">
      <c r="A15" s="409" t="s">
        <v>31</v>
      </c>
      <c r="B15" s="128"/>
      <c r="C15" s="128"/>
      <c r="D15" s="128"/>
      <c r="E15" s="128"/>
      <c r="F15" s="128"/>
      <c r="G15" s="128"/>
      <c r="H15" s="128"/>
      <c r="I15" s="128"/>
      <c r="J15" s="128"/>
      <c r="K15" s="128"/>
      <c r="L15" s="392"/>
      <c r="N15" s="122"/>
    </row>
    <row r="16" spans="1:15" ht="46.5" customHeight="1" thickBot="1" x14ac:dyDescent="0.3">
      <c r="A16" s="563" t="s">
        <v>189</v>
      </c>
      <c r="B16" s="563"/>
      <c r="C16" s="194"/>
      <c r="D16" s="177" t="s">
        <v>42</v>
      </c>
      <c r="E16" s="181">
        <f>IF(D16=$N$6,1,IF(D16=$N$5,2,IF(D16=$N$4,3,IF(D16=$N$3,4,"n/a"))))</f>
        <v>2</v>
      </c>
      <c r="F16" s="578" t="s">
        <v>520</v>
      </c>
      <c r="G16" s="596"/>
      <c r="H16" s="579"/>
      <c r="I16" s="579"/>
      <c r="J16" s="596"/>
      <c r="K16" s="580"/>
      <c r="L16" s="392"/>
    </row>
    <row r="17" spans="1:14" s="108" customFormat="1" ht="24.75" customHeight="1" thickBot="1" x14ac:dyDescent="0.3">
      <c r="A17" s="600"/>
      <c r="B17" s="601"/>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91</v>
      </c>
      <c r="L17" s="388"/>
      <c r="N17" s="110"/>
    </row>
    <row r="18" spans="1:14" s="131" customFormat="1" ht="21" customHeight="1" x14ac:dyDescent="0.3">
      <c r="A18" s="128" t="s">
        <v>69</v>
      </c>
      <c r="B18" s="128"/>
      <c r="C18" s="128"/>
      <c r="D18" s="128"/>
      <c r="E18" s="128"/>
      <c r="F18" s="128"/>
      <c r="G18" s="128"/>
      <c r="H18" s="128"/>
      <c r="I18" s="128"/>
      <c r="J18" s="128"/>
      <c r="K18" s="128"/>
      <c r="L18" s="392"/>
      <c r="N18" s="132"/>
    </row>
    <row r="19" spans="1:14" s="131" customFormat="1" ht="50" customHeight="1" x14ac:dyDescent="0.3">
      <c r="A19" s="561" t="s">
        <v>73</v>
      </c>
      <c r="B19" s="561"/>
      <c r="C19" s="39" t="s">
        <v>442</v>
      </c>
      <c r="D19" s="50" t="s">
        <v>42</v>
      </c>
      <c r="E19" s="173">
        <f>IF(D19=$N$6,1,IF(D19=$N$5,2,IF(D19=$N$4,3,IF(D19=$N$3,4,"n/a"))))</f>
        <v>2</v>
      </c>
      <c r="F19" s="578" t="s">
        <v>521</v>
      </c>
      <c r="G19" s="579"/>
      <c r="H19" s="579"/>
      <c r="I19" s="579"/>
      <c r="J19" s="579"/>
      <c r="K19" s="580"/>
      <c r="L19" s="390" t="s">
        <v>96</v>
      </c>
      <c r="N19" s="132"/>
    </row>
    <row r="20" spans="1:14" s="131" customFormat="1" ht="50" customHeight="1" thickBot="1" x14ac:dyDescent="0.35">
      <c r="A20" s="595" t="s">
        <v>70</v>
      </c>
      <c r="B20" s="595"/>
      <c r="C20" s="194" t="s">
        <v>443</v>
      </c>
      <c r="D20" s="186" t="s">
        <v>42</v>
      </c>
      <c r="E20" s="185">
        <f>IF(D20=$N$6,1,IF(D20=$N$5,2,IF(D20=$N$4,3,IF(D20=$N$3,4,"n/a"))))</f>
        <v>2</v>
      </c>
      <c r="F20" s="564" t="s">
        <v>431</v>
      </c>
      <c r="G20" s="596"/>
      <c r="H20" s="565"/>
      <c r="I20" s="565"/>
      <c r="J20" s="565"/>
      <c r="K20" s="566"/>
      <c r="L20" s="393"/>
      <c r="N20" s="132"/>
    </row>
    <row r="21" spans="1:14" s="108" customFormat="1" ht="29.25" customHeight="1" thickBot="1" x14ac:dyDescent="0.3">
      <c r="A21" s="590"/>
      <c r="B21" s="592"/>
      <c r="C21" s="193" t="s">
        <v>24</v>
      </c>
      <c r="D21" s="29" t="str">
        <f>IF(E21&lt;1.5,$N$6,IF(E21&lt;2.5,$N$5,IF(E21&lt;3.5,$N$4,IF(E21&lt;4.5,$N$3,"n/a"))))</f>
        <v>Moderate/Low</v>
      </c>
      <c r="E21" s="154">
        <f>IF(COUNT(E19:E20)=0,"n/a",AVERAGE(E19:E20))</f>
        <v>2</v>
      </c>
      <c r="F21" s="30">
        <f>E21</f>
        <v>2</v>
      </c>
      <c r="G21" s="226"/>
      <c r="H21" s="31" t="s">
        <v>23</v>
      </c>
      <c r="I21" s="28" t="str">
        <f>D21</f>
        <v>Moderate/Low</v>
      </c>
      <c r="J21" s="93">
        <f>IF(I21=$N$7,"n/a",IF(AND(I21=$N$5,D21=$N$6),1.5,IF(AND(I21=$N$4,D21=$N$5),2.5,IF(AND(I21=$N$3,D21=$N$4),3.5,IF(AND(I21=$N$6,D21=$N$5),1.49,IF(AND(I21=$N$5,D21=$N$4),2.49,IF(AND(I21=$N$4,D21=$N$3),3.49,E21)))))))</f>
        <v>2</v>
      </c>
      <c r="K21" s="91" t="s">
        <v>91</v>
      </c>
      <c r="L21" s="394"/>
    </row>
    <row r="22" spans="1:14" s="136" customFormat="1" ht="22.5" customHeight="1" thickBot="1" x14ac:dyDescent="0.3">
      <c r="A22" s="133" t="s">
        <v>214</v>
      </c>
      <c r="B22" s="134"/>
      <c r="C22" s="134"/>
      <c r="D22" s="135"/>
      <c r="E22" s="135"/>
      <c r="F22" s="135"/>
      <c r="G22" s="135"/>
      <c r="H22" s="135"/>
      <c r="I22" s="135"/>
      <c r="J22" s="135"/>
      <c r="K22" s="135"/>
      <c r="L22" s="388"/>
    </row>
    <row r="23" spans="1:14" ht="21.75" customHeight="1" thickBot="1" x14ac:dyDescent="0.3">
      <c r="A23" s="137" t="s">
        <v>44</v>
      </c>
      <c r="B23" s="138"/>
      <c r="C23" s="138"/>
      <c r="D23" s="138"/>
      <c r="E23" s="138"/>
      <c r="F23" s="138"/>
      <c r="G23" s="138"/>
      <c r="H23" s="138"/>
      <c r="I23" s="138"/>
      <c r="J23" s="138"/>
      <c r="K23" s="138"/>
      <c r="L23" s="390" t="s">
        <v>96</v>
      </c>
    </row>
    <row r="24" spans="1:14" ht="54" customHeight="1" x14ac:dyDescent="0.25">
      <c r="A24" s="587" t="s">
        <v>45</v>
      </c>
      <c r="B24" s="588"/>
      <c r="C24" s="183"/>
      <c r="D24" s="174" t="s">
        <v>19</v>
      </c>
      <c r="E24" s="184" t="str">
        <f>IF(D24=$N$6,1,IF(D24=$N$5,2,IF(D24=$N$4,3,IF(D24=$N$3,4,"n/a"))))</f>
        <v>n/a</v>
      </c>
      <c r="F24" s="589" t="s">
        <v>522</v>
      </c>
      <c r="G24" s="589"/>
      <c r="H24" s="589"/>
      <c r="I24" s="589"/>
      <c r="J24" s="589"/>
      <c r="K24" s="589"/>
      <c r="L24" s="390" t="s">
        <v>96</v>
      </c>
    </row>
    <row r="25" spans="1:14" ht="73.5" customHeight="1" thickBot="1" x14ac:dyDescent="0.3">
      <c r="A25" s="598" t="s">
        <v>62</v>
      </c>
      <c r="B25" s="599"/>
      <c r="C25" s="195"/>
      <c r="D25" s="175" t="s">
        <v>19</v>
      </c>
      <c r="E25" s="185" t="str">
        <f>IF(D25=$N$6,1,IF(D25=$N$5,2,IF(D25=$N$4,3,IF(D25=$N$3,4,"n/a"))))</f>
        <v>n/a</v>
      </c>
      <c r="F25" s="564" t="s">
        <v>16</v>
      </c>
      <c r="G25" s="565"/>
      <c r="H25" s="565"/>
      <c r="I25" s="565"/>
      <c r="J25" s="565"/>
      <c r="K25" s="566"/>
      <c r="L25" s="392"/>
    </row>
    <row r="26" spans="1:14" ht="35.25" customHeight="1" thickBot="1" x14ac:dyDescent="0.3">
      <c r="A26" s="623"/>
      <c r="B26" s="624"/>
      <c r="C26" s="42" t="s">
        <v>24</v>
      </c>
      <c r="D26" s="29" t="str">
        <f>IF(E26&lt;1.5,"Low",IF(E26&lt;2.5,"Moderate",IF(E26&lt;3.5,"Substantial",IF(E26&lt;4.5,"High","n/a"))))</f>
        <v>n/a</v>
      </c>
      <c r="E26" s="154" t="str">
        <f>IF(COUNT(E24:E25)=0,"n/a",AVERAGE(E24:E25))</f>
        <v>n/a</v>
      </c>
      <c r="F26" s="51" t="str">
        <f>E26</f>
        <v>n/a</v>
      </c>
      <c r="G26" s="226"/>
      <c r="H26" s="52" t="s">
        <v>23</v>
      </c>
      <c r="I26" s="28" t="str">
        <f>D26</f>
        <v>n/a</v>
      </c>
      <c r="J26" s="93" t="str">
        <f>IF(I26=$N$7,"n/a",IF(AND(I26=$N$5,D26=$N$6),1.5,IF(AND(I26=$N$4,D26=$N$5),2.5,IF(AND(I26=$N$3,D26=$N$4),3.5,IF(AND(I26=$N$6,D26=$N$5),1.49,IF(AND(I26=$N$5,D26=$N$4),2.49,IF(AND(I26=$N$4,D26=$N$3),3.49,E26)))))))</f>
        <v>n/a</v>
      </c>
      <c r="K26" s="338" t="s">
        <v>91</v>
      </c>
      <c r="L26" s="392"/>
    </row>
    <row r="27" spans="1:14" ht="20.25" customHeight="1" thickBot="1" x14ac:dyDescent="0.3">
      <c r="A27" s="139" t="s">
        <v>48</v>
      </c>
      <c r="B27" s="140"/>
      <c r="C27" s="141"/>
      <c r="D27" s="142"/>
      <c r="E27" s="142"/>
      <c r="F27" s="142"/>
      <c r="G27" s="142"/>
      <c r="H27" s="142"/>
      <c r="I27" s="142"/>
      <c r="J27" s="142"/>
      <c r="K27" s="142"/>
      <c r="L27" s="392"/>
    </row>
    <row r="28" spans="1:14" ht="48" customHeight="1" x14ac:dyDescent="0.25">
      <c r="A28" s="610" t="s">
        <v>65</v>
      </c>
      <c r="B28" s="594"/>
      <c r="C28" s="43" t="s">
        <v>443</v>
      </c>
      <c r="D28" s="176" t="s">
        <v>42</v>
      </c>
      <c r="E28" s="187">
        <f>IF(D28=$N$6,1,IF(D28=$N$5,2,IF(D28=$N$4,3,IF(D28=$N$3,4,"n/a"))))</f>
        <v>2</v>
      </c>
      <c r="F28" s="611" t="s">
        <v>444</v>
      </c>
      <c r="G28" s="612"/>
      <c r="H28" s="612"/>
      <c r="I28" s="612"/>
      <c r="J28" s="612"/>
      <c r="K28" s="613"/>
      <c r="L28" s="392"/>
    </row>
    <row r="29" spans="1:14" ht="50.25" customHeight="1" x14ac:dyDescent="0.25">
      <c r="A29" s="610" t="s">
        <v>46</v>
      </c>
      <c r="B29" s="594"/>
      <c r="C29" s="43" t="s">
        <v>338</v>
      </c>
      <c r="D29" s="50" t="s">
        <v>5</v>
      </c>
      <c r="E29" s="173">
        <f>IF(D29=$N$6,1,IF(D29=$N$5,2,IF(D29=$N$4,3,IF(D29=$N$3,4,"n/a"))))</f>
        <v>3</v>
      </c>
      <c r="F29" s="578" t="s">
        <v>462</v>
      </c>
      <c r="G29" s="579"/>
      <c r="H29" s="579"/>
      <c r="I29" s="579"/>
      <c r="J29" s="579"/>
      <c r="K29" s="580"/>
      <c r="L29" s="392"/>
    </row>
    <row r="30" spans="1:14" s="143" customFormat="1" ht="56.25" customHeight="1" x14ac:dyDescent="0.25">
      <c r="A30" s="610" t="s">
        <v>60</v>
      </c>
      <c r="B30" s="594"/>
      <c r="C30" s="43" t="s">
        <v>338</v>
      </c>
      <c r="D30" s="50" t="s">
        <v>42</v>
      </c>
      <c r="E30" s="173">
        <f>IF(D30=$N$6,1,IF(D30=$N$5,2,IF(D30=$N$4,3,IF(D30=$N$3,4,"n/a"))))</f>
        <v>2</v>
      </c>
      <c r="F30" s="597" t="s">
        <v>445</v>
      </c>
      <c r="G30" s="597"/>
      <c r="H30" s="597"/>
      <c r="I30" s="597"/>
      <c r="J30" s="597"/>
      <c r="K30" s="597"/>
      <c r="L30" s="388"/>
    </row>
    <row r="31" spans="1:14" s="136" customFormat="1" ht="49" customHeight="1" thickBot="1" x14ac:dyDescent="0.3">
      <c r="A31" s="628" t="s">
        <v>61</v>
      </c>
      <c r="B31" s="629"/>
      <c r="C31" s="195" t="s">
        <v>425</v>
      </c>
      <c r="D31" s="177" t="s">
        <v>42</v>
      </c>
      <c r="E31" s="182">
        <f>IF(D31=$N$6,1,IF(D31=$N$5,2,IF(D31=$N$4,3,IF(D31=$N$3,4,"n/a"))))</f>
        <v>2</v>
      </c>
      <c r="F31" s="602" t="s">
        <v>432</v>
      </c>
      <c r="G31" s="596"/>
      <c r="H31" s="596"/>
      <c r="I31" s="596"/>
      <c r="J31" s="596"/>
      <c r="K31" s="603"/>
      <c r="L31" s="390" t="s">
        <v>96</v>
      </c>
    </row>
    <row r="32" spans="1:14" s="108" customFormat="1" ht="25.5" customHeight="1" thickBot="1" x14ac:dyDescent="0.3">
      <c r="A32" s="198"/>
      <c r="B32" s="199"/>
      <c r="C32" s="42" t="s">
        <v>24</v>
      </c>
      <c r="D32" s="29" t="str">
        <f>IF(E32&lt;1.5,"Low",IF(E32&lt;2.5,"Moderate",IF(E32&lt;3.5,"Substantial",IF(E32&lt;4.5,"High","n/a"))))</f>
        <v>Moderate</v>
      </c>
      <c r="E32" s="154">
        <f>IF(COUNT(E28:E31)=0,"n/a",AVERAGE(E28:E31))</f>
        <v>2.25</v>
      </c>
      <c r="F32" s="30">
        <f>E32</f>
        <v>2.25</v>
      </c>
      <c r="G32" s="226"/>
      <c r="H32" s="31" t="s">
        <v>23</v>
      </c>
      <c r="I32" s="28" t="str">
        <f>D32</f>
        <v>Moderate</v>
      </c>
      <c r="J32" s="32">
        <f>IF(I32=$N$7,"n/a",IF(AND(I32=$N$5,D32=$N$6),1.5,IF(AND(I32=$N$4,D32=$N$5),2.5,IF(AND(I32=$N$3,D32=$N$4),3.5,IF(AND(I32=$N$6,D32=$N$5),1.49,IF(AND(I32=$N$5,D32=$N$4),2.49,IF(AND(I32=$N$4,D32=$N$3),3.49,E32)))))))</f>
        <v>2.25</v>
      </c>
      <c r="K32" s="191" t="s">
        <v>91</v>
      </c>
      <c r="L32" s="388"/>
    </row>
    <row r="33" spans="1:12" s="108" customFormat="1" ht="25.5" customHeight="1" thickBot="1" x14ac:dyDescent="0.3">
      <c r="A33" s="196" t="s">
        <v>49</v>
      </c>
      <c r="B33" s="197"/>
      <c r="C33" s="197"/>
      <c r="D33" s="197"/>
      <c r="E33" s="197"/>
      <c r="F33" s="197"/>
      <c r="G33" s="197"/>
      <c r="H33" s="197"/>
      <c r="I33" s="197"/>
      <c r="J33" s="197"/>
      <c r="K33" s="197"/>
      <c r="L33" s="388"/>
    </row>
    <row r="34" spans="1:12" s="108" customFormat="1" ht="200" customHeight="1" x14ac:dyDescent="0.25">
      <c r="A34" s="583" t="s">
        <v>50</v>
      </c>
      <c r="B34" s="584"/>
      <c r="C34" s="49" t="s">
        <v>338</v>
      </c>
      <c r="D34" s="50" t="s">
        <v>42</v>
      </c>
      <c r="E34" s="125">
        <f>IF(D34=$N$6,1,IF(D34=$N$5,2,IF(D34=$N$4,3,IF(D34=$N$3,4,"n/a"))))</f>
        <v>2</v>
      </c>
      <c r="F34" s="589" t="s">
        <v>536</v>
      </c>
      <c r="G34" s="589"/>
      <c r="H34" s="589"/>
      <c r="I34" s="589"/>
      <c r="J34" s="589"/>
      <c r="K34" s="589"/>
      <c r="L34" s="390" t="s">
        <v>96</v>
      </c>
    </row>
    <row r="35" spans="1:12" s="108" customFormat="1" ht="100.5" customHeight="1" x14ac:dyDescent="0.25">
      <c r="A35" s="593" t="s">
        <v>51</v>
      </c>
      <c r="B35" s="594"/>
      <c r="C35" s="49" t="s">
        <v>338</v>
      </c>
      <c r="D35" s="178" t="s">
        <v>5</v>
      </c>
      <c r="E35" s="125">
        <f>IF(D35=$N$6,1,IF(D35=$N$5,2,IF(D35=$N$4,3,IF(D35=$N$3,4,"n/a"))))</f>
        <v>3</v>
      </c>
      <c r="F35" s="578" t="s">
        <v>537</v>
      </c>
      <c r="G35" s="579"/>
      <c r="H35" s="579"/>
      <c r="I35" s="579"/>
      <c r="J35" s="579"/>
      <c r="K35" s="580"/>
      <c r="L35" s="388"/>
    </row>
    <row r="36" spans="1:12" s="108" customFormat="1" ht="60.75" customHeight="1" x14ac:dyDescent="0.25">
      <c r="A36" s="583" t="s">
        <v>67</v>
      </c>
      <c r="B36" s="584"/>
      <c r="C36" s="49"/>
      <c r="D36" s="178" t="s">
        <v>19</v>
      </c>
      <c r="E36" s="125" t="str">
        <f>IF(D36=$N$6,1,IF(D36=$N$5,2,IF(D36=$N$4,3,IF(D36=$N$3,4,"n/a"))))</f>
        <v>n/a</v>
      </c>
      <c r="F36" s="578" t="s">
        <v>16</v>
      </c>
      <c r="G36" s="579"/>
      <c r="H36" s="579"/>
      <c r="I36" s="579"/>
      <c r="J36" s="579"/>
      <c r="K36" s="580"/>
      <c r="L36" s="388"/>
    </row>
    <row r="37" spans="1:12" s="108" customFormat="1" ht="60.75" customHeight="1" thickBot="1" x14ac:dyDescent="0.3">
      <c r="A37" s="614" t="s">
        <v>68</v>
      </c>
      <c r="B37" s="615"/>
      <c r="C37" s="200"/>
      <c r="D37" s="177" t="s">
        <v>19</v>
      </c>
      <c r="E37" s="181" t="str">
        <f>IF(D37=$N$6,1,IF(D37=$N$5,2,IF(D37=$N$4,3,IF(D37=$N$3,4,"n/a"))))</f>
        <v>n/a</v>
      </c>
      <c r="F37" s="616" t="s">
        <v>16</v>
      </c>
      <c r="G37" s="597"/>
      <c r="H37" s="597"/>
      <c r="I37" s="597"/>
      <c r="J37" s="597"/>
      <c r="K37" s="617"/>
      <c r="L37" s="388"/>
    </row>
    <row r="38" spans="1:12" s="108" customFormat="1" ht="25.5" customHeight="1" thickBot="1" x14ac:dyDescent="0.3">
      <c r="A38" s="44"/>
      <c r="B38" s="45"/>
      <c r="C38" s="46" t="s">
        <v>24</v>
      </c>
      <c r="D38" s="29" t="str">
        <f>IF(E38&lt;1.5,"Low",IF(E38&lt;2.5,"Moderate",IF(E38&lt;3.5,"Substantial",IF(E38&lt;4.5,"High","n/a"))))</f>
        <v>Substantial</v>
      </c>
      <c r="E38" s="154">
        <f>IF(COUNT(E34:E37)=0,"n/a",AVERAGE(E34:E37))</f>
        <v>2.5</v>
      </c>
      <c r="F38" s="30">
        <f>E38</f>
        <v>2.5</v>
      </c>
      <c r="G38" s="226"/>
      <c r="H38" s="31" t="s">
        <v>23</v>
      </c>
      <c r="I38" s="28" t="str">
        <f>D38</f>
        <v>Substantial</v>
      </c>
      <c r="J38" s="32">
        <f>IF(I38=$N$7,"n/a",IF(AND(I38=$N$5,D38=$N$6),1.5,IF(AND(I38=$N$4,D38=$N$5),2.5,IF(AND(I38=$N$3,D38=$N$4),3.5,IF(AND(I38=$N$6,D38=$N$5),1.49,IF(AND(I38=$N$5,D38=$N$4),2.49,IF(AND(I38=$N$4,D38=$N$3),3.49,E38)))))))</f>
        <v>2.5</v>
      </c>
      <c r="K38" s="191" t="s">
        <v>91</v>
      </c>
      <c r="L38" s="388"/>
    </row>
    <row r="39" spans="1:12" s="131" customFormat="1" ht="22.5" customHeight="1" thickBot="1" x14ac:dyDescent="0.35">
      <c r="A39" s="33" t="s">
        <v>215</v>
      </c>
      <c r="B39" s="34"/>
      <c r="C39" s="35"/>
      <c r="D39" s="37"/>
      <c r="E39" s="37"/>
      <c r="F39" s="36"/>
      <c r="G39" s="144"/>
      <c r="H39" s="37"/>
      <c r="I39" s="37"/>
      <c r="J39" s="36"/>
      <c r="K39" s="145"/>
      <c r="L39" s="392"/>
    </row>
    <row r="40" spans="1:12" s="131" customFormat="1" ht="22.5" customHeight="1" x14ac:dyDescent="0.3">
      <c r="A40" s="146" t="s">
        <v>33</v>
      </c>
      <c r="B40" s="147"/>
      <c r="C40" s="147"/>
      <c r="D40" s="147"/>
      <c r="E40" s="147"/>
      <c r="F40" s="147"/>
      <c r="G40" s="147"/>
      <c r="H40" s="147"/>
      <c r="I40" s="147"/>
      <c r="J40" s="147"/>
      <c r="K40" s="147"/>
      <c r="L40" s="392"/>
    </row>
    <row r="41" spans="1:12" s="108" customFormat="1" ht="33.75" customHeight="1" x14ac:dyDescent="0.25">
      <c r="A41" s="574" t="s">
        <v>41</v>
      </c>
      <c r="B41" s="574"/>
      <c r="C41" s="40" t="s">
        <v>426</v>
      </c>
      <c r="D41" s="50" t="s">
        <v>5</v>
      </c>
      <c r="E41" s="173">
        <f>IF(D41=$N$6,1,IF(D41=$N$5,2,IF(D41=$N$4,3,IF(D41=$N$3,4,"n/a"))))</f>
        <v>3</v>
      </c>
      <c r="F41" s="596" t="s">
        <v>433</v>
      </c>
      <c r="G41" s="596"/>
      <c r="H41" s="596"/>
      <c r="I41" s="596"/>
      <c r="J41" s="596"/>
      <c r="K41" s="596"/>
      <c r="L41" s="390" t="s">
        <v>96</v>
      </c>
    </row>
    <row r="42" spans="1:12" s="108" customFormat="1" ht="44.25" customHeight="1" thickBot="1" x14ac:dyDescent="0.3">
      <c r="A42" s="605" t="s">
        <v>139</v>
      </c>
      <c r="B42" s="606"/>
      <c r="C42" s="201" t="s">
        <v>426</v>
      </c>
      <c r="D42" s="50" t="s">
        <v>4</v>
      </c>
      <c r="E42" s="173">
        <f>IF(D42=$N$6,1,IF(D42=$N$5,2,IF(D42=$N$4,3,IF(D42=$N$3,4,"n/a"))))</f>
        <v>4</v>
      </c>
      <c r="F42" s="596" t="s">
        <v>434</v>
      </c>
      <c r="G42" s="596"/>
      <c r="H42" s="596"/>
      <c r="I42" s="596"/>
      <c r="J42" s="596"/>
      <c r="K42" s="603"/>
      <c r="L42" s="388"/>
    </row>
    <row r="43" spans="1:12" s="131" customFormat="1" ht="30" customHeight="1" thickBot="1" x14ac:dyDescent="0.35">
      <c r="A43" s="604"/>
      <c r="B43" s="576"/>
      <c r="C43" s="38" t="s">
        <v>24</v>
      </c>
      <c r="D43" s="29" t="str">
        <f>IF(E43&lt;1.5,"Low",IF(E43&lt;2.5,"Moderate",IF(E43&lt;3.5,"Substantial",IF(E43&lt;4.5,"High","n/a"))))</f>
        <v>High</v>
      </c>
      <c r="E43" s="154">
        <f>IF(COUNT(E41:E42)=0,"n/a",AVERAGE(E41:E42))</f>
        <v>3.5</v>
      </c>
      <c r="F43" s="30">
        <f>E43</f>
        <v>3.5</v>
      </c>
      <c r="G43" s="226"/>
      <c r="H43" s="31" t="s">
        <v>23</v>
      </c>
      <c r="I43" s="28" t="str">
        <f>D43</f>
        <v>High</v>
      </c>
      <c r="J43" s="32">
        <f>IF(I43=$N$7,"n/a",IF(AND(I43=$N$5,D43=$N$6),1.5,IF(AND(I43=$N$4,D43=$N$5),2.5,IF(AND(I43=$N$3,D43=$N$4),3.5,IF(AND(I43=$N$6,D43=$N$5),1.49,IF(AND(I43=$N$5,D43=$N$4),2.49,IF(AND(I43=$N$4,D43=$N$3),3.49,E43)))))))</f>
        <v>3.5</v>
      </c>
      <c r="K43" s="202" t="s">
        <v>91</v>
      </c>
      <c r="L43" s="395"/>
    </row>
    <row r="44" spans="1:12" s="131" customFormat="1" ht="18" customHeight="1" thickBot="1" x14ac:dyDescent="0.35">
      <c r="A44" s="148" t="s">
        <v>34</v>
      </c>
      <c r="B44" s="149"/>
      <c r="C44" s="149"/>
      <c r="D44" s="150"/>
      <c r="E44" s="150"/>
      <c r="F44" s="150"/>
      <c r="G44" s="150"/>
      <c r="H44" s="150"/>
      <c r="I44" s="150"/>
      <c r="J44" s="150"/>
      <c r="K44" s="150"/>
      <c r="L44" s="392"/>
    </row>
    <row r="45" spans="1:12" s="136" customFormat="1" ht="30.75" customHeight="1" x14ac:dyDescent="0.3">
      <c r="A45" s="574" t="s">
        <v>140</v>
      </c>
      <c r="B45" s="575"/>
      <c r="C45" s="40" t="s">
        <v>338</v>
      </c>
      <c r="D45" s="50" t="s">
        <v>42</v>
      </c>
      <c r="E45" s="173">
        <f>IF(D45=$N$6,1,IF(D45=$N$5,2,IF(D45=$N$4,3,IF(D45=$N$3,4,"n/a"))))</f>
        <v>2</v>
      </c>
      <c r="F45" s="611" t="s">
        <v>464</v>
      </c>
      <c r="G45" s="612"/>
      <c r="H45" s="612"/>
      <c r="I45" s="612"/>
      <c r="J45" s="612"/>
      <c r="K45" s="613"/>
      <c r="L45" s="388"/>
    </row>
    <row r="46" spans="1:12" s="136" customFormat="1" ht="21" customHeight="1" x14ac:dyDescent="0.25">
      <c r="A46" s="607" t="s">
        <v>39</v>
      </c>
      <c r="B46" s="608"/>
      <c r="C46" s="40" t="s">
        <v>338</v>
      </c>
      <c r="D46" s="50" t="s">
        <v>79</v>
      </c>
      <c r="E46" s="173">
        <f>IF(D46=$N$6,1,IF(D46=$N$5,2,IF(D46=$N$4,3,IF(D46=$N$3,4,"n/a"))))</f>
        <v>1</v>
      </c>
      <c r="F46" s="609" t="s">
        <v>435</v>
      </c>
      <c r="G46" s="609"/>
      <c r="H46" s="609"/>
      <c r="I46" s="609"/>
      <c r="J46" s="609"/>
      <c r="K46" s="609"/>
      <c r="L46" s="388"/>
    </row>
    <row r="47" spans="1:12" s="108" customFormat="1" ht="48.5" customHeight="1" x14ac:dyDescent="0.25">
      <c r="A47" s="607" t="s">
        <v>142</v>
      </c>
      <c r="B47" s="608"/>
      <c r="C47" s="40" t="s">
        <v>427</v>
      </c>
      <c r="D47" s="50" t="s">
        <v>42</v>
      </c>
      <c r="E47" s="173">
        <f>IF(D47=$N$6,1,IF(D47=$N$5,2,IF(D47=$N$4,3,IF(D47=$N$3,4,"n/a"))))</f>
        <v>2</v>
      </c>
      <c r="F47" s="579" t="s">
        <v>465</v>
      </c>
      <c r="G47" s="579"/>
      <c r="H47" s="579"/>
      <c r="I47" s="579"/>
      <c r="J47" s="579"/>
      <c r="K47" s="579"/>
      <c r="L47" s="388"/>
    </row>
    <row r="48" spans="1:12" s="108" customFormat="1" ht="31.5" customHeight="1" thickBot="1" x14ac:dyDescent="0.3">
      <c r="A48" s="605" t="s">
        <v>143</v>
      </c>
      <c r="B48" s="606"/>
      <c r="C48" s="203" t="s">
        <v>338</v>
      </c>
      <c r="D48" s="177" t="s">
        <v>42</v>
      </c>
      <c r="E48" s="173">
        <f>IF(D48=$N$6,1,IF(D48=$N$5,2,IF(D48=$N$4,3,IF(D48=$N$3,4,"n/a"))))</f>
        <v>2</v>
      </c>
      <c r="F48" s="564" t="s">
        <v>436</v>
      </c>
      <c r="G48" s="565"/>
      <c r="H48" s="565"/>
      <c r="I48" s="565"/>
      <c r="J48" s="565"/>
      <c r="K48" s="566"/>
      <c r="L48" s="388"/>
    </row>
    <row r="49" spans="1:19" s="131" customFormat="1" ht="32.25" customHeight="1" thickBot="1" x14ac:dyDescent="0.35">
      <c r="A49" s="576"/>
      <c r="B49" s="577"/>
      <c r="C49" s="38" t="s">
        <v>24</v>
      </c>
      <c r="D49" s="29" t="str">
        <f>IF(E49&lt;1.5,"Low",IF(E49&lt;2.5,"Moderate",IF(E49&lt;3.5,"Substantial",IF(E49&lt;4.5,"High","n/a"))))</f>
        <v>Moderate</v>
      </c>
      <c r="E49" s="154">
        <f>IF(COUNT(E45:E48)=0,"n/a",AVERAGE(E45:E48))</f>
        <v>1.75</v>
      </c>
      <c r="F49" s="51">
        <f>E49</f>
        <v>1.75</v>
      </c>
      <c r="G49" s="226"/>
      <c r="H49" s="52" t="s">
        <v>23</v>
      </c>
      <c r="I49" s="337" t="str">
        <f>D49</f>
        <v>Moderate</v>
      </c>
      <c r="J49" s="93">
        <f>IF(I49=$N$7,"n/a",IF(AND(I49=$N$5,D49=$N$6),1.5,IF(AND(I49=$N$4,D49=$N$5),2.5,IF(AND(I49=$N$3,D49=$N$4),3.5,IF(AND(I49=$N$6,D49=$N$5),1.49,IF(AND(I49=$N$5,D49=$N$4),2.49,IF(AND(I49=$N$4,D49=$N$3),3.49,E49)))))))</f>
        <v>1.75</v>
      </c>
      <c r="K49" s="94" t="s">
        <v>91</v>
      </c>
      <c r="L49" s="392"/>
    </row>
    <row r="50" spans="1:19" s="131" customFormat="1" ht="22.5" customHeight="1" thickBot="1" x14ac:dyDescent="0.35">
      <c r="A50" s="151" t="s">
        <v>146</v>
      </c>
      <c r="B50" s="152"/>
      <c r="C50" s="179"/>
      <c r="D50" s="179"/>
      <c r="E50" s="180"/>
      <c r="F50" s="153"/>
      <c r="G50" s="153"/>
      <c r="H50" s="153"/>
      <c r="I50" s="153"/>
      <c r="J50" s="153"/>
      <c r="K50" s="153"/>
      <c r="L50" s="392"/>
    </row>
    <row r="51" spans="1:19" s="131" customFormat="1" ht="47" customHeight="1" x14ac:dyDescent="0.3">
      <c r="A51" s="620" t="s">
        <v>145</v>
      </c>
      <c r="B51" s="620"/>
      <c r="C51" s="203" t="s">
        <v>437</v>
      </c>
      <c r="D51" s="178" t="s">
        <v>42</v>
      </c>
      <c r="E51" s="172">
        <f>IF(D51=$N$6,1,IF(D51=$N$5,2,IF(D51=$N$4,3,IF(D51=$N$3,4,"n/a"))))</f>
        <v>2</v>
      </c>
      <c r="F51" s="611" t="s">
        <v>523</v>
      </c>
      <c r="G51" s="612"/>
      <c r="H51" s="612"/>
      <c r="I51" s="612"/>
      <c r="J51" s="612"/>
      <c r="K51" s="613"/>
      <c r="L51" s="392"/>
    </row>
    <row r="52" spans="1:19" s="131" customFormat="1" ht="47.5" customHeight="1" x14ac:dyDescent="0.3">
      <c r="A52" s="620" t="s">
        <v>141</v>
      </c>
      <c r="B52" s="620"/>
      <c r="C52" s="203" t="s">
        <v>338</v>
      </c>
      <c r="D52" s="178" t="s">
        <v>42</v>
      </c>
      <c r="E52" s="172">
        <f>IF(D52=$N$6,1,IF(D52=$N$5,2,IF(D52=$N$4,3,IF(D52=$N$3,4,"n/a"))))</f>
        <v>2</v>
      </c>
      <c r="F52" s="578" t="s">
        <v>524</v>
      </c>
      <c r="G52" s="579"/>
      <c r="H52" s="579"/>
      <c r="I52" s="579"/>
      <c r="J52" s="579"/>
      <c r="K52" s="580"/>
      <c r="L52" s="392"/>
    </row>
    <row r="53" spans="1:19" s="131" customFormat="1" ht="37.5" customHeight="1" x14ac:dyDescent="0.3">
      <c r="A53" s="574" t="s">
        <v>144</v>
      </c>
      <c r="B53" s="574"/>
      <c r="C53" s="40" t="s">
        <v>337</v>
      </c>
      <c r="D53" s="178" t="s">
        <v>5</v>
      </c>
      <c r="E53" s="172">
        <f>IF(D53=$N$6,1,IF(D53=$N$5,2,IF(D53=$N$4,3,IF(D53=$N$3,4,"n/a"))))</f>
        <v>3</v>
      </c>
      <c r="F53" s="621" t="s">
        <v>525</v>
      </c>
      <c r="G53" s="609"/>
      <c r="H53" s="609"/>
      <c r="I53" s="609"/>
      <c r="J53" s="609"/>
      <c r="K53" s="622"/>
      <c r="L53" s="392"/>
    </row>
    <row r="54" spans="1:19" s="131" customFormat="1" ht="30.5" customHeight="1" x14ac:dyDescent="0.3">
      <c r="A54" s="620" t="s">
        <v>147</v>
      </c>
      <c r="B54" s="620"/>
      <c r="C54" s="203" t="s">
        <v>337</v>
      </c>
      <c r="D54" s="50" t="s">
        <v>5</v>
      </c>
      <c r="E54" s="181">
        <f>IF(D54=$N$6,1,IF(D54=$N$5,2,IF(D54=$N$4,3,IF(D54=$N$3,4,"n/a"))))</f>
        <v>3</v>
      </c>
      <c r="F54" s="578" t="s">
        <v>446</v>
      </c>
      <c r="G54" s="596"/>
      <c r="H54" s="579"/>
      <c r="I54" s="579"/>
      <c r="J54" s="579"/>
      <c r="K54" s="580"/>
      <c r="L54" s="392"/>
    </row>
    <row r="55" spans="1:19" s="131" customFormat="1" ht="34.5" customHeight="1" thickBot="1" x14ac:dyDescent="0.35">
      <c r="A55" s="574" t="s">
        <v>148</v>
      </c>
      <c r="B55" s="574"/>
      <c r="C55" s="40" t="s">
        <v>338</v>
      </c>
      <c r="D55" s="178" t="s">
        <v>42</v>
      </c>
      <c r="E55" s="173">
        <f>IF(D55=$N$6,1,IF(D55=$N$5,2,IF(D55=$N$4,3,IF(D55=$N$3,4,"n/a"))))</f>
        <v>2</v>
      </c>
      <c r="F55" s="579" t="s">
        <v>447</v>
      </c>
      <c r="G55" s="579"/>
      <c r="H55" s="579"/>
      <c r="I55" s="579"/>
      <c r="J55" s="596"/>
      <c r="K55" s="579"/>
      <c r="L55" s="392"/>
    </row>
    <row r="56" spans="1:19" s="136" customFormat="1" ht="28.5" customHeight="1" thickBot="1" x14ac:dyDescent="0.3">
      <c r="A56" s="630"/>
      <c r="B56" s="631"/>
      <c r="C56" s="38" t="s">
        <v>24</v>
      </c>
      <c r="D56" s="29" t="str">
        <f>IF(E56&lt;1.5,"Low",IF(E56&lt;2.5,"Moderate",IF(E56&lt;3.5,"Substantial",IF(E56&lt;4.5,"High","n/a"))))</f>
        <v>Moderate</v>
      </c>
      <c r="E56" s="154">
        <f>IF(COUNT(E51:E55)=0,"n/a",AVERAGE(E51:E55))</f>
        <v>2.4</v>
      </c>
      <c r="F56" s="30">
        <f>E56</f>
        <v>2.4</v>
      </c>
      <c r="G56" s="226"/>
      <c r="H56" s="31" t="s">
        <v>23</v>
      </c>
      <c r="I56" s="28" t="str">
        <f>D56</f>
        <v>Moderate</v>
      </c>
      <c r="J56" s="32">
        <f>IF(I56=$N$7,"n/a",IF(AND(I56=$N$5,D56=$N$6),1.5,IF(AND(I56=$N$4,D56=$N$5),2.5,IF(AND(I56=$N$3,D56=$N$4),3.5,IF(AND(I56=$N$6,D56=$N$5),1.49,IF(AND(I56=$N$5,D56=$N$4),2.49,IF(AND(I56=$N$4,D56=$N$3),3.49,E56)))))))</f>
        <v>2.4</v>
      </c>
      <c r="K56" s="91" t="s">
        <v>91</v>
      </c>
      <c r="L56" s="388"/>
    </row>
    <row r="57" spans="1:19" s="108" customFormat="1" ht="19.5" customHeight="1" thickBot="1" x14ac:dyDescent="0.3">
      <c r="A57" s="148" t="s">
        <v>149</v>
      </c>
      <c r="B57" s="155"/>
      <c r="C57" s="204"/>
      <c r="D57" s="156"/>
      <c r="E57" s="156"/>
      <c r="F57" s="156"/>
      <c r="G57" s="156"/>
      <c r="H57" s="156"/>
      <c r="I57" s="156"/>
      <c r="J57" s="156"/>
      <c r="K57" s="156"/>
      <c r="L57" s="388"/>
    </row>
    <row r="58" spans="1:19" s="131" customFormat="1" ht="46" customHeight="1" x14ac:dyDescent="0.3">
      <c r="A58" s="574" t="s">
        <v>38</v>
      </c>
      <c r="B58" s="574"/>
      <c r="C58" s="40" t="s">
        <v>428</v>
      </c>
      <c r="D58" s="176" t="s">
        <v>42</v>
      </c>
      <c r="E58" s="181">
        <f>IF(D58=$N$6,1,IF(D58=$N$5,2,IF(D58=$N$4,3,IF(D58=$N$3,4,"n/a"))))</f>
        <v>2</v>
      </c>
      <c r="F58" s="625" t="s">
        <v>538</v>
      </c>
      <c r="G58" s="626"/>
      <c r="H58" s="626"/>
      <c r="I58" s="626"/>
      <c r="J58" s="626"/>
      <c r="K58" s="627"/>
      <c r="L58" s="392"/>
    </row>
    <row r="59" spans="1:19" s="131" customFormat="1" ht="32.25" customHeight="1" x14ac:dyDescent="0.3">
      <c r="A59" s="574" t="s">
        <v>35</v>
      </c>
      <c r="B59" s="574"/>
      <c r="C59" s="40" t="s">
        <v>335</v>
      </c>
      <c r="D59" s="50" t="s">
        <v>42</v>
      </c>
      <c r="E59" s="125">
        <f>IF(D59=$N$6,1,IF(D59=$N$5,2,IF(D59=$N$4,3,IF(D59=$N$3,4,"n/a"))))</f>
        <v>2</v>
      </c>
      <c r="F59" s="578" t="s">
        <v>448</v>
      </c>
      <c r="G59" s="579"/>
      <c r="H59" s="579"/>
      <c r="I59" s="579"/>
      <c r="J59" s="579"/>
      <c r="K59" s="580"/>
      <c r="L59" s="392"/>
    </row>
    <row r="60" spans="1:19" s="131" customFormat="1" ht="48.75" customHeight="1" x14ac:dyDescent="0.3">
      <c r="A60" s="574" t="s">
        <v>36</v>
      </c>
      <c r="B60" s="574"/>
      <c r="C60" s="40" t="s">
        <v>438</v>
      </c>
      <c r="D60" s="50" t="s">
        <v>42</v>
      </c>
      <c r="E60" s="125">
        <f>IF(D60=$N$6,1,IF(D60=$N$5,2,IF(D60=$N$4,3,IF(D60=$N$3,4,"n/a"))))</f>
        <v>2</v>
      </c>
      <c r="F60" s="578" t="s">
        <v>409</v>
      </c>
      <c r="G60" s="579"/>
      <c r="H60" s="579"/>
      <c r="I60" s="579"/>
      <c r="J60" s="579"/>
      <c r="K60" s="580"/>
      <c r="L60" s="396"/>
    </row>
    <row r="61" spans="1:19" s="131" customFormat="1" ht="33" customHeight="1" thickBot="1" x14ac:dyDescent="0.35">
      <c r="A61" s="620" t="s">
        <v>37</v>
      </c>
      <c r="B61" s="620"/>
      <c r="C61" s="203" t="s">
        <v>337</v>
      </c>
      <c r="D61" s="186" t="s">
        <v>42</v>
      </c>
      <c r="E61" s="185">
        <f>IF(D61=$N$6,1,IF(D61=$N$5,2,IF(D61=$N$4,3,IF(D61=$N$3,4,"n/a"))))</f>
        <v>2</v>
      </c>
      <c r="F61" s="564" t="s">
        <v>449</v>
      </c>
      <c r="G61" s="565"/>
      <c r="H61" s="565"/>
      <c r="I61" s="565"/>
      <c r="J61" s="565"/>
      <c r="K61" s="566"/>
      <c r="L61" s="392"/>
    </row>
    <row r="62" spans="1:19" s="136" customFormat="1" ht="28.5" customHeight="1" thickBot="1" x14ac:dyDescent="0.3">
      <c r="A62" s="650"/>
      <c r="B62" s="651"/>
      <c r="C62" s="38" t="s">
        <v>24</v>
      </c>
      <c r="D62" s="29" t="str">
        <f>IF(E62&lt;1.5,"Low",IF(E62&lt;2.5,"Moderate",IF(E62&lt;3.5,"Substantial",IF(E62&lt;4.5,"High","n/a"))))</f>
        <v>Moderate</v>
      </c>
      <c r="E62" s="154">
        <f>IF(COUNT(E58:E61)=0,"n/a",AVERAGE(E58:E61))</f>
        <v>2</v>
      </c>
      <c r="F62" s="51">
        <f>E62</f>
        <v>2</v>
      </c>
      <c r="G62" s="127"/>
      <c r="H62" s="52" t="s">
        <v>23</v>
      </c>
      <c r="I62" s="337" t="str">
        <f>D62</f>
        <v>Moderate</v>
      </c>
      <c r="J62" s="93">
        <f>IF(I62=$N$7,"n/a",IF(AND(I62=$N$5,D62=$N$6),1.5,IF(AND(I62=$N$4,D62=$N$5),2.5,IF(AND(I62=$N$3,D62=$N$4),3.5,IF(AND(I62=$N$6,D62=$N$5),1.49,IF(AND(I62=$N$5,D62=$N$4),2.49,IF(AND(I62=$N$4,D62=$N$3),3.49,E62)))))))</f>
        <v>2</v>
      </c>
      <c r="K62" s="338" t="s">
        <v>91</v>
      </c>
      <c r="L62" s="388"/>
    </row>
    <row r="63" spans="1:19" s="108" customFormat="1" ht="21.75" customHeight="1" x14ac:dyDescent="0.25">
      <c r="A63" s="208" t="s">
        <v>150</v>
      </c>
      <c r="B63" s="147"/>
      <c r="C63" s="155"/>
      <c r="D63" s="147"/>
      <c r="E63" s="204"/>
      <c r="F63" s="204"/>
      <c r="G63" s="204"/>
      <c r="H63" s="204"/>
      <c r="I63" s="204"/>
      <c r="J63" s="204"/>
      <c r="K63" s="207"/>
      <c r="L63" s="388"/>
    </row>
    <row r="64" spans="1:19" s="157" customFormat="1" ht="47.25" customHeight="1" x14ac:dyDescent="0.25">
      <c r="A64" s="643" t="s">
        <v>151</v>
      </c>
      <c r="B64" s="608"/>
      <c r="C64" s="40" t="s">
        <v>338</v>
      </c>
      <c r="D64" s="205" t="s">
        <v>79</v>
      </c>
      <c r="E64" s="206">
        <f>IF(D64=$N$6,1,IF(D64=$N$5,2,IF(D64=$N$4,3,IF(D64=$N$3,4,"n/a"))))</f>
        <v>1</v>
      </c>
      <c r="F64" s="597" t="s">
        <v>408</v>
      </c>
      <c r="G64" s="597"/>
      <c r="H64" s="597"/>
      <c r="I64" s="597"/>
      <c r="J64" s="597"/>
      <c r="K64" s="597"/>
      <c r="L64" s="397"/>
      <c r="S64" s="158"/>
    </row>
    <row r="65" spans="1:19" s="157" customFormat="1" ht="48.75" customHeight="1" thickBot="1" x14ac:dyDescent="0.3">
      <c r="A65" s="646" t="s">
        <v>152</v>
      </c>
      <c r="B65" s="647"/>
      <c r="C65" s="201" t="s">
        <v>337</v>
      </c>
      <c r="D65" s="175" t="s">
        <v>42</v>
      </c>
      <c r="E65" s="173">
        <f>IF(D65=$N$6,1,IF(D65=$N$5,2,IF(D65=$N$4,3,IF(D65=$N$3,4,"n/a"))))</f>
        <v>2</v>
      </c>
      <c r="F65" s="564" t="s">
        <v>450</v>
      </c>
      <c r="G65" s="565"/>
      <c r="H65" s="565"/>
      <c r="I65" s="565"/>
      <c r="J65" s="565"/>
      <c r="K65" s="566"/>
      <c r="L65" s="397"/>
      <c r="S65" s="158"/>
    </row>
    <row r="66" spans="1:19" s="157" customFormat="1" ht="30" customHeight="1" thickBot="1" x14ac:dyDescent="0.3">
      <c r="A66" s="644"/>
      <c r="B66" s="645"/>
      <c r="C66" s="38" t="s">
        <v>24</v>
      </c>
      <c r="D66" s="29" t="str">
        <f>IF(E66&lt;1.5,"Low",IF(E66&lt;2.5,"Moderate",IF(E66&lt;3.5,"Substantial",IF(E66&lt;4.5,"High","n/a"))))</f>
        <v>Moderate</v>
      </c>
      <c r="E66" s="154">
        <f>IF(COUNT(E64:E65)=0,"n/a",AVERAGE(E64:E65))</f>
        <v>1.5</v>
      </c>
      <c r="F66" s="51">
        <f>E66</f>
        <v>1.5</v>
      </c>
      <c r="G66" s="226"/>
      <c r="H66" s="52" t="s">
        <v>23</v>
      </c>
      <c r="I66" s="337" t="str">
        <f>D66</f>
        <v>Moderate</v>
      </c>
      <c r="J66" s="93">
        <f>IF(I66=$N$7,"n/a",IF(AND(I66=$N$5,D66=$N$6),1.5,IF(AND(I66=$N$4,D66=$N$5),2.5,IF(AND(I66=$N$3,D66=$N$4),3.5,IF(AND(I66=$N$6,D66=$N$5),1.49,IF(AND(I66=$N$5,D66=$N$4),2.49,IF(AND(I66=$N$4,D66=$N$3),3.49,E66)))))))</f>
        <v>1.5</v>
      </c>
      <c r="K66" s="339" t="s">
        <v>91</v>
      </c>
      <c r="L66" s="398"/>
      <c r="S66" s="158"/>
    </row>
    <row r="67" spans="1:19" s="161" customFormat="1" ht="24.75" customHeight="1" thickBot="1" x14ac:dyDescent="0.3">
      <c r="A67" s="159" t="s">
        <v>216</v>
      </c>
      <c r="B67" s="160"/>
      <c r="C67" s="218"/>
      <c r="D67" s="218"/>
      <c r="E67" s="218"/>
      <c r="F67" s="218"/>
      <c r="G67" s="218"/>
      <c r="H67" s="218"/>
      <c r="I67" s="218"/>
      <c r="J67" s="218"/>
      <c r="K67" s="219"/>
      <c r="L67" s="390" t="s">
        <v>96</v>
      </c>
      <c r="Q67" s="162"/>
    </row>
    <row r="68" spans="1:19" s="163" customFormat="1" ht="23.25" customHeight="1" x14ac:dyDescent="0.25">
      <c r="A68" s="212" t="s">
        <v>209</v>
      </c>
      <c r="B68" s="213"/>
      <c r="C68" s="215"/>
      <c r="D68" s="216"/>
      <c r="E68" s="216"/>
      <c r="F68" s="216"/>
      <c r="G68" s="216"/>
      <c r="H68" s="216"/>
      <c r="I68" s="216"/>
      <c r="J68" s="216"/>
      <c r="K68" s="217"/>
      <c r="L68" s="397"/>
    </row>
    <row r="69" spans="1:19" s="163" customFormat="1" ht="88.5" customHeight="1" x14ac:dyDescent="0.25">
      <c r="A69" s="542" t="s">
        <v>52</v>
      </c>
      <c r="B69" s="545"/>
      <c r="C69" s="234" t="s">
        <v>429</v>
      </c>
      <c r="D69" s="235" t="s">
        <v>5</v>
      </c>
      <c r="E69" s="125">
        <f>IF(D69=$N$6,1,IF(D69=$N$5,2,IF(D69=$N$4,3,IF(D69=$N$3,4,"n/a"))))</f>
        <v>3</v>
      </c>
      <c r="F69" s="527" t="s">
        <v>539</v>
      </c>
      <c r="G69" s="527"/>
      <c r="H69" s="527"/>
      <c r="I69" s="527"/>
      <c r="J69" s="527"/>
      <c r="K69" s="527"/>
      <c r="L69" s="390" t="s">
        <v>96</v>
      </c>
    </row>
    <row r="70" spans="1:19" s="163" customFormat="1" ht="33.75" customHeight="1" thickBot="1" x14ac:dyDescent="0.3">
      <c r="A70" s="537" t="s">
        <v>53</v>
      </c>
      <c r="B70" s="538"/>
      <c r="C70" s="236" t="s">
        <v>338</v>
      </c>
      <c r="D70" s="175" t="s">
        <v>4</v>
      </c>
      <c r="E70" s="185">
        <f>IF(D70=$N$6,1,IF(D70=$N$5,2,IF(D70=$N$4,3,IF(D70=$N$3,4,"n/a"))))</f>
        <v>4</v>
      </c>
      <c r="F70" s="544" t="s">
        <v>451</v>
      </c>
      <c r="G70" s="553"/>
      <c r="H70" s="544"/>
      <c r="I70" s="544"/>
      <c r="J70" s="553"/>
      <c r="K70" s="544"/>
      <c r="L70" s="390" t="s">
        <v>96</v>
      </c>
    </row>
    <row r="71" spans="1:19" s="163" customFormat="1" ht="27" customHeight="1" thickBot="1" x14ac:dyDescent="0.3">
      <c r="A71" s="648"/>
      <c r="B71" s="649"/>
      <c r="C71" s="222" t="s">
        <v>24</v>
      </c>
      <c r="D71" s="48" t="str">
        <f>IF(E71&lt;1.5,"Low",IF(E71&lt;2.5,"Moderate",IF(E71&lt;3.5,"Substantial",IF(E71&lt;4.5,"High","n/a"))))</f>
        <v>High</v>
      </c>
      <c r="E71" s="154">
        <f>IF(COUNT(E69:E70)=0,"n/a",AVERAGE(E69:E70))</f>
        <v>3.5</v>
      </c>
      <c r="F71" s="30">
        <f>E71</f>
        <v>3.5</v>
      </c>
      <c r="G71" s="226"/>
      <c r="H71" s="31" t="s">
        <v>23</v>
      </c>
      <c r="I71" s="28" t="str">
        <f>D71</f>
        <v>High</v>
      </c>
      <c r="J71" s="32">
        <f>IF(I71=$N$7,"n/a",IF(AND(I71=$N$5,D71=$N$6),1.5,IF(AND(I71=$N$4,D71=$N$5),2.5,IF(AND(I71=$N$3,D71=$N$4),3.5,IF(AND(I71=$N$6,D71=$N$5),1.49,IF(AND(I71=$N$5,D71=$N$4),2.49,IF(AND(I71=$N$4,D71=$N$3),3.49,E71)))))))</f>
        <v>3.5</v>
      </c>
      <c r="K71" s="191" t="s">
        <v>91</v>
      </c>
      <c r="L71" s="397"/>
    </row>
    <row r="72" spans="1:19" s="163" customFormat="1" ht="20.25" customHeight="1" x14ac:dyDescent="0.25">
      <c r="A72" s="325" t="s">
        <v>43</v>
      </c>
      <c r="B72" s="215"/>
      <c r="C72" s="216"/>
      <c r="D72" s="209"/>
      <c r="E72" s="210"/>
      <c r="F72" s="216"/>
      <c r="G72" s="216"/>
      <c r="H72" s="216"/>
      <c r="I72" s="216"/>
      <c r="J72" s="216"/>
      <c r="K72" s="217"/>
      <c r="L72" s="397"/>
    </row>
    <row r="73" spans="1:19" s="163" customFormat="1" ht="84.5" customHeight="1" x14ac:dyDescent="0.25">
      <c r="A73" s="641" t="s">
        <v>74</v>
      </c>
      <c r="B73" s="642"/>
      <c r="C73" s="237" t="s">
        <v>430</v>
      </c>
      <c r="D73" s="178" t="s">
        <v>42</v>
      </c>
      <c r="E73" s="125">
        <f>IF(D73=$N$6,1,IF(D73=$N$5,2,IF(D73=$N$4,3,IF(D73=$N$3,4,"n/a"))))</f>
        <v>2</v>
      </c>
      <c r="F73" s="550" t="s">
        <v>540</v>
      </c>
      <c r="G73" s="544"/>
      <c r="H73" s="544"/>
      <c r="I73" s="544"/>
      <c r="J73" s="544"/>
      <c r="K73" s="551"/>
      <c r="L73" s="390"/>
    </row>
    <row r="74" spans="1:19" s="163" customFormat="1" ht="49" customHeight="1" thickBot="1" x14ac:dyDescent="0.3">
      <c r="A74" s="537" t="s">
        <v>57</v>
      </c>
      <c r="B74" s="538"/>
      <c r="C74" s="238" t="s">
        <v>338</v>
      </c>
      <c r="D74" s="177" t="s">
        <v>5</v>
      </c>
      <c r="E74" s="185">
        <f>IF(D74=$N$6,1,IF(D74=$N$5,2,IF(D74=$N$4,3,IF(D74=$N$3,4,"n/a"))))</f>
        <v>3</v>
      </c>
      <c r="F74" s="539" t="s">
        <v>452</v>
      </c>
      <c r="G74" s="540"/>
      <c r="H74" s="540"/>
      <c r="I74" s="540"/>
      <c r="J74" s="540"/>
      <c r="K74" s="541"/>
      <c r="L74" s="390" t="s">
        <v>96</v>
      </c>
    </row>
    <row r="75" spans="1:19" s="163" customFormat="1" ht="25.5" customHeight="1" thickBot="1" x14ac:dyDescent="0.3">
      <c r="A75" s="546"/>
      <c r="B75" s="547"/>
      <c r="C75" s="47" t="s">
        <v>24</v>
      </c>
      <c r="D75" s="29" t="str">
        <f>IF(E75&lt;1.5,"Low",IF(E75&lt;2.5,"Moderate",IF(E75&lt;3.5,"Substantial",IF(E75&lt;4.5,"High","n/a"))))</f>
        <v>Substantial</v>
      </c>
      <c r="E75" s="154">
        <f>IF(COUNT(E73:E74)=0,"n/a",AVERAGE(E73:E74))</f>
        <v>2.5</v>
      </c>
      <c r="F75" s="51">
        <f>E75</f>
        <v>2.5</v>
      </c>
      <c r="G75" s="226"/>
      <c r="H75" s="52" t="s">
        <v>23</v>
      </c>
      <c r="I75" s="337" t="str">
        <f>D75</f>
        <v>Substantial</v>
      </c>
      <c r="J75" s="93">
        <f>IF(I75=$N$7,"n/a",IF(AND(I75=$N$5,D75=$N$6),1.5,IF(AND(I75=$N$4,D75=$N$5),2.5,IF(AND(I75=$N$3,D75=$N$4),3.5,IF(AND(I75=$N$6,D75=$N$5),1.49,IF(AND(I75=$N$5,D75=$N$4),2.49,IF(AND(I75=$N$4,D75=$N$3),3.49,E75)))))))</f>
        <v>2.5</v>
      </c>
      <c r="K75" s="94" t="s">
        <v>91</v>
      </c>
      <c r="L75" s="397"/>
    </row>
    <row r="76" spans="1:19" s="163" customFormat="1" ht="21" customHeight="1" x14ac:dyDescent="0.25">
      <c r="A76" s="212" t="s">
        <v>54</v>
      </c>
      <c r="B76" s="213"/>
      <c r="C76" s="209"/>
      <c r="D76" s="209"/>
      <c r="E76" s="209"/>
      <c r="F76" s="209"/>
      <c r="G76" s="209"/>
      <c r="H76" s="209"/>
      <c r="I76" s="209"/>
      <c r="J76" s="209"/>
      <c r="K76" s="211"/>
      <c r="L76" s="397"/>
    </row>
    <row r="77" spans="1:19" s="163" customFormat="1" ht="67.5" customHeight="1" x14ac:dyDescent="0.25">
      <c r="A77" s="542" t="s">
        <v>55</v>
      </c>
      <c r="B77" s="545"/>
      <c r="C77" s="239" t="s">
        <v>338</v>
      </c>
      <c r="D77" s="178" t="s">
        <v>4</v>
      </c>
      <c r="E77" s="125">
        <f>IF(D77=$N$6,1,IF(D77=$N$5,2,IF(D77=$N$4,3,IF(D77=$N$3,4,"n/a"))))</f>
        <v>4</v>
      </c>
      <c r="F77" s="527" t="s">
        <v>541</v>
      </c>
      <c r="G77" s="527"/>
      <c r="H77" s="527"/>
      <c r="I77" s="527"/>
      <c r="J77" s="527"/>
      <c r="K77" s="527"/>
      <c r="L77" s="397"/>
    </row>
    <row r="78" spans="1:19" s="163" customFormat="1" ht="26.25" customHeight="1" x14ac:dyDescent="0.25">
      <c r="A78" s="542" t="s">
        <v>56</v>
      </c>
      <c r="B78" s="543"/>
      <c r="C78" s="237"/>
      <c r="D78" s="50" t="s">
        <v>42</v>
      </c>
      <c r="E78" s="125">
        <f>IF(D78=$N$6,1,IF(D78=$N$5,2,IF(D78=$N$4,3,IF(D78=$N$3,4,"n/a"))))</f>
        <v>2</v>
      </c>
      <c r="F78" s="544" t="s">
        <v>466</v>
      </c>
      <c r="G78" s="544"/>
      <c r="H78" s="544"/>
      <c r="I78" s="544"/>
      <c r="J78" s="544"/>
      <c r="K78" s="544"/>
      <c r="L78" s="390" t="s">
        <v>96</v>
      </c>
    </row>
    <row r="79" spans="1:19" s="163" customFormat="1" ht="24" customHeight="1" thickBot="1" x14ac:dyDescent="0.3">
      <c r="A79" s="542" t="s">
        <v>75</v>
      </c>
      <c r="B79" s="543"/>
      <c r="C79" s="240"/>
      <c r="D79" s="177" t="s">
        <v>5</v>
      </c>
      <c r="E79" s="185">
        <f>IF(D79=$N$6,1,IF(D79=$N$5,2,IF(D79=$N$4,3,IF(D79=$N$3,4,"n/a"))))</f>
        <v>3</v>
      </c>
      <c r="F79" s="544" t="s">
        <v>453</v>
      </c>
      <c r="G79" s="553"/>
      <c r="H79" s="544"/>
      <c r="I79" s="544"/>
      <c r="J79" s="553"/>
      <c r="K79" s="544"/>
      <c r="L79" s="390" t="s">
        <v>96</v>
      </c>
    </row>
    <row r="80" spans="1:19" s="163" customFormat="1" ht="27.75" customHeight="1" thickBot="1" x14ac:dyDescent="0.3">
      <c r="A80" s="546"/>
      <c r="B80" s="547"/>
      <c r="C80" s="47" t="s">
        <v>24</v>
      </c>
      <c r="D80" s="29" t="str">
        <f>IF(E80&lt;1.5,"Low",IF(E80&lt;2.5,"Moderate",IF(E80&lt;3.5,"Substantial",IF(E80&lt;4.5,"High","n/a"))))</f>
        <v>Substantial</v>
      </c>
      <c r="E80" s="154">
        <f>IF(COUNT(E77:E79)=0,"n/a",AVERAGE(E77:E79))</f>
        <v>3</v>
      </c>
      <c r="F80" s="30">
        <f>E80</f>
        <v>3</v>
      </c>
      <c r="G80" s="226"/>
      <c r="H80" s="31" t="s">
        <v>23</v>
      </c>
      <c r="I80" s="28" t="str">
        <f>D80</f>
        <v>Substantial</v>
      </c>
      <c r="J80" s="32">
        <f>IF(I80=$N$7,"n/a",IF(AND(I80=$N$5,D80=$N$6),1.5,IF(AND(I80=$N$4,D80=$N$5),2.5,IF(AND(I80=$N$3,D80=$N$4),3.5,IF(AND(I80=$N$6,D80=$N$5),1.49,IF(AND(I80=$N$5,D80=$N$4),2.49,IF(AND(I80=$N$4,D80=$N$3),3.49,E80)))))))</f>
        <v>3</v>
      </c>
      <c r="K80" s="91" t="s">
        <v>91</v>
      </c>
      <c r="L80" s="397"/>
    </row>
    <row r="81" spans="1:17" s="163" customFormat="1" ht="21" customHeight="1" x14ac:dyDescent="0.25">
      <c r="A81" s="214" t="s">
        <v>58</v>
      </c>
      <c r="B81" s="209"/>
      <c r="C81" s="209"/>
      <c r="D81" s="209"/>
      <c r="E81" s="209"/>
      <c r="F81" s="209"/>
      <c r="G81" s="209"/>
      <c r="H81" s="209"/>
      <c r="I81" s="209"/>
      <c r="J81" s="209"/>
      <c r="K81" s="211"/>
      <c r="L81" s="397"/>
    </row>
    <row r="82" spans="1:17" s="163" customFormat="1" ht="52" customHeight="1" x14ac:dyDescent="0.25">
      <c r="A82" s="542" t="s">
        <v>77</v>
      </c>
      <c r="B82" s="545"/>
      <c r="C82" s="239" t="s">
        <v>338</v>
      </c>
      <c r="D82" s="178" t="s">
        <v>5</v>
      </c>
      <c r="E82" s="125">
        <f>IF(D82=$N$6,1,IF(D82=$N$5,2,IF(D82=$N$4,3,IF(D82=$N$3,4,"n/a"))))</f>
        <v>3</v>
      </c>
      <c r="F82" s="527" t="s">
        <v>542</v>
      </c>
      <c r="G82" s="527"/>
      <c r="H82" s="527"/>
      <c r="I82" s="527"/>
      <c r="J82" s="527"/>
      <c r="K82" s="527"/>
      <c r="L82" s="397"/>
    </row>
    <row r="83" spans="1:17" s="163" customFormat="1" ht="38" customHeight="1" thickBot="1" x14ac:dyDescent="0.3">
      <c r="A83" s="537" t="s">
        <v>78</v>
      </c>
      <c r="B83" s="538"/>
      <c r="C83" s="240" t="s">
        <v>338</v>
      </c>
      <c r="D83" s="177" t="s">
        <v>5</v>
      </c>
      <c r="E83" s="185">
        <f>IF(D83=$N$6,1,IF(D83=$N$5,2,IF(D83=$N$4,3,IF(D83=$N$3,4,"n/a"))))</f>
        <v>3</v>
      </c>
      <c r="F83" s="539" t="s">
        <v>454</v>
      </c>
      <c r="G83" s="540"/>
      <c r="H83" s="540"/>
      <c r="I83" s="540"/>
      <c r="J83" s="540"/>
      <c r="K83" s="573"/>
      <c r="L83" s="390" t="s">
        <v>96</v>
      </c>
      <c r="Q83" s="164"/>
    </row>
    <row r="84" spans="1:17" s="163" customFormat="1" ht="26.25" customHeight="1" thickBot="1" x14ac:dyDescent="0.3">
      <c r="A84" s="220"/>
      <c r="B84" s="221"/>
      <c r="C84" s="222" t="s">
        <v>24</v>
      </c>
      <c r="D84" s="29" t="str">
        <f>IF(E84&lt;1.5,"Low",IF(E84&lt;2.5,"Moderate",IF(E84&lt;3.5,"Substantial",IF(E84&lt;4.5,"High","n/a"))))</f>
        <v>Substantial</v>
      </c>
      <c r="E84" s="154">
        <f>IF(COUNT(E82:E83)=0,"n/a",AVERAGE(E82:E83))</f>
        <v>3</v>
      </c>
      <c r="F84" s="51">
        <f>E84</f>
        <v>3</v>
      </c>
      <c r="G84" s="227"/>
      <c r="H84" s="336" t="s">
        <v>23</v>
      </c>
      <c r="I84" s="337" t="str">
        <f>D84</f>
        <v>Substantial</v>
      </c>
      <c r="J84" s="93">
        <f>IF(I84=$N$7,"n/a",IF(AND(I84=$N$5,D84=$N$6),1.5,IF(AND(I84=$N$4,D84=$N$5),2.5,IF(AND(I84=$N$3,D84=$N$4),3.5,IF(AND(I84=$N$6,D84=$N$5),1.49,IF(AND(I84=$N$5,D84=$N$4),2.49,IF(AND(I84=$N$4,D84=$N$3),3.49,E84)))))))</f>
        <v>3</v>
      </c>
      <c r="K84" s="338" t="s">
        <v>91</v>
      </c>
      <c r="L84" s="397"/>
      <c r="Q84" s="165"/>
    </row>
    <row r="85" spans="1:17" s="163" customFormat="1" ht="26.25" customHeight="1" thickBot="1" x14ac:dyDescent="0.3">
      <c r="A85" s="301" t="s">
        <v>217</v>
      </c>
      <c r="B85" s="300"/>
      <c r="C85" s="300"/>
      <c r="D85" s="300"/>
      <c r="E85" s="300"/>
      <c r="F85" s="300"/>
      <c r="G85" s="300"/>
      <c r="H85" s="300"/>
      <c r="I85" s="300"/>
      <c r="J85" s="300"/>
      <c r="K85" s="300"/>
      <c r="L85" s="397"/>
      <c r="Q85" s="165"/>
    </row>
    <row r="86" spans="1:17" s="163" customFormat="1" ht="21.75" customHeight="1" x14ac:dyDescent="0.25">
      <c r="A86" s="406" t="s">
        <v>173</v>
      </c>
      <c r="B86" s="302"/>
      <c r="C86" s="302"/>
      <c r="D86" s="302"/>
      <c r="E86" s="302"/>
      <c r="F86" s="302"/>
      <c r="G86" s="302"/>
      <c r="H86" s="302"/>
      <c r="I86" s="302"/>
      <c r="J86" s="302"/>
      <c r="K86" s="303"/>
      <c r="L86" s="397"/>
      <c r="Q86" s="165"/>
    </row>
    <row r="87" spans="1:17" s="163" customFormat="1" ht="98" customHeight="1" x14ac:dyDescent="0.25">
      <c r="A87" s="532" t="s">
        <v>153</v>
      </c>
      <c r="B87" s="533"/>
      <c r="C87" s="304" t="s">
        <v>338</v>
      </c>
      <c r="D87" s="235" t="s">
        <v>5</v>
      </c>
      <c r="E87" s="223">
        <f>IF(D87=$N$6,1,IF(D87=$N$5,2,IF(D87=$N$4,3,IF(D87=$N$3,4,"n/a"))))</f>
        <v>3</v>
      </c>
      <c r="F87" s="527" t="s">
        <v>543</v>
      </c>
      <c r="G87" s="527"/>
      <c r="H87" s="527"/>
      <c r="I87" s="527"/>
      <c r="J87" s="527"/>
      <c r="K87" s="527"/>
      <c r="L87" s="397"/>
      <c r="Q87" s="165"/>
    </row>
    <row r="88" spans="1:17" s="163" customFormat="1" ht="61" customHeight="1" x14ac:dyDescent="0.25">
      <c r="A88" s="532" t="s">
        <v>154</v>
      </c>
      <c r="B88" s="533"/>
      <c r="C88" s="304" t="s">
        <v>338</v>
      </c>
      <c r="D88" s="235" t="s">
        <v>42</v>
      </c>
      <c r="E88" s="223">
        <f>IF(D88=$N$6,1,IF(D88=$N$5,2,IF(D88=$N$4,3,IF(D88=$N$3,4,"n/a"))))</f>
        <v>2</v>
      </c>
      <c r="F88" s="527" t="s">
        <v>455</v>
      </c>
      <c r="G88" s="527"/>
      <c r="H88" s="527"/>
      <c r="I88" s="527"/>
      <c r="J88" s="527"/>
      <c r="K88" s="527"/>
      <c r="L88" s="390" t="s">
        <v>96</v>
      </c>
      <c r="Q88" s="165"/>
    </row>
    <row r="89" spans="1:17" s="163" customFormat="1" ht="52.5" customHeight="1" x14ac:dyDescent="0.25">
      <c r="A89" s="532" t="s">
        <v>155</v>
      </c>
      <c r="B89" s="533"/>
      <c r="C89" s="304" t="s">
        <v>338</v>
      </c>
      <c r="D89" s="235" t="s">
        <v>42</v>
      </c>
      <c r="E89" s="223">
        <f>IF(D89=$N$6,1,IF(D89=$N$5,2,IF(D89=$N$4,3,IF(D89=$N$3,4,"n/a"))))</f>
        <v>2</v>
      </c>
      <c r="F89" s="527" t="s">
        <v>526</v>
      </c>
      <c r="G89" s="527"/>
      <c r="H89" s="527"/>
      <c r="I89" s="527"/>
      <c r="J89" s="527"/>
      <c r="K89" s="527"/>
      <c r="L89" s="397"/>
      <c r="Q89" s="165"/>
    </row>
    <row r="90" spans="1:17" s="163" customFormat="1" ht="45.75" customHeight="1" thickBot="1" x14ac:dyDescent="0.3">
      <c r="A90" s="532" t="s">
        <v>174</v>
      </c>
      <c r="B90" s="533"/>
      <c r="C90" s="304" t="s">
        <v>337</v>
      </c>
      <c r="D90" s="235" t="s">
        <v>79</v>
      </c>
      <c r="E90" s="223">
        <f>IF(D90=$N$6,1,IF(D90=$N$5,2,IF(D90=$N$4,3,IF(D90=$N$3,4,"n/a"))))</f>
        <v>1</v>
      </c>
      <c r="F90" s="527" t="s">
        <v>527</v>
      </c>
      <c r="G90" s="527"/>
      <c r="H90" s="527"/>
      <c r="I90" s="527"/>
      <c r="J90" s="636"/>
      <c r="K90" s="527"/>
      <c r="L90" s="397"/>
      <c r="Q90" s="165"/>
    </row>
    <row r="91" spans="1:17" s="163" customFormat="1" ht="26.25" customHeight="1" thickBot="1" x14ac:dyDescent="0.3">
      <c r="A91" s="639"/>
      <c r="B91" s="640"/>
      <c r="C91" s="305" t="s">
        <v>24</v>
      </c>
      <c r="D91" s="29" t="str">
        <f>IF(E91&lt;1.5,"Low",IF(E91&lt;2.5,"Moderate",IF(E91&lt;3.5,"Substantial",IF(E91&lt;4.5,"High","n/a"))))</f>
        <v>Moderate</v>
      </c>
      <c r="E91" s="154">
        <f>IF(COUNT(E87:E90)=0,"n/a",AVERAGE(E87:E90))</f>
        <v>2</v>
      </c>
      <c r="F91" s="30">
        <f>E91</f>
        <v>2</v>
      </c>
      <c r="G91" s="227"/>
      <c r="H91" s="53" t="s">
        <v>23</v>
      </c>
      <c r="I91" s="28" t="str">
        <f>D91</f>
        <v>Moderate</v>
      </c>
      <c r="J91" s="32">
        <f>IF(I91=$N$7,"n/a",IF(AND(I91=$N$5,D91=$N$6),1.5,IF(AND(I91=$N$4,D91=$N$5),2.5,IF(AND(I91=$N$3,D91=$N$4),3.5,IF(AND(I91=$N$6,D91=$N$5),1.49,IF(AND(I91=$N$5,D91=$N$4),2.49,IF(AND(I91=$N$4,D91=$N$3),3.49,E91)))))))</f>
        <v>2</v>
      </c>
      <c r="K91" s="91" t="s">
        <v>91</v>
      </c>
      <c r="L91" s="397"/>
      <c r="Q91" s="165"/>
    </row>
    <row r="92" spans="1:17" s="163" customFormat="1" ht="21" customHeight="1" x14ac:dyDescent="0.25">
      <c r="A92" s="406" t="s">
        <v>166</v>
      </c>
      <c r="B92" s="302"/>
      <c r="C92" s="302"/>
      <c r="D92" s="302"/>
      <c r="E92" s="302"/>
      <c r="F92" s="302"/>
      <c r="G92" s="302"/>
      <c r="H92" s="302"/>
      <c r="I92" s="302"/>
      <c r="J92" s="302"/>
      <c r="K92" s="303"/>
      <c r="L92" s="397"/>
      <c r="Q92" s="165"/>
    </row>
    <row r="93" spans="1:17" s="163" customFormat="1" ht="61" customHeight="1" x14ac:dyDescent="0.25">
      <c r="A93" s="532" t="s">
        <v>167</v>
      </c>
      <c r="B93" s="533"/>
      <c r="C93" s="304" t="s">
        <v>338</v>
      </c>
      <c r="D93" s="178" t="s">
        <v>42</v>
      </c>
      <c r="E93" s="223">
        <f>IF(D93=$N$6,1,IF(D93=$N$5,2,IF(D93=$N$4,3,IF(D93=$N$3,4,"n/a"))))</f>
        <v>2</v>
      </c>
      <c r="F93" s="527" t="s">
        <v>544</v>
      </c>
      <c r="G93" s="527"/>
      <c r="H93" s="527"/>
      <c r="I93" s="527"/>
      <c r="J93" s="527"/>
      <c r="K93" s="527"/>
      <c r="L93" s="397"/>
      <c r="Q93" s="165"/>
    </row>
    <row r="94" spans="1:17" s="163" customFormat="1" ht="107.5" customHeight="1" thickBot="1" x14ac:dyDescent="0.3">
      <c r="A94" s="528" t="s">
        <v>176</v>
      </c>
      <c r="B94" s="529"/>
      <c r="C94" s="306" t="s">
        <v>338</v>
      </c>
      <c r="D94" s="177" t="s">
        <v>42</v>
      </c>
      <c r="E94" s="185">
        <f>IF(D94=$N$6,1,IF(D94=$N$5,2,IF(D94=$N$4,3,IF(D94=$N$3,4,"n/a"))))</f>
        <v>2</v>
      </c>
      <c r="F94" s="555" t="s">
        <v>545</v>
      </c>
      <c r="G94" s="556"/>
      <c r="H94" s="556"/>
      <c r="I94" s="556"/>
      <c r="J94" s="556"/>
      <c r="K94" s="554"/>
      <c r="L94" s="390" t="s">
        <v>96</v>
      </c>
      <c r="Q94" s="165"/>
    </row>
    <row r="95" spans="1:17" s="163" customFormat="1" ht="26.25" customHeight="1" thickBot="1" x14ac:dyDescent="0.3">
      <c r="A95" s="530"/>
      <c r="B95" s="531"/>
      <c r="C95" s="305" t="s">
        <v>24</v>
      </c>
      <c r="D95" s="29" t="str">
        <f>IF(E95&lt;1.5,"Low",IF(E95&lt;2.5,"Moderate",IF(E95&lt;3.5,"Substantial",IF(E95&lt;4.5,"High","n/a"))))</f>
        <v>Moderate</v>
      </c>
      <c r="E95" s="154">
        <f>IF(COUNT(E93:E94)=0,"n/a",AVERAGE(E93:E94))</f>
        <v>2</v>
      </c>
      <c r="F95" s="30">
        <f>E95</f>
        <v>2</v>
      </c>
      <c r="G95" s="226"/>
      <c r="H95" s="31" t="s">
        <v>23</v>
      </c>
      <c r="I95" s="28" t="str">
        <f>D95</f>
        <v>Moderate</v>
      </c>
      <c r="J95" s="32">
        <f>IF(I95=$N$7,"n/a",IF(AND(I95=$N$5,D95=$N$6),1.5,IF(AND(I95=$N$4,D95=$N$5),2.5,IF(AND(I95=$N$3,D95=$N$4),3.5,IF(AND(I95=$N$6,D95=$N$5),1.49,IF(AND(I95=$N$5,D95=$N$4),2.49,IF(AND(I95=$N$4,D95=$N$3),3.49,E95)))))))</f>
        <v>2</v>
      </c>
      <c r="K95" s="91" t="s">
        <v>91</v>
      </c>
      <c r="L95" s="397"/>
      <c r="Q95" s="165"/>
    </row>
    <row r="96" spans="1:17" s="163" customFormat="1" ht="21" customHeight="1" x14ac:dyDescent="0.25">
      <c r="A96" s="406" t="s">
        <v>157</v>
      </c>
      <c r="B96" s="302"/>
      <c r="C96" s="302"/>
      <c r="D96" s="302"/>
      <c r="E96" s="302"/>
      <c r="F96" s="302"/>
      <c r="G96" s="302"/>
      <c r="H96" s="302"/>
      <c r="I96" s="302"/>
      <c r="J96" s="302"/>
      <c r="K96" s="303"/>
      <c r="L96" s="397"/>
      <c r="Q96" s="165"/>
    </row>
    <row r="97" spans="1:17" s="163" customFormat="1" ht="53.5" customHeight="1" x14ac:dyDescent="0.25">
      <c r="A97" s="532" t="s">
        <v>158</v>
      </c>
      <c r="B97" s="533"/>
      <c r="C97" s="307" t="s">
        <v>338</v>
      </c>
      <c r="D97" s="178" t="s">
        <v>42</v>
      </c>
      <c r="E97" s="125">
        <f>IF(D97=$N$6,1,IF(D97=$N$5,2,IF(D97=$N$4,3,IF(D97=$N$3,4,"n/a"))))</f>
        <v>2</v>
      </c>
      <c r="F97" s="527" t="s">
        <v>467</v>
      </c>
      <c r="G97" s="527"/>
      <c r="H97" s="527"/>
      <c r="I97" s="527"/>
      <c r="J97" s="527"/>
      <c r="K97" s="527"/>
      <c r="L97" s="390" t="s">
        <v>96</v>
      </c>
      <c r="Q97" s="165"/>
    </row>
    <row r="98" spans="1:17" s="163" customFormat="1" ht="69.5" customHeight="1" x14ac:dyDescent="0.25">
      <c r="A98" s="528" t="s">
        <v>159</v>
      </c>
      <c r="B98" s="534"/>
      <c r="C98" s="307" t="s">
        <v>338</v>
      </c>
      <c r="D98" s="50" t="s">
        <v>5</v>
      </c>
      <c r="E98" s="125">
        <f>IF(D98=$N$6,1,IF(D98=$N$5,2,IF(D98=$N$4,3,IF(D98=$N$3,4,"n/a"))))</f>
        <v>3</v>
      </c>
      <c r="F98" s="550" t="s">
        <v>528</v>
      </c>
      <c r="G98" s="544"/>
      <c r="H98" s="544"/>
      <c r="I98" s="544"/>
      <c r="J98" s="544"/>
      <c r="K98" s="551"/>
      <c r="L98" s="390" t="s">
        <v>96</v>
      </c>
      <c r="P98" s="323"/>
      <c r="Q98" s="165"/>
    </row>
    <row r="99" spans="1:17" s="163" customFormat="1" ht="63" customHeight="1" thickBot="1" x14ac:dyDescent="0.3">
      <c r="A99" s="535" t="s">
        <v>160</v>
      </c>
      <c r="B99" s="536"/>
      <c r="C99" s="308" t="s">
        <v>338</v>
      </c>
      <c r="D99" s="298" t="s">
        <v>5</v>
      </c>
      <c r="E99" s="299">
        <f>IF(D99=$N$6,1,IF(D99=$N$5,2,IF(D99=$N$4,3,IF(D99=$N$3,4,"n/a"))))</f>
        <v>3</v>
      </c>
      <c r="F99" s="552" t="s">
        <v>456</v>
      </c>
      <c r="G99" s="553"/>
      <c r="H99" s="553"/>
      <c r="I99" s="553"/>
      <c r="J99" s="553"/>
      <c r="K99" s="554"/>
      <c r="L99" s="397"/>
      <c r="P99" s="323"/>
      <c r="Q99" s="165"/>
    </row>
    <row r="100" spans="1:17" s="163" customFormat="1" ht="26.25" customHeight="1" thickBot="1" x14ac:dyDescent="0.3">
      <c r="A100" s="581"/>
      <c r="B100" s="582"/>
      <c r="C100" s="305" t="s">
        <v>24</v>
      </c>
      <c r="D100" s="29" t="str">
        <f>IF(E100&lt;1.5,"Low",IF(E100&lt;2.5,"Moderate",IF(E100&lt;3.5,"Substantial",IF(E100&lt;4.5,"High","n/a"))))</f>
        <v>Substantial</v>
      </c>
      <c r="E100" s="154">
        <f>IF(COUNT(E97:E99)=0,"n/a",AVERAGE(E97:E99))</f>
        <v>2.6666666666666665</v>
      </c>
      <c r="F100" s="30">
        <f>E100</f>
        <v>2.6666666666666665</v>
      </c>
      <c r="G100" s="226"/>
      <c r="H100" s="31" t="s">
        <v>23</v>
      </c>
      <c r="I100" s="28" t="str">
        <f>D100</f>
        <v>Substantial</v>
      </c>
      <c r="J100" s="32">
        <f>IF(I100=$N$7,"n/a",IF(AND(I100=$N$5,D100=$N$6),1.5,IF(AND(I100=$N$4,D100=$N$5),2.5,IF(AND(I100=$N$3,D100=$N$4),3.5,IF(AND(I100=$N$6,D100=$N$5),1.49,IF(AND(I100=$N$5,D100=$N$4),2.49,IF(AND(I100=$N$4,D100=$N$3),3.49,E100)))))))</f>
        <v>2.6666666666666665</v>
      </c>
      <c r="K100" s="91" t="s">
        <v>91</v>
      </c>
      <c r="L100" s="397"/>
      <c r="P100" s="323"/>
      <c r="Q100" s="165"/>
    </row>
    <row r="101" spans="1:17" s="163" customFormat="1" ht="23.25" customHeight="1" thickBot="1" x14ac:dyDescent="0.3">
      <c r="A101" s="166" t="s">
        <v>218</v>
      </c>
      <c r="B101" s="167"/>
      <c r="C101" s="167"/>
      <c r="D101" s="167"/>
      <c r="E101" s="167"/>
      <c r="F101" s="167"/>
      <c r="G101" s="167"/>
      <c r="H101" s="167"/>
      <c r="I101" s="167"/>
      <c r="J101" s="167"/>
      <c r="K101" s="167"/>
      <c r="L101" s="397"/>
      <c r="M101" s="165"/>
    </row>
    <row r="102" spans="1:17" s="163" customFormat="1" ht="20.25" customHeight="1" x14ac:dyDescent="0.25">
      <c r="A102" s="407" t="s">
        <v>162</v>
      </c>
      <c r="B102" s="224"/>
      <c r="C102" s="224"/>
      <c r="D102" s="224"/>
      <c r="E102" s="224"/>
      <c r="F102" s="224"/>
      <c r="G102" s="224"/>
      <c r="H102" s="224"/>
      <c r="I102" s="224"/>
      <c r="J102" s="224"/>
      <c r="K102" s="225"/>
      <c r="L102" s="397"/>
    </row>
    <row r="103" spans="1:17" s="163" customFormat="1" ht="30.75" customHeight="1" x14ac:dyDescent="0.25">
      <c r="A103" s="559" t="s">
        <v>179</v>
      </c>
      <c r="B103" s="560"/>
      <c r="C103" s="241" t="s">
        <v>426</v>
      </c>
      <c r="D103" s="235" t="s">
        <v>42</v>
      </c>
      <c r="E103" s="223">
        <f>IF(D103=$N$6,1,IF(D103=$N$5,2,IF(D103=$N$4,3,IF(D103=$N$3,4,"n/a"))))</f>
        <v>2</v>
      </c>
      <c r="F103" s="527" t="s">
        <v>546</v>
      </c>
      <c r="G103" s="527"/>
      <c r="H103" s="527"/>
      <c r="I103" s="527"/>
      <c r="J103" s="527"/>
      <c r="K103" s="527"/>
      <c r="L103" s="390" t="s">
        <v>96</v>
      </c>
      <c r="Q103" s="165"/>
    </row>
    <row r="104" spans="1:17" s="163" customFormat="1" ht="32.25" customHeight="1" x14ac:dyDescent="0.25">
      <c r="A104" s="557" t="s">
        <v>180</v>
      </c>
      <c r="B104" s="558"/>
      <c r="C104" s="242" t="s">
        <v>338</v>
      </c>
      <c r="D104" s="205" t="s">
        <v>42</v>
      </c>
      <c r="E104" s="125">
        <f>IF(D104=$N$6,1,IF(D104=$N$5,2,IF(D104=$N$4,3,IF(D104=$N$3,4,"n/a"))))</f>
        <v>2</v>
      </c>
      <c r="F104" s="544" t="s">
        <v>457</v>
      </c>
      <c r="G104" s="544"/>
      <c r="H104" s="544"/>
      <c r="I104" s="544"/>
      <c r="J104" s="544"/>
      <c r="K104" s="544"/>
      <c r="L104" s="390" t="s">
        <v>96</v>
      </c>
      <c r="Q104" s="168"/>
    </row>
    <row r="105" spans="1:17" ht="47" customHeight="1" thickBot="1" x14ac:dyDescent="0.3">
      <c r="A105" s="569" t="s">
        <v>181</v>
      </c>
      <c r="B105" s="570"/>
      <c r="C105" s="243" t="s">
        <v>529</v>
      </c>
      <c r="D105" s="175" t="s">
        <v>42</v>
      </c>
      <c r="E105" s="185">
        <f>IF(D105=$N$6,1,IF(D105=$N$5,2,IF(D105=$N$4,3,IF(D105=$N$3,4,"n/a"))))</f>
        <v>2</v>
      </c>
      <c r="F105" s="544" t="s">
        <v>547</v>
      </c>
      <c r="G105" s="553"/>
      <c r="H105" s="544"/>
      <c r="I105" s="544"/>
      <c r="J105" s="553"/>
      <c r="K105" s="544"/>
      <c r="L105" s="390" t="s">
        <v>96</v>
      </c>
    </row>
    <row r="106" spans="1:17" ht="32.25" customHeight="1" thickBot="1" x14ac:dyDescent="0.3">
      <c r="A106" s="637"/>
      <c r="B106" s="638"/>
      <c r="C106" s="41" t="s">
        <v>24</v>
      </c>
      <c r="D106" s="29" t="str">
        <f>IF(E106&lt;1.5,"Low",IF(E106&lt;2.5,"Moderate",IF(E106&lt;3.5,"Substantial",IF(E106&lt;4.5,"High","n/a"))))</f>
        <v>Moderate</v>
      </c>
      <c r="E106" s="154">
        <f>IF(COUNT(E103:E105)=0,"n/a",AVERAGE(E103:E105))</f>
        <v>2</v>
      </c>
      <c r="F106" s="30">
        <f>E106</f>
        <v>2</v>
      </c>
      <c r="G106" s="227"/>
      <c r="H106" s="53" t="s">
        <v>23</v>
      </c>
      <c r="I106" s="28" t="str">
        <f>D106</f>
        <v>Moderate</v>
      </c>
      <c r="J106" s="32">
        <f>IF(I106=$N$7,"n/a",IF(AND(I106=$N$5,D106=$N$6),1.5,IF(AND(I106=$N$4,D106=$N$5),2.5,IF(AND(I106=$N$3,D106=$N$4),3.5,IF(AND(I106=$N$6,D106=$N$5),1.49,IF(AND(I106=$N$5,D106=$N$4),2.49,IF(AND(I106=$N$4,D106=$N$3),3.49,E106)))))))</f>
        <v>2</v>
      </c>
      <c r="K106" s="91" t="s">
        <v>91</v>
      </c>
      <c r="L106" s="392"/>
    </row>
    <row r="107" spans="1:17" ht="19.5" customHeight="1" x14ac:dyDescent="0.25">
      <c r="A107" s="408" t="s">
        <v>163</v>
      </c>
      <c r="B107" s="224"/>
      <c r="C107" s="224"/>
      <c r="D107" s="224"/>
      <c r="E107" s="224"/>
      <c r="F107" s="224"/>
      <c r="G107" s="224"/>
      <c r="H107" s="224"/>
      <c r="I107" s="224"/>
      <c r="J107" s="224"/>
      <c r="K107" s="225"/>
      <c r="L107" s="392"/>
    </row>
    <row r="108" spans="1:17" ht="78.5" customHeight="1" x14ac:dyDescent="0.25">
      <c r="A108" s="559" t="s">
        <v>182</v>
      </c>
      <c r="B108" s="560"/>
      <c r="C108" s="241" t="s">
        <v>338</v>
      </c>
      <c r="D108" s="178" t="s">
        <v>42</v>
      </c>
      <c r="E108" s="223">
        <f>IF(D108=$N$6,1,IF(D108=$N$5,2,IF(D108=$N$4,3,IF(D108=$N$3,4,"n/a"))))</f>
        <v>2</v>
      </c>
      <c r="F108" s="527" t="s">
        <v>530</v>
      </c>
      <c r="G108" s="527"/>
      <c r="H108" s="527"/>
      <c r="I108" s="527"/>
      <c r="J108" s="527"/>
      <c r="K108" s="527"/>
      <c r="L108" s="392"/>
    </row>
    <row r="109" spans="1:17" ht="44.5" customHeight="1" thickBot="1" x14ac:dyDescent="0.3">
      <c r="A109" s="571" t="s">
        <v>183</v>
      </c>
      <c r="B109" s="572"/>
      <c r="C109" s="244" t="s">
        <v>338</v>
      </c>
      <c r="D109" s="177" t="s">
        <v>42</v>
      </c>
      <c r="E109" s="185">
        <f>IF(D109=$N$6,1,IF(D109=$N$5,2,IF(D109=$N$4,3,IF(D109=$N$3,4,"n/a"))))</f>
        <v>2</v>
      </c>
      <c r="F109" s="555" t="s">
        <v>458</v>
      </c>
      <c r="G109" s="556"/>
      <c r="H109" s="556"/>
      <c r="I109" s="556"/>
      <c r="J109" s="556"/>
      <c r="K109" s="554"/>
      <c r="L109" s="392"/>
    </row>
    <row r="110" spans="1:17" ht="27" customHeight="1" thickBot="1" x14ac:dyDescent="0.3">
      <c r="A110" s="567"/>
      <c r="B110" s="568"/>
      <c r="C110" s="41" t="s">
        <v>24</v>
      </c>
      <c r="D110" s="29" t="str">
        <f>IF(E110&lt;1.5,"Low",IF(E110&lt;2.5,"Moderate",IF(E110&lt;3.5,"Substantial",IF(E110&lt;4.5,"High","n/a"))))</f>
        <v>Moderate</v>
      </c>
      <c r="E110" s="154">
        <f>IF(COUNT(E108:E109)=0,"n/a",AVERAGE(E108:E109))</f>
        <v>2</v>
      </c>
      <c r="F110" s="30">
        <f>E110</f>
        <v>2</v>
      </c>
      <c r="G110" s="226"/>
      <c r="H110" s="31" t="s">
        <v>23</v>
      </c>
      <c r="I110" s="28" t="str">
        <f>D110</f>
        <v>Moderate</v>
      </c>
      <c r="J110" s="32">
        <f>IF(I110=$N$7,"n/a",IF(AND(I110=$N$5,D110=$N$6),1.5,IF(AND(I110=$N$4,D110=$N$5),2.5,IF(AND(I110=$N$3,D110=$N$4),3.5,IF(AND(I110=$N$6,D110=$N$5),1.49,IF(AND(I110=$N$5,D110=$N$4),2.49,IF(AND(I110=$N$4,D110=$N$3),3.49,E110)))))))</f>
        <v>2</v>
      </c>
      <c r="K110" s="91" t="s">
        <v>91</v>
      </c>
      <c r="L110" s="392"/>
    </row>
    <row r="111" spans="1:17" ht="21" customHeight="1" x14ac:dyDescent="0.35">
      <c r="A111" s="408" t="s">
        <v>164</v>
      </c>
      <c r="B111" s="224"/>
      <c r="C111" s="224"/>
      <c r="D111" s="224"/>
      <c r="E111" s="224"/>
      <c r="F111" s="224"/>
      <c r="G111" s="224"/>
      <c r="H111" s="224"/>
      <c r="I111" s="224"/>
      <c r="J111" s="224"/>
      <c r="K111" s="225"/>
      <c r="L111" s="392"/>
      <c r="Q111" s="169"/>
    </row>
    <row r="112" spans="1:17" ht="46.5" customHeight="1" x14ac:dyDescent="0.25">
      <c r="A112" s="559" t="s">
        <v>184</v>
      </c>
      <c r="B112" s="560"/>
      <c r="C112" s="241" t="s">
        <v>426</v>
      </c>
      <c r="D112" s="235" t="s">
        <v>5</v>
      </c>
      <c r="E112" s="223">
        <f>IF(D112=$N$6,1,IF(D112=$N$5,2,IF(D112=$N$4,3,IF(D112=$N$3,4,"n/a"))))</f>
        <v>3</v>
      </c>
      <c r="F112" s="527" t="s">
        <v>531</v>
      </c>
      <c r="G112" s="527"/>
      <c r="H112" s="527"/>
      <c r="I112" s="527"/>
      <c r="J112" s="527"/>
      <c r="K112" s="527"/>
      <c r="L112" s="392"/>
    </row>
    <row r="113" spans="1:12" ht="30.75" customHeight="1" x14ac:dyDescent="0.25">
      <c r="A113" s="557" t="s">
        <v>185</v>
      </c>
      <c r="B113" s="558"/>
      <c r="C113" s="242"/>
      <c r="D113" s="205" t="s">
        <v>42</v>
      </c>
      <c r="E113" s="125">
        <f>IF(D113=$N$6,1,IF(D113=$N$5,2,IF(D113=$N$4,3,IF(D113=$N$3,4,"n/a"))))</f>
        <v>2</v>
      </c>
      <c r="F113" s="550" t="s">
        <v>532</v>
      </c>
      <c r="G113" s="544"/>
      <c r="H113" s="544"/>
      <c r="I113" s="544"/>
      <c r="J113" s="544"/>
      <c r="K113" s="551"/>
      <c r="L113" s="392"/>
    </row>
    <row r="114" spans="1:12" ht="42.75" customHeight="1" thickBot="1" x14ac:dyDescent="0.3">
      <c r="A114" s="569" t="s">
        <v>165</v>
      </c>
      <c r="B114" s="570"/>
      <c r="C114" s="243" t="s">
        <v>338</v>
      </c>
      <c r="D114" s="175" t="s">
        <v>42</v>
      </c>
      <c r="E114" s="185">
        <f>IF(D114=$N$6,1,IF(D114=$N$5,2,IF(D114=$N$4,3,IF(D114=$N$3,4,"n/a"))))</f>
        <v>2</v>
      </c>
      <c r="F114" s="552" t="s">
        <v>439</v>
      </c>
      <c r="G114" s="553"/>
      <c r="H114" s="553"/>
      <c r="I114" s="553"/>
      <c r="J114" s="553"/>
      <c r="K114" s="554"/>
      <c r="L114" s="390" t="s">
        <v>96</v>
      </c>
    </row>
    <row r="115" spans="1:12" ht="26.25" customHeight="1" thickBot="1" x14ac:dyDescent="0.3">
      <c r="A115" s="632"/>
      <c r="B115" s="633"/>
      <c r="C115" s="41" t="s">
        <v>24</v>
      </c>
      <c r="D115" s="29" t="str">
        <f>IF(E115&lt;1.5,"Low",IF(E115&lt;2.5,"Moderate",IF(E115&lt;3.5,"Substantial",IF(E115&lt;4.5,"High","n/a"))))</f>
        <v>Moderate</v>
      </c>
      <c r="E115" s="154">
        <f>IF(COUNT(E112:E114)=0,"n/a",AVERAGE(E112:E114))</f>
        <v>2.3333333333333335</v>
      </c>
      <c r="F115" s="30">
        <f>E115</f>
        <v>2.3333333333333335</v>
      </c>
      <c r="G115" s="226"/>
      <c r="H115" s="31" t="s">
        <v>23</v>
      </c>
      <c r="I115" s="28" t="str">
        <f>D115</f>
        <v>Moderate</v>
      </c>
      <c r="J115" s="32">
        <f>IF(I115=$N$7,"n/a",IF(AND(I115=$N$5,D115=$N$6),1.5,IF(AND(I115=$N$4,D115=$N$5),2.5,IF(AND(I115=$N$3,D115=$N$4),3.5,IF(AND(I115=$N$6,D115=$N$5),1.49,IF(AND(I115=$N$5,D115=$N$4),2.49,IF(AND(I115=$N$4,D115=$N$3),3.49,E115)))))))</f>
        <v>2.3333333333333335</v>
      </c>
      <c r="K115" s="91" t="s">
        <v>91</v>
      </c>
      <c r="L115" s="392"/>
    </row>
    <row r="116" spans="1:12" ht="23.25" customHeight="1" x14ac:dyDescent="0.25">
      <c r="A116" s="408" t="s">
        <v>168</v>
      </c>
      <c r="B116" s="224"/>
      <c r="C116" s="224"/>
      <c r="D116" s="224"/>
      <c r="E116" s="224"/>
      <c r="F116" s="224"/>
      <c r="G116" s="224"/>
      <c r="H116" s="224"/>
      <c r="I116" s="224"/>
      <c r="J116" s="224"/>
      <c r="K116" s="225"/>
      <c r="L116" s="392"/>
    </row>
    <row r="117" spans="1:12" ht="69" customHeight="1" x14ac:dyDescent="0.25">
      <c r="A117" s="548" t="s">
        <v>441</v>
      </c>
      <c r="B117" s="549"/>
      <c r="C117" s="245" t="s">
        <v>338</v>
      </c>
      <c r="D117" s="178" t="s">
        <v>4</v>
      </c>
      <c r="E117" s="125">
        <f>IF(D117=$N$6,1,IF(D117=$N$5,2,IF(D117=$N$4,3,IF(D117=$N$3,4,"n/a"))))</f>
        <v>4</v>
      </c>
      <c r="F117" s="527" t="s">
        <v>533</v>
      </c>
      <c r="G117" s="527"/>
      <c r="H117" s="527"/>
      <c r="I117" s="527"/>
      <c r="J117" s="527"/>
      <c r="K117" s="527"/>
      <c r="L117" s="390"/>
    </row>
    <row r="118" spans="1:12" ht="33" customHeight="1" x14ac:dyDescent="0.25">
      <c r="A118" s="548" t="s">
        <v>440</v>
      </c>
      <c r="B118" s="549"/>
      <c r="C118" s="242"/>
      <c r="D118" s="205" t="s">
        <v>42</v>
      </c>
      <c r="E118" s="125">
        <f>IF(D118=$N$6,1,IF(D118=$N$5,2,IF(D118=$N$4,3,IF(D118=$N$3,4,"n/a"))))</f>
        <v>2</v>
      </c>
      <c r="F118" s="550" t="s">
        <v>550</v>
      </c>
      <c r="G118" s="544"/>
      <c r="H118" s="544"/>
      <c r="I118" s="544"/>
      <c r="J118" s="544"/>
      <c r="K118" s="551"/>
      <c r="L118" s="390"/>
    </row>
    <row r="119" spans="1:12" ht="34.5" customHeight="1" thickBot="1" x14ac:dyDescent="0.3">
      <c r="A119" s="634" t="s">
        <v>191</v>
      </c>
      <c r="B119" s="635"/>
      <c r="C119" s="245"/>
      <c r="D119" s="177" t="s">
        <v>19</v>
      </c>
      <c r="E119" s="185" t="str">
        <f>IF(D119=$N$6,1,IF(D119=$N$5,2,IF(D119=$N$4,3,IF(D119=$N$3,4,"n/a"))))</f>
        <v>n/a</v>
      </c>
      <c r="F119" s="552" t="s">
        <v>16</v>
      </c>
      <c r="G119" s="553"/>
      <c r="H119" s="553"/>
      <c r="I119" s="553"/>
      <c r="J119" s="553"/>
      <c r="K119" s="554"/>
      <c r="L119" s="390"/>
    </row>
    <row r="120" spans="1:12" ht="27" customHeight="1" thickBot="1" x14ac:dyDescent="0.3">
      <c r="A120" s="567"/>
      <c r="B120" s="568"/>
      <c r="C120" s="41" t="s">
        <v>24</v>
      </c>
      <c r="D120" s="29" t="str">
        <f>IF(E120&lt;1.5,"Low",IF(E120&lt;2.5,"Moderate",IF(E120&lt;3.5,"Substantial",IF(E120&lt;4.5,"High","n/a"))))</f>
        <v>Substantial</v>
      </c>
      <c r="E120" s="154">
        <f>IF(COUNT(E117:E119)=0,"n/a",AVERAGE(E117:E119))</f>
        <v>3</v>
      </c>
      <c r="F120" s="30">
        <f>E120</f>
        <v>3</v>
      </c>
      <c r="G120" s="226"/>
      <c r="H120" s="31" t="s">
        <v>23</v>
      </c>
      <c r="I120" s="28" t="str">
        <f>D120</f>
        <v>Substantial</v>
      </c>
      <c r="J120" s="32">
        <f>IF(I120=$N$7,"n/a",IF(AND(I120=$N$5,D120=$N$6),1.5,IF(AND(I120=$N$4,D120=$N$5),2.5,IF(AND(I120=$N$3,D120=$N$4),3.5,IF(AND(I120=$N$6,D120=$N$5),1.49,IF(AND(I120=$N$5,D120=$N$4),2.49,IF(AND(I120=$N$4,D120=$N$3),3.49,E120)))))))</f>
        <v>3</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8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55" zoomScaleNormal="100" zoomScaleSheetLayoutView="115" workbookViewId="0">
      <selection activeCell="B10" sqref="B10"/>
    </sheetView>
  </sheetViews>
  <sheetFormatPr baseColWidth="10" defaultColWidth="8.81640625" defaultRowHeight="12.5" x14ac:dyDescent="0.25"/>
  <cols>
    <col min="1" max="1" width="12.81640625" style="95" customWidth="1"/>
    <col min="2" max="2" width="126" style="95" customWidth="1"/>
    <col min="3" max="3" width="8.81640625" style="95"/>
    <col min="4" max="6" width="17.81640625" style="95" customWidth="1"/>
    <col min="7" max="16384" width="8.81640625" style="95"/>
  </cols>
  <sheetData>
    <row r="1" spans="1:2" ht="24" customHeight="1" thickBot="1" x14ac:dyDescent="0.3">
      <c r="A1" s="652" t="s">
        <v>122</v>
      </c>
      <c r="B1" s="653"/>
    </row>
    <row r="2" spans="1:2" s="163" customFormat="1" ht="23.25" customHeight="1" x14ac:dyDescent="0.25">
      <c r="A2" s="654" t="s">
        <v>207</v>
      </c>
      <c r="B2" s="655"/>
    </row>
    <row r="3" spans="1:2" ht="40.5" customHeight="1" x14ac:dyDescent="0.25">
      <c r="A3" s="400" t="s">
        <v>196</v>
      </c>
      <c r="B3" s="405" t="s">
        <v>192</v>
      </c>
    </row>
    <row r="4" spans="1:2" ht="36" customHeight="1" x14ac:dyDescent="0.25">
      <c r="A4" s="421" t="s">
        <v>197</v>
      </c>
      <c r="B4" s="97" t="s">
        <v>194</v>
      </c>
    </row>
    <row r="5" spans="1:2" ht="36" customHeight="1" thickBot="1" x14ac:dyDescent="0.3">
      <c r="A5" s="400" t="s">
        <v>211</v>
      </c>
      <c r="B5" s="403" t="s">
        <v>212</v>
      </c>
    </row>
    <row r="6" spans="1:2" ht="23.25" customHeight="1" x14ac:dyDescent="0.25">
      <c r="A6" s="656" t="s">
        <v>193</v>
      </c>
      <c r="B6" s="657"/>
    </row>
    <row r="7" spans="1:2" ht="21.75" customHeight="1" x14ac:dyDescent="0.25">
      <c r="A7" s="399" t="s">
        <v>134</v>
      </c>
      <c r="B7" s="264"/>
    </row>
    <row r="8" spans="1:2" ht="37.5" customHeight="1" x14ac:dyDescent="0.25">
      <c r="A8" s="96">
        <v>1</v>
      </c>
      <c r="B8" s="405" t="s">
        <v>195</v>
      </c>
    </row>
    <row r="9" spans="1:2" ht="22.5" customHeight="1" x14ac:dyDescent="0.3">
      <c r="A9" s="399" t="s">
        <v>132</v>
      </c>
      <c r="B9" s="263"/>
    </row>
    <row r="10" spans="1:2" ht="130.5" customHeight="1" x14ac:dyDescent="0.25">
      <c r="A10" s="404">
        <f>+A8+1</f>
        <v>2</v>
      </c>
      <c r="B10" s="97" t="s">
        <v>208</v>
      </c>
    </row>
    <row r="11" spans="1:2" ht="27" customHeight="1" x14ac:dyDescent="0.25">
      <c r="A11" s="404">
        <f>+A10+1</f>
        <v>3</v>
      </c>
      <c r="B11" s="97" t="s">
        <v>198</v>
      </c>
    </row>
    <row r="12" spans="1:2" ht="23.25" customHeight="1" x14ac:dyDescent="0.25">
      <c r="A12" s="404">
        <f>+A11+1</f>
        <v>4</v>
      </c>
      <c r="B12" s="97" t="s">
        <v>205</v>
      </c>
    </row>
    <row r="13" spans="1:2" ht="114" customHeight="1" x14ac:dyDescent="0.25">
      <c r="A13" s="404">
        <f>+A12+1</f>
        <v>5</v>
      </c>
      <c r="B13" s="97" t="s">
        <v>206</v>
      </c>
    </row>
    <row r="14" spans="1:2" ht="22.5" customHeight="1" x14ac:dyDescent="0.25">
      <c r="A14" s="399" t="s">
        <v>133</v>
      </c>
      <c r="B14" s="264"/>
    </row>
    <row r="15" spans="1:2" ht="54.75" customHeight="1" x14ac:dyDescent="0.25">
      <c r="A15" s="404">
        <f>+A13+1</f>
        <v>6</v>
      </c>
      <c r="B15" s="97" t="s">
        <v>199</v>
      </c>
    </row>
    <row r="16" spans="1:2" ht="23.25" customHeight="1" x14ac:dyDescent="0.25">
      <c r="A16" s="404">
        <f>+A15+1</f>
        <v>7</v>
      </c>
      <c r="B16" s="97" t="s">
        <v>200</v>
      </c>
    </row>
    <row r="17" spans="1:6" ht="24.75" customHeight="1" x14ac:dyDescent="0.25">
      <c r="A17" s="404">
        <f>+A16+1</f>
        <v>8</v>
      </c>
      <c r="B17" s="97" t="s">
        <v>201</v>
      </c>
    </row>
    <row r="18" spans="1:6" ht="24.75" customHeight="1" x14ac:dyDescent="0.25">
      <c r="A18" s="404">
        <f>+A17+1</f>
        <v>9</v>
      </c>
      <c r="B18" s="97" t="s">
        <v>202</v>
      </c>
    </row>
    <row r="19" spans="1:6" ht="21.75" customHeight="1" x14ac:dyDescent="0.25">
      <c r="A19" s="399" t="s">
        <v>134</v>
      </c>
      <c r="B19" s="264"/>
    </row>
    <row r="20" spans="1:6" ht="40.5" customHeight="1" thickBot="1" x14ac:dyDescent="0.3">
      <c r="A20" s="96">
        <f>+A18+1</f>
        <v>10</v>
      </c>
      <c r="B20" s="403" t="s">
        <v>203</v>
      </c>
    </row>
    <row r="21" spans="1:6" ht="52.5" customHeight="1" thickBot="1" x14ac:dyDescent="0.3">
      <c r="A21" s="402" t="s">
        <v>123</v>
      </c>
      <c r="B21" s="265" t="s">
        <v>204</v>
      </c>
      <c r="E21" s="14"/>
      <c r="F21" s="14"/>
    </row>
    <row r="24" spans="1:6" ht="17.25" customHeight="1" x14ac:dyDescent="0.25">
      <c r="A24" s="401" t="s">
        <v>93</v>
      </c>
      <c r="B24" s="401" t="s">
        <v>92</v>
      </c>
    </row>
    <row r="25" spans="1:6" x14ac:dyDescent="0.25">
      <c r="A25" s="98" t="s">
        <v>94</v>
      </c>
      <c r="B25" s="98" t="s">
        <v>72</v>
      </c>
    </row>
    <row r="26" spans="1:6" x14ac:dyDescent="0.25">
      <c r="A26" s="98" t="s">
        <v>95</v>
      </c>
      <c r="B26" s="98" t="s">
        <v>72</v>
      </c>
    </row>
    <row r="27" spans="1:6" x14ac:dyDescent="0.25">
      <c r="A27" s="98" t="s">
        <v>97</v>
      </c>
      <c r="B27" s="99" t="s">
        <v>98</v>
      </c>
    </row>
    <row r="28" spans="1:6" ht="34.5" x14ac:dyDescent="0.25">
      <c r="A28" s="100">
        <v>2.1</v>
      </c>
      <c r="B28" s="101" t="s">
        <v>63</v>
      </c>
    </row>
    <row r="29" spans="1:6" x14ac:dyDescent="0.25">
      <c r="A29" s="102" t="s">
        <v>99</v>
      </c>
      <c r="B29" s="102" t="s">
        <v>64</v>
      </c>
    </row>
    <row r="30" spans="1:6" x14ac:dyDescent="0.25">
      <c r="A30" s="102" t="s">
        <v>100</v>
      </c>
      <c r="B30" s="102" t="s">
        <v>47</v>
      </c>
    </row>
    <row r="31" spans="1:6" ht="23" x14ac:dyDescent="0.25">
      <c r="A31" s="103" t="s">
        <v>101</v>
      </c>
      <c r="B31" s="102" t="s">
        <v>66</v>
      </c>
    </row>
    <row r="32" spans="1:6" x14ac:dyDescent="0.25">
      <c r="A32" s="104" t="s">
        <v>102</v>
      </c>
      <c r="B32" s="104" t="s">
        <v>32</v>
      </c>
    </row>
    <row r="33" spans="1:3" ht="23" x14ac:dyDescent="0.25">
      <c r="A33" s="105">
        <v>4</v>
      </c>
      <c r="B33" s="105" t="s">
        <v>103</v>
      </c>
    </row>
    <row r="34" spans="1:3" x14ac:dyDescent="0.25">
      <c r="A34" s="90" t="s">
        <v>104</v>
      </c>
      <c r="B34" s="90" t="s">
        <v>190</v>
      </c>
    </row>
    <row r="35" spans="1:3" x14ac:dyDescent="0.25">
      <c r="A35" s="90" t="s">
        <v>105</v>
      </c>
      <c r="B35" s="90" t="s">
        <v>116</v>
      </c>
    </row>
    <row r="36" spans="1:3" x14ac:dyDescent="0.25">
      <c r="A36" s="90" t="s">
        <v>106</v>
      </c>
      <c r="B36" s="90" t="s">
        <v>115</v>
      </c>
    </row>
    <row r="37" spans="1:3" ht="34.5" x14ac:dyDescent="0.25">
      <c r="A37" s="90" t="s">
        <v>107</v>
      </c>
      <c r="B37" s="90" t="s">
        <v>108</v>
      </c>
    </row>
    <row r="38" spans="1:3" ht="23" x14ac:dyDescent="0.25">
      <c r="A38" s="90" t="s">
        <v>109</v>
      </c>
      <c r="B38" s="90" t="s">
        <v>76</v>
      </c>
    </row>
    <row r="39" spans="1:3" x14ac:dyDescent="0.25">
      <c r="A39" s="90" t="s">
        <v>110</v>
      </c>
      <c r="B39" s="90" t="s">
        <v>117</v>
      </c>
    </row>
    <row r="40" spans="1:3" x14ac:dyDescent="0.25">
      <c r="A40" s="320" t="s">
        <v>111</v>
      </c>
      <c r="B40" s="320" t="s">
        <v>156</v>
      </c>
    </row>
    <row r="41" spans="1:3" x14ac:dyDescent="0.25">
      <c r="A41" s="321" t="s">
        <v>175</v>
      </c>
      <c r="B41" s="321" t="s">
        <v>178</v>
      </c>
    </row>
    <row r="42" spans="1:3" x14ac:dyDescent="0.25">
      <c r="A42" s="321" t="s">
        <v>161</v>
      </c>
      <c r="B42" s="321" t="s">
        <v>120</v>
      </c>
    </row>
    <row r="43" spans="1:3" x14ac:dyDescent="0.25">
      <c r="A43" s="321" t="s">
        <v>114</v>
      </c>
      <c r="B43" s="321" t="s">
        <v>121</v>
      </c>
    </row>
    <row r="44" spans="1:3" x14ac:dyDescent="0.25">
      <c r="A44" s="106" t="s">
        <v>169</v>
      </c>
      <c r="B44" s="106" t="s">
        <v>112</v>
      </c>
    </row>
    <row r="45" spans="1:3" x14ac:dyDescent="0.25">
      <c r="A45" s="106" t="s">
        <v>170</v>
      </c>
      <c r="B45" s="107" t="s">
        <v>113</v>
      </c>
    </row>
    <row r="46" spans="1:3" x14ac:dyDescent="0.25">
      <c r="A46" s="107" t="s">
        <v>171</v>
      </c>
      <c r="B46" s="107" t="s">
        <v>118</v>
      </c>
    </row>
    <row r="47" spans="1:3" x14ac:dyDescent="0.25">
      <c r="A47" s="107" t="s">
        <v>172</v>
      </c>
      <c r="B47" s="107" t="s">
        <v>119</v>
      </c>
    </row>
    <row r="48" spans="1:3" ht="13" thickBot="1" x14ac:dyDescent="0.3">
      <c r="A48" s="324"/>
      <c r="B48" s="324"/>
      <c r="C48" s="14"/>
    </row>
    <row r="49" spans="1:6" ht="27.75" customHeight="1" thickBot="1" x14ac:dyDescent="0.35">
      <c r="A49" s="261"/>
      <c r="B49" s="262"/>
      <c r="D49" s="266"/>
      <c r="E49" s="272" t="s">
        <v>125</v>
      </c>
      <c r="F49" s="267" t="s">
        <v>127</v>
      </c>
    </row>
    <row r="50" spans="1:6" ht="45" customHeight="1" thickBot="1" x14ac:dyDescent="0.3">
      <c r="A50" s="261"/>
      <c r="B50" s="262" t="s">
        <v>135</v>
      </c>
      <c r="C50" s="15"/>
      <c r="D50" s="277" t="s">
        <v>126</v>
      </c>
      <c r="E50" s="273" t="s">
        <v>128</v>
      </c>
      <c r="F50" s="271" t="s">
        <v>129</v>
      </c>
    </row>
    <row r="51" spans="1:6" ht="21.75" customHeight="1" x14ac:dyDescent="0.25">
      <c r="A51" s="261"/>
      <c r="B51" s="262"/>
      <c r="C51" s="15"/>
      <c r="D51" s="278" t="s">
        <v>4</v>
      </c>
      <c r="E51" s="274">
        <v>4</v>
      </c>
      <c r="F51" s="270" t="s">
        <v>136</v>
      </c>
    </row>
    <row r="52" spans="1:6" ht="21.75" customHeight="1" x14ac:dyDescent="0.25">
      <c r="A52" s="261"/>
      <c r="B52" s="262"/>
      <c r="C52" s="15"/>
      <c r="D52" s="279" t="s">
        <v>5</v>
      </c>
      <c r="E52" s="275">
        <v>3</v>
      </c>
      <c r="F52" s="268" t="s">
        <v>137</v>
      </c>
    </row>
    <row r="53" spans="1:6" ht="21.75" customHeight="1" x14ac:dyDescent="0.25">
      <c r="A53" s="261"/>
      <c r="B53" s="262"/>
      <c r="C53" s="15"/>
      <c r="D53" s="280" t="s">
        <v>42</v>
      </c>
      <c r="E53" s="275">
        <v>2</v>
      </c>
      <c r="F53" s="268" t="s">
        <v>138</v>
      </c>
    </row>
    <row r="54" spans="1:6" ht="21.75" customHeight="1" x14ac:dyDescent="0.25">
      <c r="A54" s="261"/>
      <c r="B54" s="262"/>
      <c r="C54" s="15"/>
      <c r="D54" s="281" t="s">
        <v>79</v>
      </c>
      <c r="E54" s="275">
        <v>1</v>
      </c>
      <c r="F54" s="268" t="s">
        <v>131</v>
      </c>
    </row>
    <row r="55" spans="1:6" ht="21.75" customHeight="1" thickBot="1" x14ac:dyDescent="0.3">
      <c r="A55" s="261"/>
      <c r="B55" s="262"/>
      <c r="C55" s="15"/>
      <c r="D55" s="282" t="s">
        <v>19</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2"/>
  <sheetViews>
    <sheetView workbookViewId="0">
      <selection activeCell="B3" sqref="B3:B62"/>
    </sheetView>
  </sheetViews>
  <sheetFormatPr baseColWidth="10" defaultRowHeight="12.5" x14ac:dyDescent="0.25"/>
  <cols>
    <col min="1" max="1" width="6.81640625" customWidth="1"/>
    <col min="2" max="2" width="99.81640625" customWidth="1"/>
    <col min="3" max="3" width="34.81640625" customWidth="1"/>
  </cols>
  <sheetData>
    <row r="1" spans="1:3" x14ac:dyDescent="0.25">
      <c r="A1" s="432" t="s">
        <v>534</v>
      </c>
      <c r="C1" t="s">
        <v>279</v>
      </c>
    </row>
    <row r="2" spans="1:3" x14ac:dyDescent="0.25">
      <c r="A2" s="447"/>
      <c r="B2" t="s">
        <v>291</v>
      </c>
    </row>
    <row r="3" spans="1:3" x14ac:dyDescent="0.25">
      <c r="A3" t="s">
        <v>219</v>
      </c>
      <c r="B3" s="432" t="s">
        <v>240</v>
      </c>
    </row>
    <row r="4" spans="1:3" x14ac:dyDescent="0.25">
      <c r="A4" t="s">
        <v>220</v>
      </c>
      <c r="B4" t="s">
        <v>241</v>
      </c>
    </row>
    <row r="5" spans="1:3" x14ac:dyDescent="0.25">
      <c r="A5" t="s">
        <v>221</v>
      </c>
      <c r="B5" s="432" t="s">
        <v>288</v>
      </c>
    </row>
    <row r="6" spans="1:3" x14ac:dyDescent="0.25">
      <c r="A6" t="s">
        <v>222</v>
      </c>
      <c r="B6" t="s">
        <v>277</v>
      </c>
    </row>
    <row r="7" spans="1:3" x14ac:dyDescent="0.25">
      <c r="A7" t="s">
        <v>223</v>
      </c>
      <c r="B7" t="s">
        <v>239</v>
      </c>
    </row>
    <row r="8" spans="1:3" x14ac:dyDescent="0.25">
      <c r="A8" t="s">
        <v>224</v>
      </c>
      <c r="B8" t="s">
        <v>242</v>
      </c>
    </row>
    <row r="9" spans="1:3" x14ac:dyDescent="0.25">
      <c r="A9" t="s">
        <v>225</v>
      </c>
      <c r="B9" t="s">
        <v>243</v>
      </c>
    </row>
    <row r="10" spans="1:3" x14ac:dyDescent="0.25">
      <c r="A10" t="s">
        <v>226</v>
      </c>
      <c r="B10" t="s">
        <v>244</v>
      </c>
    </row>
    <row r="11" spans="1:3" ht="13.5" customHeight="1" x14ac:dyDescent="0.25">
      <c r="A11" t="s">
        <v>227</v>
      </c>
      <c r="B11" s="423" t="s">
        <v>245</v>
      </c>
    </row>
    <row r="12" spans="1:3" ht="17.5" customHeight="1" x14ac:dyDescent="0.25">
      <c r="A12" t="s">
        <v>228</v>
      </c>
      <c r="B12" s="431" t="s">
        <v>285</v>
      </c>
      <c r="C12" t="s">
        <v>246</v>
      </c>
    </row>
    <row r="13" spans="1:3" x14ac:dyDescent="0.25">
      <c r="A13" t="s">
        <v>229</v>
      </c>
      <c r="B13" t="s">
        <v>247</v>
      </c>
    </row>
    <row r="14" spans="1:3" x14ac:dyDescent="0.25">
      <c r="A14" t="s">
        <v>230</v>
      </c>
      <c r="B14" s="423" t="s">
        <v>248</v>
      </c>
    </row>
    <row r="15" spans="1:3" s="427" customFormat="1" ht="35" customHeight="1" x14ac:dyDescent="0.25">
      <c r="A15" s="427" t="s">
        <v>231</v>
      </c>
      <c r="B15" s="428" t="s">
        <v>249</v>
      </c>
    </row>
    <row r="16" spans="1:3" x14ac:dyDescent="0.25">
      <c r="A16" t="s">
        <v>232</v>
      </c>
      <c r="B16" s="423" t="s">
        <v>257</v>
      </c>
    </row>
    <row r="17" spans="1:3" x14ac:dyDescent="0.25">
      <c r="A17" t="s">
        <v>233</v>
      </c>
      <c r="B17" s="423" t="s">
        <v>258</v>
      </c>
      <c r="C17" t="s">
        <v>293</v>
      </c>
    </row>
    <row r="18" spans="1:3" ht="17.5" customHeight="1" x14ac:dyDescent="0.25">
      <c r="A18" t="s">
        <v>234</v>
      </c>
      <c r="B18" s="424" t="s">
        <v>259</v>
      </c>
    </row>
    <row r="19" spans="1:3" ht="25" x14ac:dyDescent="0.25">
      <c r="A19" s="447" t="s">
        <v>235</v>
      </c>
      <c r="B19" s="423" t="s">
        <v>289</v>
      </c>
      <c r="C19" t="s">
        <v>290</v>
      </c>
    </row>
    <row r="20" spans="1:3" x14ac:dyDescent="0.25">
      <c r="A20" t="s">
        <v>236</v>
      </c>
      <c r="B20" s="423" t="s">
        <v>260</v>
      </c>
    </row>
    <row r="21" spans="1:3" ht="18" customHeight="1" x14ac:dyDescent="0.25">
      <c r="A21" s="447" t="s">
        <v>237</v>
      </c>
      <c r="B21" s="424" t="s">
        <v>261</v>
      </c>
      <c r="C21" t="s">
        <v>278</v>
      </c>
    </row>
    <row r="22" spans="1:3" x14ac:dyDescent="0.25">
      <c r="A22" t="s">
        <v>238</v>
      </c>
      <c r="B22" s="423" t="s">
        <v>262</v>
      </c>
    </row>
    <row r="23" spans="1:3" ht="25" x14ac:dyDescent="0.25">
      <c r="A23" t="s">
        <v>263</v>
      </c>
      <c r="B23" s="423" t="s">
        <v>276</v>
      </c>
    </row>
    <row r="24" spans="1:3" ht="25" x14ac:dyDescent="0.25">
      <c r="A24" t="s">
        <v>264</v>
      </c>
      <c r="B24" s="423" t="s">
        <v>280</v>
      </c>
    </row>
    <row r="25" spans="1:3" ht="25" x14ac:dyDescent="0.25">
      <c r="A25" t="s">
        <v>265</v>
      </c>
      <c r="B25" s="423" t="s">
        <v>281</v>
      </c>
    </row>
    <row r="26" spans="1:3" x14ac:dyDescent="0.25">
      <c r="A26" t="s">
        <v>266</v>
      </c>
      <c r="B26" s="433" t="s">
        <v>287</v>
      </c>
    </row>
    <row r="27" spans="1:3" ht="25" x14ac:dyDescent="0.25">
      <c r="A27" t="s">
        <v>267</v>
      </c>
      <c r="B27" s="445" t="s">
        <v>514</v>
      </c>
    </row>
    <row r="28" spans="1:3" ht="30" customHeight="1" x14ac:dyDescent="0.25">
      <c r="A28" t="s">
        <v>268</v>
      </c>
      <c r="B28" s="423" t="s">
        <v>390</v>
      </c>
    </row>
    <row r="29" spans="1:3" x14ac:dyDescent="0.25">
      <c r="A29" t="s">
        <v>269</v>
      </c>
      <c r="B29" s="433" t="s">
        <v>391</v>
      </c>
    </row>
    <row r="30" spans="1:3" x14ac:dyDescent="0.25">
      <c r="A30" t="s">
        <v>270</v>
      </c>
      <c r="B30" s="433" t="s">
        <v>411</v>
      </c>
    </row>
    <row r="31" spans="1:3" x14ac:dyDescent="0.25">
      <c r="A31" t="s">
        <v>271</v>
      </c>
      <c r="B31" s="433" t="s">
        <v>412</v>
      </c>
    </row>
    <row r="32" spans="1:3" x14ac:dyDescent="0.25">
      <c r="A32" t="s">
        <v>272</v>
      </c>
      <c r="B32" s="433" t="s">
        <v>413</v>
      </c>
    </row>
    <row r="33" spans="1:2" x14ac:dyDescent="0.25">
      <c r="A33" t="s">
        <v>273</v>
      </c>
      <c r="B33" s="433" t="s">
        <v>414</v>
      </c>
    </row>
    <row r="34" spans="1:2" x14ac:dyDescent="0.25">
      <c r="A34" t="s">
        <v>274</v>
      </c>
      <c r="B34" s="433" t="s">
        <v>415</v>
      </c>
    </row>
    <row r="35" spans="1:2" x14ac:dyDescent="0.25">
      <c r="A35" t="s">
        <v>275</v>
      </c>
      <c r="B35" s="433" t="s">
        <v>416</v>
      </c>
    </row>
    <row r="36" spans="1:2" x14ac:dyDescent="0.25">
      <c r="A36" t="s">
        <v>360</v>
      </c>
      <c r="B36" t="s">
        <v>410</v>
      </c>
    </row>
    <row r="37" spans="1:2" x14ac:dyDescent="0.25">
      <c r="A37" t="s">
        <v>361</v>
      </c>
      <c r="B37" s="445" t="s">
        <v>515</v>
      </c>
    </row>
    <row r="38" spans="1:2" ht="25" x14ac:dyDescent="0.25">
      <c r="A38" t="s">
        <v>362</v>
      </c>
      <c r="B38" s="433" t="s">
        <v>494</v>
      </c>
    </row>
    <row r="39" spans="1:2" ht="25" x14ac:dyDescent="0.25">
      <c r="A39" t="s">
        <v>363</v>
      </c>
      <c r="B39" s="444" t="s">
        <v>512</v>
      </c>
    </row>
    <row r="40" spans="1:2" x14ac:dyDescent="0.25">
      <c r="A40" t="s">
        <v>364</v>
      </c>
      <c r="B40" s="430" t="s">
        <v>513</v>
      </c>
    </row>
    <row r="41" spans="1:2" ht="25" x14ac:dyDescent="0.25">
      <c r="A41" t="s">
        <v>365</v>
      </c>
      <c r="B41" s="446" t="s">
        <v>517</v>
      </c>
    </row>
    <row r="42" spans="1:2" ht="25" x14ac:dyDescent="0.25">
      <c r="A42" s="432" t="s">
        <v>366</v>
      </c>
      <c r="B42" s="446" t="s">
        <v>548</v>
      </c>
    </row>
    <row r="43" spans="1:2" ht="25" x14ac:dyDescent="0.25">
      <c r="A43" t="s">
        <v>367</v>
      </c>
      <c r="B43" s="446" t="s">
        <v>549</v>
      </c>
    </row>
    <row r="44" spans="1:2" ht="50" x14ac:dyDescent="0.25">
      <c r="A44" t="s">
        <v>368</v>
      </c>
      <c r="B44" s="423" t="s">
        <v>551</v>
      </c>
    </row>
    <row r="45" spans="1:2" ht="25" x14ac:dyDescent="0.25">
      <c r="A45" t="s">
        <v>369</v>
      </c>
      <c r="B45" s="445" t="s">
        <v>559</v>
      </c>
    </row>
    <row r="46" spans="1:2" ht="25" x14ac:dyDescent="0.25">
      <c r="A46" t="s">
        <v>370</v>
      </c>
      <c r="B46" s="445" t="s">
        <v>560</v>
      </c>
    </row>
    <row r="47" spans="1:2" ht="25" x14ac:dyDescent="0.25">
      <c r="A47" t="s">
        <v>371</v>
      </c>
      <c r="B47" s="423" t="s">
        <v>561</v>
      </c>
    </row>
    <row r="48" spans="1:2" ht="25" x14ac:dyDescent="0.25">
      <c r="A48" t="s">
        <v>372</v>
      </c>
      <c r="B48" s="423" t="s">
        <v>562</v>
      </c>
    </row>
    <row r="49" spans="1:2" ht="50" x14ac:dyDescent="0.25">
      <c r="A49" t="s">
        <v>373</v>
      </c>
      <c r="B49" s="445" t="s">
        <v>563</v>
      </c>
    </row>
    <row r="50" spans="1:2" ht="25" x14ac:dyDescent="0.25">
      <c r="A50" t="s">
        <v>374</v>
      </c>
      <c r="B50" s="423" t="s">
        <v>564</v>
      </c>
    </row>
    <row r="51" spans="1:2" ht="43.5" x14ac:dyDescent="0.25">
      <c r="A51" t="s">
        <v>375</v>
      </c>
      <c r="B51" s="448" t="s">
        <v>565</v>
      </c>
    </row>
    <row r="52" spans="1:2" ht="25" x14ac:dyDescent="0.25">
      <c r="A52" t="s">
        <v>376</v>
      </c>
      <c r="B52" s="423" t="s">
        <v>566</v>
      </c>
    </row>
    <row r="53" spans="1:2" ht="25" x14ac:dyDescent="0.25">
      <c r="A53" t="s">
        <v>377</v>
      </c>
      <c r="B53" s="423" t="s">
        <v>567</v>
      </c>
    </row>
    <row r="54" spans="1:2" x14ac:dyDescent="0.25">
      <c r="A54" t="s">
        <v>378</v>
      </c>
      <c r="B54" s="423" t="s">
        <v>568</v>
      </c>
    </row>
    <row r="55" spans="1:2" ht="37.5" x14ac:dyDescent="0.25">
      <c r="A55" t="s">
        <v>379</v>
      </c>
      <c r="B55" s="423" t="s">
        <v>569</v>
      </c>
    </row>
    <row r="56" spans="1:2" ht="25" x14ac:dyDescent="0.25">
      <c r="A56" t="s">
        <v>552</v>
      </c>
      <c r="B56" s="423" t="s">
        <v>570</v>
      </c>
    </row>
    <row r="57" spans="1:2" ht="25" x14ac:dyDescent="0.25">
      <c r="A57" t="s">
        <v>553</v>
      </c>
      <c r="B57" s="423" t="s">
        <v>571</v>
      </c>
    </row>
    <row r="58" spans="1:2" x14ac:dyDescent="0.25">
      <c r="A58" t="s">
        <v>554</v>
      </c>
      <c r="B58" s="423" t="s">
        <v>572</v>
      </c>
    </row>
    <row r="59" spans="1:2" ht="25" x14ac:dyDescent="0.25">
      <c r="A59" t="s">
        <v>555</v>
      </c>
      <c r="B59" s="423" t="s">
        <v>573</v>
      </c>
    </row>
    <row r="60" spans="1:2" x14ac:dyDescent="0.25">
      <c r="A60" t="s">
        <v>556</v>
      </c>
      <c r="B60" s="423" t="s">
        <v>574</v>
      </c>
    </row>
    <row r="61" spans="1:2" ht="37.5" x14ac:dyDescent="0.25">
      <c r="A61" t="s">
        <v>557</v>
      </c>
      <c r="B61" s="423" t="s">
        <v>575</v>
      </c>
    </row>
    <row r="62" spans="1:2" x14ac:dyDescent="0.25">
      <c r="A62" t="s">
        <v>558</v>
      </c>
      <c r="B62" s="423" t="s">
        <v>576</v>
      </c>
    </row>
  </sheetData>
  <pageMargins left="0.7" right="0.7" top="0.78740157499999996" bottom="0.78740157499999996" header="0.3" footer="0.3"/>
  <pageSetup paperSize="9" scale="8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57" workbookViewId="0">
      <selection activeCell="A61" sqref="A61"/>
    </sheetView>
  </sheetViews>
  <sheetFormatPr baseColWidth="10" defaultRowHeight="12.5" x14ac:dyDescent="0.25"/>
  <cols>
    <col min="1" max="1" width="101.7265625" customWidth="1"/>
  </cols>
  <sheetData>
    <row r="1" spans="1:1" x14ac:dyDescent="0.25">
      <c r="A1" s="432" t="s">
        <v>240</v>
      </c>
    </row>
    <row r="2" spans="1:1" ht="37.5" x14ac:dyDescent="0.25">
      <c r="A2" s="423" t="s">
        <v>569</v>
      </c>
    </row>
    <row r="3" spans="1:1" ht="25" x14ac:dyDescent="0.25">
      <c r="A3" s="423" t="s">
        <v>567</v>
      </c>
    </row>
    <row r="4" spans="1:1" ht="25" x14ac:dyDescent="0.25">
      <c r="A4" s="445" t="s">
        <v>514</v>
      </c>
    </row>
    <row r="5" spans="1:1" x14ac:dyDescent="0.25">
      <c r="A5" s="423" t="s">
        <v>572</v>
      </c>
    </row>
    <row r="6" spans="1:1" x14ac:dyDescent="0.25">
      <c r="A6" s="433" t="s">
        <v>287</v>
      </c>
    </row>
    <row r="7" spans="1:1" x14ac:dyDescent="0.25">
      <c r="A7" s="432" t="s">
        <v>288</v>
      </c>
    </row>
    <row r="8" spans="1:1" ht="25" x14ac:dyDescent="0.25">
      <c r="A8" s="423" t="s">
        <v>276</v>
      </c>
    </row>
    <row r="9" spans="1:1" ht="25" x14ac:dyDescent="0.25">
      <c r="A9" s="423" t="s">
        <v>281</v>
      </c>
    </row>
    <row r="10" spans="1:1" x14ac:dyDescent="0.25">
      <c r="A10" s="423" t="s">
        <v>262</v>
      </c>
    </row>
    <row r="11" spans="1:1" x14ac:dyDescent="0.25">
      <c r="A11" t="s">
        <v>244</v>
      </c>
    </row>
    <row r="12" spans="1:1" ht="25" x14ac:dyDescent="0.25">
      <c r="A12" s="423" t="s">
        <v>280</v>
      </c>
    </row>
    <row r="13" spans="1:1" ht="25" x14ac:dyDescent="0.25">
      <c r="A13" s="423" t="s">
        <v>566</v>
      </c>
    </row>
    <row r="14" spans="1:1" x14ac:dyDescent="0.25">
      <c r="A14" s="423" t="s">
        <v>289</v>
      </c>
    </row>
    <row r="15" spans="1:1" ht="25" x14ac:dyDescent="0.25">
      <c r="A15" s="445" t="s">
        <v>559</v>
      </c>
    </row>
    <row r="16" spans="1:1" ht="25" x14ac:dyDescent="0.25">
      <c r="A16" s="423" t="s">
        <v>564</v>
      </c>
    </row>
    <row r="17" spans="1:1" ht="25" x14ac:dyDescent="0.25">
      <c r="A17" s="433" t="s">
        <v>494</v>
      </c>
    </row>
    <row r="18" spans="1:1" x14ac:dyDescent="0.25">
      <c r="A18" s="423" t="s">
        <v>248</v>
      </c>
    </row>
    <row r="19" spans="1:1" x14ac:dyDescent="0.25">
      <c r="A19" t="s">
        <v>241</v>
      </c>
    </row>
    <row r="20" spans="1:1" x14ac:dyDescent="0.25">
      <c r="A20" t="s">
        <v>277</v>
      </c>
    </row>
    <row r="21" spans="1:1" ht="25" x14ac:dyDescent="0.25">
      <c r="A21" s="423" t="s">
        <v>573</v>
      </c>
    </row>
    <row r="22" spans="1:1" x14ac:dyDescent="0.25">
      <c r="A22" s="423" t="s">
        <v>257</v>
      </c>
    </row>
    <row r="23" spans="1:1" x14ac:dyDescent="0.25">
      <c r="A23" s="445" t="s">
        <v>515</v>
      </c>
    </row>
    <row r="24" spans="1:1" x14ac:dyDescent="0.25">
      <c r="A24" s="423" t="s">
        <v>260</v>
      </c>
    </row>
    <row r="25" spans="1:1" ht="50" x14ac:dyDescent="0.25">
      <c r="A25" s="445" t="s">
        <v>563</v>
      </c>
    </row>
    <row r="26" spans="1:1" x14ac:dyDescent="0.25">
      <c r="A26" s="423" t="s">
        <v>258</v>
      </c>
    </row>
    <row r="27" spans="1:1" ht="43.5" x14ac:dyDescent="0.25">
      <c r="A27" s="448" t="s">
        <v>565</v>
      </c>
    </row>
    <row r="28" spans="1:1" x14ac:dyDescent="0.25">
      <c r="A28" s="433" t="s">
        <v>415</v>
      </c>
    </row>
    <row r="29" spans="1:1" x14ac:dyDescent="0.25">
      <c r="A29" t="s">
        <v>239</v>
      </c>
    </row>
    <row r="30" spans="1:1" x14ac:dyDescent="0.25">
      <c r="A30" s="423" t="s">
        <v>568</v>
      </c>
    </row>
    <row r="31" spans="1:1" x14ac:dyDescent="0.25">
      <c r="A31" s="433" t="s">
        <v>413</v>
      </c>
    </row>
    <row r="32" spans="1:1" x14ac:dyDescent="0.25">
      <c r="A32" s="423" t="s">
        <v>576</v>
      </c>
    </row>
    <row r="33" spans="1:1" x14ac:dyDescent="0.25">
      <c r="A33" t="s">
        <v>247</v>
      </c>
    </row>
    <row r="34" spans="1:1" ht="25" x14ac:dyDescent="0.25">
      <c r="A34" s="445" t="s">
        <v>560</v>
      </c>
    </row>
    <row r="35" spans="1:1" ht="25" x14ac:dyDescent="0.25">
      <c r="A35" s="423" t="s">
        <v>561</v>
      </c>
    </row>
    <row r="36" spans="1:1" ht="25" x14ac:dyDescent="0.25">
      <c r="A36" s="423" t="s">
        <v>562</v>
      </c>
    </row>
    <row r="37" spans="1:1" ht="25" x14ac:dyDescent="0.25">
      <c r="A37" s="450" t="s">
        <v>249</v>
      </c>
    </row>
    <row r="38" spans="1:1" x14ac:dyDescent="0.25">
      <c r="A38" s="452" t="s">
        <v>391</v>
      </c>
    </row>
    <row r="39" spans="1:1" ht="25" x14ac:dyDescent="0.25">
      <c r="A39" s="423" t="s">
        <v>570</v>
      </c>
    </row>
    <row r="40" spans="1:1" ht="25" x14ac:dyDescent="0.25">
      <c r="A40" s="423" t="s">
        <v>571</v>
      </c>
    </row>
    <row r="41" spans="1:1" x14ac:dyDescent="0.25">
      <c r="A41" s="433" t="s">
        <v>412</v>
      </c>
    </row>
    <row r="42" spans="1:1" x14ac:dyDescent="0.25">
      <c r="A42" t="s">
        <v>243</v>
      </c>
    </row>
    <row r="43" spans="1:1" ht="25" x14ac:dyDescent="0.25">
      <c r="A43" s="446" t="s">
        <v>517</v>
      </c>
    </row>
    <row r="44" spans="1:1" x14ac:dyDescent="0.25">
      <c r="A44" s="451" t="s">
        <v>513</v>
      </c>
    </row>
    <row r="45" spans="1:1" ht="25" x14ac:dyDescent="0.25">
      <c r="A45" s="446" t="s">
        <v>548</v>
      </c>
    </row>
    <row r="46" spans="1:1" ht="25" x14ac:dyDescent="0.25">
      <c r="A46" s="446" t="s">
        <v>549</v>
      </c>
    </row>
    <row r="47" spans="1:1" ht="50" x14ac:dyDescent="0.25">
      <c r="A47" s="423" t="s">
        <v>551</v>
      </c>
    </row>
    <row r="48" spans="1:1" x14ac:dyDescent="0.25">
      <c r="A48" t="s">
        <v>242</v>
      </c>
    </row>
    <row r="49" spans="1:1" x14ac:dyDescent="0.25">
      <c r="A49" s="433" t="s">
        <v>411</v>
      </c>
    </row>
    <row r="50" spans="1:1" x14ac:dyDescent="0.25">
      <c r="A50" t="s">
        <v>410</v>
      </c>
    </row>
    <row r="51" spans="1:1" ht="37.5" x14ac:dyDescent="0.25">
      <c r="A51" s="423" t="s">
        <v>575</v>
      </c>
    </row>
    <row r="52" spans="1:1" ht="25" x14ac:dyDescent="0.25">
      <c r="A52" s="423" t="s">
        <v>390</v>
      </c>
    </row>
    <row r="53" spans="1:1" ht="50" x14ac:dyDescent="0.25">
      <c r="A53" s="424" t="s">
        <v>261</v>
      </c>
    </row>
    <row r="54" spans="1:1" x14ac:dyDescent="0.25">
      <c r="A54" s="423" t="s">
        <v>245</v>
      </c>
    </row>
    <row r="55" spans="1:1" x14ac:dyDescent="0.25">
      <c r="A55" s="423" t="s">
        <v>574</v>
      </c>
    </row>
    <row r="56" spans="1:1" ht="25" x14ac:dyDescent="0.25">
      <c r="A56" s="449" t="s">
        <v>512</v>
      </c>
    </row>
    <row r="57" spans="1:1" x14ac:dyDescent="0.25">
      <c r="A57" s="433" t="s">
        <v>416</v>
      </c>
    </row>
    <row r="58" spans="1:1" x14ac:dyDescent="0.25">
      <c r="A58" s="433" t="s">
        <v>414</v>
      </c>
    </row>
    <row r="59" spans="1:1" ht="25" x14ac:dyDescent="0.25">
      <c r="A59" s="424" t="s">
        <v>259</v>
      </c>
    </row>
    <row r="60" spans="1:1" ht="25" x14ac:dyDescent="0.25">
      <c r="A60" s="431" t="s">
        <v>285</v>
      </c>
    </row>
    <row r="61" spans="1:1" ht="26" x14ac:dyDescent="0.3">
      <c r="A61" s="453" t="s">
        <v>577</v>
      </c>
    </row>
  </sheetData>
  <sortState ref="A2:A60">
    <sortCondition ref="A1"/>
  </sortState>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workbookViewId="0">
      <selection sqref="A1:D47"/>
    </sheetView>
  </sheetViews>
  <sheetFormatPr baseColWidth="10" defaultRowHeight="12.5" x14ac:dyDescent="0.25"/>
  <cols>
    <col min="1" max="1" width="6.1796875" style="425" customWidth="1"/>
    <col min="2" max="2" width="10.08984375" style="425" customWidth="1"/>
    <col min="3" max="3" width="28.90625" customWidth="1"/>
    <col min="4" max="4" width="71.1796875" customWidth="1"/>
  </cols>
  <sheetData>
    <row r="1" spans="1:6" s="436" customFormat="1" ht="13" x14ac:dyDescent="0.3">
      <c r="A1" s="437" t="s">
        <v>295</v>
      </c>
      <c r="B1" s="437" t="s">
        <v>317</v>
      </c>
      <c r="C1" s="438" t="s">
        <v>318</v>
      </c>
      <c r="D1" s="438" t="s">
        <v>320</v>
      </c>
    </row>
    <row r="2" spans="1:6" x14ac:dyDescent="0.25">
      <c r="A2" s="439"/>
      <c r="B2" s="439"/>
      <c r="C2" s="426"/>
      <c r="D2" s="426"/>
    </row>
    <row r="3" spans="1:6" x14ac:dyDescent="0.25">
      <c r="A3" s="439" t="s">
        <v>296</v>
      </c>
      <c r="B3" s="440">
        <v>43648</v>
      </c>
      <c r="C3" s="426" t="s">
        <v>319</v>
      </c>
      <c r="D3" s="426" t="s">
        <v>321</v>
      </c>
    </row>
    <row r="4" spans="1:6" x14ac:dyDescent="0.25">
      <c r="A4" s="439" t="s">
        <v>297</v>
      </c>
      <c r="B4" s="440">
        <v>43648</v>
      </c>
      <c r="C4" s="426" t="s">
        <v>323</v>
      </c>
      <c r="D4" s="426"/>
    </row>
    <row r="5" spans="1:6" x14ac:dyDescent="0.25">
      <c r="A5" s="439" t="s">
        <v>298</v>
      </c>
      <c r="B5" s="439"/>
      <c r="C5" s="426" t="s">
        <v>324</v>
      </c>
      <c r="D5" s="426" t="s">
        <v>325</v>
      </c>
    </row>
    <row r="6" spans="1:6" x14ac:dyDescent="0.25">
      <c r="A6" s="439" t="s">
        <v>299</v>
      </c>
      <c r="B6" s="439">
        <v>4.7</v>
      </c>
      <c r="C6" s="426" t="s">
        <v>326</v>
      </c>
      <c r="D6" s="426" t="s">
        <v>327</v>
      </c>
    </row>
    <row r="7" spans="1:6" x14ac:dyDescent="0.25">
      <c r="A7" s="439" t="s">
        <v>300</v>
      </c>
      <c r="B7" s="439"/>
      <c r="C7" s="426" t="s">
        <v>328</v>
      </c>
      <c r="D7" s="426"/>
    </row>
    <row r="8" spans="1:6" x14ac:dyDescent="0.25">
      <c r="A8" s="439" t="s">
        <v>301</v>
      </c>
      <c r="B8" s="439"/>
      <c r="C8" s="426" t="s">
        <v>329</v>
      </c>
      <c r="D8" s="426"/>
    </row>
    <row r="9" spans="1:6" x14ac:dyDescent="0.25">
      <c r="A9" s="439" t="s">
        <v>302</v>
      </c>
      <c r="B9" s="439">
        <v>5.7</v>
      </c>
      <c r="C9" s="426" t="s">
        <v>330</v>
      </c>
      <c r="D9" s="426" t="s">
        <v>331</v>
      </c>
      <c r="F9">
        <f>286/15</f>
        <v>19.066666666666666</v>
      </c>
    </row>
    <row r="10" spans="1:6" x14ac:dyDescent="0.25">
      <c r="A10" s="439" t="s">
        <v>303</v>
      </c>
      <c r="B10" s="439">
        <v>6.7</v>
      </c>
      <c r="C10" s="426" t="s">
        <v>332</v>
      </c>
      <c r="D10" s="426"/>
    </row>
    <row r="11" spans="1:6" x14ac:dyDescent="0.25">
      <c r="A11" s="439" t="s">
        <v>304</v>
      </c>
      <c r="B11" s="439">
        <v>9.6999999999999993</v>
      </c>
      <c r="C11" s="426" t="s">
        <v>333</v>
      </c>
      <c r="D11" s="426" t="s">
        <v>334</v>
      </c>
    </row>
    <row r="12" spans="1:6" x14ac:dyDescent="0.25">
      <c r="A12" s="439" t="s">
        <v>305</v>
      </c>
      <c r="B12" s="439">
        <v>10.7</v>
      </c>
      <c r="C12" s="426" t="s">
        <v>380</v>
      </c>
      <c r="D12" s="426" t="s">
        <v>381</v>
      </c>
    </row>
    <row r="13" spans="1:6" x14ac:dyDescent="0.25">
      <c r="A13" s="439" t="s">
        <v>306</v>
      </c>
      <c r="B13" s="439"/>
      <c r="C13" s="426" t="s">
        <v>382</v>
      </c>
      <c r="D13" s="426" t="s">
        <v>383</v>
      </c>
    </row>
    <row r="14" spans="1:6" x14ac:dyDescent="0.25">
      <c r="A14" s="439" t="s">
        <v>307</v>
      </c>
      <c r="B14" s="439"/>
      <c r="C14" s="426" t="s">
        <v>384</v>
      </c>
      <c r="D14" s="426" t="s">
        <v>385</v>
      </c>
    </row>
    <row r="15" spans="1:6" x14ac:dyDescent="0.25">
      <c r="A15" s="439" t="s">
        <v>308</v>
      </c>
      <c r="B15" s="439"/>
      <c r="C15" s="426" t="s">
        <v>386</v>
      </c>
      <c r="D15" s="426" t="s">
        <v>387</v>
      </c>
    </row>
    <row r="16" spans="1:6" x14ac:dyDescent="0.25">
      <c r="A16" s="439" t="s">
        <v>309</v>
      </c>
      <c r="C16" s="441" t="s">
        <v>398</v>
      </c>
      <c r="D16" s="441" t="s">
        <v>399</v>
      </c>
    </row>
    <row r="17" spans="1:4" x14ac:dyDescent="0.25">
      <c r="A17" s="439" t="s">
        <v>310</v>
      </c>
      <c r="B17" s="434">
        <v>28.11</v>
      </c>
      <c r="C17" s="430" t="s">
        <v>388</v>
      </c>
      <c r="D17" s="430" t="s">
        <v>389</v>
      </c>
    </row>
    <row r="18" spans="1:4" x14ac:dyDescent="0.25">
      <c r="A18" s="439" t="s">
        <v>311</v>
      </c>
      <c r="B18" s="439"/>
      <c r="C18" s="430" t="s">
        <v>392</v>
      </c>
      <c r="D18" s="430" t="s">
        <v>393</v>
      </c>
    </row>
    <row r="19" spans="1:4" x14ac:dyDescent="0.25">
      <c r="A19" s="439" t="s">
        <v>312</v>
      </c>
      <c r="B19" s="439">
        <v>29.11</v>
      </c>
      <c r="C19" s="430" t="s">
        <v>394</v>
      </c>
      <c r="D19" s="430" t="s">
        <v>396</v>
      </c>
    </row>
    <row r="20" spans="1:4" x14ac:dyDescent="0.25">
      <c r="A20" s="439" t="s">
        <v>313</v>
      </c>
      <c r="B20" s="439">
        <v>30.11</v>
      </c>
      <c r="C20" s="430" t="s">
        <v>395</v>
      </c>
      <c r="D20" s="430" t="s">
        <v>397</v>
      </c>
    </row>
    <row r="21" spans="1:4" x14ac:dyDescent="0.25">
      <c r="A21" s="439" t="s">
        <v>314</v>
      </c>
      <c r="B21" s="439">
        <v>2.12</v>
      </c>
      <c r="C21" s="426" t="s">
        <v>401</v>
      </c>
      <c r="D21" s="426" t="s">
        <v>406</v>
      </c>
    </row>
    <row r="22" spans="1:4" x14ac:dyDescent="0.25">
      <c r="A22" s="439" t="s">
        <v>315</v>
      </c>
      <c r="B22" s="439"/>
      <c r="C22" s="426" t="s">
        <v>402</v>
      </c>
      <c r="D22" s="426" t="s">
        <v>407</v>
      </c>
    </row>
    <row r="23" spans="1:4" x14ac:dyDescent="0.25">
      <c r="A23" s="439" t="s">
        <v>316</v>
      </c>
      <c r="B23" s="439">
        <v>3.12</v>
      </c>
      <c r="C23" s="426" t="s">
        <v>403</v>
      </c>
      <c r="D23" s="426" t="s">
        <v>405</v>
      </c>
    </row>
    <row r="24" spans="1:4" x14ac:dyDescent="0.25">
      <c r="A24" s="439" t="s">
        <v>335</v>
      </c>
      <c r="B24" s="439">
        <v>4.12</v>
      </c>
      <c r="C24" s="426" t="s">
        <v>404</v>
      </c>
      <c r="D24" s="426"/>
    </row>
    <row r="25" spans="1:4" x14ac:dyDescent="0.25">
      <c r="A25" s="439" t="s">
        <v>336</v>
      </c>
      <c r="B25" s="439">
        <v>7.12</v>
      </c>
      <c r="C25" s="426" t="s">
        <v>417</v>
      </c>
      <c r="D25" s="426" t="s">
        <v>418</v>
      </c>
    </row>
    <row r="26" spans="1:4" x14ac:dyDescent="0.25">
      <c r="A26" s="439" t="s">
        <v>337</v>
      </c>
      <c r="B26" s="439">
        <v>9.1199999999999992</v>
      </c>
      <c r="C26" s="426" t="s">
        <v>419</v>
      </c>
      <c r="D26" s="426" t="s">
        <v>420</v>
      </c>
    </row>
    <row r="27" spans="1:4" x14ac:dyDescent="0.25">
      <c r="A27" s="439" t="s">
        <v>338</v>
      </c>
      <c r="B27" s="439">
        <v>9.1199999999999992</v>
      </c>
      <c r="C27" s="426" t="s">
        <v>421</v>
      </c>
      <c r="D27" s="426" t="s">
        <v>422</v>
      </c>
    </row>
    <row r="28" spans="1:4" x14ac:dyDescent="0.25">
      <c r="A28" s="439" t="s">
        <v>339</v>
      </c>
      <c r="B28" s="442" t="s">
        <v>468</v>
      </c>
      <c r="C28" s="430" t="s">
        <v>472</v>
      </c>
      <c r="D28" s="430" t="s">
        <v>482</v>
      </c>
    </row>
    <row r="29" spans="1:4" x14ac:dyDescent="0.25">
      <c r="A29" s="439" t="s">
        <v>340</v>
      </c>
      <c r="B29" s="439">
        <v>10.119999999999999</v>
      </c>
      <c r="C29" s="430" t="s">
        <v>469</v>
      </c>
      <c r="D29" s="430" t="s">
        <v>470</v>
      </c>
    </row>
    <row r="30" spans="1:4" x14ac:dyDescent="0.25">
      <c r="A30" s="439" t="s">
        <v>341</v>
      </c>
      <c r="B30" s="439"/>
      <c r="C30" s="430" t="s">
        <v>471</v>
      </c>
      <c r="D30" s="426"/>
    </row>
    <row r="31" spans="1:4" x14ac:dyDescent="0.25">
      <c r="A31" s="439" t="s">
        <v>342</v>
      </c>
      <c r="B31" s="439">
        <v>11.12</v>
      </c>
      <c r="C31" s="430" t="s">
        <v>473</v>
      </c>
      <c r="D31" s="430" t="s">
        <v>474</v>
      </c>
    </row>
    <row r="32" spans="1:4" x14ac:dyDescent="0.25">
      <c r="A32" s="439" t="s">
        <v>343</v>
      </c>
      <c r="B32" s="439"/>
      <c r="C32" s="430" t="s">
        <v>476</v>
      </c>
      <c r="D32" s="430" t="s">
        <v>475</v>
      </c>
    </row>
    <row r="33" spans="1:4" x14ac:dyDescent="0.25">
      <c r="A33" s="439" t="s">
        <v>344</v>
      </c>
      <c r="B33" s="439"/>
      <c r="C33" s="430" t="s">
        <v>477</v>
      </c>
      <c r="D33" s="430" t="s">
        <v>478</v>
      </c>
    </row>
    <row r="34" spans="1:4" x14ac:dyDescent="0.25">
      <c r="A34" s="439" t="s">
        <v>345</v>
      </c>
      <c r="B34" s="439"/>
      <c r="C34" s="430" t="s">
        <v>479</v>
      </c>
      <c r="D34" s="426"/>
    </row>
    <row r="35" spans="1:4" x14ac:dyDescent="0.25">
      <c r="A35" s="439" t="s">
        <v>346</v>
      </c>
      <c r="B35" s="439"/>
      <c r="C35" s="430" t="s">
        <v>480</v>
      </c>
      <c r="D35" s="430" t="s">
        <v>481</v>
      </c>
    </row>
    <row r="36" spans="1:4" x14ac:dyDescent="0.25">
      <c r="A36" s="439" t="s">
        <v>347</v>
      </c>
      <c r="B36" s="439">
        <v>14.12</v>
      </c>
      <c r="C36" s="426" t="s">
        <v>483</v>
      </c>
      <c r="D36" s="426"/>
    </row>
    <row r="37" spans="1:4" x14ac:dyDescent="0.25">
      <c r="A37" s="439" t="s">
        <v>348</v>
      </c>
      <c r="B37" s="439">
        <v>15.12</v>
      </c>
      <c r="C37" s="426" t="s">
        <v>484</v>
      </c>
      <c r="D37" s="426" t="s">
        <v>485</v>
      </c>
    </row>
    <row r="38" spans="1:4" x14ac:dyDescent="0.25">
      <c r="A38" s="439" t="s">
        <v>349</v>
      </c>
      <c r="B38" s="439"/>
      <c r="C38" s="426" t="s">
        <v>486</v>
      </c>
      <c r="D38" s="426" t="s">
        <v>487</v>
      </c>
    </row>
    <row r="39" spans="1:4" x14ac:dyDescent="0.25">
      <c r="A39" s="439" t="s">
        <v>350</v>
      </c>
      <c r="B39" s="439"/>
      <c r="C39" s="426" t="s">
        <v>488</v>
      </c>
      <c r="D39" s="426" t="s">
        <v>489</v>
      </c>
    </row>
    <row r="40" spans="1:4" x14ac:dyDescent="0.25">
      <c r="A40" s="443" t="s">
        <v>495</v>
      </c>
      <c r="B40" s="439">
        <v>16.12</v>
      </c>
      <c r="C40" s="426" t="s">
        <v>490</v>
      </c>
      <c r="D40" s="426" t="s">
        <v>491</v>
      </c>
    </row>
    <row r="41" spans="1:4" x14ac:dyDescent="0.25">
      <c r="A41" s="443" t="s">
        <v>496</v>
      </c>
      <c r="B41" s="439"/>
      <c r="C41" s="426" t="s">
        <v>492</v>
      </c>
      <c r="D41" s="426" t="s">
        <v>493</v>
      </c>
    </row>
    <row r="42" spans="1:4" x14ac:dyDescent="0.25">
      <c r="A42" s="443" t="s">
        <v>351</v>
      </c>
      <c r="B42" s="439">
        <v>17.12</v>
      </c>
      <c r="C42" s="430" t="s">
        <v>498</v>
      </c>
      <c r="D42" s="430" t="s">
        <v>497</v>
      </c>
    </row>
    <row r="43" spans="1:4" x14ac:dyDescent="0.25">
      <c r="A43" s="443" t="s">
        <v>352</v>
      </c>
      <c r="B43" s="439"/>
      <c r="C43" s="430" t="s">
        <v>499</v>
      </c>
      <c r="D43" s="430" t="s">
        <v>500</v>
      </c>
    </row>
    <row r="44" spans="1:4" x14ac:dyDescent="0.25">
      <c r="A44" s="443" t="s">
        <v>353</v>
      </c>
      <c r="B44" s="439">
        <v>18.12</v>
      </c>
      <c r="C44" s="430" t="s">
        <v>502</v>
      </c>
      <c r="D44" s="430" t="s">
        <v>501</v>
      </c>
    </row>
    <row r="45" spans="1:4" x14ac:dyDescent="0.25">
      <c r="A45" s="443" t="s">
        <v>354</v>
      </c>
      <c r="B45" s="439"/>
      <c r="C45" s="430" t="s">
        <v>503</v>
      </c>
      <c r="D45" s="426"/>
    </row>
    <row r="46" spans="1:4" x14ac:dyDescent="0.25">
      <c r="A46" s="443" t="s">
        <v>355</v>
      </c>
      <c r="B46" s="439"/>
      <c r="C46" s="430" t="s">
        <v>504</v>
      </c>
      <c r="D46" s="430" t="s">
        <v>507</v>
      </c>
    </row>
    <row r="47" spans="1:4" x14ac:dyDescent="0.25">
      <c r="A47" s="443" t="s">
        <v>356</v>
      </c>
      <c r="B47" s="439">
        <v>19.12</v>
      </c>
      <c r="C47" s="426" t="s">
        <v>505</v>
      </c>
      <c r="D47" s="426" t="s">
        <v>506</v>
      </c>
    </row>
    <row r="48" spans="1:4" x14ac:dyDescent="0.25">
      <c r="A48" s="443" t="s">
        <v>357</v>
      </c>
      <c r="B48" s="439"/>
      <c r="C48" s="426"/>
      <c r="D48" s="426"/>
    </row>
    <row r="49" spans="1:4" x14ac:dyDescent="0.25">
      <c r="A49" s="443" t="s">
        <v>358</v>
      </c>
      <c r="B49" s="439"/>
      <c r="C49" s="426"/>
      <c r="D49" s="426"/>
    </row>
    <row r="50" spans="1:4" x14ac:dyDescent="0.25">
      <c r="A50" s="443" t="s">
        <v>359</v>
      </c>
      <c r="B50" s="439"/>
      <c r="C50" s="426"/>
      <c r="D50" s="426"/>
    </row>
    <row r="51" spans="1:4" x14ac:dyDescent="0.25">
      <c r="A51" s="439"/>
      <c r="B51" s="439"/>
      <c r="C51" s="426"/>
      <c r="D51" s="426"/>
    </row>
    <row r="52" spans="1:4" x14ac:dyDescent="0.25">
      <c r="A52" s="439"/>
      <c r="B52" s="439"/>
      <c r="C52" s="426"/>
      <c r="D52" s="426"/>
    </row>
    <row r="53" spans="1:4" x14ac:dyDescent="0.25">
      <c r="A53" s="439"/>
      <c r="B53" s="439"/>
      <c r="C53" s="426"/>
      <c r="D53" s="426"/>
    </row>
    <row r="54" spans="1:4" x14ac:dyDescent="0.25">
      <c r="A54" s="439"/>
      <c r="B54" s="439"/>
      <c r="C54" s="426"/>
      <c r="D54" s="426"/>
    </row>
    <row r="55" spans="1:4" x14ac:dyDescent="0.25">
      <c r="A55" s="439"/>
      <c r="B55" s="439"/>
      <c r="C55" s="426"/>
      <c r="D55" s="426"/>
    </row>
    <row r="56" spans="1:4" x14ac:dyDescent="0.25">
      <c r="A56" s="439"/>
      <c r="B56" s="439"/>
      <c r="C56" s="426"/>
      <c r="D56" s="426"/>
    </row>
  </sheetData>
  <pageMargins left="0.7" right="0.7" top="0.78740157499999996" bottom="0.78740157499999996" header="0.3" footer="0.3"/>
  <pageSetup paperSize="9" scale="77"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pane ySplit="1" topLeftCell="A9" activePane="bottomLeft" state="frozen"/>
      <selection pane="bottomLeft" activeCell="H14" sqref="H14"/>
    </sheetView>
  </sheetViews>
  <sheetFormatPr baseColWidth="10" defaultRowHeight="12.5" x14ac:dyDescent="0.25"/>
  <cols>
    <col min="1" max="1" width="7.1796875" style="435" bestFit="1" customWidth="1"/>
    <col min="3" max="3" width="18.08984375" customWidth="1"/>
    <col min="4" max="4" width="5.36328125" bestFit="1" customWidth="1"/>
    <col min="7" max="7" width="12.6328125" customWidth="1"/>
    <col min="8" max="8" width="53" customWidth="1"/>
  </cols>
  <sheetData>
    <row r="1" spans="1:8" ht="25" x14ac:dyDescent="0.25">
      <c r="A1" s="434" t="s">
        <v>250</v>
      </c>
      <c r="B1" s="426" t="s">
        <v>251</v>
      </c>
      <c r="C1" s="426" t="s">
        <v>252</v>
      </c>
      <c r="D1" s="426" t="s">
        <v>253</v>
      </c>
      <c r="E1" s="426" t="s">
        <v>254</v>
      </c>
      <c r="F1" s="429" t="s">
        <v>282</v>
      </c>
      <c r="G1" s="426" t="s">
        <v>255</v>
      </c>
      <c r="H1" s="426" t="s">
        <v>256</v>
      </c>
    </row>
    <row r="2" spans="1:8" x14ac:dyDescent="0.25">
      <c r="A2" s="434"/>
      <c r="B2" s="426"/>
      <c r="C2" s="426"/>
      <c r="D2" s="426"/>
      <c r="E2" s="426"/>
      <c r="F2" s="426"/>
      <c r="G2" s="426"/>
      <c r="H2" s="426"/>
    </row>
    <row r="3" spans="1:8" x14ac:dyDescent="0.25">
      <c r="A3" s="434">
        <v>1</v>
      </c>
      <c r="B3" s="426"/>
      <c r="C3" s="426"/>
      <c r="D3" s="426"/>
      <c r="E3" s="426"/>
      <c r="F3" s="426"/>
      <c r="G3" s="426"/>
      <c r="H3" s="426"/>
    </row>
    <row r="4" spans="1:8" x14ac:dyDescent="0.25">
      <c r="A4" s="434">
        <v>2</v>
      </c>
      <c r="B4" s="426"/>
      <c r="C4" s="426"/>
      <c r="D4" s="426"/>
      <c r="E4" s="426"/>
      <c r="F4" s="426"/>
      <c r="G4" s="426"/>
      <c r="H4" s="426"/>
    </row>
    <row r="5" spans="1:8" x14ac:dyDescent="0.25">
      <c r="A5" s="434">
        <v>3</v>
      </c>
      <c r="B5" s="426"/>
      <c r="C5" s="426"/>
      <c r="D5" s="426"/>
      <c r="E5" s="426"/>
      <c r="F5" s="426"/>
      <c r="G5" s="426"/>
      <c r="H5" s="426"/>
    </row>
    <row r="6" spans="1:8" x14ac:dyDescent="0.25">
      <c r="A6" s="434">
        <v>4</v>
      </c>
      <c r="B6" s="426"/>
      <c r="C6" s="426"/>
      <c r="D6" s="426"/>
      <c r="E6" s="426"/>
      <c r="F6" s="426"/>
      <c r="G6" s="426"/>
      <c r="H6" s="426"/>
    </row>
    <row r="7" spans="1:8" x14ac:dyDescent="0.25">
      <c r="A7" s="434">
        <v>5</v>
      </c>
      <c r="B7" s="426"/>
      <c r="C7" s="426"/>
      <c r="D7" s="426"/>
      <c r="E7" s="426"/>
      <c r="F7" s="426"/>
      <c r="G7" s="426"/>
      <c r="H7" s="426"/>
    </row>
    <row r="8" spans="1:8" x14ac:dyDescent="0.25">
      <c r="A8" s="434">
        <v>6</v>
      </c>
      <c r="B8" s="426"/>
      <c r="C8" s="426"/>
      <c r="D8" s="426"/>
      <c r="E8" s="426"/>
      <c r="F8" s="426"/>
      <c r="G8" s="426"/>
      <c r="H8" s="426"/>
    </row>
    <row r="9" spans="1:8" x14ac:dyDescent="0.25">
      <c r="A9" s="434">
        <v>7</v>
      </c>
      <c r="B9" s="426"/>
      <c r="C9" s="426"/>
      <c r="D9" s="426"/>
      <c r="E9" s="426"/>
      <c r="F9" s="426"/>
      <c r="G9" s="426"/>
      <c r="H9" s="426"/>
    </row>
    <row r="10" spans="1:8" x14ac:dyDescent="0.25">
      <c r="A10" s="434">
        <v>8</v>
      </c>
      <c r="B10" s="426"/>
      <c r="C10" s="426"/>
      <c r="D10" s="426"/>
      <c r="E10" s="426"/>
      <c r="F10" s="426"/>
      <c r="G10" s="426"/>
      <c r="H10" s="426"/>
    </row>
    <row r="11" spans="1:8" x14ac:dyDescent="0.25">
      <c r="A11" s="434">
        <v>9</v>
      </c>
      <c r="B11" s="426"/>
      <c r="C11" s="426"/>
      <c r="D11" s="426"/>
      <c r="E11" s="426"/>
      <c r="F11" s="426"/>
      <c r="G11" s="426"/>
      <c r="H11" s="426"/>
    </row>
    <row r="12" spans="1:8" x14ac:dyDescent="0.25">
      <c r="A12" s="434">
        <v>10</v>
      </c>
      <c r="B12" s="426"/>
      <c r="C12" s="430" t="s">
        <v>286</v>
      </c>
      <c r="D12" s="426"/>
      <c r="E12" s="426"/>
      <c r="F12" s="426"/>
      <c r="G12" s="426"/>
      <c r="H12" s="426"/>
    </row>
    <row r="13" spans="1:8" x14ac:dyDescent="0.25">
      <c r="A13" s="434">
        <v>11</v>
      </c>
      <c r="B13" s="426"/>
      <c r="C13" s="426"/>
      <c r="D13" s="426"/>
      <c r="E13" s="426"/>
      <c r="F13" s="426"/>
      <c r="G13" s="426"/>
      <c r="H13" s="426"/>
    </row>
    <row r="14" spans="1:8" x14ac:dyDescent="0.25">
      <c r="A14" s="434">
        <v>12</v>
      </c>
      <c r="B14" s="426"/>
      <c r="C14" s="426"/>
      <c r="D14" s="426"/>
      <c r="E14" s="426"/>
      <c r="F14" s="426"/>
      <c r="G14" s="426"/>
      <c r="H14" s="426"/>
    </row>
    <row r="15" spans="1:8" x14ac:dyDescent="0.25">
      <c r="A15" s="434">
        <v>13</v>
      </c>
      <c r="B15" s="426"/>
      <c r="C15" s="426"/>
      <c r="D15" s="426"/>
      <c r="E15" s="426"/>
      <c r="F15" s="426"/>
      <c r="G15" s="426"/>
      <c r="H15" s="426"/>
    </row>
    <row r="16" spans="1:8" x14ac:dyDescent="0.25">
      <c r="A16" s="434">
        <v>14</v>
      </c>
      <c r="B16" s="426"/>
      <c r="C16" s="426"/>
      <c r="D16" s="426"/>
      <c r="E16" s="426"/>
      <c r="F16" s="426"/>
      <c r="G16" s="426"/>
      <c r="H16" s="426" t="s">
        <v>292</v>
      </c>
    </row>
    <row r="17" spans="1:8" x14ac:dyDescent="0.25">
      <c r="A17" s="434">
        <v>15</v>
      </c>
      <c r="B17" s="426"/>
      <c r="C17" s="426" t="s">
        <v>294</v>
      </c>
      <c r="D17" s="426"/>
      <c r="E17" s="426"/>
      <c r="F17" s="426"/>
      <c r="G17" s="426"/>
      <c r="H17" s="426"/>
    </row>
    <row r="18" spans="1:8" x14ac:dyDescent="0.25">
      <c r="A18" s="434">
        <v>16</v>
      </c>
      <c r="B18" s="426"/>
      <c r="C18" s="426"/>
      <c r="D18" s="426"/>
      <c r="E18" s="426"/>
      <c r="F18" s="426"/>
      <c r="G18" s="426"/>
      <c r="H18" s="426"/>
    </row>
    <row r="19" spans="1:8" x14ac:dyDescent="0.25">
      <c r="A19" s="434">
        <v>17</v>
      </c>
      <c r="B19" s="426"/>
      <c r="C19" s="426"/>
      <c r="D19" s="426"/>
      <c r="E19" s="426"/>
      <c r="F19" s="426"/>
      <c r="G19" s="426"/>
      <c r="H19" s="426"/>
    </row>
    <row r="20" spans="1:8" x14ac:dyDescent="0.25">
      <c r="A20" s="434">
        <v>18</v>
      </c>
      <c r="B20" s="426"/>
      <c r="C20" s="426"/>
      <c r="D20" s="426"/>
      <c r="E20" s="426"/>
      <c r="F20" s="426"/>
      <c r="G20" s="426"/>
      <c r="H20" s="426"/>
    </row>
    <row r="21" spans="1:8" x14ac:dyDescent="0.25">
      <c r="A21" s="434">
        <v>19</v>
      </c>
      <c r="B21" s="426"/>
      <c r="C21" s="426"/>
      <c r="D21" s="426"/>
      <c r="E21" s="426"/>
      <c r="F21" s="426"/>
      <c r="G21" s="426"/>
      <c r="H21" s="426"/>
    </row>
    <row r="22" spans="1:8" x14ac:dyDescent="0.25">
      <c r="A22" s="434">
        <v>20</v>
      </c>
      <c r="B22" s="426"/>
      <c r="C22" s="426"/>
      <c r="D22" s="426"/>
      <c r="E22" s="426"/>
      <c r="F22" s="426"/>
      <c r="G22" s="426"/>
      <c r="H22" s="426"/>
    </row>
    <row r="23" spans="1:8" x14ac:dyDescent="0.25">
      <c r="A23" s="434">
        <v>21</v>
      </c>
      <c r="B23" s="426"/>
      <c r="C23" s="426"/>
      <c r="D23" s="426"/>
      <c r="E23" s="426"/>
      <c r="F23" s="426"/>
      <c r="G23" s="426"/>
      <c r="H23" s="426"/>
    </row>
    <row r="24" spans="1:8" x14ac:dyDescent="0.25">
      <c r="A24" s="434">
        <v>22</v>
      </c>
      <c r="B24" s="426"/>
      <c r="C24" s="426"/>
      <c r="D24" s="426"/>
      <c r="E24" s="426"/>
      <c r="F24" s="426"/>
      <c r="G24" s="426"/>
      <c r="H24" s="426"/>
    </row>
    <row r="25" spans="1:8" x14ac:dyDescent="0.25">
      <c r="A25" s="434">
        <v>23</v>
      </c>
      <c r="B25" s="426"/>
      <c r="C25" s="426"/>
      <c r="D25" s="430" t="s">
        <v>283</v>
      </c>
      <c r="E25" s="426"/>
      <c r="F25" s="430" t="s">
        <v>283</v>
      </c>
      <c r="G25" s="426"/>
      <c r="H25" s="430" t="s">
        <v>284</v>
      </c>
    </row>
    <row r="26" spans="1:8" x14ac:dyDescent="0.25">
      <c r="A26" s="434">
        <v>24</v>
      </c>
      <c r="B26" s="426"/>
      <c r="C26" s="426"/>
      <c r="D26" s="426"/>
      <c r="E26" s="426"/>
      <c r="F26" s="426"/>
      <c r="G26" s="426"/>
      <c r="H26" s="426"/>
    </row>
    <row r="27" spans="1:8" x14ac:dyDescent="0.25">
      <c r="A27" s="434">
        <v>25</v>
      </c>
      <c r="B27" s="426"/>
      <c r="C27" s="426"/>
      <c r="D27" s="426"/>
      <c r="E27" s="426"/>
      <c r="F27" s="426"/>
      <c r="G27" s="426"/>
      <c r="H27" s="426"/>
    </row>
    <row r="28" spans="1:8" x14ac:dyDescent="0.25">
      <c r="A28" s="434">
        <v>26</v>
      </c>
      <c r="B28" s="426"/>
      <c r="C28" s="426"/>
      <c r="D28" s="426"/>
      <c r="E28" s="426"/>
      <c r="F28" s="426"/>
      <c r="G28" s="426"/>
      <c r="H28" s="426"/>
    </row>
    <row r="29" spans="1:8" x14ac:dyDescent="0.25">
      <c r="A29" s="434">
        <v>27</v>
      </c>
      <c r="B29" s="426"/>
      <c r="C29" s="426"/>
      <c r="D29" s="426"/>
      <c r="E29" s="426"/>
      <c r="F29" s="426"/>
      <c r="G29" s="426"/>
      <c r="H29" s="426"/>
    </row>
    <row r="30" spans="1:8" x14ac:dyDescent="0.25">
      <c r="A30" s="434">
        <v>28</v>
      </c>
      <c r="B30" s="426"/>
      <c r="C30" s="426"/>
      <c r="D30" s="426"/>
      <c r="E30" s="426"/>
      <c r="F30" s="426"/>
      <c r="G30" s="426"/>
      <c r="H30" s="426"/>
    </row>
    <row r="31" spans="1:8" x14ac:dyDescent="0.25">
      <c r="A31" s="434">
        <v>29</v>
      </c>
      <c r="B31" s="426"/>
      <c r="C31" s="426"/>
      <c r="D31" s="426"/>
      <c r="E31" s="426"/>
      <c r="F31" s="426"/>
      <c r="G31" s="426"/>
      <c r="H31" s="426"/>
    </row>
    <row r="32" spans="1:8" x14ac:dyDescent="0.25">
      <c r="A32" s="434">
        <v>30</v>
      </c>
      <c r="B32" s="426"/>
      <c r="C32" s="426"/>
      <c r="D32" s="426"/>
      <c r="E32" s="426"/>
      <c r="F32" s="426"/>
      <c r="G32" s="426"/>
      <c r="H32" s="426"/>
    </row>
    <row r="33" spans="1:8" x14ac:dyDescent="0.25">
      <c r="A33" s="434">
        <v>31</v>
      </c>
      <c r="B33" s="426"/>
      <c r="C33" s="426"/>
      <c r="D33" s="426"/>
      <c r="E33" s="426"/>
      <c r="F33" s="426"/>
      <c r="G33" s="426"/>
      <c r="H33" s="426"/>
    </row>
    <row r="34" spans="1:8" x14ac:dyDescent="0.25">
      <c r="A34" s="434">
        <v>32</v>
      </c>
      <c r="B34" s="426"/>
      <c r="C34" s="426"/>
      <c r="D34" s="426"/>
      <c r="E34" s="426"/>
      <c r="F34" s="426"/>
      <c r="G34" s="426"/>
      <c r="H34" s="426"/>
    </row>
    <row r="35" spans="1:8" x14ac:dyDescent="0.25">
      <c r="A35" s="434">
        <v>33</v>
      </c>
      <c r="B35" s="426"/>
      <c r="C35" s="426"/>
      <c r="D35" s="426"/>
      <c r="E35" s="426"/>
      <c r="F35" s="426"/>
      <c r="G35" s="426"/>
      <c r="H35" s="426"/>
    </row>
  </sheetData>
  <pageMargins left="0.7" right="0.7" top="0.78740157499999996" bottom="0.78740157499999996"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C4AD8621-D60D-4DD1-A051-4ACA57EE716A}"/>
</file>

<file path=customXml/itemProps3.xml><?xml version="1.0" encoding="utf-8"?>
<ds:datastoreItem xmlns:ds="http://schemas.openxmlformats.org/officeDocument/2006/customXml" ds:itemID="{AD789124-D42E-41EA-9C34-CFE157928930}">
  <ds:schemaRefs>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Profile</vt:lpstr>
      <vt:lpstr>Register</vt:lpstr>
      <vt:lpstr>Questionnaire</vt:lpstr>
      <vt:lpstr>Guidance</vt:lpstr>
      <vt:lpstr>Lit_D</vt:lpstr>
      <vt:lpstr>Lit alphabetisée</vt:lpstr>
      <vt:lpstr>Interview_I</vt:lpstr>
      <vt:lpstr>contenue Lit</vt:lpstr>
      <vt:lpstr>Lit_D!Druckbereich</vt:lpstr>
      <vt:lpstr>Profile!Druckbereich</vt:lpstr>
      <vt:lpstr>Questionnaire!Druckbereich</vt:lpstr>
      <vt:lpstr>Register!Druckbereich</vt:lpstr>
      <vt:lpstr>Questionnaire!Drucktitel</vt:lpstr>
      <vt:lpstr>Register!Drucktitel</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Nicolay Gian</cp:lastModifiedBy>
  <cp:lastPrinted>2020-05-12T04:54:04Z</cp:lastPrinted>
  <dcterms:created xsi:type="dcterms:W3CDTF">2012-01-04T16:00:22Z</dcterms:created>
  <dcterms:modified xsi:type="dcterms:W3CDTF">2020-05-26T18:13:44Z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