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Alistair\Documents\NRI\EggSoya value chain Zambia\Social Profile\Report\"/>
    </mc:Choice>
  </mc:AlternateContent>
  <bookViews>
    <workbookView xWindow="0" yWindow="-405" windowWidth="25440" windowHeight="1317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Profile!$A$1:$R$29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10" i="3" s="1"/>
  <c r="E108" i="3"/>
  <c r="E105" i="3"/>
  <c r="E104" i="3"/>
  <c r="E103" i="3"/>
  <c r="E99" i="3"/>
  <c r="E98" i="3"/>
  <c r="E97" i="3"/>
  <c r="E94" i="3"/>
  <c r="E93" i="3"/>
  <c r="E90" i="3"/>
  <c r="E89" i="3"/>
  <c r="E88" i="3"/>
  <c r="E87" i="3"/>
  <c r="E83" i="3"/>
  <c r="E82" i="3"/>
  <c r="E79" i="3"/>
  <c r="E78" i="3"/>
  <c r="E77" i="3"/>
  <c r="E74" i="3"/>
  <c r="E73" i="3"/>
  <c r="E70" i="3"/>
  <c r="E69" i="3"/>
  <c r="E71" i="3" s="1"/>
  <c r="E65" i="3"/>
  <c r="E64" i="3"/>
  <c r="E61" i="3"/>
  <c r="E60" i="3"/>
  <c r="E59" i="3"/>
  <c r="E58" i="3"/>
  <c r="E55" i="3"/>
  <c r="E54" i="3"/>
  <c r="E53" i="3"/>
  <c r="E52" i="3"/>
  <c r="E51" i="3"/>
  <c r="E48" i="3"/>
  <c r="E47" i="3"/>
  <c r="E46" i="3"/>
  <c r="E45" i="3"/>
  <c r="E42" i="3"/>
  <c r="E41" i="3"/>
  <c r="E43" i="3" s="1"/>
  <c r="E37" i="3"/>
  <c r="E36" i="3"/>
  <c r="E35" i="3"/>
  <c r="E34" i="3"/>
  <c r="E31" i="3"/>
  <c r="E30" i="3"/>
  <c r="E29" i="3"/>
  <c r="E28" i="3"/>
  <c r="E32" i="3" s="1"/>
  <c r="E25" i="3"/>
  <c r="E24" i="3"/>
  <c r="E20" i="3"/>
  <c r="E19" i="3"/>
  <c r="E16" i="3"/>
  <c r="E17" i="3" s="1"/>
  <c r="E13" i="3"/>
  <c r="E12" i="3"/>
  <c r="E9" i="3"/>
  <c r="E8" i="3"/>
  <c r="E7" i="3"/>
  <c r="E6" i="3"/>
  <c r="E5" i="3"/>
  <c r="E84" i="3" l="1"/>
  <c r="E100" i="3"/>
  <c r="E75" i="3"/>
  <c r="E14" i="3"/>
  <c r="E21" i="3"/>
  <c r="E120" i="3"/>
  <c r="E115" i="3"/>
  <c r="E106" i="3"/>
  <c r="E95" i="3"/>
  <c r="E91" i="3"/>
  <c r="E80" i="3"/>
  <c r="E66" i="3"/>
  <c r="E62" i="3"/>
  <c r="E56" i="3"/>
  <c r="E49" i="3"/>
  <c r="E38"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5" i="3"/>
  <c r="B31" i="2" s="1"/>
  <c r="J91" i="3"/>
  <c r="B30"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I36" i="2" l="1"/>
  <c r="I26" i="2"/>
  <c r="I17" i="2"/>
  <c r="I7" i="2"/>
  <c r="I13" i="2"/>
  <c r="I35" i="2"/>
  <c r="I25" i="2"/>
  <c r="I6" i="2"/>
  <c r="I19" i="2"/>
  <c r="I24" i="2"/>
  <c r="I14" i="2"/>
  <c r="I32" i="2"/>
  <c r="I31" i="2"/>
  <c r="I21" i="2"/>
  <c r="I12" i="2"/>
  <c r="I9" i="2"/>
  <c r="I30" i="2"/>
  <c r="I20" i="2"/>
  <c r="I38" i="2"/>
  <c r="I37" i="2"/>
  <c r="I27" i="2"/>
  <c r="I18" i="2"/>
  <c r="I8" i="2"/>
  <c r="I33" i="2"/>
  <c r="D32" i="2"/>
  <c r="C32" i="2"/>
  <c r="D31" i="2"/>
  <c r="C31" i="2"/>
  <c r="C30" i="2"/>
  <c r="D30" i="2"/>
  <c r="B33" i="2"/>
  <c r="D18" i="1" s="1"/>
  <c r="D62" i="3"/>
  <c r="D66" i="3"/>
  <c r="D106" i="3"/>
  <c r="D115" i="3"/>
  <c r="D110" i="3"/>
  <c r="D71" i="3"/>
  <c r="F18" i="1"/>
  <c r="D43" i="3"/>
  <c r="D26" i="3"/>
  <c r="I26" i="3" s="1"/>
  <c r="J26" i="3" s="1"/>
  <c r="D32" i="3"/>
  <c r="D38" i="3"/>
  <c r="D84" i="3"/>
  <c r="D120" i="3"/>
  <c r="D17" i="3"/>
  <c r="C33" i="2" l="1"/>
  <c r="C18" i="1" s="1"/>
  <c r="D33" i="2"/>
  <c r="E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15" i="2" l="1"/>
  <c r="F15" i="1" s="1"/>
  <c r="I10" i="2"/>
  <c r="F14" i="1" s="1"/>
  <c r="I28" i="2"/>
  <c r="F17" i="1" s="1"/>
  <c r="F19" i="1"/>
  <c r="I39" i="2"/>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J110" i="3" l="1"/>
  <c r="B36" i="2" s="1"/>
  <c r="C36" i="2" s="1"/>
  <c r="C24" i="2"/>
  <c r="D24" i="2"/>
  <c r="J21" i="3"/>
  <c r="B9"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<sst xmlns="http://schemas.openxmlformats.org/spreadsheetml/2006/main" count="558" uniqueCount="341">
  <si>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</si>
  <si>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</si>
  <si>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</si>
  <si>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</si>
  <si>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</si>
  <si>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</si>
  <si>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</si>
  <si>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</si>
  <si>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</si>
  <si>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</si>
  <si>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</si>
  <si>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</si>
  <si>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</si>
  <si>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</si>
  <si>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</si>
  <si>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</si>
  <si>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</si>
  <si>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</si>
  <si>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</si>
  <si>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</si>
  <si>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</si>
  <si>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</si>
  <si>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</si>
  <si>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</si>
  <si>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</si>
  <si>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</si>
  <si>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</si>
  <si>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</si>
  <si>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</si>
  <si>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</si>
  <si>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</si>
  <si>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</si>
  <si>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</si>
  <si>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</si>
  <si>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</si>
  <si>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</si>
  <si>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</si>
  <si>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</si>
  <si>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</si>
  <si>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</si>
  <si>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</si>
  <si>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</si>
  <si>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</si>
  <si>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</si>
  <si>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</si>
  <si>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</si>
  <si>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</si>
  <si>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</si>
  <si>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</si>
  <si>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</si>
  <si>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</si>
  <si>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</si>
  <si>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</si>
  <si>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</si>
  <si>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</si>
  <si>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</si>
  <si>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</si>
  <si>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</si>
  <si>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</si>
  <si>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</si>
  <si>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</si>
  <si>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</si>
  <si>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</si>
  <si>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</si>
  <si>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</si>
  <si>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</si>
  <si>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</si>
  <si>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</si>
  <si>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</si>
  <si>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</si>
  <si>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</si>
  <si>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</si>
  <si>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</si>
  <si>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</si>
  <si>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</si>
  <si>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</si>
  <si>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</si>
  <si>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</si>
  <si>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</si>
  <si>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</si>
  <si>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</si>
  <si>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</si>
  <si>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</si>
  <si>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</si>
  <si>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</si>
  <si>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</si>
  <si>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</si>
  <si>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</si>
  <si>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</si>
  <si>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</si>
  <si>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</si>
  <si>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</si>
  <si>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</si>
  <si>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</si>
  <si>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</si>
  <si>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</si>
  <si>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</si>
  <si>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</si>
  <si>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</si>
  <si>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</si>
  <si>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</si>
  <si>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</si>
  <si>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</si>
  <si>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</si>
  <si>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</si>
  <si>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</si>
  <si>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</si>
  <si>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</si>
  <si>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</si>
  <si>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</si>
  <si>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</si>
  <si>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</si>
  <si>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</si>
  <si>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</si>
  <si>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</si>
  <si>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</si>
  <si>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</si>
  <si>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</si>
  <si>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</si>
  <si>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</si>
  <si>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</si>
  <si>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</si>
  <si>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</si>
  <si>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</si>
  <si>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</si>
  <si>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</si>
  <si>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</si>
  <si>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</si>
  <si>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</si>
  <si>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</si>
  <si>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</si>
  <si>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</si>
  <si>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</si>
  <si>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</si>
  <si>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</si>
  <si>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</si>
  <si>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</si>
  <si>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</si>
  <si>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</si>
  <si>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</si>
  <si>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</si>
  <si>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</si>
  <si>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</si>
  <si>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</si>
  <si>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</si>
  <si>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</si>
  <si>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</si>
  <si>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</si>
  <si>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</si>
  <si>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</si>
  <si>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</si>
  <si>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</si>
  <si>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</si>
  <si>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</si>
  <si>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</si>
  <si>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</si>
  <si>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</si>
  <si>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</si>
  <si>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</si>
  <si>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</si>
  <si>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</si>
  <si>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</si>
  <si>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</si>
  <si>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</si>
  <si>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</si>
  <si>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</si>
  <si>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</si>
  <si>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</si>
  <si>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</si>
  <si>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</si>
  <si>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</si>
  <si>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</si>
  <si>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</si>
  <si>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</si>
  <si>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</si>
  <si>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</si>
  <si>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</si>
  <si>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</si>
  <si>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</si>
  <si>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</si>
  <si>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</si>
  <si>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</si>
  <si>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</si>
  <si>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</si>
  <si>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</si>
  <si>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</si>
  <si>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</si>
  <si>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</si>
  <si>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</si>
  <si>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</si>
  <si>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</si>
  <si>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</si>
  <si>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</si>
  <si>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</si>
  <si>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</si>
  <si>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</si>
  <si>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</si>
  <si>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</si>
  <si>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</si>
  <si>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</si>
  <si>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</si>
  <si>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</si>
  <si>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</si>
  <si>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</si>
  <si>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</si>
  <si>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</si>
  <si>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</si>
  <si>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</si>
  <si>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</si>
  <si>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</si>
  <si>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</si>
  <si>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</si>
  <si>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</si>
  <si>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</si>
  <si>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</si>
  <si>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</si>
  <si>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</si>
  <si>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</si>
  <si>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</si>
  <si>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</si>
  <si>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</si>
  <si>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Egg Value Chain (including Soya)</t>
  </si>
  <si>
    <t>Zambia</t>
  </si>
  <si>
    <t>The Egg VC in Zambia has significant potential to become both more inclusive and socially sustainable.  Interventions to support this process are detailed under the “mitigating measures" listed below.</t>
  </si>
  <si>
    <t xml:space="preserve"> • Small-scale farmers lack of influence on the terms of contracts and weak bargaining position and capacity to store soya and maize, in a situation of extreme price volatility now that Zambia is producing consistent surpluses of both soya and maize,
• High risks of debt and food security for new entrants to small-scale soya production,
• Low and uncertain profitability of small-scale farming can encourage sale of family land by older family heads and limit the amount of land available for the next small-scale farming generation, 
• Limited quality and breadth of technical advice currently being offered to small-scale soya producers
• Variation between areas and some inconsistency in the availability, quality and timeliness of input supply  for soya production (particularly inoculum and improved seed), and the high cost of soya seed,
• Limited use of both eggs and soya products to improve the nutritional quality of infant diets and diets of vulnerable adults in both rural and urban areas,
• Difficulties/barriers for new entrants to egg farming (high and variable feed costs, low egg prices, high cost of borrowing, limited social capital and cooperation between egg farmers), 
• The longer term impact on employment of increased automation and mechanisation in the large egg farms and the related stock feed industries
• Limited roles (mainly casual labour and some semi-skilled jobs) for the youth at present in most segments of egg VC
</t>
  </si>
  <si>
    <t xml:space="preserve">•         Increased household indebtedness, food insecurity and malnutrition, particularly in rural households new to growing soya, and an increase in the rate of rural to urban migration and youth unemployment,
•         Opportunities to address malnutrition and the still high incidence of stunting in rural and urban areas are missed,
•         Medium to longer term, increasingly limited access to farm land for the next generation of rural small-scale farmers, because of sale of family land
•         Youth employment opportunities not developed (with negative consequences) in both rural and also peri-urban areas where large egg farms, feed processing plants and grain stores are situated. 
•         Large corporations extend their dominance of egg sector, squeezing out smaller egg farmers and making it hard for new players to enter the sector
</t>
  </si>
  <si>
    <t xml:space="preserve">• Improve the support to small-scale farmers either growing soya or in locations suited to soya production, channelled through the relevant service providing agencies, with the aim of improving levels of mutual trust and building sustainable business relations between the these agencies and participating farmers.  The services (technical advice, supply of inoculum and seed, credit packages as part of contract arrangements, marketing support)need to be more carefully tailored, taking account of the variation within the small-scale sector.  The aim should be to reduce the current risks faced by small-scale farmers growing soya, and improve the opportunities (including value addition at village level) for sustained small-scale production of soya which is profitable and also improves household food security and nutrition.
• Increased focus on interventions to promote appropriate and more widespread use of both soya products and eggs in the diet of infants and vulnerable adults, to improve human nutrition both in rural and urban areas,
• Specific initiatives targeting the youth, to improve their inclusion in the Egg VC, including training for employment in egg farms and the agencies servicing these farms, and setting up viable small-scale enterprises in rural areas to add value to the soya produced, and to increase the local production of eggs from chickens reared by households.
• Strengthening the producer organisation/s supporting the medium scale egg farmers and new entrants, so that this sector is not further marginalised and squeezed out of production by the large players, with the attendant negative consequences for employment (not only on smaller egg farms but also the agencies servicing them). 
</t>
  </si>
  <si>
    <t>July 2016 - Zambia country commercial guide "The government adheres closely to International Labor Organization (ILO) conventions.  The government ratified all eight International Labor Organization (ILO) core conventions, and has been engaged in revising labor laws to improve compliance since 2006.  There are still gaps in law and practice.  Strikes are not uncommon in the public sector and often are related to the government’s failure to pay salaries or allowances on time; but lawful strikes are very difficult to hold due to several restrictions and conditions."</t>
  </si>
  <si>
    <t xml:space="preserve">This is allowed/encouraged under Zambian law.   "The government generally protects unions’ right to conduct their activities without interference.  All categories of workers except police and military are free to form or join unions.  Workers’ organizations are independent of government and political parties"  </t>
  </si>
  <si>
    <t xml:space="preserve">Larger producers have clear written contracts with employees, based on the the Zambia Farm Employers Association 3 year collective agreement signed in July 2015 which covers retirement and gratuity benefits, funeral and medical assistance and subsistence and tool allowances.  This did not cover wages which were agreed in July 2014.  A wage agreement, with a 14.8% increase, was reached and made effective from 1st Nov 2016 for farm workers. Small egg producers mostly have verbal agreements.  Small-scale soya producers have access to contract farming arrangements which are enforcable, but "fairness" of these is limited by the fact that they do not have any price guarantees, which exposes them to high levels of risk when soya prices are low. </t>
  </si>
  <si>
    <t>Key informant interviews, literature, internet search.</t>
  </si>
  <si>
    <t>Site visit observations, key informant interviews, internet search</t>
  </si>
  <si>
    <t>No evidence of this was found but it is noted that "while this  (i.e. prohibition of forced labour and child labour) is recognised under domestic labour law enforcement is often weak"  https://www.export.gov/article?id=Zambia-Labor.  This was not noted in any of the sites visited, and all workers seen were adults.   It is possible that with smaller producers labourers borrow from their employers so an element of indebtedness is potentially present in cases.   where they are not able to pay back - no evidence of interests charged in the farmers interviewed, but some negative reports with regard to Chinese smaller producers.</t>
  </si>
  <si>
    <t>Site visits, employer interviews, internet and litertature</t>
  </si>
  <si>
    <t xml:space="preserve">Zambia is bound by the ILO convention on Discrimination and by the Industrial and Labour Relations Act Chapter 269 which provides protection for employees discriminated against on grounds of "race, sex, marital status, religion, political opinion or affiliation, tribal extraction or status of the employee”.  However the extent to which this is enforced, and employees awareness of this and access to support in case they wish to present a case is probably very limited in practice, particulary given the high rate of unemployement and fear that making a fuss would have negative consequences. </t>
  </si>
  <si>
    <t>Site visit observations, key informant interviews</t>
  </si>
  <si>
    <t xml:space="preserve">Substantial of an averable primary school enrollment rate nationally of 97%.  Also because we did not come across any cases of children working in egg production or the allied sector. We did not gather any evidence to suggest that children are providing labour for the larger and commercial egg producers, or even for smaller egg producers.    In the latter case, when children are more likely to be staying on the farm in accomodation provided for their parents, and may be available to help out, this is unlikely to happen in the poultry operation because of hygeine concerns.   We did gather evidence that in urban areas some children are involved in hawking cooked eggs.  One boy we met said that he used the money he made to buy school books.  </t>
  </si>
  <si>
    <t>As above, particularly in the egg producing farms and the feed processing plants where children are not allowed into the work areas for security and health and safety reasons.   There is some risk in cases where children are involved in selling cooked eggs on the street when they might be exposed to poor sanitory conditions and possible exploitation by adults - though no specific cases of this were identified - to be further explored.</t>
  </si>
  <si>
    <t>In general the risks are low compared, for example, to mining, given the nature of the work.  The most dangerous work is probably on the egg transport side, for drivers.  In the larger operations, systems were in place to monitor drivers using GPS, which while mainly for reasons of ensuring the driver is sticking to the agreed schedule, is also a way of providing safety for drivres when out on the road in remoter areas.  The more at risk are the traders using cycles or motor-cyles who are at risk of accidents -http://zambianeye.com/spotlight-on-vulnerable-road-users-as-pedestrian-and-cyclist-deaths-worsen-in-zambia. There is a potential future risk from Avian influenza.  For small-scale soya producers, there are potential risks from exposure to agro-chemicals which are widely used in some areas, and in some cases abused (e.g. used in cases of suicide of younger married men).</t>
  </si>
  <si>
    <t>Site visits, employer interviews, employers questionnaire at validation workshop</t>
  </si>
  <si>
    <t>For the commercial egg producers, the ZFEA agreement provides remuneration arising from a collective bargaining arrangement.  Some companies (e.g. Zambeef) state that they pay above the minumum wage and only to employ staff with formal qualifications as a minimum requirement.  Smaller producers provide a more varied pattern of remuneration, some include accomodation on the farm, and payment in kind including assistance with school fees, medical expenses, and produce, as well as small plots of land for growing food.  For small-scale soya producers, their remuneration is very much determined by price after the time of harvest and by seasonal conditions which affect their yield, and the relative price of other crops.   For those able to choose between working locally on each others farms or working on nearby commercial farms there are advantages and disadvantages - for example they can earn more in a day by performing some tasks on each others farms than on commercial farms, but the work may be less regular on each others farms.</t>
  </si>
  <si>
    <t>Employers questionnaire at validation workshop, interviews with managers</t>
  </si>
  <si>
    <t>The employers we spoke to did not have specific policies regarding youth employment.  They varied in their views on the types of employee who they preferred; some preferred to use women for certain jobs, others preferred men for certain tasks.   Due to the technical nature of the work most preferred employees who were quick to learn and conscientous, and one noted that an older employee they had given extra responsibility to was not be able to pick things up quickly enough so they identified a younger member of staff who was quick to learn, supporting him to get a driving licence so that he could also help with distribution and marketing.</t>
  </si>
  <si>
    <t>Key informant interviews, managers questionnaire, literature, internet search.</t>
  </si>
  <si>
    <t>As above.  However there is a probablity that as a consequence of vertical integration more large scale egg farms will start to acquire land for feed production and so this could become an issue in the near future.</t>
  </si>
  <si>
    <t xml:space="preserve">The egg farming companies interviewed used existing state land held on lease and had not aquired new land through the process of conversion of customary to state tenure so they did not have a need to consider the VGGT.  </t>
  </si>
  <si>
    <t>Key informant interviews, questionnaire, literature, internet search.</t>
  </si>
  <si>
    <t>As the study did not come across any cases of new land acquisition to establish egg farms, the questions are largely theoretical.  See discussion of the more general situation regarding land acquisition in the main social analysis text.</t>
  </si>
  <si>
    <t>As above</t>
  </si>
  <si>
    <t>Key informant interviews, questionnaire, literature, internet search, experts own knowledge on land tenure.</t>
  </si>
  <si>
    <t xml:space="preserve">The norms and rules relating to land tenure are in a state of transition, with customary tenure operating alongside legislation and practices which allow customary land under the jurisdiction of chiefs and local farmilies to be converted to leasehold land.  If family heads sell part of the family land to non-family members, with the sanction of the local chief,  then the descendents may loose out.  They can go to their local chief to request alternative land to settle on, and there is still currently land available in many areas, but this situation will not continue indefinitely.  A rental system for cropping is now quite common in many rural areas, and this is a relatively new development; indicative of increasing commercialisation of the rural economy. </t>
  </si>
  <si>
    <t>As noted above, in most rural areas there are a range of strategies, along with locally regulated systems available to enable households to gain access to land for agriculture and residence.    During the study a case was found of a agri-business company looking for new land to establish a farm as part of expanding an existing out-grower scheme.  The were not able to go ahead in a particular case due to the high costs associated with compensating the people affected, including building new housing to a high standard and establishing boreholes.   This company was in receipt of donor funds, hence showing due diligence.</t>
  </si>
  <si>
    <t>There is limited information available, in that while systems do exist, the extent to which these are adhered to is difficult to asses and is likely to vary from one area to another.  There is growing awareness of the importance of consultation and negotiation between investors and local communities, and this was referred to in speeches made by political leaders and a customary chief in Luapula Province during the second field visit.</t>
  </si>
  <si>
    <t xml:space="preserve">As above, there are provisions, but there is limited transparency and publicity given to actual cases where an affected stakeholder has complained.  This is likely to change in the future however as public awareness grows and land acquisition by investors continues with the scope for increasing numbers of conflicts. </t>
  </si>
  <si>
    <t>Key informant interviews, questionnaire, secondary data, literature</t>
  </si>
  <si>
    <t>The legal and policy framework in Zambia is broadly supportive of inclusion of women in economic acticities, including agriculture. Support for gender inclusiveness is usually reflected in the policies of NGOs, government and also many of the larger companies. Most agricultural training institutions positively discriminate to increase the enrollment of female students, through lower entry requirements for females.</t>
  </si>
  <si>
    <t xml:space="preserve">However, in spite of inclusive policies, the proportion of women graduating from agricultural training courses (at certificate, diploma and degree level) and remains low, so the proportion of women likely to gain senior technical positions within the egg production sector is low.   The livestock and layer sector is also "gendered", in that women traditionally own and manage most of the village chickens, and in the production of table eggs certain roles tend to be dominated by one gender.  For example, many of the tasks in the value chain (milling, grain transport and marketing, feed production, egg production) involve heavy lifting, and for this reason a number of the larger employers have an unofficial policy of employing men for these tasks, and women for tasks that require more dexterity and attention to detail (egg collection, sorting, caring for pre-laying birds from day old, finance and recording).   All of the general managers and senior staff of the large producers visited were men.  On ther other hand for the smaller producers visited it was women who managed the egg production, in some cases with moral and financial backing for start-up from their husband.  </t>
  </si>
  <si>
    <t>Key informant interviews, secondary data</t>
  </si>
  <si>
    <t>The inheritance laws in Zambia are protective of widows, and are observed and enforced.  This is a massive change because under customary law usually did not inherit in cases where their husbands died..  This means that in family based egg production, women have security of ownership of the assets relating to the enterprise.</t>
  </si>
  <si>
    <t>As noted about, inheritance laws protect widows.  Most of the peri-urban smaller scale egg producers operate on state land with protected tenure rights.</t>
  </si>
  <si>
    <t xml:space="preserve">While the policies are supportive of providing access to credit, this will depend on collateral, and often land and property is registered in the name of the male head of household, whose permission will usually be needed if the land and house is to be used as collateral.   However, not only are people in peri-urban areas averse to securing  loans to fund enterprises with their land, which is main "security/pension", the interest rates for loans are prohibitively high (35% plus arrangement fees).   Three of the four medium-scale female egg producers, stated that would not go for a loan to expand their enterprise, the fourth was considering this option but we advised that this was high risk.  </t>
  </si>
  <si>
    <t xml:space="preserve">The policies and practices in the sector are broadly supportive of women accessing extension services and advice, much of which is provided through the suppliers of equipment, point of lay hens, feed and medicines for layers.  The women involved in managing the smaller enterprises are all educated, with access to transport and networks which enables them to access these services without major barriers. </t>
  </si>
  <si>
    <t>The score is moderate to low because as decision makers women are only dominant in th smaller scale egg production operations (less than 10,000 layers).  In the larger scale and corporated operations of the value chain (egg production, feed production, grain transport and marketing) men dominate the decision making. The situation is quite different in the village chicken sector, when women generally control the management of poultry and decisions about management of productive hens.</t>
  </si>
  <si>
    <t>The score is moderate to low for similar reasons to those stated above - but also because the egg sector requires high levels of management to reduce the significant risks and to ensure quality control, management will tend to be hierarchical for all staff.   The situation is quite different in the village chicken sector, when women and also children are generally autonomous in organising the management of productive hens.</t>
  </si>
  <si>
    <t>The score is moderate to low because as financial decision makers women are only dominant in th smaller scale egg production operations (less than 10,000 layers).  In the larger scale and corporated operations of the value chain (egg production, feed production, grain transport and marketing) men dominate the decision making.  The situation is quite different in the village chicken sector, when women generally control the very small amounts of income from loal sale of eggs.</t>
  </si>
  <si>
    <t>The score would be substantial because as financial decision makers women dominate in th smaller scale peri-urban egg production operations (less than 10,000 layers).  In the larger scale and corporated operations of the value chain (egg production, feed production, grain transport and marketing) the women earn independent income either as employees, or on a self employed basis (e.g. as traders). In the village chicken sector women generally or children control the small amounts of income from local sale of eggs.  However, it is moderate because .  In the case of smallholder soya and maize production, only female household heads are likely to earn an independent income from crop sales.   In other types of household the male head is most likely to have the major say in how the proceeds of crop sales are used.</t>
  </si>
  <si>
    <t>This is not easy to score, because the information is not easy to access on household decision making.   The main assets for purchase or sale would be the equipment, point of lay hens and spent hens.  The score of substantial is because the women involved in smaller scale egg production who we interviewed were educated, with grown up children, in long term stable marriages, and were clearly in control of the decision making with regard to the poultry enterprise, and had strong views on the security of their assets, and evidenced that they consulted with their spouses on major decisions.  The sample was small, and it is quite probable that some other women may not be so much involved in this area of decision making.   However, it is less likely that such women would have egg laying enterprises, because of the support they would need to start up such an enterprise.</t>
  </si>
  <si>
    <t>As noted above, relatively few women employed on egg farms or with feed companies, and egg trading is largely a male occupation, so this question does not really apply to employment in these segments of the Egg VC.   While full data was not available on the gender of medium scale egg farmers with PAZ, informal discussion indicated that it is common for women to be in charge of medium scale egg operations.  None of the four female egg farmers interviewed was active in PAZ, although all were receptive to the idea of getting more involved in an organisation through which they might provide mutual support to each other as producers.   Women are much more involved in the production and marketing of soya, as small-scale farmers and also as aggregators.   Most female farmers in rural areas belong to local cooperatives,</t>
  </si>
  <si>
    <t xml:space="preserve"> It is common for women to have leadership positions within local rural cooperatives and also self-help organisations.  Female chiefs are also found in some rural areas, particularly in Lusaka and Central Province.</t>
  </si>
  <si>
    <t xml:space="preserve">As noted, management of the large scale egg production segment of the VC, and also feed and egg trading segments, are male dominated.  For this reason alone, women have very limited power to influence services and policy decision making relating to these segments of the Egg VC.  While women are active in the small-scale grain production sector, they have relatively minor influence on services and policy decisions.   This is not because they lack the capacity to express their views in private or in public, but largely because important decisions relating to services are taken centrally, by senior managers of institutions who they never meet.  The same applies to policy decisions.  In cases where local chiefs are female then they do have significant territorial power. </t>
  </si>
  <si>
    <t>Women are able to speak out in public in most rural settings, and it is common for them to do so on matters of importance, although they are usually more forthcoming when they are meeting in the absence of men.</t>
  </si>
  <si>
    <t xml:space="preserve">This is difficult to score due to the varied situation within the egg value chain and also the gendered nature of the division of labour in Zambian society, both rural and peri-urban.  For example, the smaller-scale egg producers are mostly family enterprises managed by women, whose main role is managerial. They will employ and manage others (often younger men) to undertake the labourious tasks in egg production and also may employ workers to assist with domestic tasks, traditionally assigned to women,  within their own homes.  For the women employed in the larger-scale egg enterprises, it will be fairly common for them to have a dual role of wage earner and housekeeper/home maker.    They may have assistance with domestic work and childcare, from their own children or relatives, but will typically have a larger burden of responsibility which spans earning a cash income and the domestic sphere than their husbands or partners (if they have one) who will be expected mainly to bring home cash and not undertake many domestic tasks, particularly among the less educated sector of the population.   In rural areas the workload of women is typically higher than that of men, particularly in terms of the hours in the day spent on productive tasks, and men will typically be doing the more physical and dangerous tasks (e.g. construction, tree felling, land clearing, digging wells, work with draft animals), or be expected to find paid work locally or in urban areas to help with major  household expences (e.g. school fees, medical costs etc.)     </t>
  </si>
  <si>
    <t xml:space="preserve">The risks of this are minimised substantially through the practice of most egg producing enterprises of assigning strenuous tasks to men rather than to women on the work force.  In addition, cage systems and semi-automated systems which are becoming increasingly common in the sector (including watering systems and more mechanised manure removal) reduce the amount of strenuous work involved.   Village chickens dont require strenuous labour input - (if there is a large flock fetching drinking water for the hens will be the most demanding task which may be done by women, but the data suggests that large flocks are owned by more wealth households who would typically either have their own well, or use draft animals to fetch water from the nearest source). </t>
  </si>
  <si>
    <t xml:space="preserve">This is broadly the case along the value chain.  The volume of table eggs produced in Zambia has increased phenominally over the previous ten years, so that there is now a significant surplus of table eggs exported.  Maize and soya are the main ingredients of layer feed, and the demand for poultry feed has increased as a result of increased egg production, which has stimulated increased production of maize and soya, both of which are also used for human foods, particularly with the small-scale farming sector.  </t>
  </si>
  <si>
    <t>There has been a noted increase of the availability of table eggs in all the main local markets in the urban and peri-urban areas, and increasingly in the more remoter administrative centres - the main constraint to a further increase of supply of table eggs being quality of the road network away from the line of rail in Zambia.  In the rural areas the number of shops and small kiosks selling various items, including food items, is increasing steadilly.</t>
  </si>
  <si>
    <t xml:space="preserve">The Value chain does provide employment and via this provides income, a proportion of which is used for food: 1) in urban and peri-urban areas in the egg production, marketing and distribution activities, 2)in the supply chain and support services in these areas and 3) in the rural areas through production and sale of grain and employment in the agricultural support services.  This is rated moderate to low because of the indirect effect, and particularly because in rural areas when soya and maize prices are low then families who have accessed inputs on credit may run into debt and have their food security compromised.  The crop is sold in July August when food is plentiful.  When food is scarce from Nov to March then income that could be used for food is also required for purchasing farm inputs. It is common in such situation for farmers to borrow from each other via a local system called “lilalimo” – “eating in advance”.    Money to buy grain or other things is borrowed, at harvest time the loan is paid back in maize or other grain at the value of the amount borrowed at the current price paid by traders buying the grain.   The relatively cheapness of table eggs as a protein source does provide a substantial benefit to lower income households in urban areas, and in this sense the benefit is substantial - see the comment below.  </t>
  </si>
  <si>
    <t>As noted above, eggs provide a very affordable source of protein for many urban and peri-urban households, and this is at a time when the prices of other alternatives, including fish and beef is increasing, and when the price of charcoal used for cooking beans which are another cheaper form of protein is also increasing, hence the impact is rated substantial.  A further reason is that profit margins for egg producers have reduced over the past 2-3 years, which means that table eggs are currently providing value for money for consumers.  Small-scale farmers mostly aim to grow their own basic food items, and only spend cash available on salt, and will spend more on other items such as sugar, tea, cooking oil, milk when they have cash available.</t>
  </si>
  <si>
    <t xml:space="preserve">Eggs provide a valuable source of human nutrition, not just of affordable protein, but also a number of important nutrients and vitamins, including Vitamin C.  Soya products also provide nutritional benefits at affordable prices for many lower income urban households.   Soya provides a very useful source of protein and food enrichment, including for infant feeding, for rural households. However the knowledge of household level soya utilisation is currently very limited and patchy as soya is still usually seen as a cash crop.    </t>
  </si>
  <si>
    <t>There is limited promotional actiity relating to both the use of eggs and soya products to improve nutrition, including nutrition for under 5s.  This applies to both higher density urban areas and the rural areas.</t>
  </si>
  <si>
    <t>Yes, not only because affordable table eggs are not available to a wider section of the urban population (which is 50% of total population) but also because soya which is the most important feed ingredient for laying hens, is also increasingly available in the form of food products (e.g. soya chunks) which provide an additional affordable source of protein which was previously not available.  Increase production of soya by small-scale farmers also increases potential diversity, provided this is not at the expense of planting other important food crops, which is an ongoing risk to be managed</t>
  </si>
  <si>
    <t>Low, because periodic food shortage is mainly a rural phenonmena for the poorer households who are much less likely to be in a position to produce maize or soya for sale.  While low income urban households who may struggle to buy sufficient food, will struggle most when the price of maize meal is highest, but government is inclined to subsidise this indirectly, and the egg value chain will have minimum impact on this.   It may even have a negative impact on rural households in years when maize production is low, because rural households will be more inclined to sell their surplus maize due to higher prices, and as a result there will be less maize for local redistribution to poorer households via kinship ties and other forms of less commercial arrangements (e.g. payment in kind for labour).</t>
  </si>
  <si>
    <t xml:space="preserve">Low because the government tries to ensure that maize meal is affordable through various interventions, and this is not directly related to the egg VC.   From another point of view, the fact that table eggs are currenlty "good value for money" and increasingly popular as a cheap form of relish and an affordable snack, does to some extent protect poorer households from the impact of price hikes for other sources of protein/relish.  </t>
  </si>
  <si>
    <t xml:space="preserve">Low because the main organisation, Poultry Association of Zambia, under ZNFU is made up of a diverse group of producers, in which the large-scale commecial produces appear to have the strong voice.  Moreover, it was noted that the PAZ members are reluctant to share information with each other, and smaller farmers interviewed did not see the benefits of PAZ membership,  which is indicative that the organisation is relatively weak and has limited impact.  One the other hand, the Livestock Society, which is also affiliated to ZNFU, has good standing in the eyes of smaller producers because of the quality of service it provides, but the small-scale egg producers have limited incluence on how this organisation is run. </t>
  </si>
  <si>
    <t>Membership of PAZ is purely a function of purchasing day old chicks which carry a levy -  it is fully inclusive in that sense, but active membership depends on the individuals interest and connectedness with office holders in PAZ.</t>
  </si>
  <si>
    <t>The individual producers interviewed, both egg producers and soya producers, indicated that the associations they belonged to (i.e. PAZ and local cooperatives) did have leadership but they did not expect a lot from the leaders of these organisations in terms of influence and representing their interests</t>
  </si>
  <si>
    <t>Larger producers of eggs are able to negotiate on aspects of policy, but smaller egg producers and rural cooperatives representing small-scale farmers growing soya have limited very influence on input and output markets.</t>
  </si>
  <si>
    <t xml:space="preserve">Yes they do.  Large commercial producers have acess to technical advice from outside of the country (RSA, Netherlands), medium and smaller egg producers have access to technical advice via input suppliers and agricultural extension services.  Agricultural policies are available via websites, the media and egg farmers have access to this information through membership of PAZ and ZNFU which has effective media access and reach.  Small-scale farmers also have a easonable access to policy related information and to commodity prices, although not to the same extent as egg farmers.  What small-scale farmers lack is market intelligence on future prices, and this makes them vulnerable to exploitation by grain traders shortly after harvest when they are anxious to sell their crops, and as a result often receive low prices at the start of the selling season.   The better off farmers are more inclined to store their grain and wait for prices to rise before selling. </t>
  </si>
  <si>
    <t xml:space="preserve">Large-scale egg producers clearly stated that the sharing of information within the sector is very limited, and guarded (both within and outside of PAZ).  Smaller scale egg producers were much more open to sharing information with each other, but often had limited social networks and mechanisms for this, and most were not engaged with PAZ in any significant way.  In both cases their relationship with their customers was not strong, and they had difficultly in building up customer loyalty. Smaller scale egg producers tended to be customer loyal in relation to the suppliers of their main inputs (feed, day old chicks or point of lay, and veterinary products), whereas larger producers mainly had ambitions or a strategy of vertical integration to lower transaction costs or cut out other value chain actors.   The small-scale Soya producers interviewed were new to growing soya as a cash crop and therefore still forming relationships with the ago-trading agents involved with soya inputs and marketing.  The manager of NWK noted that based on his experience women farmers were more trust-worthy than male farmers in terms of loan repayment..  </t>
  </si>
  <si>
    <t>Table egg production is not a community level enterprise, but operated by companies and individuals with the primary objective of making profit or supplementing the family income in the case of better off peri-urban families.  We did not come across bigger producers who were making significant contributions to community services (for example by investing surport in supporting local schools, clinics, road improvement).  In the small-scale farming area visited there was limited involvement in community activities, most invidivual housheholds focused on cash cropping as the main enterprise, and had access to reasonable local education, health and other services provided by the government or NGOs.</t>
  </si>
  <si>
    <t>The reason for "not at all" is the emphasis on the word "respect".  The egg production sites are on state land, rather than on customary land, and the production practices generally are based on modern technical knowledge, rather than on traditional knowledge, which was not mentioned at the farms visited which model their husbandry practices on state -of- art international techonology and knowlege.  Having said that we did come across one small-scale egg producer with a cage system who uses traditional herbs in the drinking water based on traditional knowledge passed on by her mother and stated that it is efficacious.  Small-scale farmers growing soya are generally not encouraged to use traditional knowledge, but rather to use input intensive production techniques, but they do use their traditional knowledge.</t>
  </si>
  <si>
    <t>There is limited information, mainly anecdotal.  One large scale producer reported that they freeze the produce from broken eggs and donate this to local orphanages.   A small-scale producer had plans to set up a clinic on their farm to service the local community.   Another small-scale producer organised voluntary work on the road to the area where their farm is located.</t>
  </si>
  <si>
    <t>In both rural and urban areas most households are able to access local clinics and also district hospitals, provided they are able to fund the transport costs associated</t>
  </si>
  <si>
    <t>See above, the health services are provided by the nearby health facilities, and also by pharmacies that are mostly within easy travelling distance of the main enterprises within the value chain.</t>
  </si>
  <si>
    <t xml:space="preserve">Government services and some services run by charitable organisations include free consultation and diagnosis,  and in some cases free medication, diagnostic tests, operations and hospital beds.  In other cases patients families are required to pay for medication and diagnostic tests. </t>
  </si>
  <si>
    <t>Zambia has a history of progressive housing legislation and policy, while at the same time currently experiencing a major deficit of affordable housing, particularly in the urban areas.  For example in Lusaka, 70% of household stock has been assessed as "substandard", http://housingfinanceafrica.org/challenges-of-affordable-housing-delivery-in-zambia/.  The majority of larger scale egg producers do not provide housing for the majority of their staff, who typically live in nearby higher density residential areas, where the standard of housing is quite low.  Housing standards on the Copperbelt tend to be better than around Lusaka.  In egg production units based on larger farms more employee housing may be available, but the trend is towards discouraging this  arrangement due to the perceived increased disease risks to hens associated with human movements.  For this reason larger producers like to have their senior staff housed close by, with the other staff housed outside of the vicinity of egg production and rearing operations.  Smaller egg producers often have their staff housed on the farm by preference in a reasonable standard of housing (solid structures, with electricity and water provided).    In the rural areas housing is of a variable standard, but as in the urban areas the standard has been improving steadily, and in good years crop sales are used to fund housing improvements.</t>
  </si>
  <si>
    <t xml:space="preserve">Nationally, in 2015,  35% of households lacked access to an improved water source while 56% lacked access to improved sanitation.   While employees and their  households living on the farms where egg production units are operating are most likely to have access to an improved water source, and a reasonable proportion are also likely to be able to access improved sanitation, this is less likely in the high density urban areas where the lower paid employees who travel to work on nearby egg production farms live.    </t>
  </si>
  <si>
    <t>The Zambian government has an ambitious policy of providing free primary education to all people, and to date has made significant progress in this respect, with an relatively high rate of enrollment and also completion of primary school.  The completion rate is higher in urban areas where table egg production and consumption is focused, hence the rating of "high" overall.</t>
  </si>
  <si>
    <t>Most individuals as employees or as small-scale producers have limited income which influences the extent of investement in secondary education</t>
  </si>
  <si>
    <t>Some players, e.g. Day oldl and point of lay providers, Agrovets, Livestock Services, NWK and MRI, do provide some training, and the general quality of this is good, but the focus is rather narrow, on the use of the products that they supply and/or commodities that they buy from farmers.</t>
  </si>
  <si>
    <t xml:space="preserve">This score is substantial high for the egg production and trading segments of the Egg VC. , as most egg farm employees either live on the farms producing eggs or live on nearby compounds which are close to the egg production farms and easy to access.  Egg traders are able to use a range of locally available means of transport (adapted cycles, hand carts, motorbikes vans and lorries)  to function effectively.   While access to inputs and markets is improving in rural areas, many small-scale farmers growing soya and maize are still significantly constrained by transport, due to the high costs and poor state of many rural roads, and this raises their costs, hence an overall score of "substantial". </t>
  </si>
  <si>
    <t>Increased opportunities for small-scale cash cropping via soya, which is a labour intensive crop, does provide some rural employment opportunities for youth (e.g. land preparation, crop spraying, harvesting and threshing, transportation from the field and to the markets, loading for traders.  However there would be more opportunities if value adding enterprises could be developed in rural areas for soya (e.g. soya snacks for local sale, livestock enterprises utilising soya stover and excess grain etc.).  Egg trading, and to a lesser extent employment on egg farms, provide additional employment opportunties for youth, particularly young men.</t>
  </si>
  <si>
    <t xml:space="preserve"> No major risk identified in this area in the formal egg production sector.  Small-scale farmers are self employed.  When small-scale farmers employ neighbours and do not honour contracts they are subject to community sanction.</t>
  </si>
  <si>
    <t>None required at present</t>
  </si>
  <si>
    <t xml:space="preserve">No major risk identified in this area in the formal egg production sector.  </t>
  </si>
  <si>
    <t>No major risk identified in this area in the formal egg production sector, due to the high level of management involved. Safe use of agro-chemicals by small-scale farmers remains an issue</t>
  </si>
  <si>
    <t xml:space="preserve">Supplying companies to invest in more training in safe use, government media and extension services also to emphasise this.  Funding of research into longer term effects of herbicide use on food quality and human health.  </t>
  </si>
  <si>
    <t>No major risk identified in this area in the formal egg production segment, which needs to be competitive in order to attract suitably trained and skilled employees.    In the smallholder grain production segment major fluctuations in crop prices and low prices make soya a less attractive crop for small-holders.  If it continues this will negatively impact on the stability and further growth of the egg production industry.</t>
  </si>
  <si>
    <t>Work with key players (e.g. established agro-trading companies such as NWK, the commodity exchange) to develop mechanisms to stablise pricing and provide more predictability for small-scale producers (e.g. seasonal contracts with a guarenteed minimum price for a given quantity).</t>
  </si>
  <si>
    <t>Further expansion of the egg farming combined with vertical integration on large operations likely to accelerate land acquisition through conversion of customary to state land</t>
  </si>
  <si>
    <t>More awareness creation by Government and other agencies about VGGT and other related guidelines/standards.</t>
  </si>
  <si>
    <t xml:space="preserve">As above, as new acquisitions of land for cropping takes place then time pressure from investors to complete projected plans, and weak communication of guidance and enforcement of standards is likely to disadvantage the individuals and communities who are negatively affected. </t>
  </si>
  <si>
    <t>as above and also support to development of mediation services relating to land acquisition.</t>
  </si>
  <si>
    <t xml:space="preserve">Low cost mediation services in order to minimise costly legal proceedings which may otherwise slow down future investment and not be affordable to those disadvantaged </t>
  </si>
  <si>
    <t xml:space="preserve">As above, as awareness is raised then more cases and conflicts are likely to arise relating to historic cases.  </t>
  </si>
  <si>
    <t xml:space="preserve">The dominance of men in senior management positions in egg farms and the allied industries (feed, hatcheries, veterinary services) will continue, and the sector will not benefit from the well-known benefits of having women in senior management.  </t>
  </si>
  <si>
    <t>Not a major risk at present as agricultural services and programes are gender aware, mostly with specific targets for gender inclusion</t>
  </si>
  <si>
    <t>As vitually all the senior managers on the large egg farms are male, there are few opportunities for female inputs into decision making at a higher level on these farms.  With regard to small-scale grain production, there is an ongoing risk that males as household heads will make decisions that place their households at risk of food insecurity (and malnutrition) and running into debt through loan default.</t>
  </si>
  <si>
    <t xml:space="preserve">Not a major risk at present as both the large-scale egg farms and small-scale grain segments are increasingly using labour saving technologies which reduce the potential for drudgery.  While "gender norms" influence who does what roles, these are not rigid and a pragmatic flexibility prevails. </t>
  </si>
  <si>
    <t>Gender awareness raising among the larger companies.  Continuation of policies to encourage more females to enroll in agricultural colleges and universities.</t>
  </si>
  <si>
    <t>See suggestion below under social capital for female medium scale egg farmers</t>
  </si>
  <si>
    <t xml:space="preserve">Gender awareness raising among the larger companies.  Training of public and private extension staff and community leaders on household food security and nutrition and the benefits of collaborative decision making in married households. </t>
  </si>
  <si>
    <t>As above.</t>
  </si>
  <si>
    <t>Affordable small-scale equipment for soya threshing and winnowing would reduce the tediousness of this work.</t>
  </si>
  <si>
    <t>Small-scale farmers new to soya will make unwise decisions resulting in debt and hosehold food insecurity</t>
  </si>
  <si>
    <t>The nutritional benefits of both eggs and soya will not be well targeted at household level, and the potential benefits of both for addressing stunting/malnutrition will not be realised</t>
  </si>
  <si>
    <t>Price volatililty of soya and eggs, and low levels of trust and social capital between key actors in the Egg VC will undermine steady improvements/developments in the Egg VC.</t>
  </si>
  <si>
    <t>Advice from extension services, particularly those provided by agro-trading companies (e.g. NWK).</t>
  </si>
  <si>
    <t>Promotion of household level soya processing and value added activities by relevant agencies</t>
  </si>
  <si>
    <t>As above, with collaboration between local agricultural extension and community health workers</t>
  </si>
  <si>
    <t>Further strengthen PAZ as a producer association</t>
  </si>
  <si>
    <t xml:space="preserve">The current mechanism for bringing together large and medium scale egg farmers to enable inclusive debate and effective lobbying will remain under-developed.  Small-scale producers of soya and maize will continue to have very limited voice and leverage on higher level policies and decision making that impact them. </t>
  </si>
  <si>
    <t xml:space="preserve">For the reasons given above, egg farmers will continue to rely on their own individual sources of information; the larger players generally having better market intelligence and technical information than smaller players, who will continue to lag behind with increasing risk even more of the smaller players will be  squeezed out of the sector in coming years.  A similar trend is likely to prevail in the small-scale farming sector, with the larger and more experienced "emergent" farmers continuing to have the advantage over smaller and newer players in terms of access to information and confidence.    </t>
  </si>
  <si>
    <t xml:space="preserve">As the larger egg farmers become more competitive, and ambitious in terms of growth and investment in more advanced systems, they will have less resources available, at least in the medium term, for social involvement in their areas of operation.  In rural areas, the general trend of increasing commercialisation of the rural economy and reciprocal relationships and replaced by cash transactions between community members,  </t>
  </si>
  <si>
    <t xml:space="preserve">Further raise awareness of egg farmers about the functions of the Poultry Association of Zambia (PAZ), and strengthen social media platforms that allow them to more effectivel contribute to PAZ decision making and lobbying activities.  PAZ to consider forming a sub-group to represent and support medium scale egg farmers and new entrants.  </t>
  </si>
  <si>
    <t>Further public investment in and support for electronic platforms for information sharing relevant to the Egg VC, via mobile phones, to provide a more level playing field in terms of timely access to relevant information.</t>
  </si>
  <si>
    <t>Raising awareness among larger egg farmers around socially responsible business models; ones that go beyond token gestures.  Government (national and local) support for community development facilitation capacity to help retain and further build up social capital for relevant initiatives.  This could for example include a system for using a proportion of the local tax levied on grain exported from a district for local development projects with a self-help element.</t>
  </si>
  <si>
    <t>No major risks provided the national economy continues to grow and current government policies on health continue.</t>
  </si>
  <si>
    <t>No major risks provided the national economy continues to grow and current government policies and programes for improving urban housing and urban and rural water and sanitation services continue.</t>
  </si>
  <si>
    <t>No major risks to primary and secondary education provided the national economy continues to grow and current government policies and programmes continue.   However, there is a risk that tertiary training will remain on the margins and not be prioritised in public spending, particularly in rural areas which it could help to reduce the exedous of  youth to the towns.</t>
  </si>
  <si>
    <t>Continued focus on support to the mining industry may limit the needed further public and private investment in infrastructure (e.g. rural roads and depots) for the agricultural sector.</t>
  </si>
  <si>
    <t xml:space="preserve">More public, and other investment in rural vocational training centres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</si>
</sst>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0">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wrapText="1"/>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288">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2.2999999999999998</c:v>
                </c:pt>
                <c:pt idx="1">
                  <c:v>2.25</c:v>
                </c:pt>
                <c:pt idx="2">
                  <c:v>2.54</c:v>
                </c:pt>
                <c:pt idx="3">
                  <c:v>2.4583333333333335</c:v>
                </c:pt>
                <c:pt idx="4">
                  <c:v>2.0555555555555558</c:v>
                </c:pt>
                <c:pt idx="5">
                  <c:v>2.5833333333333335</c:v>
                </c:pt>
              </c:numCache>
            </c:numRef>
          </c:val>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228914136"/>
        <c:axId val="228912568"/>
      </c:radarChart>
      <c:catAx>
        <c:axId val="228914136"/>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228912568"/>
        <c:crosses val="autoZero"/>
        <c:auto val="0"/>
        <c:lblAlgn val="ctr"/>
        <c:lblOffset val="100"/>
        <c:noMultiLvlLbl val="0"/>
      </c:catAx>
      <c:valAx>
        <c:axId val="228912568"/>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228914136"/>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24</xdr:row>
      <xdr:rowOff>608641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4" activePane="bottomLeft" state="frozen"/>
      <selection pane="bottomLeft" activeCell="A27" sqref="A27:G27"/>
    </sheetView>
  </sheetViews>
  <sheetFormatPr defaultColWidth="8.85546875" defaultRowHeight="12.75" x14ac:dyDescent="0.2"/>
  <cols>
    <col min="1" max="1" width="20" style="94" customWidth="1"/>
    <col min="2" max="2" width="13.28515625" style="94" customWidth="1"/>
    <col min="3" max="3" width="14.28515625" style="94" customWidth="1"/>
    <col min="4" max="4" width="10.42578125" style="94" customWidth="1"/>
    <col min="5" max="5" width="8.42578125" style="94" customWidth="1"/>
    <col min="6" max="6" width="13.42578125" style="94" customWidth="1"/>
    <col min="7" max="7" width="11.28515625" style="94" customWidth="1"/>
    <col min="8" max="8" width="8.85546875" style="94"/>
    <col min="9" max="9" width="10.85546875" style="94" hidden="1" customWidth="1"/>
    <col min="10" max="16384" width="8.85546875" style="94"/>
  </cols>
  <sheetData>
    <row r="1" spans="1:10" ht="22.5" customHeight="1" thickBot="1" x14ac:dyDescent="0.25">
      <c r="A1" s="460" t="s">
        <v>212</v>
      </c>
      <c r="B1" s="461"/>
      <c r="C1" s="462"/>
      <c r="D1" s="409" t="s">
        <v>27</v>
      </c>
      <c r="E1" s="339"/>
      <c r="F1" s="431" t="s">
        <v>221</v>
      </c>
      <c r="G1" s="432"/>
      <c r="I1" s="227"/>
    </row>
    <row r="2" spans="1:10" ht="16.5" customHeight="1" thickBot="1" x14ac:dyDescent="0.25">
      <c r="A2" s="411"/>
      <c r="B2" s="412"/>
      <c r="C2" s="412"/>
      <c r="D2" s="340" t="s">
        <v>124</v>
      </c>
      <c r="E2" s="433" t="s">
        <v>222</v>
      </c>
      <c r="F2" s="433"/>
      <c r="G2" s="434"/>
    </row>
    <row r="3" spans="1:10" ht="18" customHeight="1" thickBot="1" x14ac:dyDescent="0.25">
      <c r="A3" s="16" t="s">
        <v>25</v>
      </c>
      <c r="B3" s="435">
        <v>42989</v>
      </c>
      <c r="C3" s="436"/>
      <c r="D3" s="17"/>
      <c r="E3" s="14"/>
      <c r="F3" s="14"/>
      <c r="G3" s="15"/>
      <c r="J3" s="295"/>
    </row>
    <row r="4" spans="1:10" ht="13.5" customHeight="1" x14ac:dyDescent="0.2">
      <c r="A4" s="13"/>
      <c r="B4" s="14"/>
      <c r="C4" s="14"/>
      <c r="D4" s="14"/>
      <c r="E4" s="14"/>
      <c r="F4" s="14"/>
      <c r="G4" s="15"/>
      <c r="J4" s="417"/>
    </row>
    <row r="5" spans="1:10" ht="20.25" customHeight="1" x14ac:dyDescent="0.2">
      <c r="A5" s="14"/>
      <c r="B5" s="14"/>
      <c r="C5" s="14"/>
      <c r="D5" s="14"/>
      <c r="E5" s="14"/>
      <c r="F5" s="14"/>
      <c r="G5" s="15"/>
      <c r="J5" s="417"/>
    </row>
    <row r="6" spans="1:10" ht="18" customHeight="1" x14ac:dyDescent="0.2">
      <c r="A6" s="14"/>
      <c r="B6" s="14"/>
      <c r="C6" s="14"/>
      <c r="D6" s="14"/>
      <c r="E6" s="14"/>
      <c r="F6" s="14"/>
      <c r="G6" s="15"/>
      <c r="J6" s="417"/>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52" t="s">
        <v>83</v>
      </c>
      <c r="B12" s="453"/>
      <c r="C12" s="456" t="s">
        <v>84</v>
      </c>
      <c r="D12" s="457"/>
      <c r="E12" s="437" t="s">
        <v>7</v>
      </c>
      <c r="F12" s="18" t="s">
        <v>85</v>
      </c>
      <c r="G12" s="19" t="str">
        <f>Register!H3</f>
        <v>../../20..</v>
      </c>
    </row>
    <row r="13" spans="1:10" ht="13.5" thickBot="1" x14ac:dyDescent="0.25">
      <c r="A13" s="454"/>
      <c r="B13" s="455"/>
      <c r="C13" s="87" t="s">
        <v>87</v>
      </c>
      <c r="D13" s="88" t="s">
        <v>88</v>
      </c>
      <c r="E13" s="438"/>
      <c r="F13" s="20" t="s">
        <v>87</v>
      </c>
      <c r="G13" s="21" t="s">
        <v>88</v>
      </c>
      <c r="I13" s="228" t="s">
        <v>15</v>
      </c>
    </row>
    <row r="14" spans="1:10" ht="15" x14ac:dyDescent="0.2">
      <c r="A14" s="442" t="str">
        <f>Register!A5</f>
        <v>1. WORKING CONDITIONS</v>
      </c>
      <c r="B14" s="443"/>
      <c r="C14" s="341" t="str">
        <f>Register!C10</f>
        <v>Moderate/Low</v>
      </c>
      <c r="D14" s="325">
        <f>Register!B10</f>
        <v>2.2999999999999998</v>
      </c>
      <c r="E14" s="326" t="str">
        <f>Register!D10</f>
        <v>↑</v>
      </c>
      <c r="F14" s="22" t="str">
        <f>Register!I10</f>
        <v>Not at all</v>
      </c>
      <c r="G14" s="332">
        <f>Register!H10</f>
        <v>0</v>
      </c>
      <c r="I14" s="229" t="e">
        <f>Register!#REF!</f>
        <v>#REF!</v>
      </c>
    </row>
    <row r="15" spans="1:10" ht="15" x14ac:dyDescent="0.2">
      <c r="A15" s="444" t="str">
        <f>Register!A11</f>
        <v>2. LAND &amp; WATER RIGHTS</v>
      </c>
      <c r="B15" s="445"/>
      <c r="C15" s="342" t="str">
        <f>Register!C15</f>
        <v>Moderate/Low</v>
      </c>
      <c r="D15" s="327">
        <f>Register!B15</f>
        <v>2.25</v>
      </c>
      <c r="E15" s="328" t="str">
        <f>Register!D15</f>
        <v>↑</v>
      </c>
      <c r="F15" s="23" t="str">
        <f>Register!I15</f>
        <v>Not at all</v>
      </c>
      <c r="G15" s="333">
        <f>Register!H15</f>
        <v>0</v>
      </c>
      <c r="I15" s="230" t="e">
        <f>Register!#REF!</f>
        <v>#REF!</v>
      </c>
    </row>
    <row r="16" spans="1:10" ht="15" x14ac:dyDescent="0.2">
      <c r="A16" s="446" t="str">
        <f>Register!A16</f>
        <v>3. GENDER EQUALITY</v>
      </c>
      <c r="B16" s="447"/>
      <c r="C16" s="342" t="str">
        <f>Register!C22</f>
        <v>Substantial</v>
      </c>
      <c r="D16" s="327">
        <f>Register!B22</f>
        <v>2.54</v>
      </c>
      <c r="E16" s="328" t="str">
        <f>Register!D22</f>
        <v>↑</v>
      </c>
      <c r="F16" s="23" t="str">
        <f>Register!I22</f>
        <v>Not at all</v>
      </c>
      <c r="G16" s="333">
        <f>Register!H22</f>
        <v>0</v>
      </c>
      <c r="I16" s="230" t="e">
        <f>Register!#REF!</f>
        <v>#REF!</v>
      </c>
    </row>
    <row r="17" spans="1:9" ht="15" x14ac:dyDescent="0.2">
      <c r="A17" s="448" t="str">
        <f>Register!A23</f>
        <v>4. FOOD AND NUTRITION SECURITY</v>
      </c>
      <c r="B17" s="449"/>
      <c r="C17" s="342" t="str">
        <f>Register!C28</f>
        <v>Moderate/Low</v>
      </c>
      <c r="D17" s="327">
        <f>Register!B28</f>
        <v>2.4583333333333335</v>
      </c>
      <c r="E17" s="328" t="str">
        <f>Register!D28</f>
        <v>↑</v>
      </c>
      <c r="F17" s="23" t="str">
        <f>Register!I28</f>
        <v>Not at all</v>
      </c>
      <c r="G17" s="333">
        <f>Register!H28</f>
        <v>0</v>
      </c>
      <c r="I17" s="230" t="e">
        <f>Register!#REF!</f>
        <v>#REF!</v>
      </c>
    </row>
    <row r="18" spans="1:9" ht="15" x14ac:dyDescent="0.2">
      <c r="A18" s="458" t="str">
        <f>Register!A29</f>
        <v>5. SOCIAL CAPITAL</v>
      </c>
      <c r="B18" s="459"/>
      <c r="C18" s="342" t="str">
        <f>Register!C33</f>
        <v>Moderate/Low</v>
      </c>
      <c r="D18" s="329">
        <f>Register!B33</f>
        <v>2.0555555555555558</v>
      </c>
      <c r="E18" s="328" t="str">
        <f>Register!D33</f>
        <v>↑</v>
      </c>
      <c r="F18" s="318" t="str">
        <f>Register!I33</f>
        <v>Not at all</v>
      </c>
      <c r="G18" s="333">
        <f>Register!H33</f>
        <v>0</v>
      </c>
      <c r="I18" s="317"/>
    </row>
    <row r="19" spans="1:9" ht="15.75" thickBot="1" x14ac:dyDescent="0.25">
      <c r="A19" s="450" t="str">
        <f>Register!A34</f>
        <v>6. LIVING CONDITIONS</v>
      </c>
      <c r="B19" s="451"/>
      <c r="C19" s="343" t="str">
        <f>Register!C39</f>
        <v>Substantial</v>
      </c>
      <c r="D19" s="330">
        <f>Register!B39</f>
        <v>2.5833333333333335</v>
      </c>
      <c r="E19" s="331" t="str">
        <f>Register!D39</f>
        <v>↑</v>
      </c>
      <c r="F19" s="24" t="str">
        <f>Register!I39</f>
        <v>Not at all</v>
      </c>
      <c r="G19" s="334">
        <f>Register!H39</f>
        <v>0</v>
      </c>
      <c r="I19" s="231" t="e">
        <f>Register!#REF!</f>
        <v>#REF!</v>
      </c>
    </row>
    <row r="20" spans="1:9" s="115" customFormat="1" ht="9" customHeight="1" thickBot="1" x14ac:dyDescent="0.25">
      <c r="A20" s="25"/>
      <c r="B20" s="26"/>
      <c r="C20" s="26"/>
      <c r="D20" s="26"/>
      <c r="E20" s="14"/>
      <c r="F20" s="27"/>
      <c r="G20" s="15"/>
      <c r="I20" s="232" t="e">
        <f>AVERAGE(I14:I19)</f>
        <v>#REF!</v>
      </c>
    </row>
    <row r="21" spans="1:9" ht="13.5" thickBot="1" x14ac:dyDescent="0.25">
      <c r="A21" s="439" t="s">
        <v>8</v>
      </c>
      <c r="B21" s="440"/>
      <c r="C21" s="440"/>
      <c r="D21" s="440"/>
      <c r="E21" s="440"/>
      <c r="F21" s="440"/>
      <c r="G21" s="441"/>
    </row>
    <row r="22" spans="1:9" ht="28.9" customHeight="1" thickBot="1" x14ac:dyDescent="0.25">
      <c r="A22" s="418" t="s">
        <v>223</v>
      </c>
      <c r="B22" s="419"/>
      <c r="C22" s="419"/>
      <c r="D22" s="419"/>
      <c r="E22" s="419"/>
      <c r="F22" s="419"/>
      <c r="G22" s="420"/>
    </row>
    <row r="23" spans="1:9" ht="7.5" customHeight="1" thickBot="1" x14ac:dyDescent="0.25">
      <c r="A23" s="13"/>
      <c r="B23" s="14"/>
      <c r="C23" s="14"/>
      <c r="D23" s="14"/>
      <c r="E23" s="14"/>
      <c r="F23" s="14"/>
      <c r="G23" s="15"/>
    </row>
    <row r="24" spans="1:9" ht="13.5" thickBot="1" x14ac:dyDescent="0.25">
      <c r="A24" s="421" t="s">
        <v>89</v>
      </c>
      <c r="B24" s="422"/>
      <c r="C24" s="422"/>
      <c r="D24" s="429"/>
      <c r="E24" s="429"/>
      <c r="F24" s="429"/>
      <c r="G24" s="430"/>
    </row>
    <row r="25" spans="1:9" ht="229.15" customHeight="1" thickBot="1" x14ac:dyDescent="0.25">
      <c r="A25" s="418" t="s">
        <v>224</v>
      </c>
      <c r="B25" s="424"/>
      <c r="C25" s="424"/>
      <c r="D25" s="424"/>
      <c r="E25" s="424"/>
      <c r="F25" s="424"/>
      <c r="G25" s="425"/>
    </row>
    <row r="26" spans="1:9" ht="13.5" thickBot="1" x14ac:dyDescent="0.25">
      <c r="A26" s="421" t="s">
        <v>90</v>
      </c>
      <c r="B26" s="422"/>
      <c r="C26" s="422"/>
      <c r="D26" s="422"/>
      <c r="E26" s="422"/>
      <c r="F26" s="422"/>
      <c r="G26" s="423"/>
    </row>
    <row r="27" spans="1:9" ht="138.6" customHeight="1" thickBot="1" x14ac:dyDescent="0.25">
      <c r="A27" s="426" t="s">
        <v>225</v>
      </c>
      <c r="B27" s="427"/>
      <c r="C27" s="427"/>
      <c r="D27" s="427"/>
      <c r="E27" s="427"/>
      <c r="F27" s="427"/>
      <c r="G27" s="428"/>
    </row>
    <row r="28" spans="1:9" ht="13.5" thickBot="1" x14ac:dyDescent="0.25">
      <c r="A28" s="421" t="s">
        <v>17</v>
      </c>
      <c r="B28" s="422"/>
      <c r="C28" s="422"/>
      <c r="D28" s="422"/>
      <c r="E28" s="422"/>
      <c r="F28" s="422"/>
      <c r="G28" s="423"/>
    </row>
    <row r="29" spans="1:9" ht="233.45" customHeight="1" thickBot="1" x14ac:dyDescent="0.25">
      <c r="A29" s="418" t="s">
        <v>226</v>
      </c>
      <c r="B29" s="419"/>
      <c r="C29" s="419"/>
      <c r="D29" s="419"/>
      <c r="E29" s="419"/>
      <c r="F29" s="419"/>
      <c r="G29" s="420"/>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287" priority="1" operator="equal">
      <formula>"High"</formula>
    </cfRule>
    <cfRule type="cellIs" dxfId="286" priority="2" operator="equal">
      <formula>"Substantial"</formula>
    </cfRule>
    <cfRule type="cellIs" dxfId="285" priority="3" operator="equal">
      <formula>"Moderate"</formula>
    </cfRule>
    <cfRule type="cellIs" dxfId="284"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5" activePane="bottomLeft" state="frozen"/>
      <selection pane="bottomLeft" activeCell="D1" sqref="D1:E1"/>
    </sheetView>
  </sheetViews>
  <sheetFormatPr defaultColWidth="8.85546875" defaultRowHeight="12.75" x14ac:dyDescent="0.2"/>
  <cols>
    <col min="1" max="1" width="36.7109375" style="14" customWidth="1"/>
    <col min="2" max="2" width="10.28515625" style="284" customWidth="1"/>
    <col min="3" max="3" width="15.140625" style="115" customWidth="1"/>
    <col min="4" max="4" width="6.28515625" style="115" customWidth="1"/>
    <col min="5" max="5" width="66.42578125" style="94" customWidth="1"/>
    <col min="6" max="7" width="39.28515625" style="94" customWidth="1"/>
    <col min="8" max="8" width="6" style="284" customWidth="1"/>
    <col min="9" max="9" width="14.140625" style="115" customWidth="1"/>
    <col min="10" max="10" width="8.85546875" style="94" hidden="1" customWidth="1"/>
    <col min="11" max="11" width="9.140625" style="94" hidden="1" customWidth="1"/>
    <col min="12" max="12" width="14.85546875" style="94" hidden="1" customWidth="1"/>
    <col min="13" max="13" width="9.140625" style="94" hidden="1" customWidth="1"/>
    <col min="14" max="14" width="9.140625" style="94" customWidth="1"/>
    <col min="15" max="16384" width="8.85546875" style="94"/>
  </cols>
  <sheetData>
    <row r="1" spans="1:15" s="107" customFormat="1" ht="27.75" customHeight="1" thickBot="1" x14ac:dyDescent="0.25">
      <c r="A1" s="467" t="str">
        <f>Profile!F1</f>
        <v>Egg Value Chain (including Soya)</v>
      </c>
      <c r="B1" s="468"/>
      <c r="C1" s="378" t="s">
        <v>22</v>
      </c>
      <c r="D1" s="463" t="str">
        <f>Profile!E2</f>
        <v>Zambia</v>
      </c>
      <c r="E1" s="464"/>
      <c r="F1" s="376" t="s">
        <v>26</v>
      </c>
      <c r="G1" s="377">
        <f>Profile!B3</f>
        <v>42989</v>
      </c>
      <c r="H1" s="465" t="s">
        <v>80</v>
      </c>
      <c r="I1" s="466"/>
      <c r="M1" s="108"/>
    </row>
    <row r="2" spans="1:15" s="107" customFormat="1" ht="10.5" customHeight="1" x14ac:dyDescent="0.2">
      <c r="A2" s="471" t="s">
        <v>9</v>
      </c>
      <c r="B2" s="483" t="s">
        <v>88</v>
      </c>
      <c r="C2" s="486" t="s">
        <v>87</v>
      </c>
      <c r="D2" s="474" t="s">
        <v>7</v>
      </c>
      <c r="E2" s="480" t="s">
        <v>10</v>
      </c>
      <c r="F2" s="474" t="s">
        <v>18</v>
      </c>
      <c r="G2" s="477" t="s">
        <v>86</v>
      </c>
      <c r="H2" s="465" t="s">
        <v>82</v>
      </c>
      <c r="I2" s="466"/>
      <c r="M2" s="108"/>
    </row>
    <row r="3" spans="1:15" s="108" customFormat="1" ht="13.5" customHeight="1" thickBot="1" x14ac:dyDescent="0.25">
      <c r="A3" s="472"/>
      <c r="B3" s="484"/>
      <c r="C3" s="487"/>
      <c r="D3" s="475"/>
      <c r="E3" s="481"/>
      <c r="F3" s="475"/>
      <c r="G3" s="478"/>
      <c r="H3" s="469" t="s">
        <v>81</v>
      </c>
      <c r="I3" s="470"/>
      <c r="L3" s="109" t="str">
        <f>Questionnaire!$N$3</f>
        <v>High</v>
      </c>
      <c r="M3" s="108" t="s">
        <v>20</v>
      </c>
    </row>
    <row r="4" spans="1:15" s="110" customFormat="1" ht="13.5" thickBot="1" x14ac:dyDescent="0.25">
      <c r="A4" s="473"/>
      <c r="B4" s="485"/>
      <c r="C4" s="488"/>
      <c r="D4" s="476"/>
      <c r="E4" s="482"/>
      <c r="F4" s="476"/>
      <c r="G4" s="479"/>
      <c r="H4" s="85" t="s">
        <v>1</v>
      </c>
      <c r="I4" s="86" t="s">
        <v>6</v>
      </c>
      <c r="L4" s="109" t="str">
        <f>Questionnaire!$N$4</f>
        <v>Substantial</v>
      </c>
      <c r="M4" s="108" t="s">
        <v>3</v>
      </c>
    </row>
    <row r="5" spans="1:15" s="108" customFormat="1" ht="15" customHeight="1" thickBot="1" x14ac:dyDescent="0.25">
      <c r="A5" s="54" t="str">
        <f>Questionnaire!$A$3</f>
        <v>1. WORKING CONDITIONS</v>
      </c>
      <c r="B5" s="55"/>
      <c r="C5" s="55"/>
      <c r="D5" s="55"/>
      <c r="E5" s="56"/>
      <c r="F5" s="56"/>
      <c r="G5" s="56"/>
      <c r="H5" s="56"/>
      <c r="I5" s="289"/>
      <c r="L5" s="109" t="str">
        <f>Questionnaire!$N$5</f>
        <v>Moderate/Low</v>
      </c>
      <c r="M5" s="108" t="s">
        <v>21</v>
      </c>
    </row>
    <row r="6" spans="1:15" s="111" customFormat="1" ht="67.150000000000006" customHeight="1" x14ac:dyDescent="0.2">
      <c r="A6" s="57" t="str">
        <f>Questionnaire!$A$4</f>
        <v>1.1 Respect of labour rights</v>
      </c>
      <c r="B6" s="344">
        <f>Questionnaire!J10</f>
        <v>2.2000000000000002</v>
      </c>
      <c r="C6" s="345" t="str">
        <f>IF(B6&lt;1.5,$L$6,IF(B6&lt;2.5,$L$5,IF(B6&lt;3.5,$L$4,IF(B6&lt;4.5,$L$3,"n/a"))))</f>
        <v>Moderate/Low</v>
      </c>
      <c r="D6" s="346" t="str">
        <f>IF(H6&lt;B6,"↑",IF(H6&gt;B6,"↓","↔"))</f>
        <v>↑</v>
      </c>
      <c r="E6" s="2" t="s">
        <v>301</v>
      </c>
      <c r="F6" s="1" t="s">
        <v>302</v>
      </c>
      <c r="G6" s="1"/>
      <c r="H6" s="245">
        <v>0</v>
      </c>
      <c r="I6" s="288" t="str">
        <f>IF(H6&lt;1.5,$L$6,IF(H6&lt;2.5,$L$5,IF(H6&lt;3.5,$L$4,IF(H6&lt;4.5,$L$3,"n/a"))))</f>
        <v>Not at all</v>
      </c>
      <c r="K6" s="111" t="s">
        <v>11</v>
      </c>
      <c r="L6" s="109" t="str">
        <f>Questionnaire!$N$6</f>
        <v>Not at all</v>
      </c>
      <c r="M6" s="111" t="s">
        <v>4</v>
      </c>
    </row>
    <row r="7" spans="1:15" s="111" customFormat="1" ht="24" customHeight="1" x14ac:dyDescent="0.2">
      <c r="A7" s="58" t="str">
        <f>Questionnaire!$A$11</f>
        <v>1.2 Child Labour</v>
      </c>
      <c r="B7" s="347">
        <f>Questionnaire!J14</f>
        <v>3</v>
      </c>
      <c r="C7" s="348" t="str">
        <f>IF(B7&lt;1.5,$L$6,IF(B7&lt;2.5,$L$5,IF(B7&lt;3.5,$L$4,IF(B7&lt;4.5,$L$3,"n/a"))))</f>
        <v>Substantial</v>
      </c>
      <c r="D7" s="349" t="str">
        <f>IF(H7&lt;B7,"↑",IF(H7&gt;B7,"↓","↔"))</f>
        <v>↑</v>
      </c>
      <c r="E7" s="3" t="s">
        <v>303</v>
      </c>
      <c r="F7" s="3" t="s">
        <v>302</v>
      </c>
      <c r="G7" s="3"/>
      <c r="H7" s="246">
        <v>0</v>
      </c>
      <c r="I7" s="288" t="str">
        <f>IF(H7&lt;1.5,$L$6,IF(H7&lt;2.5,$L$5,IF(H7&lt;3.5,$L$4,IF(H7&lt;4.5,$L$3,"n/a"))))</f>
        <v>Not at all</v>
      </c>
      <c r="K7" s="111" t="s">
        <v>12</v>
      </c>
      <c r="L7" s="109" t="str">
        <f>Questionnaire!$N$7</f>
        <v>n/a</v>
      </c>
    </row>
    <row r="8" spans="1:15" s="111" customFormat="1" ht="93" customHeight="1" x14ac:dyDescent="0.2">
      <c r="A8" s="58" t="str">
        <f>Questionnaire!$A$15</f>
        <v>1.3 Job safety</v>
      </c>
      <c r="B8" s="347">
        <f>Questionnaire!J17</f>
        <v>2</v>
      </c>
      <c r="C8" s="350" t="str">
        <f>IF(B8&lt;1.5,$L$6,IF(B8&lt;2.5,$L$5,IF(B8&lt;3.5,$L$4,IF(B8&lt;4.5,$L$3,"n/a"))))</f>
        <v>Moderate/Low</v>
      </c>
      <c r="D8" s="349" t="str">
        <f>IF(H8&lt;B8,"↑",IF(H8&gt;B8,"↓","↔"))</f>
        <v>↑</v>
      </c>
      <c r="E8" s="3" t="s">
        <v>304</v>
      </c>
      <c r="F8" s="3" t="s">
        <v>305</v>
      </c>
      <c r="G8" s="3"/>
      <c r="H8" s="246">
        <v>0</v>
      </c>
      <c r="I8" s="288" t="str">
        <f>IF(H8&lt;1.5,$L$6,IF(H8&lt;2.5,$L$5,IF(H8&lt;3.5,$L$4,IF(H8&lt;4.5,$L$3,"n/a"))))</f>
        <v>Not at all</v>
      </c>
      <c r="K8" s="111" t="s">
        <v>13</v>
      </c>
      <c r="L8" s="112"/>
    </row>
    <row r="9" spans="1:15" s="111" customFormat="1" ht="118.9" customHeight="1" thickBot="1" x14ac:dyDescent="0.25">
      <c r="A9" s="59" t="str">
        <f>Questionnaire!$A$18</f>
        <v>1.4 Attractiveness</v>
      </c>
      <c r="B9" s="351">
        <f>Questionnaire!J21</f>
        <v>2</v>
      </c>
      <c r="C9" s="348" t="str">
        <f>IF(B9&lt;1.5,$L$6,IF(B9&lt;2.5,$L$5,IF(B9&lt;3.5,$L$4,IF(B9&lt;4.5,$L$3,"n/a"))))</f>
        <v>Moderate/Low</v>
      </c>
      <c r="D9" s="352" t="str">
        <f>IF(H9&lt;B9,"↑",IF(H9&gt;B9,"↓","↔"))</f>
        <v>↑</v>
      </c>
      <c r="E9" s="4" t="s">
        <v>306</v>
      </c>
      <c r="F9" s="4" t="s">
        <v>307</v>
      </c>
      <c r="G9" s="4"/>
      <c r="H9" s="247">
        <v>0</v>
      </c>
      <c r="I9" s="258" t="str">
        <f>IF(H9&lt;1.5,$L$6,IF(H9&lt;2.5,$L$5,IF(H9&lt;3.5,$L$4,IF(H9&lt;4.5,$L$3,"n/a"))))</f>
        <v>Not at all</v>
      </c>
      <c r="L9" s="112"/>
    </row>
    <row r="10" spans="1:15" s="114" customFormat="1" ht="18" customHeight="1" thickTop="1" thickBot="1" x14ac:dyDescent="0.25">
      <c r="A10" s="60" t="s">
        <v>14</v>
      </c>
      <c r="B10" s="353">
        <f>IF(COUNT(B6:B9)=0,"n/a",(AVERAGE(B6:B9)))</f>
        <v>2.2999999999999998</v>
      </c>
      <c r="C10" s="410" t="str">
        <f>IF(B10&lt;1.5,$L$6,IF(B10&lt;2.5,$L$5,IF(B10&lt;3.5,$L$4,IF(B10&lt;4.5,$L$3,"n/a"))))</f>
        <v>Moderate/Low</v>
      </c>
      <c r="D10" s="354" t="str">
        <f>IF(H10&lt;B10,"↑",IF(H10&gt;B10,"↓","↔"))</f>
        <v>↑</v>
      </c>
      <c r="E10" s="11"/>
      <c r="F10" s="113"/>
      <c r="G10" s="113"/>
      <c r="H10" s="12">
        <f>AVERAGE(H6:H9)</f>
        <v>0</v>
      </c>
      <c r="I10" s="287" t="str">
        <f>IF(H10&lt;1.5,$L$6,IF(H10&lt;2.5,$L$5,IF(H10&lt;3.5,$L$4,IF(H10&lt;4.5,$L$3,"n/a"))))</f>
        <v>Not at all</v>
      </c>
      <c r="O10" s="295"/>
    </row>
    <row r="11" spans="1:15" s="111" customFormat="1" ht="15" customHeight="1" thickBot="1" x14ac:dyDescent="0.25">
      <c r="A11" s="61" t="str">
        <f>Questionnaire!$A$22</f>
        <v>2. LAND &amp; WATER RIGHTS</v>
      </c>
      <c r="B11" s="355"/>
      <c r="C11" s="355"/>
      <c r="D11" s="356"/>
      <c r="E11" s="62"/>
      <c r="F11" s="62"/>
      <c r="G11" s="62"/>
      <c r="H11" s="62"/>
      <c r="I11" s="290"/>
    </row>
    <row r="12" spans="1:15" s="111" customFormat="1" ht="48" customHeight="1" x14ac:dyDescent="0.2">
      <c r="A12" s="63" t="str">
        <f>Questionnaire!$A$23</f>
        <v xml:space="preserve">2.1 Adherence to VGGT </v>
      </c>
      <c r="B12" s="357" t="str">
        <f>Questionnaire!J26</f>
        <v>n/a</v>
      </c>
      <c r="C12" s="358" t="str">
        <f>IF(B12&lt;1.5,$L$6,IF(B12&lt;2.5,$L$5,IF(B12&lt;3.5,$L$4,IF(B12&lt;4.5,$L$3,"n/a"))))</f>
        <v>n/a</v>
      </c>
      <c r="D12" s="349" t="str">
        <f>IF(H12&lt;B12,"↑",IF(H12&gt;B12,"↓","↔"))</f>
        <v>↑</v>
      </c>
      <c r="E12" s="5" t="s">
        <v>308</v>
      </c>
      <c r="F12" s="1" t="s">
        <v>309</v>
      </c>
      <c r="G12" s="1"/>
      <c r="H12" s="245">
        <v>0</v>
      </c>
      <c r="I12" s="288" t="str">
        <f>IF(H12&lt;1.5,$L$6,IF(H12&lt;2.5,$L$5,IF(H12&lt;3.5,$L$4,IF(H12&lt;4.5,$L$3,"n/a"))))</f>
        <v>Not at all</v>
      </c>
    </row>
    <row r="13" spans="1:15" s="111" customFormat="1" ht="74.45" customHeight="1" x14ac:dyDescent="0.2">
      <c r="A13" s="64" t="str">
        <f>Questionnaire!$A$27</f>
        <v>2.2 Transparency, participation and consultation</v>
      </c>
      <c r="B13" s="359" t="str">
        <f>Questionnaire!J32</f>
        <v>n/a</v>
      </c>
      <c r="C13" s="350" t="str">
        <f>IF(B13&lt;1.5,$L$6,IF(B13&lt;2.5,$L$5,IF(B13&lt;3.5,$L$4,IF(B13&lt;4.5,$L$3,"n/a"))))</f>
        <v>n/a</v>
      </c>
      <c r="D13" s="349" t="str">
        <f>IF(H13&lt;B13,"↑",IF(H13&gt;B13,"↓","↔"))</f>
        <v>↑</v>
      </c>
      <c r="E13" s="6" t="s">
        <v>310</v>
      </c>
      <c r="F13" s="3" t="s">
        <v>311</v>
      </c>
      <c r="G13" s="3"/>
      <c r="H13" s="246">
        <v>0</v>
      </c>
      <c r="I13" s="288" t="str">
        <f>IF(H13&lt;1.5,$L$6,IF(H13&lt;2.5,$L$5,IF(H13&lt;3.5,$L$4,IF(H13&lt;4.5,$L$3,"n/a"))))</f>
        <v>Not at all</v>
      </c>
    </row>
    <row r="14" spans="1:15" s="111" customFormat="1" ht="71.45" customHeight="1" thickBot="1" x14ac:dyDescent="0.25">
      <c r="A14" s="65" t="str">
        <f>Questionnaire!$A$33</f>
        <v>2.3  Equity,compensation and justice</v>
      </c>
      <c r="B14" s="360">
        <f>Questionnaire!J38</f>
        <v>2.25</v>
      </c>
      <c r="C14" s="348" t="str">
        <f>IF(B14&lt;1.5,$L$6,IF(B14&lt;2.5,$L$5,IF(B14&lt;3.5,$L$4,IF(B14&lt;4.5,$L$3,"n/a"))))</f>
        <v>Moderate/Low</v>
      </c>
      <c r="D14" s="352" t="str">
        <f>IF(H14&lt;B14,"↑",IF(H14&gt;B14,"↓","↔"))</f>
        <v>↑</v>
      </c>
      <c r="E14" s="4" t="s">
        <v>313</v>
      </c>
      <c r="F14" s="4" t="s">
        <v>312</v>
      </c>
      <c r="G14" s="4"/>
      <c r="H14" s="247">
        <v>0</v>
      </c>
      <c r="I14" s="258" t="str">
        <f>IF(H14&lt;1.5,$L$6,IF(H14&lt;2.5,$L$5,IF(H14&lt;3.5,$L$4,IF(H14&lt;4.5,$L$3,"n/a"))))</f>
        <v>Not at all</v>
      </c>
    </row>
    <row r="15" spans="1:15" s="108" customFormat="1" ht="14.25" thickTop="1" thickBot="1" x14ac:dyDescent="0.25">
      <c r="A15" s="66" t="s">
        <v>14</v>
      </c>
      <c r="B15" s="361">
        <f>IF(COUNT(B12:B14)=0,"n/a",(AVERAGE(B12:B14)))</f>
        <v>2.25</v>
      </c>
      <c r="C15" s="362" t="str">
        <f>IF(B15&lt;1.5,$L$6,IF(B15&lt;2.5,$L$5,IF(B15&lt;3.5,$L$4,IF(B15&lt;4.5,$L$3,"n/a"))))</f>
        <v>Moderate/Low</v>
      </c>
      <c r="D15" s="354" t="str">
        <f>IF(H15&lt;B15,"↑",IF(H15&gt;B15,"↓","↔"))</f>
        <v>↑</v>
      </c>
      <c r="E15" s="113"/>
      <c r="F15" s="113"/>
      <c r="G15" s="113"/>
      <c r="H15" s="10">
        <f>AVERAGE(H12:H14)</f>
        <v>0</v>
      </c>
      <c r="I15" s="287" t="str">
        <f>IF(H15&lt;1.5,$L$6,IF(H15&lt;2.5,$L$5,IF(H15&lt;3.5,$L$4,IF(H15&lt;4.5,$L$3,"n/a"))))</f>
        <v>Not at all</v>
      </c>
    </row>
    <row r="16" spans="1:15" s="111" customFormat="1" ht="15" customHeight="1" thickBot="1" x14ac:dyDescent="0.25">
      <c r="A16" s="67" t="str">
        <f>Questionnaire!$A$39</f>
        <v>3. GENDER EQUALITY</v>
      </c>
      <c r="B16" s="355"/>
      <c r="C16" s="355"/>
      <c r="D16" s="355"/>
      <c r="E16" s="68"/>
      <c r="F16" s="68"/>
      <c r="G16" s="68"/>
      <c r="H16" s="68"/>
      <c r="I16" s="291"/>
    </row>
    <row r="17" spans="1:9" s="111" customFormat="1" ht="61.9" customHeight="1" x14ac:dyDescent="0.2">
      <c r="A17" s="69" t="str">
        <f>Questionnaire!$A$40</f>
        <v>3.1 Economic activities</v>
      </c>
      <c r="B17" s="357">
        <f>Questionnaire!J43</f>
        <v>2.5</v>
      </c>
      <c r="C17" s="358" t="str">
        <f t="shared" ref="C17:C22" si="0">IF(B17&lt;1.5,$L$6,IF(B17&lt;2.5,$L$5,IF(B17&lt;3.5,$L$4,IF(B17&lt;4.5,$L$3,"n/a"))))</f>
        <v>Substantial</v>
      </c>
      <c r="D17" s="349" t="str">
        <f>IF(H17&lt;B17,"↑",IF(H17&gt;B17,"↓","↔"))</f>
        <v>↑</v>
      </c>
      <c r="E17" s="5" t="s">
        <v>314</v>
      </c>
      <c r="F17" s="1" t="s">
        <v>318</v>
      </c>
      <c r="G17" s="1"/>
      <c r="H17" s="245">
        <v>0</v>
      </c>
      <c r="I17" s="288" t="str">
        <f t="shared" ref="I17:I22" si="1">IF(H17&lt;1.5,$L$6,IF(H17&lt;2.5,$L$5,IF(H17&lt;3.5,$L$4,IF(H17&lt;4.5,$L$3,"n/a"))))</f>
        <v>Not at all</v>
      </c>
    </row>
    <row r="18" spans="1:9" s="111" customFormat="1" ht="55.9" customHeight="1" x14ac:dyDescent="0.2">
      <c r="A18" s="69" t="str">
        <f>Questionnaire!$A$44</f>
        <v>3.2 Access to resources and services</v>
      </c>
      <c r="B18" s="359">
        <f>Questionnaire!J49</f>
        <v>2.75</v>
      </c>
      <c r="C18" s="363" t="str">
        <f t="shared" si="0"/>
        <v>Substantial</v>
      </c>
      <c r="D18" s="349" t="str">
        <f t="shared" ref="D18:D20" si="2">IF(H18&lt;B18,"↑",IF(H18&gt;B18,"↓","↔"))</f>
        <v>↑</v>
      </c>
      <c r="E18" s="6" t="s">
        <v>315</v>
      </c>
      <c r="F18" s="3" t="s">
        <v>319</v>
      </c>
      <c r="G18" s="3"/>
      <c r="H18" s="246">
        <v>0</v>
      </c>
      <c r="I18" s="288" t="str">
        <f t="shared" si="1"/>
        <v>Not at all</v>
      </c>
    </row>
    <row r="19" spans="1:9" s="111" customFormat="1" ht="93" customHeight="1" x14ac:dyDescent="0.2">
      <c r="A19" s="69" t="str">
        <f>Questionnaire!$A$50</f>
        <v>3.3 Decision making</v>
      </c>
      <c r="B19" s="359">
        <f>Questionnaire!J56</f>
        <v>2.2000000000000002</v>
      </c>
      <c r="C19" s="350" t="str">
        <f t="shared" si="0"/>
        <v>Moderate/Low</v>
      </c>
      <c r="D19" s="364" t="str">
        <f t="shared" si="2"/>
        <v>↑</v>
      </c>
      <c r="E19" s="250" t="s">
        <v>316</v>
      </c>
      <c r="F19" s="1" t="s">
        <v>320</v>
      </c>
      <c r="G19" s="251"/>
      <c r="H19" s="249">
        <v>0</v>
      </c>
      <c r="I19" s="288" t="str">
        <f t="shared" si="1"/>
        <v>Not at all</v>
      </c>
    </row>
    <row r="20" spans="1:9" s="111" customFormat="1" ht="14.25" x14ac:dyDescent="0.2">
      <c r="A20" s="69" t="str">
        <f>Questionnaire!$A$57</f>
        <v>3.4 Leadership and empowerment</v>
      </c>
      <c r="B20" s="359">
        <f>Questionnaire!J62</f>
        <v>2.75</v>
      </c>
      <c r="C20" s="348" t="str">
        <f t="shared" si="0"/>
        <v>Substantial</v>
      </c>
      <c r="D20" s="349" t="str">
        <f t="shared" si="2"/>
        <v>↑</v>
      </c>
      <c r="E20" s="83" t="s">
        <v>248</v>
      </c>
      <c r="F20" s="84" t="s">
        <v>321</v>
      </c>
      <c r="G20" s="84"/>
      <c r="H20" s="246">
        <v>0</v>
      </c>
      <c r="I20" s="288" t="str">
        <f t="shared" si="1"/>
        <v>Not at all</v>
      </c>
    </row>
    <row r="21" spans="1:9" s="111" customFormat="1" ht="75" customHeight="1" thickBot="1" x14ac:dyDescent="0.25">
      <c r="A21" s="70" t="str">
        <f>Questionnaire!$A$63</f>
        <v>3.5 Hardship and division of labour</v>
      </c>
      <c r="B21" s="360">
        <f>Questionnaire!J66</f>
        <v>2.5</v>
      </c>
      <c r="C21" s="365" t="str">
        <f t="shared" si="0"/>
        <v>Substantial</v>
      </c>
      <c r="D21" s="352" t="str">
        <f>IF(H21&lt;B21,"↑",IF(H21&gt;B21,"↓","↔"))</f>
        <v>↑</v>
      </c>
      <c r="E21" s="7" t="s">
        <v>317</v>
      </c>
      <c r="F21" s="4" t="s">
        <v>322</v>
      </c>
      <c r="G21" s="4"/>
      <c r="H21" s="247">
        <v>0</v>
      </c>
      <c r="I21" s="258" t="str">
        <f t="shared" si="1"/>
        <v>Not at all</v>
      </c>
    </row>
    <row r="22" spans="1:9" s="108" customFormat="1" ht="14.25" thickTop="1" thickBot="1" x14ac:dyDescent="0.25">
      <c r="A22" s="82" t="s">
        <v>14</v>
      </c>
      <c r="B22" s="361">
        <f>IF(COUNT(B17:B21)=0,"n/a",(AVERAGE(B17:B21)))</f>
        <v>2.54</v>
      </c>
      <c r="C22" s="366" t="str">
        <f t="shared" si="0"/>
        <v>Substantial</v>
      </c>
      <c r="D22" s="354" t="str">
        <f>IF(H22&lt;B22,"↑",IF(H22&gt;B22,"↓","↔"))</f>
        <v>↑</v>
      </c>
      <c r="E22" s="113"/>
      <c r="F22" s="113"/>
      <c r="G22" s="113"/>
      <c r="H22" s="10">
        <f>AVERAGE(H17:H21)</f>
        <v>0</v>
      </c>
      <c r="I22" s="287" t="str">
        <f t="shared" si="1"/>
        <v>Not at all</v>
      </c>
    </row>
    <row r="23" spans="1:9" s="111" customFormat="1" ht="15" customHeight="1" thickBot="1" x14ac:dyDescent="0.25">
      <c r="A23" s="53" t="str">
        <f>Questionnaire!$A$67</f>
        <v>4. FOOD AND NUTRITION SECURITY</v>
      </c>
      <c r="B23" s="355"/>
      <c r="C23" s="355"/>
      <c r="D23" s="355"/>
      <c r="E23" s="71"/>
      <c r="F23" s="71"/>
      <c r="G23" s="71"/>
      <c r="H23" s="71"/>
      <c r="I23" s="292"/>
    </row>
    <row r="24" spans="1:9" s="111" customFormat="1" ht="43.15" customHeight="1" x14ac:dyDescent="0.2">
      <c r="A24" s="72" t="str">
        <f>Questionnaire!$A$68</f>
        <v xml:space="preserve">4.1 Availability of food </v>
      </c>
      <c r="B24" s="357">
        <f>Questionnaire!J71</f>
        <v>3</v>
      </c>
      <c r="C24" s="358" t="str">
        <f>IF(B24&lt;1.5,$L$6,IF(B24&lt;2.5,$L$5,IF(B24&lt;3.5,$L$4,IF(B24&lt;4.5,$L$3,"n/a"))))</f>
        <v>Substantial</v>
      </c>
      <c r="D24" s="346" t="str">
        <f>IF(H24&lt;B24,"↑",IF(H24&gt;B24,"↓","↔"))</f>
        <v>↑</v>
      </c>
      <c r="E24" s="5" t="s">
        <v>323</v>
      </c>
      <c r="F24" s="1" t="s">
        <v>326</v>
      </c>
      <c r="G24" s="1"/>
      <c r="H24" s="245">
        <v>0</v>
      </c>
      <c r="I24" s="288" t="str">
        <f>IF(H24&lt;1.5,$L$6,IF(H24&lt;2.5,$L$5,IF(H24&lt;3.5,$L$4,IF(H24&lt;4.5,$L$3,"n/a"))))</f>
        <v>Not at all</v>
      </c>
    </row>
    <row r="25" spans="1:9" s="111" customFormat="1" ht="44.45" customHeight="1" x14ac:dyDescent="0.2">
      <c r="A25" s="73" t="str">
        <f>Questionnaire!$A$72</f>
        <v xml:space="preserve">4.2 Accessibility of food </v>
      </c>
      <c r="B25" s="359">
        <f>Questionnaire!J75</f>
        <v>2.5</v>
      </c>
      <c r="C25" s="350" t="str">
        <f>IF(B25&lt;1.5,$L$6,IF(B25&lt;2.5,$L$5,IF(B25&lt;3.5,$L$4,IF(B25&lt;4.5,$L$3,"n/a"))))</f>
        <v>Substantial</v>
      </c>
      <c r="D25" s="349" t="str">
        <f>IF(H25&lt;B25,"↑",IF(H25&gt;B25,"↓","↔"))</f>
        <v>↑</v>
      </c>
      <c r="E25" s="6" t="s">
        <v>248</v>
      </c>
      <c r="F25" s="3" t="s">
        <v>327</v>
      </c>
      <c r="G25" s="3"/>
      <c r="H25" s="246">
        <v>0</v>
      </c>
      <c r="I25" s="288" t="str">
        <f>IF(H25&lt;1.5,$L$6,IF(H25&lt;2.5,$L$5,IF(H25&lt;3.5,$L$4,IF(H25&lt;4.5,$L$3,"n/a"))))</f>
        <v>Not at all</v>
      </c>
    </row>
    <row r="26" spans="1:9" s="111" customFormat="1" ht="51" customHeight="1" x14ac:dyDescent="0.2">
      <c r="A26" s="74" t="str">
        <f>Questionnaire!$A$76</f>
        <v xml:space="preserve">4.3 Utilisation and nutritional adequacy </v>
      </c>
      <c r="B26" s="359">
        <f>Questionnaire!J80</f>
        <v>2.3333333333333335</v>
      </c>
      <c r="C26" s="350" t="str">
        <f>IF(B26&lt;1.5,$L$6,IF(B26&lt;2.5,$L$5,IF(B26&lt;3.5,$L$4,IF(B26&lt;4.5,$L$3,"n/a"))))</f>
        <v>Moderate/Low</v>
      </c>
      <c r="D26" s="349" t="str">
        <f>IF(H26&lt;B26,"↑",IF(H26&gt;B26,"↓","↔"))</f>
        <v>↑</v>
      </c>
      <c r="E26" s="6" t="s">
        <v>324</v>
      </c>
      <c r="F26" s="3" t="s">
        <v>328</v>
      </c>
      <c r="G26" s="3"/>
      <c r="H26" s="246">
        <v>0</v>
      </c>
      <c r="I26" s="288" t="str">
        <f>IF(H26&lt;1.5,$L$6,IF(H26&lt;2.5,$L$5,IF(H26&lt;3.5,$L$4,IF(H26&lt;4.5,$L$3,"n/a"))))</f>
        <v>Not at all</v>
      </c>
    </row>
    <row r="27" spans="1:9" s="111" customFormat="1" ht="49.9" customHeight="1" thickBot="1" x14ac:dyDescent="0.25">
      <c r="A27" s="75" t="str">
        <f>Questionnaire!$A$81</f>
        <v xml:space="preserve">4.4 Stability </v>
      </c>
      <c r="B27" s="360">
        <f>Questionnaire!J84</f>
        <v>2</v>
      </c>
      <c r="C27" s="348" t="str">
        <f>IF(B27&lt;1.5,$L$6,IF(B27&lt;2.5,$L$5,IF(B27&lt;3.5,$L$4,IF(B27&lt;4.5,$L$3,"n/a"))))</f>
        <v>Moderate/Low</v>
      </c>
      <c r="D27" s="352" t="str">
        <f>IF(H27&lt;B27,"↑",IF(H27&gt;B27,"↓","↔"))</f>
        <v>↑</v>
      </c>
      <c r="E27" s="7" t="s">
        <v>325</v>
      </c>
      <c r="F27" s="4" t="s">
        <v>329</v>
      </c>
      <c r="G27" s="4"/>
      <c r="H27" s="247">
        <v>0</v>
      </c>
      <c r="I27" s="258" t="str">
        <f>IF(H27&lt;1.5,$L$6,IF(H27&lt;2.5,$L$5,IF(H27&lt;3.5,$L$4,IF(H27&lt;4.5,$L$3,"n/a"))))</f>
        <v>Not at all</v>
      </c>
    </row>
    <row r="28" spans="1:9" s="108" customFormat="1" ht="14.25" thickTop="1" thickBot="1" x14ac:dyDescent="0.25">
      <c r="A28" s="76" t="s">
        <v>14</v>
      </c>
      <c r="B28" s="361">
        <f>IF(COUNT(B24:B27)=0,"n/a",(AVERAGE(B24:B27)))</f>
        <v>2.4583333333333335</v>
      </c>
      <c r="C28" s="362" t="str">
        <f>IF(B28&lt;1.5,$L$6,IF(B28&lt;2.5,$L$5,IF(B28&lt;3.5,$L$4,IF(B28&lt;4.5,$L$3,"n/a"))))</f>
        <v>Moderate/Low</v>
      </c>
      <c r="D28" s="354" t="str">
        <f>IF(H28&lt;B28,"↑",IF(H28&gt;B28,"↓","↔"))</f>
        <v>↑</v>
      </c>
      <c r="E28" s="113"/>
      <c r="F28" s="113"/>
      <c r="G28" s="113"/>
      <c r="H28" s="10">
        <f>AVERAGE(H24:H27)</f>
        <v>0</v>
      </c>
      <c r="I28" s="287" t="str">
        <f>IF(H28&lt;1.5,$L$6,IF(H28&lt;2.5,$L$5,IF(H28&lt;3.5,$L$4,IF(H28&lt;4.5,$L$3,"n/a"))))</f>
        <v>Not at all</v>
      </c>
    </row>
    <row r="29" spans="1:9" s="108" customFormat="1" ht="13.5" thickBot="1" x14ac:dyDescent="0.25">
      <c r="A29" s="316" t="str">
        <f>Questionnaire!$A$85</f>
        <v>5. SOCIAL CAPITAL</v>
      </c>
      <c r="B29" s="367"/>
      <c r="C29" s="368"/>
      <c r="D29" s="368"/>
      <c r="E29" s="308"/>
      <c r="F29" s="308"/>
      <c r="G29" s="308"/>
      <c r="H29" s="309"/>
      <c r="I29" s="310"/>
    </row>
    <row r="30" spans="1:9" s="108" customFormat="1" ht="132.6" customHeight="1" thickBot="1" x14ac:dyDescent="0.25">
      <c r="A30" s="313" t="str">
        <f>Questionnaire!$A$86</f>
        <v>5.1 Strength of producer organisations</v>
      </c>
      <c r="B30" s="369">
        <f>Questionnaire!J91</f>
        <v>2</v>
      </c>
      <c r="C30" s="345" t="str">
        <f>IF(B30&lt;1.5,$L$6,IF(B30&lt;2.5,$L$5,IF(B30&lt;3.5,$L$4,IF(B30&lt;4.5,$L$3,"n/a"))))</f>
        <v>Moderate/Low</v>
      </c>
      <c r="D30" s="346" t="str">
        <f t="shared" ref="D30:D32" si="3">IF(H30&lt;B30,"↑",IF(H30&gt;B30,"↓","↔"))</f>
        <v>↑</v>
      </c>
      <c r="E30" s="7" t="s">
        <v>330</v>
      </c>
      <c r="F30" s="7" t="s">
        <v>333</v>
      </c>
      <c r="G30" s="413"/>
      <c r="H30" s="245">
        <v>0</v>
      </c>
      <c r="I30" s="288" t="str">
        <f>IF(H30&lt;1.5,$L$6,IF(H30&lt;2.5,$L$5,IF(H30&lt;3.5,$L$4,IF(H30&lt;4.5,$L$3,"n/a"))))</f>
        <v>Not at all</v>
      </c>
    </row>
    <row r="31" spans="1:9" s="108" customFormat="1" ht="129.75" thickTop="1" thickBot="1" x14ac:dyDescent="0.25">
      <c r="A31" s="314" t="str">
        <f>Questionnaire!$A$92</f>
        <v>5.2 Information and confidence</v>
      </c>
      <c r="B31" s="370">
        <f>Questionnaire!J95</f>
        <v>2.5</v>
      </c>
      <c r="C31" s="350" t="str">
        <f>IF(B31&lt;1.5,$L$6,IF(B31&lt;2.5,$L$5,IF(B31&lt;3.5,$L$4,IF(B31&lt;4.5,$L$3,"n/a"))))</f>
        <v>Substantial</v>
      </c>
      <c r="D31" s="363" t="str">
        <f t="shared" si="3"/>
        <v>↑</v>
      </c>
      <c r="E31" s="7" t="s">
        <v>331</v>
      </c>
      <c r="F31" s="7" t="s">
        <v>334</v>
      </c>
      <c r="G31" s="414"/>
      <c r="H31" s="245">
        <v>0</v>
      </c>
      <c r="I31" s="288" t="str">
        <f>IF(H31&lt;1.5,$L$6,IF(H31&lt;2.5,$L$5,IF(H31&lt;3.5,$L$4,IF(H31&lt;4.5,$L$3,"n/a"))))</f>
        <v>Not at all</v>
      </c>
    </row>
    <row r="32" spans="1:9" s="108" customFormat="1" ht="170.45" customHeight="1" thickTop="1" thickBot="1" x14ac:dyDescent="0.25">
      <c r="A32" s="315" t="str">
        <f>Questionnaire!$A$96</f>
        <v>5.3 Social involvement</v>
      </c>
      <c r="B32" s="371">
        <f>Questionnaire!J100</f>
        <v>1.6666666666666667</v>
      </c>
      <c r="C32" s="348" t="str">
        <f>IF(B32&lt;1.5,$L$6,IF(B32&lt;2.5,$L$5,IF(B32&lt;3.5,$L$4,IF(B32&lt;4.5,$L$3,"n/a"))))</f>
        <v>Moderate/Low</v>
      </c>
      <c r="D32" s="365" t="str">
        <f t="shared" si="3"/>
        <v>↑</v>
      </c>
      <c r="E32" s="7" t="s">
        <v>332</v>
      </c>
      <c r="F32" s="7" t="s">
        <v>335</v>
      </c>
      <c r="G32" s="415"/>
      <c r="H32" s="247">
        <v>0</v>
      </c>
      <c r="I32" s="254" t="str">
        <f>IF(H32&lt;1.5,$L$6,IF(H32&lt;2.5,$L$5,IF(H32&lt;3.5,$L$4,IF(H32&lt;4.5,$L$3,"n/a"))))</f>
        <v>Not at all</v>
      </c>
    </row>
    <row r="33" spans="1:9" s="108" customFormat="1" ht="14.25" thickTop="1" thickBot="1" x14ac:dyDescent="0.25">
      <c r="A33" s="311" t="s">
        <v>14</v>
      </c>
      <c r="B33" s="361">
        <f>IF(COUNT(B30:B32)=0,"n/a",(AVERAGE(B30:B32)))</f>
        <v>2.0555555555555558</v>
      </c>
      <c r="C33" s="362" t="str">
        <f>IF(B33&lt;1.5,$L$6,IF(B33&lt;2.5,$L$5,IF(B33&lt;3.5,$L$4,IF(B33&lt;4.5,$L$3,"n/a"))))</f>
        <v>Moderate/Low</v>
      </c>
      <c r="D33" s="354" t="str">
        <f>IF(H33&lt;B33,"↑",IF(H33&gt;B33,"↓","↔"))</f>
        <v>↑</v>
      </c>
      <c r="E33" s="113"/>
      <c r="F33" s="312"/>
      <c r="G33" s="113"/>
      <c r="H33" s="10">
        <f>AVERAGE(H30:H32)</f>
        <v>0</v>
      </c>
      <c r="I33" s="296" t="str">
        <f>IF(H33&lt;1.5,$L$6,IF(H33&lt;2.5,$L$5,IF(H33&lt;3.5,$L$4,IF(H33&lt;4.5,$L$3,"n/a"))))</f>
        <v>Not at all</v>
      </c>
    </row>
    <row r="34" spans="1:9" s="111" customFormat="1" ht="15" customHeight="1" thickBot="1" x14ac:dyDescent="0.25">
      <c r="A34" s="77" t="str">
        <f>Questionnaire!$A$101</f>
        <v>6. LIVING CONDITIONS</v>
      </c>
      <c r="B34" s="372"/>
      <c r="C34" s="373"/>
      <c r="D34" s="373"/>
      <c r="E34" s="79"/>
      <c r="F34" s="79"/>
      <c r="G34" s="79"/>
      <c r="H34" s="78"/>
      <c r="I34" s="293"/>
    </row>
    <row r="35" spans="1:9" s="111" customFormat="1" ht="37.9" customHeight="1" thickBot="1" x14ac:dyDescent="0.25">
      <c r="A35" s="255" t="str">
        <f>Questionnaire!$A$102</f>
        <v>6.1 Health services</v>
      </c>
      <c r="B35" s="374">
        <f>Questionnaire!J106</f>
        <v>3</v>
      </c>
      <c r="C35" s="358" t="str">
        <f>IF(B35&lt;1.5,$L$6,IF(B35&lt;2.5,$L$5,IF(B35&lt;3.5,$L$4,IF(B35&lt;4.5,$L$3,"n/a"))))</f>
        <v>Substantial</v>
      </c>
      <c r="D35" s="375" t="str">
        <f>IF(H35&lt;B35,"↑",IF(H35&gt;B35,"↓","↔"))</f>
        <v>↑</v>
      </c>
      <c r="E35" s="5" t="s">
        <v>336</v>
      </c>
      <c r="F35" s="252"/>
      <c r="G35" s="5"/>
      <c r="H35" s="248">
        <v>0</v>
      </c>
      <c r="I35" s="288" t="str">
        <f>IF(H35&lt;1.5,$L$6,IF(H35&lt;2.5,$L$5,IF(H35&lt;3.5,$L$4,IF(H35&lt;4.5,$L$3,"n/a"))))</f>
        <v>Not at all</v>
      </c>
    </row>
    <row r="36" spans="1:9" s="111" customFormat="1" ht="46.9" customHeight="1" thickTop="1" thickBot="1" x14ac:dyDescent="0.25">
      <c r="A36" s="80" t="str">
        <f>Questionnaire!$A$107</f>
        <v>6.2 Housing</v>
      </c>
      <c r="B36" s="359">
        <f>Questionnaire!J110</f>
        <v>2.5</v>
      </c>
      <c r="C36" s="350" t="str">
        <f>IF(B36&lt;1.5,$L$6,IF(B36&lt;2.5,$L$5,IF(B36&lt;3.5,$L$4,IF(B36&lt;4.5,$L$3,"n/a"))))</f>
        <v>Substantial</v>
      </c>
      <c r="D36" s="350" t="str">
        <f>IF(H36&lt;B36,"↑",IF(H36&gt;B36,"↓","↔"))</f>
        <v>↑</v>
      </c>
      <c r="E36" s="5" t="s">
        <v>337</v>
      </c>
      <c r="F36" s="253"/>
      <c r="G36" s="6"/>
      <c r="H36" s="248">
        <v>0</v>
      </c>
      <c r="I36" s="288" t="str">
        <f>IF(H36&lt;1.5,$L$6,IF(H36&lt;2.5,$L$5,IF(H36&lt;3.5,$L$4,IF(H36&lt;4.5,$L$3,"n/a"))))</f>
        <v>Not at all</v>
      </c>
    </row>
    <row r="37" spans="1:9" s="111" customFormat="1" ht="90.6" customHeight="1" thickTop="1" thickBot="1" x14ac:dyDescent="0.25">
      <c r="A37" s="256" t="str">
        <f>Questionnaire!$A$111</f>
        <v>6.3 Education and training</v>
      </c>
      <c r="B37" s="374">
        <f>Questionnaire!J115</f>
        <v>2.3333333333333335</v>
      </c>
      <c r="C37" s="350" t="str">
        <f>IF(B37&lt;1.5,$L$6,IF(B37&lt;2.5,$L$5,IF(B37&lt;3.5,$L$4,IF(B37&lt;4.5,$L$3,"n/a"))))</f>
        <v>Moderate/Low</v>
      </c>
      <c r="D37" s="375" t="str">
        <f>IF(H37&lt;B37,"↑",IF(H37&gt;B37,"↓","↔"))</f>
        <v>↑</v>
      </c>
      <c r="E37" s="5" t="s">
        <v>338</v>
      </c>
      <c r="F37" s="253" t="s">
        <v>340</v>
      </c>
      <c r="G37" s="6"/>
      <c r="H37" s="248">
        <v>0</v>
      </c>
      <c r="I37" s="288" t="str">
        <f>IF(H37&lt;1.5,$L$6,IF(H37&lt;2.5,$L$5,IF(H37&lt;3.5,$L$4,IF(H37&lt;4.5,$L$3,"n/a"))))</f>
        <v>Not at all</v>
      </c>
    </row>
    <row r="38" spans="1:9" s="111" customFormat="1" ht="57" customHeight="1" thickTop="1" thickBot="1" x14ac:dyDescent="0.25">
      <c r="A38" s="257" t="str">
        <f>Questionnaire!$A$116</f>
        <v>6.4 Mobility ??????</v>
      </c>
      <c r="B38" s="360">
        <f>Questionnaire!J120</f>
        <v>2.5</v>
      </c>
      <c r="C38" s="348" t="str">
        <f>IF(B38&lt;1.5,$L$6,IF(B38&lt;2.5,$L$5,IF(B38&lt;3.5,$L$4,IF(B38&lt;4.5,$L$3,"n/a"))))</f>
        <v>Substantial</v>
      </c>
      <c r="D38" s="365" t="str">
        <f>IF(H38&lt;B38,"↑",IF(H38&gt;B38,"↓","↔"))</f>
        <v>↑</v>
      </c>
      <c r="E38" s="8" t="s">
        <v>339</v>
      </c>
      <c r="F38" s="9"/>
      <c r="G38" s="9"/>
      <c r="H38" s="248">
        <v>0</v>
      </c>
      <c r="I38" s="258" t="str">
        <f>IF(H38&lt;1.5,$L$6,IF(H38&lt;2.5,$L$5,IF(H38&lt;3.5,$L$4,IF(H38&lt;4.5,$L$3,"n/a"))))</f>
        <v>Not at all</v>
      </c>
    </row>
    <row r="39" spans="1:9" s="108" customFormat="1" ht="14.25" thickTop="1" thickBot="1" x14ac:dyDescent="0.25">
      <c r="A39" s="81" t="s">
        <v>14</v>
      </c>
      <c r="B39" s="353">
        <f>IF(COUNT(B35:B38)=0,"n/a",(AVERAGE(B35:B38)))</f>
        <v>2.5833333333333335</v>
      </c>
      <c r="C39" s="362" t="str">
        <f>IF(B39&lt;1.5,$L$6,IF(B39&lt;2.5,$L$5,IF(B39&lt;3.5,$L$4,IF(B39&lt;4.5,$L$3,"n/a"))))</f>
        <v>Substantial</v>
      </c>
      <c r="D39" s="354" t="str">
        <f>IF(H39&lt;B39,"↑",IF(H39&gt;B39,"↓","↔"))</f>
        <v>↑</v>
      </c>
      <c r="E39" s="113"/>
      <c r="F39" s="113"/>
      <c r="G39" s="113"/>
      <c r="H39" s="10">
        <f>AVERAGE(H35:H38)</f>
        <v>0</v>
      </c>
      <c r="I39" s="294" t="str">
        <f>IF(H39&lt;1.5,$L$6,IF(H39&lt;2.5,$L$5,IF(H39&lt;3.5,$L$4,IF(H39&lt;4.5,$L$3,"n/a"))))</f>
        <v>Not at all</v>
      </c>
    </row>
    <row r="40" spans="1:9" x14ac:dyDescent="0.2">
      <c r="B40" s="283"/>
      <c r="C40" s="286"/>
      <c r="I40" s="286"/>
    </row>
    <row r="41" spans="1:9" x14ac:dyDescent="0.2">
      <c r="C41" s="116"/>
    </row>
    <row r="44" spans="1:9" x14ac:dyDescent="0.2">
      <c r="D44" s="94"/>
      <c r="I44" s="94"/>
    </row>
    <row r="45" spans="1:9" x14ac:dyDescent="0.2">
      <c r="F45" s="117"/>
    </row>
    <row r="46" spans="1:9" x14ac:dyDescent="0.2">
      <c r="B46" s="282"/>
    </row>
    <row r="52" spans="2:2" x14ac:dyDescent="0.2">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279" priority="101" operator="equal">
      <formula>"High"</formula>
    </cfRule>
    <cfRule type="cellIs" dxfId="278" priority="102" operator="equal">
      <formula>"Substantial"</formula>
    </cfRule>
    <cfRule type="cellIs" dxfId="277" priority="103" operator="equal">
      <formula>"Moderate"</formula>
    </cfRule>
    <cfRule type="containsText" dxfId="276" priority="104" operator="containsText" text="Low">
      <formula>NOT(ISERROR(SEARCH("Low",G2)))</formula>
    </cfRule>
  </conditionalFormatting>
  <conditionalFormatting sqref="H35:I38">
    <cfRule type="cellIs" dxfId="275" priority="93" operator="equal">
      <formula>"High"</formula>
    </cfRule>
    <cfRule type="cellIs" dxfId="274" priority="94" operator="equal">
      <formula>"Substantial"</formula>
    </cfRule>
    <cfRule type="cellIs" dxfId="273" priority="95" operator="equal">
      <formula>"Moderate"</formula>
    </cfRule>
    <cfRule type="containsText" dxfId="272" priority="96" operator="containsText" text="Low">
      <formula>NOT(ISERROR(SEARCH("Low",H35)))</formula>
    </cfRule>
  </conditionalFormatting>
  <conditionalFormatting sqref="H39">
    <cfRule type="cellIs" dxfId="271" priority="89" operator="equal">
      <formula>"High"</formula>
    </cfRule>
    <cfRule type="cellIs" dxfId="270" priority="90" operator="equal">
      <formula>"Substantial"</formula>
    </cfRule>
    <cfRule type="cellIs" dxfId="269" priority="91" operator="equal">
      <formula>"Moderate"</formula>
    </cfRule>
    <cfRule type="containsText" dxfId="268" priority="92" operator="containsText" text="Low">
      <formula>NOT(ISERROR(SEARCH("Low",H39)))</formula>
    </cfRule>
  </conditionalFormatting>
  <conditionalFormatting sqref="C1">
    <cfRule type="cellIs" dxfId="267" priority="81" operator="equal">
      <formula>"High"</formula>
    </cfRule>
    <cfRule type="cellIs" dxfId="266" priority="82" operator="equal">
      <formula>"Substantial"</formula>
    </cfRule>
    <cfRule type="cellIs" dxfId="265" priority="83" operator="equal">
      <formula>"Moderate"</formula>
    </cfRule>
    <cfRule type="cellIs" dxfId="264" priority="84" operator="equal">
      <formula>"Low"</formula>
    </cfRule>
  </conditionalFormatting>
  <conditionalFormatting sqref="F1">
    <cfRule type="cellIs" dxfId="263" priority="77" operator="equal">
      <formula>"High"</formula>
    </cfRule>
    <cfRule type="cellIs" dxfId="262" priority="78" operator="equal">
      <formula>"Substantial"</formula>
    </cfRule>
    <cfRule type="cellIs" dxfId="261" priority="79" operator="equal">
      <formula>"Moderate"</formula>
    </cfRule>
    <cfRule type="cellIs" dxfId="260" priority="80" operator="equal">
      <formula>"Low"</formula>
    </cfRule>
  </conditionalFormatting>
  <conditionalFormatting sqref="A5:I9 A15 C15:I15 A34:I34 A28:A32 A39 C39:I39 A11:I13 A10 C10:I10 A23:I23 A22 C22:I22 A16:I16 C28:I29 A14:D14 F14:I14 A17:D21 G17:I21 A24:D27 G24:I27 C30:D32 G30:I32 A35:D38 F35:I36 F38:I38 G37:I37">
    <cfRule type="cellIs" dxfId="259" priority="106" operator="equal">
      <formula>$L$5</formula>
    </cfRule>
    <cfRule type="cellIs" dxfId="258" priority="107" operator="equal">
      <formula>$L$4</formula>
    </cfRule>
    <cfRule type="cellIs" dxfId="257" priority="108" operator="equal">
      <formula>$L$3</formula>
    </cfRule>
    <cfRule type="cellIs" dxfId="256" priority="117" operator="equal">
      <formula>$L$6</formula>
    </cfRule>
  </conditionalFormatting>
  <conditionalFormatting sqref="G33">
    <cfRule type="cellIs" dxfId="255" priority="61" operator="equal">
      <formula>"High"</formula>
    </cfRule>
    <cfRule type="cellIs" dxfId="254" priority="62" operator="equal">
      <formula>"Substantial"</formula>
    </cfRule>
    <cfRule type="cellIs" dxfId="253" priority="63" operator="equal">
      <formula>"Moderate"</formula>
    </cfRule>
    <cfRule type="containsText" dxfId="252" priority="64" operator="containsText" text="Low">
      <formula>NOT(ISERROR(SEARCH("Low",G33)))</formula>
    </cfRule>
  </conditionalFormatting>
  <conditionalFormatting sqref="A33 C33:I33">
    <cfRule type="cellIs" dxfId="251" priority="65" operator="equal">
      <formula>$L$5</formula>
    </cfRule>
    <cfRule type="cellIs" dxfId="250" priority="66" operator="equal">
      <formula>$L$4</formula>
    </cfRule>
    <cfRule type="cellIs" dxfId="249" priority="67" operator="equal">
      <formula>$L$3</formula>
    </cfRule>
    <cfRule type="cellIs" dxfId="248" priority="68" operator="equal">
      <formula>$L$6</formula>
    </cfRule>
  </conditionalFormatting>
  <conditionalFormatting sqref="E14">
    <cfRule type="cellIs" dxfId="247" priority="57" operator="equal">
      <formula>$L$5</formula>
    </cfRule>
    <cfRule type="cellIs" dxfId="246" priority="58" operator="equal">
      <formula>$L$4</formula>
    </cfRule>
    <cfRule type="cellIs" dxfId="245" priority="59" operator="equal">
      <formula>$L$3</formula>
    </cfRule>
    <cfRule type="cellIs" dxfId="244" priority="60" operator="equal">
      <formula>$L$6</formula>
    </cfRule>
  </conditionalFormatting>
  <conditionalFormatting sqref="E17:E21">
    <cfRule type="cellIs" dxfId="243" priority="53" operator="equal">
      <formula>$L$5</formula>
    </cfRule>
    <cfRule type="cellIs" dxfId="242" priority="54" operator="equal">
      <formula>$L$4</formula>
    </cfRule>
    <cfRule type="cellIs" dxfId="241" priority="55" operator="equal">
      <formula>$L$3</formula>
    </cfRule>
    <cfRule type="cellIs" dxfId="240" priority="56" operator="equal">
      <formula>$L$6</formula>
    </cfRule>
  </conditionalFormatting>
  <conditionalFormatting sqref="F17:F21">
    <cfRule type="cellIs" dxfId="239" priority="49" operator="equal">
      <formula>$L$5</formula>
    </cfRule>
    <cfRule type="cellIs" dxfId="238" priority="50" operator="equal">
      <formula>$L$4</formula>
    </cfRule>
    <cfRule type="cellIs" dxfId="237" priority="51" operator="equal">
      <formula>$L$3</formula>
    </cfRule>
    <cfRule type="cellIs" dxfId="236" priority="52" operator="equal">
      <formula>$L$6</formula>
    </cfRule>
  </conditionalFormatting>
  <conditionalFormatting sqref="E24:E27">
    <cfRule type="cellIs" dxfId="235" priority="45" operator="equal">
      <formula>$L$5</formula>
    </cfRule>
    <cfRule type="cellIs" dxfId="234" priority="46" operator="equal">
      <formula>$L$4</formula>
    </cfRule>
    <cfRule type="cellIs" dxfId="233" priority="47" operator="equal">
      <formula>$L$3</formula>
    </cfRule>
    <cfRule type="cellIs" dxfId="232" priority="48" operator="equal">
      <formula>$L$6</formula>
    </cfRule>
  </conditionalFormatting>
  <conditionalFormatting sqref="F24:F27">
    <cfRule type="cellIs" dxfId="231" priority="41" operator="equal">
      <formula>$L$5</formula>
    </cfRule>
    <cfRule type="cellIs" dxfId="230" priority="42" operator="equal">
      <formula>$L$4</formula>
    </cfRule>
    <cfRule type="cellIs" dxfId="229" priority="43" operator="equal">
      <formula>$L$3</formula>
    </cfRule>
    <cfRule type="cellIs" dxfId="228" priority="44" operator="equal">
      <formula>$L$6</formula>
    </cfRule>
  </conditionalFormatting>
  <conditionalFormatting sqref="E35:E38">
    <cfRule type="cellIs" dxfId="227" priority="29" operator="equal">
      <formula>$L$5</formula>
    </cfRule>
    <cfRule type="cellIs" dxfId="226" priority="30" operator="equal">
      <formula>$L$4</formula>
    </cfRule>
    <cfRule type="cellIs" dxfId="225" priority="31" operator="equal">
      <formula>$L$3</formula>
    </cfRule>
    <cfRule type="cellIs" dxfId="224" priority="32" operator="equal">
      <formula>$L$6</formula>
    </cfRule>
  </conditionalFormatting>
  <conditionalFormatting sqref="F37">
    <cfRule type="cellIs" dxfId="223" priority="25" operator="equal">
      <formula>$L$5</formula>
    </cfRule>
    <cfRule type="cellIs" dxfId="222" priority="26" operator="equal">
      <formula>$L$4</formula>
    </cfRule>
    <cfRule type="cellIs" dxfId="221" priority="27" operator="equal">
      <formula>$L$3</formula>
    </cfRule>
    <cfRule type="cellIs" dxfId="220" priority="28" operator="equal">
      <formula>$L$6</formula>
    </cfRule>
  </conditionalFormatting>
  <conditionalFormatting sqref="E30">
    <cfRule type="cellIs" dxfId="219" priority="21" operator="equal">
      <formula>$L$5</formula>
    </cfRule>
    <cfRule type="cellIs" dxfId="218" priority="22" operator="equal">
      <formula>$L$4</formula>
    </cfRule>
    <cfRule type="cellIs" dxfId="217" priority="23" operator="equal">
      <formula>$L$3</formula>
    </cfRule>
    <cfRule type="cellIs" dxfId="216" priority="24" operator="equal">
      <formula>$L$6</formula>
    </cfRule>
  </conditionalFormatting>
  <conditionalFormatting sqref="F30">
    <cfRule type="cellIs" dxfId="215" priority="17" operator="equal">
      <formula>$L$5</formula>
    </cfRule>
    <cfRule type="cellIs" dxfId="214" priority="18" operator="equal">
      <formula>$L$4</formula>
    </cfRule>
    <cfRule type="cellIs" dxfId="213" priority="19" operator="equal">
      <formula>$L$3</formula>
    </cfRule>
    <cfRule type="cellIs" dxfId="212" priority="20" operator="equal">
      <formula>$L$6</formula>
    </cfRule>
  </conditionalFormatting>
  <conditionalFormatting sqref="E31">
    <cfRule type="cellIs" dxfId="211" priority="13" operator="equal">
      <formula>$L$5</formula>
    </cfRule>
    <cfRule type="cellIs" dxfId="210" priority="14" operator="equal">
      <formula>$L$4</formula>
    </cfRule>
    <cfRule type="cellIs" dxfId="209" priority="15" operator="equal">
      <formula>$L$3</formula>
    </cfRule>
    <cfRule type="cellIs" dxfId="208" priority="16" operator="equal">
      <formula>$L$6</formula>
    </cfRule>
  </conditionalFormatting>
  <conditionalFormatting sqref="F31">
    <cfRule type="cellIs" dxfId="207" priority="9" operator="equal">
      <formula>$L$5</formula>
    </cfRule>
    <cfRule type="cellIs" dxfId="206" priority="10" operator="equal">
      <formula>$L$4</formula>
    </cfRule>
    <cfRule type="cellIs" dxfId="205" priority="11" operator="equal">
      <formula>$L$3</formula>
    </cfRule>
    <cfRule type="cellIs" dxfId="204" priority="12" operator="equal">
      <formula>$L$6</formula>
    </cfRule>
  </conditionalFormatting>
  <conditionalFormatting sqref="E32">
    <cfRule type="cellIs" dxfId="203" priority="5" operator="equal">
      <formula>$L$5</formula>
    </cfRule>
    <cfRule type="cellIs" dxfId="202" priority="6" operator="equal">
      <formula>$L$4</formula>
    </cfRule>
    <cfRule type="cellIs" dxfId="201" priority="7" operator="equal">
      <formula>$L$3</formula>
    </cfRule>
    <cfRule type="cellIs" dxfId="200" priority="8" operator="equal">
      <formula>$L$6</formula>
    </cfRule>
  </conditionalFormatting>
  <conditionalFormatting sqref="F32">
    <cfRule type="cellIs" dxfId="199" priority="1" operator="equal">
      <formula>$L$5</formula>
    </cfRule>
    <cfRule type="cellIs" dxfId="198" priority="2" operator="equal">
      <formula>$L$4</formula>
    </cfRule>
    <cfRule type="cellIs" dxfId="197" priority="3" operator="equal">
      <formula>$L$3</formula>
    </cfRule>
    <cfRule type="cellIs" dxfId="196" priority="4"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view="pageBreakPreview" zoomScale="85" zoomScaleNormal="85" zoomScaleSheetLayoutView="85" workbookViewId="0">
      <pane ySplit="2" topLeftCell="A3" activePane="bottomLeft" state="frozen"/>
      <selection pane="bottomLeft" activeCell="D1" sqref="D1:E1"/>
    </sheetView>
  </sheetViews>
  <sheetFormatPr defaultColWidth="8.85546875" defaultRowHeight="12.75" x14ac:dyDescent="0.2"/>
  <cols>
    <col min="1" max="1" width="18" style="94" customWidth="1"/>
    <col min="2" max="2" width="29" style="94" customWidth="1"/>
    <col min="3" max="3" width="30.5703125" style="169" customWidth="1"/>
    <col min="4" max="4" width="14.42578125" style="170" customWidth="1"/>
    <col min="5" max="6" width="7.42578125" style="26" customWidth="1"/>
    <col min="7" max="7" width="1.140625" style="26" customWidth="1"/>
    <col min="8" max="8" width="7.42578125" style="26" customWidth="1"/>
    <col min="9" max="9" width="12.5703125" style="115" customWidth="1"/>
    <col min="10" max="10" width="12.28515625" style="115" customWidth="1"/>
    <col min="11" max="11" width="65.85546875" style="94" customWidth="1"/>
    <col min="12" max="12" width="15.5703125" style="321" customWidth="1"/>
    <col min="13" max="13" width="13.42578125" style="94" hidden="1" customWidth="1"/>
    <col min="14" max="14" width="14.85546875" style="94" hidden="1" customWidth="1"/>
    <col min="15" max="15" width="11.140625" style="94" hidden="1" customWidth="1"/>
    <col min="16" max="16" width="13.85546875" style="94" customWidth="1"/>
    <col min="17" max="16384" width="8.85546875" style="94"/>
  </cols>
  <sheetData>
    <row r="1" spans="1:15" ht="21" customHeight="1" thickBot="1" x14ac:dyDescent="0.35">
      <c r="A1" s="379" t="s">
        <v>27</v>
      </c>
      <c r="B1" s="380" t="str">
        <f>Profile!F1</f>
        <v>Egg Value Chain (including Soya)</v>
      </c>
      <c r="C1" s="378" t="s">
        <v>22</v>
      </c>
      <c r="D1" s="463" t="str">
        <f>Profile!E2</f>
        <v>Zambia</v>
      </c>
      <c r="E1" s="464"/>
      <c r="F1" s="376" t="s">
        <v>26</v>
      </c>
      <c r="G1" s="381"/>
      <c r="H1" s="382"/>
      <c r="I1" s="383"/>
      <c r="J1" s="377">
        <f>Profile!B3</f>
        <v>42989</v>
      </c>
      <c r="K1" s="118"/>
      <c r="L1" s="384" t="s">
        <v>179</v>
      </c>
    </row>
    <row r="2" spans="1:15" s="107" customFormat="1" ht="15" customHeight="1" thickBot="1" x14ac:dyDescent="0.25">
      <c r="A2" s="575" t="s">
        <v>0</v>
      </c>
      <c r="B2" s="576"/>
      <c r="C2" s="385" t="s">
        <v>2</v>
      </c>
      <c r="D2" s="385" t="s">
        <v>87</v>
      </c>
      <c r="E2" s="385" t="s">
        <v>88</v>
      </c>
      <c r="F2" s="575" t="s">
        <v>86</v>
      </c>
      <c r="G2" s="576"/>
      <c r="H2" s="576"/>
      <c r="I2" s="576"/>
      <c r="J2" s="576"/>
      <c r="K2" s="576"/>
      <c r="L2" s="386"/>
      <c r="M2" s="112"/>
    </row>
    <row r="3" spans="1:15" s="107" customFormat="1" ht="24.75" customHeight="1" thickBot="1" x14ac:dyDescent="0.25">
      <c r="A3" s="119" t="s">
        <v>215</v>
      </c>
      <c r="B3" s="120"/>
      <c r="C3" s="120"/>
      <c r="D3" s="120"/>
      <c r="E3" s="120"/>
      <c r="F3" s="120"/>
      <c r="G3" s="120"/>
      <c r="H3" s="120"/>
      <c r="I3" s="120"/>
      <c r="J3" s="120"/>
      <c r="K3" s="120"/>
      <c r="L3" s="387"/>
      <c r="N3" s="121" t="s">
        <v>4</v>
      </c>
      <c r="O3" s="107">
        <v>4.5</v>
      </c>
    </row>
    <row r="4" spans="1:15" s="107" customFormat="1" ht="21" customHeight="1" x14ac:dyDescent="0.2">
      <c r="A4" s="122" t="s">
        <v>29</v>
      </c>
      <c r="B4" s="123"/>
      <c r="C4" s="123"/>
      <c r="D4" s="123"/>
      <c r="E4" s="123"/>
      <c r="F4" s="123"/>
      <c r="G4" s="123"/>
      <c r="H4" s="123"/>
      <c r="I4" s="123"/>
      <c r="J4" s="123"/>
      <c r="K4" s="123"/>
      <c r="L4" s="387"/>
      <c r="N4" s="121" t="s">
        <v>5</v>
      </c>
      <c r="O4" s="107">
        <v>3.5</v>
      </c>
    </row>
    <row r="5" spans="1:15" s="107" customFormat="1" ht="85.15" customHeight="1" x14ac:dyDescent="0.2">
      <c r="A5" s="554" t="s">
        <v>71</v>
      </c>
      <c r="B5" s="554"/>
      <c r="C5" s="39" t="s">
        <v>230</v>
      </c>
      <c r="D5" s="49" t="s">
        <v>42</v>
      </c>
      <c r="E5" s="124">
        <f>IF(D5=$N$6,1,IF(D5=$N$5,2,IF(D5=$N$4,3,IF(D5=$N$3,4,"n/a"))))</f>
        <v>2</v>
      </c>
      <c r="F5" s="583" t="s">
        <v>227</v>
      </c>
      <c r="G5" s="583"/>
      <c r="H5" s="583"/>
      <c r="I5" s="583"/>
      <c r="J5" s="583"/>
      <c r="K5" s="583"/>
      <c r="L5" s="387"/>
      <c r="N5" s="112" t="s">
        <v>42</v>
      </c>
      <c r="O5" s="108">
        <v>2.5</v>
      </c>
    </row>
    <row r="6" spans="1:15" s="107" customFormat="1" ht="43.15" customHeight="1" x14ac:dyDescent="0.2">
      <c r="A6" s="554" t="s">
        <v>30</v>
      </c>
      <c r="B6" s="554"/>
      <c r="C6" s="39" t="s">
        <v>230</v>
      </c>
      <c r="D6" s="49" t="s">
        <v>42</v>
      </c>
      <c r="E6" s="124">
        <f>IF(D6=$N$6,1,IF(D6=$N$5,2,IF(D6=$N$4,3,IF(D6=$N$3,4,"n/a"))))</f>
        <v>2</v>
      </c>
      <c r="F6" s="583" t="s">
        <v>228</v>
      </c>
      <c r="G6" s="583"/>
      <c r="H6" s="583"/>
      <c r="I6" s="583"/>
      <c r="J6" s="583"/>
      <c r="K6" s="583"/>
      <c r="L6" s="387"/>
      <c r="N6" s="112" t="s">
        <v>79</v>
      </c>
      <c r="O6" s="108">
        <v>1.5</v>
      </c>
    </row>
    <row r="7" spans="1:15" s="107" customFormat="1" ht="102.6" customHeight="1" x14ac:dyDescent="0.2">
      <c r="A7" s="554" t="s">
        <v>188</v>
      </c>
      <c r="B7" s="554"/>
      <c r="C7" s="39" t="s">
        <v>230</v>
      </c>
      <c r="D7" s="49" t="s">
        <v>42</v>
      </c>
      <c r="E7" s="124">
        <f>IF(D7=$N$6,1,IF(D7=$N$5,2,IF(D7=$N$4,3,IF(D7=$N$3,4,"n/a"))))</f>
        <v>2</v>
      </c>
      <c r="F7" s="583" t="s">
        <v>229</v>
      </c>
      <c r="G7" s="583"/>
      <c r="H7" s="583"/>
      <c r="I7" s="583"/>
      <c r="J7" s="583"/>
      <c r="K7" s="583"/>
      <c r="L7" s="387"/>
      <c r="N7" s="121" t="s">
        <v>19</v>
      </c>
    </row>
    <row r="8" spans="1:15" s="107" customFormat="1" ht="87.6" customHeight="1" x14ac:dyDescent="0.2">
      <c r="A8" s="554" t="s">
        <v>40</v>
      </c>
      <c r="B8" s="554"/>
      <c r="C8" s="39" t="s">
        <v>231</v>
      </c>
      <c r="D8" s="49" t="s">
        <v>5</v>
      </c>
      <c r="E8" s="124">
        <f>IF(D8=$N$6,1,IF(D8=$N$5,2,IF(D8=$N$4,3,IF(D8=$N$3,4,"n/a"))))</f>
        <v>3</v>
      </c>
      <c r="F8" s="583" t="s">
        <v>232</v>
      </c>
      <c r="G8" s="583"/>
      <c r="H8" s="583"/>
      <c r="I8" s="583"/>
      <c r="J8" s="583"/>
      <c r="K8" s="583"/>
      <c r="L8" s="387"/>
      <c r="N8" s="112"/>
    </row>
    <row r="9" spans="1:15" s="107" customFormat="1" ht="89.45" customHeight="1" thickBot="1" x14ac:dyDescent="0.25">
      <c r="A9" s="553" t="s">
        <v>59</v>
      </c>
      <c r="B9" s="553"/>
      <c r="C9" s="188" t="s">
        <v>233</v>
      </c>
      <c r="D9" s="176" t="s">
        <v>42</v>
      </c>
      <c r="E9" s="184">
        <f>IF(D9=$N$6,1,IF(D9=$N$5,2,IF(D9=$N$4,3,IF(D9=$N$3,4,"n/a"))))</f>
        <v>2</v>
      </c>
      <c r="F9" s="539" t="s">
        <v>234</v>
      </c>
      <c r="G9" s="540"/>
      <c r="H9" s="539"/>
      <c r="I9" s="539"/>
      <c r="J9" s="539"/>
      <c r="K9" s="539"/>
      <c r="L9" s="387"/>
      <c r="N9" s="125"/>
    </row>
    <row r="10" spans="1:15" s="107" customFormat="1" ht="28.5" customHeight="1" thickBot="1" x14ac:dyDescent="0.25">
      <c r="A10" s="563"/>
      <c r="B10" s="579"/>
      <c r="C10" s="192" t="s">
        <v>24</v>
      </c>
      <c r="D10" s="91" t="str">
        <f>IF(E10&lt;1.5,$N$6,IF(E10&lt;2.5,$N$5,IF(E10&lt;3.5,$N$4,IF(E10&lt;4.5,$N$3,"n/a"))))</f>
        <v>Moderate/Low</v>
      </c>
      <c r="E10" s="259">
        <f>IF(COUNT(E5:E9)=0,"n/a",AVERAGE(E5:E9))</f>
        <v>2.2000000000000002</v>
      </c>
      <c r="F10" s="50">
        <f>E10</f>
        <v>2.2000000000000002</v>
      </c>
      <c r="G10" s="225"/>
      <c r="H10" s="51" t="s">
        <v>23</v>
      </c>
      <c r="I10" s="28" t="str">
        <f>D10</f>
        <v>Moderate/Low</v>
      </c>
      <c r="J10" s="92">
        <f>IF(I10=$N$7,"n/a",IF(AND(I10=$N$5,D10=$N$6),1.5,IF(AND(I10=$N$4,D10=$N$5),2.5,IF(AND(I10=$N$3,D10=$N$4),3.5,IF(AND(I10=$N$6,D10=$N$5),1.49,IF(AND(I10=$N$5,D10=$N$4),2.49,IF(AND(I10=$N$4,D10=$N$3),3.49,E10)))))))</f>
        <v>2.2000000000000002</v>
      </c>
      <c r="K10" s="93" t="s">
        <v>91</v>
      </c>
      <c r="L10" s="388"/>
      <c r="N10" s="121"/>
    </row>
    <row r="11" spans="1:15" s="107" customFormat="1" ht="20.25" customHeight="1" thickBot="1" x14ac:dyDescent="0.25">
      <c r="A11" s="127" t="s">
        <v>28</v>
      </c>
      <c r="B11" s="128"/>
      <c r="C11" s="189"/>
      <c r="D11" s="129"/>
      <c r="E11" s="129"/>
      <c r="F11" s="129"/>
      <c r="G11" s="129"/>
      <c r="H11" s="129"/>
      <c r="I11" s="129"/>
      <c r="J11" s="129"/>
      <c r="K11" s="129"/>
      <c r="L11" s="387"/>
      <c r="N11" s="121"/>
    </row>
    <row r="12" spans="1:15" ht="105" customHeight="1" x14ac:dyDescent="0.2">
      <c r="A12" s="554" t="s">
        <v>189</v>
      </c>
      <c r="B12" s="554"/>
      <c r="C12" s="39" t="s">
        <v>235</v>
      </c>
      <c r="D12" s="175" t="s">
        <v>5</v>
      </c>
      <c r="E12" s="186">
        <f>IF(D12=$N$6,1,IF(D12=$N$5,2,IF(D12=$N$4,3,IF(D12=$N$3,4,"n/a"))))</f>
        <v>3</v>
      </c>
      <c r="F12" s="565" t="s">
        <v>236</v>
      </c>
      <c r="G12" s="565"/>
      <c r="H12" s="565"/>
      <c r="I12" s="565"/>
      <c r="J12" s="565"/>
      <c r="K12" s="565"/>
      <c r="L12" s="389" t="s">
        <v>96</v>
      </c>
      <c r="N12" s="121"/>
    </row>
    <row r="13" spans="1:15" ht="61.15" customHeight="1" thickBot="1" x14ac:dyDescent="0.25">
      <c r="A13" s="541" t="s">
        <v>190</v>
      </c>
      <c r="B13" s="541"/>
      <c r="C13" s="193" t="s">
        <v>235</v>
      </c>
      <c r="D13" s="191" t="s">
        <v>5</v>
      </c>
      <c r="E13" s="187">
        <f>IF(D13=$N$6,1,IF(D13=$N$5,2,IF(D13=$N$4,3,IF(D13=$N$3,4,"n/a"))))</f>
        <v>3</v>
      </c>
      <c r="F13" s="560" t="s">
        <v>237</v>
      </c>
      <c r="G13" s="506"/>
      <c r="H13" s="506"/>
      <c r="I13" s="506"/>
      <c r="J13" s="506"/>
      <c r="K13" s="544"/>
      <c r="L13" s="389" t="s">
        <v>96</v>
      </c>
    </row>
    <row r="14" spans="1:15" s="110" customFormat="1" ht="28.5" customHeight="1" thickBot="1" x14ac:dyDescent="0.25">
      <c r="A14" s="563"/>
      <c r="B14" s="564"/>
      <c r="C14" s="192" t="s">
        <v>24</v>
      </c>
      <c r="D14" s="29" t="str">
        <f>IF(E14&lt;1.5,$N$6,IF(E14&lt;2.5,$N$5,IF(E14&lt;3.5,$N$4,IF(E14&lt;4.5,$N$3,"n/a"))))</f>
        <v>Substantial</v>
      </c>
      <c r="E14" s="153">
        <f>IF(COUNT(E12:E13)=0,"n/a",AVERAGE(E12:E13))</f>
        <v>3</v>
      </c>
      <c r="F14" s="30">
        <f>E14</f>
        <v>3</v>
      </c>
      <c r="G14" s="225"/>
      <c r="H14" s="31" t="s">
        <v>23</v>
      </c>
      <c r="I14" s="28" t="str">
        <f>D14</f>
        <v>Substantial</v>
      </c>
      <c r="J14" s="32">
        <f>IF(I14=$N$7,"n/a",IF(AND(I14=$N$5,D14=$N$6),1.5,IF(AND(I14=$N$4,D14=$N$5),2.5,IF(AND(I14=$N$3,D14=$N$4),3.5,IF(AND(I14=$N$6,D14=$N$5),1.49,IF(AND(I14=$N$5,D14=$N$4),2.49,IF(AND(I14=$N$4,D14=$N$3),3.49,E14)))))))</f>
        <v>3</v>
      </c>
      <c r="K14" s="190" t="s">
        <v>91</v>
      </c>
      <c r="L14" s="390"/>
      <c r="N14" s="121"/>
    </row>
    <row r="15" spans="1:15" ht="21.75" customHeight="1" x14ac:dyDescent="0.2">
      <c r="A15" s="408" t="s">
        <v>31</v>
      </c>
      <c r="B15" s="127"/>
      <c r="C15" s="127"/>
      <c r="D15" s="127"/>
      <c r="E15" s="127"/>
      <c r="F15" s="127"/>
      <c r="G15" s="127"/>
      <c r="H15" s="127"/>
      <c r="I15" s="127"/>
      <c r="J15" s="127"/>
      <c r="K15" s="127"/>
      <c r="L15" s="391"/>
      <c r="N15" s="121"/>
    </row>
    <row r="16" spans="1:15" ht="115.9" customHeight="1" thickBot="1" x14ac:dyDescent="0.25">
      <c r="A16" s="553" t="s">
        <v>191</v>
      </c>
      <c r="B16" s="553"/>
      <c r="C16" s="193" t="s">
        <v>235</v>
      </c>
      <c r="D16" s="176" t="s">
        <v>42</v>
      </c>
      <c r="E16" s="180">
        <f>IF(D16=$N$6,1,IF(D16=$N$5,2,IF(D16=$N$4,3,IF(D16=$N$3,4,"n/a"))))</f>
        <v>2</v>
      </c>
      <c r="F16" s="542" t="s">
        <v>238</v>
      </c>
      <c r="G16" s="506"/>
      <c r="H16" s="543"/>
      <c r="I16" s="543"/>
      <c r="J16" s="506"/>
      <c r="K16" s="544"/>
      <c r="L16" s="391"/>
    </row>
    <row r="17" spans="1:14" s="107" customFormat="1" ht="24.75" customHeight="1" thickBot="1" x14ac:dyDescent="0.25">
      <c r="A17" s="586"/>
      <c r="B17" s="587"/>
      <c r="C17" s="192" t="s">
        <v>24</v>
      </c>
      <c r="D17" s="29" t="str">
        <f>IF(E17&lt;1.5,$N$6,IF(E17&lt;2.5,$N$5,IF(E17&lt;3.5,$N$4,IF(E17&lt;4.5,$N$3,"n/a"))))</f>
        <v>Moderate/Low</v>
      </c>
      <c r="E17" s="153">
        <f>IF(COUNT(E16)=0,"n/a",AVERAGE(E16))</f>
        <v>2</v>
      </c>
      <c r="F17" s="30">
        <f>E17</f>
        <v>2</v>
      </c>
      <c r="G17" s="225"/>
      <c r="H17" s="31" t="s">
        <v>23</v>
      </c>
      <c r="I17" s="28" t="str">
        <f>D17</f>
        <v>Moderate/Low</v>
      </c>
      <c r="J17" s="32">
        <f>IF(I17=$N$7,"n/a",IF(AND(I17=$N$5,D17=$N$6),1.5,IF(AND(I17=$N$4,D17=$N$5),2.5,IF(AND(I17=$N$3,D17=$N$4),3.5,IF(AND(I17=$N$6,D17=$N$5),1.49,IF(AND(I17=$N$5,D17=$N$4),2.49,IF(AND(I17=$N$4,D17=$N$3),3.49,E17)))))))</f>
        <v>2</v>
      </c>
      <c r="K17" s="190" t="s">
        <v>91</v>
      </c>
      <c r="L17" s="387"/>
      <c r="N17" s="109"/>
    </row>
    <row r="18" spans="1:14" s="130" customFormat="1" ht="21" customHeight="1" x14ac:dyDescent="0.2">
      <c r="A18" s="127" t="s">
        <v>69</v>
      </c>
      <c r="B18" s="127"/>
      <c r="C18" s="127"/>
      <c r="D18" s="127"/>
      <c r="E18" s="127"/>
      <c r="F18" s="127"/>
      <c r="G18" s="127"/>
      <c r="H18" s="127"/>
      <c r="I18" s="127"/>
      <c r="J18" s="127"/>
      <c r="K18" s="127"/>
      <c r="L18" s="391"/>
      <c r="N18" s="131"/>
    </row>
    <row r="19" spans="1:14" s="130" customFormat="1" ht="145.15" customHeight="1" x14ac:dyDescent="0.2">
      <c r="A19" s="554" t="s">
        <v>73</v>
      </c>
      <c r="B19" s="554"/>
      <c r="C19" s="39" t="s">
        <v>239</v>
      </c>
      <c r="D19" s="49" t="s">
        <v>42</v>
      </c>
      <c r="E19" s="172">
        <f>IF(D19=$N$6,1,IF(D19=$N$5,2,IF(D19=$N$4,3,IF(D19=$N$3,4,"n/a"))))</f>
        <v>2</v>
      </c>
      <c r="F19" s="542" t="s">
        <v>240</v>
      </c>
      <c r="G19" s="543"/>
      <c r="H19" s="543"/>
      <c r="I19" s="543"/>
      <c r="J19" s="543"/>
      <c r="K19" s="544"/>
      <c r="L19" s="389" t="s">
        <v>96</v>
      </c>
      <c r="N19" s="131"/>
    </row>
    <row r="20" spans="1:14" s="130" customFormat="1" ht="94.9" customHeight="1" thickBot="1" x14ac:dyDescent="0.25">
      <c r="A20" s="541" t="s">
        <v>70</v>
      </c>
      <c r="B20" s="541"/>
      <c r="C20" s="193" t="s">
        <v>241</v>
      </c>
      <c r="D20" s="185" t="s">
        <v>42</v>
      </c>
      <c r="E20" s="184">
        <f>IF(D20=$N$6,1,IF(D20=$N$5,2,IF(D20=$N$4,3,IF(D20=$N$3,4,"n/a"))))</f>
        <v>2</v>
      </c>
      <c r="F20" s="490" t="s">
        <v>242</v>
      </c>
      <c r="G20" s="506"/>
      <c r="H20" s="491"/>
      <c r="I20" s="491"/>
      <c r="J20" s="491"/>
      <c r="K20" s="492"/>
      <c r="L20" s="392"/>
      <c r="N20" s="131"/>
    </row>
    <row r="21" spans="1:14" s="107" customFormat="1" ht="29.25" customHeight="1" thickBot="1" x14ac:dyDescent="0.25">
      <c r="A21" s="563"/>
      <c r="B21" s="564"/>
      <c r="C21" s="192" t="s">
        <v>24</v>
      </c>
      <c r="D21" s="29" t="str">
        <f>IF(E21&lt;1.5,$N$6,IF(E21&lt;2.5,$N$5,IF(E21&lt;3.5,$N$4,IF(E21&lt;4.5,$N$3,"n/a"))))</f>
        <v>Moderate/Low</v>
      </c>
      <c r="E21" s="153">
        <f>IF(COUNT(E19:E20)=0,"n/a",AVERAGE(E19:E20))</f>
        <v>2</v>
      </c>
      <c r="F21" s="30">
        <f>E21</f>
        <v>2</v>
      </c>
      <c r="G21" s="225"/>
      <c r="H21" s="31" t="s">
        <v>23</v>
      </c>
      <c r="I21" s="28" t="str">
        <f>D21</f>
        <v>Moderate/Low</v>
      </c>
      <c r="J21" s="92">
        <f>IF(I21=$N$7,"n/a",IF(AND(I21=$N$5,D21=$N$6),1.5,IF(AND(I21=$N$4,D21=$N$5),2.5,IF(AND(I21=$N$3,D21=$N$4),3.5,IF(AND(I21=$N$6,D21=$N$5),1.49,IF(AND(I21=$N$5,D21=$N$4),2.49,IF(AND(I21=$N$4,D21=$N$3),3.49,E21)))))))</f>
        <v>2</v>
      </c>
      <c r="K21" s="90" t="s">
        <v>91</v>
      </c>
      <c r="L21" s="393"/>
    </row>
    <row r="22" spans="1:14" s="135" customFormat="1" ht="22.5" customHeight="1" thickBot="1" x14ac:dyDescent="0.25">
      <c r="A22" s="132" t="s">
        <v>216</v>
      </c>
      <c r="B22" s="133"/>
      <c r="C22" s="133"/>
      <c r="D22" s="134"/>
      <c r="E22" s="134"/>
      <c r="F22" s="134"/>
      <c r="G22" s="134"/>
      <c r="H22" s="134"/>
      <c r="I22" s="134"/>
      <c r="J22" s="134"/>
      <c r="K22" s="134"/>
      <c r="L22" s="387"/>
    </row>
    <row r="23" spans="1:14" ht="21.75" customHeight="1" thickBot="1" x14ac:dyDescent="0.25">
      <c r="A23" s="136" t="s">
        <v>44</v>
      </c>
      <c r="B23" s="137"/>
      <c r="C23" s="137"/>
      <c r="D23" s="137"/>
      <c r="E23" s="137"/>
      <c r="F23" s="137"/>
      <c r="G23" s="137"/>
      <c r="H23" s="137"/>
      <c r="I23" s="137"/>
      <c r="J23" s="137"/>
      <c r="K23" s="137"/>
      <c r="L23" s="389" t="s">
        <v>96</v>
      </c>
    </row>
    <row r="24" spans="1:14" ht="54" customHeight="1" x14ac:dyDescent="0.2">
      <c r="A24" s="577" t="s">
        <v>45</v>
      </c>
      <c r="B24" s="578"/>
      <c r="C24" s="182" t="s">
        <v>243</v>
      </c>
      <c r="D24" s="173" t="s">
        <v>19</v>
      </c>
      <c r="E24" s="183" t="str">
        <f>IF(D24=$N$6,1,IF(D24=$N$5,2,IF(D24=$N$4,3,IF(D24=$N$3,4,"n/a"))))</f>
        <v>n/a</v>
      </c>
      <c r="F24" s="565" t="s">
        <v>245</v>
      </c>
      <c r="G24" s="565"/>
      <c r="H24" s="565"/>
      <c r="I24" s="565"/>
      <c r="J24" s="565"/>
      <c r="K24" s="565"/>
      <c r="L24" s="389" t="s">
        <v>96</v>
      </c>
    </row>
    <row r="25" spans="1:14" ht="73.5" customHeight="1" thickBot="1" x14ac:dyDescent="0.25">
      <c r="A25" s="584" t="s">
        <v>62</v>
      </c>
      <c r="B25" s="585"/>
      <c r="C25" s="194" t="s">
        <v>243</v>
      </c>
      <c r="D25" s="174" t="s">
        <v>19</v>
      </c>
      <c r="E25" s="184" t="str">
        <f>IF(D25=$N$6,1,IF(D25=$N$5,2,IF(D25=$N$4,3,IF(D25=$N$3,4,"n/a"))))</f>
        <v>n/a</v>
      </c>
      <c r="F25" s="490" t="s">
        <v>244</v>
      </c>
      <c r="G25" s="491"/>
      <c r="H25" s="491"/>
      <c r="I25" s="491"/>
      <c r="J25" s="491"/>
      <c r="K25" s="492"/>
      <c r="L25" s="391"/>
    </row>
    <row r="26" spans="1:14" ht="35.25" customHeight="1" thickBot="1" x14ac:dyDescent="0.25">
      <c r="A26" s="551"/>
      <c r="B26" s="552"/>
      <c r="C26" s="42" t="s">
        <v>24</v>
      </c>
      <c r="D26" s="29" t="str">
        <f>IF(E26&lt;1.5,"Low",IF(E26&lt;2.5,"Moderate",IF(E26&lt;3.5,"Substantial",IF(E26&lt;4.5,"High","n/a"))))</f>
        <v>n/a</v>
      </c>
      <c r="E26" s="153" t="str">
        <f>IF(COUNT(E24:E25)=0,"n/a",AVERAGE(E24:E25))</f>
        <v>n/a</v>
      </c>
      <c r="F26" s="50" t="str">
        <f>E26</f>
        <v>n/a</v>
      </c>
      <c r="G26" s="225"/>
      <c r="H26" s="51" t="s">
        <v>23</v>
      </c>
      <c r="I26" s="28" t="str">
        <f>D26</f>
        <v>n/a</v>
      </c>
      <c r="J26" s="92" t="str">
        <f>IF(I26=$N$7,"n/a",IF(AND(I26=$N$5,D26=$N$6),1.5,IF(AND(I26=$N$4,D26=$N$5),2.5,IF(AND(I26=$N$3,D26=$N$4),3.5,IF(AND(I26=$N$6,D26=$N$5),1.49,IF(AND(I26=$N$5,D26=$N$4),2.49,IF(AND(I26=$N$4,D26=$N$3),3.49,E26)))))))</f>
        <v>n/a</v>
      </c>
      <c r="K26" s="337" t="s">
        <v>91</v>
      </c>
      <c r="L26" s="391"/>
    </row>
    <row r="27" spans="1:14" ht="20.25" customHeight="1" thickBot="1" x14ac:dyDescent="0.25">
      <c r="A27" s="138" t="s">
        <v>48</v>
      </c>
      <c r="B27" s="139"/>
      <c r="C27" s="140"/>
      <c r="D27" s="141"/>
      <c r="E27" s="141"/>
      <c r="F27" s="141"/>
      <c r="G27" s="141"/>
      <c r="H27" s="141"/>
      <c r="I27" s="141"/>
      <c r="J27" s="141"/>
      <c r="K27" s="141"/>
      <c r="L27" s="391"/>
    </row>
    <row r="28" spans="1:14" ht="30.75" customHeight="1" thickBot="1" x14ac:dyDescent="0.25">
      <c r="A28" s="495" t="s">
        <v>65</v>
      </c>
      <c r="B28" s="496"/>
      <c r="C28" s="182" t="s">
        <v>246</v>
      </c>
      <c r="D28" s="175" t="s">
        <v>19</v>
      </c>
      <c r="E28" s="186" t="str">
        <f>IF(D28=$N$6,1,IF(D28=$N$5,2,IF(D28=$N$4,3,IF(D28=$N$3,4,"n/a"))))</f>
        <v>n/a</v>
      </c>
      <c r="F28" s="545" t="s">
        <v>247</v>
      </c>
      <c r="G28" s="546"/>
      <c r="H28" s="546"/>
      <c r="I28" s="546"/>
      <c r="J28" s="546"/>
      <c r="K28" s="547"/>
      <c r="L28" s="391"/>
    </row>
    <row r="29" spans="1:14" ht="50.25" customHeight="1" thickBot="1" x14ac:dyDescent="0.25">
      <c r="A29" s="495" t="s">
        <v>46</v>
      </c>
      <c r="B29" s="496"/>
      <c r="C29" s="182" t="s">
        <v>246</v>
      </c>
      <c r="D29" s="49" t="s">
        <v>19</v>
      </c>
      <c r="E29" s="172" t="str">
        <f>IF(D29=$N$6,1,IF(D29=$N$5,2,IF(D29=$N$4,3,IF(D29=$N$3,4,"n/a"))))</f>
        <v>n/a</v>
      </c>
      <c r="F29" s="542" t="s">
        <v>248</v>
      </c>
      <c r="G29" s="543"/>
      <c r="H29" s="543"/>
      <c r="I29" s="543"/>
      <c r="J29" s="543"/>
      <c r="K29" s="544"/>
      <c r="L29" s="391"/>
    </row>
    <row r="30" spans="1:14" s="142" customFormat="1" ht="56.25" customHeight="1" thickBot="1" x14ac:dyDescent="0.25">
      <c r="A30" s="495" t="s">
        <v>60</v>
      </c>
      <c r="B30" s="496"/>
      <c r="C30" s="182" t="s">
        <v>246</v>
      </c>
      <c r="D30" s="49" t="s">
        <v>19</v>
      </c>
      <c r="E30" s="172" t="str">
        <f>IF(D30=$N$6,1,IF(D30=$N$5,2,IF(D30=$N$4,3,IF(D30=$N$3,4,"n/a"))))</f>
        <v>n/a</v>
      </c>
      <c r="F30" s="542" t="s">
        <v>248</v>
      </c>
      <c r="G30" s="543"/>
      <c r="H30" s="543"/>
      <c r="I30" s="543"/>
      <c r="J30" s="543"/>
      <c r="K30" s="544"/>
      <c r="L30" s="387"/>
    </row>
    <row r="31" spans="1:14" s="135" customFormat="1" ht="36" customHeight="1" thickBot="1" x14ac:dyDescent="0.25">
      <c r="A31" s="558" t="s">
        <v>61</v>
      </c>
      <c r="B31" s="559"/>
      <c r="C31" s="182" t="s">
        <v>246</v>
      </c>
      <c r="D31" s="176" t="s">
        <v>19</v>
      </c>
      <c r="E31" s="181" t="str">
        <f>IF(D31=$N$6,1,IF(D31=$N$5,2,IF(D31=$N$4,3,IF(D31=$N$3,4,"n/a"))))</f>
        <v>n/a</v>
      </c>
      <c r="F31" s="542" t="s">
        <v>248</v>
      </c>
      <c r="G31" s="543"/>
      <c r="H31" s="543"/>
      <c r="I31" s="543"/>
      <c r="J31" s="543"/>
      <c r="K31" s="544"/>
      <c r="L31" s="389" t="s">
        <v>96</v>
      </c>
    </row>
    <row r="32" spans="1:14" s="107" customFormat="1" ht="25.5" customHeight="1" thickBot="1" x14ac:dyDescent="0.25">
      <c r="A32" s="197"/>
      <c r="B32" s="198"/>
      <c r="C32" s="42" t="s">
        <v>24</v>
      </c>
      <c r="D32" s="29" t="str">
        <f>IF(E32&lt;1.5,"Low",IF(E32&lt;2.5,"Moderate",IF(E32&lt;3.5,"Substantial",IF(E32&lt;4.5,"High","n/a"))))</f>
        <v>n/a</v>
      </c>
      <c r="E32" s="153" t="str">
        <f>IF(COUNT(E28:E31)=0,"n/a",AVERAGE(E28:E31))</f>
        <v>n/a</v>
      </c>
      <c r="F32" s="30" t="str">
        <f>E32</f>
        <v>n/a</v>
      </c>
      <c r="G32" s="225"/>
      <c r="H32" s="31" t="s">
        <v>23</v>
      </c>
      <c r="I32" s="28" t="str">
        <f>D32</f>
        <v>n/a</v>
      </c>
      <c r="J32" s="32" t="str">
        <f>IF(I32=$N$7,"n/a",IF(AND(I32=$N$5,D32=$N$6),1.5,IF(AND(I32=$N$4,D32=$N$5),2.5,IF(AND(I32=$N$3,D32=$N$4),3.5,IF(AND(I32=$N$6,D32=$N$5),1.49,IF(AND(I32=$N$5,D32=$N$4),2.49,IF(AND(I32=$N$4,D32=$N$3),3.49,E32)))))))</f>
        <v>n/a</v>
      </c>
      <c r="K32" s="190" t="s">
        <v>91</v>
      </c>
      <c r="L32" s="387"/>
    </row>
    <row r="33" spans="1:12" s="107" customFormat="1" ht="25.5" customHeight="1" thickBot="1" x14ac:dyDescent="0.25">
      <c r="A33" s="195" t="s">
        <v>49</v>
      </c>
      <c r="B33" s="196"/>
      <c r="C33" s="196"/>
      <c r="D33" s="196"/>
      <c r="E33" s="196"/>
      <c r="F33" s="196"/>
      <c r="G33" s="196"/>
      <c r="H33" s="196"/>
      <c r="I33" s="196"/>
      <c r="J33" s="196"/>
      <c r="K33" s="196"/>
      <c r="L33" s="387"/>
    </row>
    <row r="34" spans="1:12" s="107" customFormat="1" ht="106.15" customHeight="1" thickBot="1" x14ac:dyDescent="0.25">
      <c r="A34" s="580" t="s">
        <v>50</v>
      </c>
      <c r="B34" s="581"/>
      <c r="C34" s="182" t="s">
        <v>249</v>
      </c>
      <c r="D34" s="49" t="s">
        <v>42</v>
      </c>
      <c r="E34" s="124">
        <f>IF(D34=$N$6,1,IF(D34=$N$5,2,IF(D34=$N$4,3,IF(D34=$N$3,4,"n/a"))))</f>
        <v>2</v>
      </c>
      <c r="F34" s="565" t="s">
        <v>250</v>
      </c>
      <c r="G34" s="565"/>
      <c r="H34" s="565"/>
      <c r="I34" s="565"/>
      <c r="J34" s="565"/>
      <c r="K34" s="565"/>
      <c r="L34" s="389" t="s">
        <v>96</v>
      </c>
    </row>
    <row r="35" spans="1:12" s="107" customFormat="1" ht="92.45" customHeight="1" x14ac:dyDescent="0.2">
      <c r="A35" s="582" t="s">
        <v>51</v>
      </c>
      <c r="B35" s="496"/>
      <c r="C35" s="182" t="s">
        <v>249</v>
      </c>
      <c r="D35" s="177" t="s">
        <v>5</v>
      </c>
      <c r="E35" s="124">
        <f>IF(D35=$N$6,1,IF(D35=$N$5,2,IF(D35=$N$4,3,IF(D35=$N$3,4,"n/a"))))</f>
        <v>3</v>
      </c>
      <c r="F35" s="542" t="s">
        <v>251</v>
      </c>
      <c r="G35" s="543"/>
      <c r="H35" s="543"/>
      <c r="I35" s="543"/>
      <c r="J35" s="543"/>
      <c r="K35" s="544"/>
      <c r="L35" s="387"/>
    </row>
    <row r="36" spans="1:12" s="107" customFormat="1" ht="66" customHeight="1" x14ac:dyDescent="0.2">
      <c r="A36" s="580" t="s">
        <v>67</v>
      </c>
      <c r="B36" s="581"/>
      <c r="C36" s="48" t="s">
        <v>249</v>
      </c>
      <c r="D36" s="177" t="s">
        <v>42</v>
      </c>
      <c r="E36" s="124">
        <f>IF(D36=$N$6,1,IF(D36=$N$5,2,IF(D36=$N$4,3,IF(D36=$N$3,4,"n/a"))))</f>
        <v>2</v>
      </c>
      <c r="F36" s="542" t="s">
        <v>252</v>
      </c>
      <c r="G36" s="543"/>
      <c r="H36" s="543"/>
      <c r="I36" s="543"/>
      <c r="J36" s="543"/>
      <c r="K36" s="544"/>
      <c r="L36" s="387"/>
    </row>
    <row r="37" spans="1:12" s="107" customFormat="1" ht="67.900000000000006" customHeight="1" thickBot="1" x14ac:dyDescent="0.25">
      <c r="A37" s="571" t="s">
        <v>68</v>
      </c>
      <c r="B37" s="572"/>
      <c r="C37" s="199" t="s">
        <v>249</v>
      </c>
      <c r="D37" s="176" t="s">
        <v>42</v>
      </c>
      <c r="E37" s="180">
        <f>IF(D37=$N$6,1,IF(D37=$N$5,2,IF(D37=$N$4,3,IF(D37=$N$3,4,"n/a"))))</f>
        <v>2</v>
      </c>
      <c r="F37" s="573" t="s">
        <v>253</v>
      </c>
      <c r="G37" s="489"/>
      <c r="H37" s="489"/>
      <c r="I37" s="489"/>
      <c r="J37" s="489"/>
      <c r="K37" s="574"/>
      <c r="L37" s="387"/>
    </row>
    <row r="38" spans="1:12" s="107" customFormat="1" ht="25.5" customHeight="1" thickBot="1" x14ac:dyDescent="0.25">
      <c r="A38" s="43"/>
      <c r="B38" s="44"/>
      <c r="C38" s="45" t="s">
        <v>24</v>
      </c>
      <c r="D38" s="29" t="str">
        <f>IF(E38&lt;1.5,"Low",IF(E38&lt;2.5,"Moderate",IF(E38&lt;3.5,"Substantial",IF(E38&lt;4.5,"High","n/a"))))</f>
        <v>Moderate</v>
      </c>
      <c r="E38" s="153">
        <f>IF(COUNT(E34:E37)=0,"n/a",AVERAGE(E34:E37))</f>
        <v>2.25</v>
      </c>
      <c r="F38" s="30">
        <f>E38</f>
        <v>2.25</v>
      </c>
      <c r="G38" s="225"/>
      <c r="H38" s="31" t="s">
        <v>23</v>
      </c>
      <c r="I38" s="28" t="str">
        <f>D38</f>
        <v>Moderate</v>
      </c>
      <c r="J38" s="32">
        <f>IF(I38=$N$7,"n/a",IF(AND(I38=$N$5,D38=$N$6),1.5,IF(AND(I38=$N$4,D38=$N$5),2.5,IF(AND(I38=$N$3,D38=$N$4),3.5,IF(AND(I38=$N$6,D38=$N$5),1.49,IF(AND(I38=$N$5,D38=$N$4),2.49,IF(AND(I38=$N$4,D38=$N$3),3.49,E38)))))))</f>
        <v>2.25</v>
      </c>
      <c r="K38" s="190" t="s">
        <v>91</v>
      </c>
      <c r="L38" s="387"/>
    </row>
    <row r="39" spans="1:12" s="130" customFormat="1" ht="22.5" customHeight="1" thickBot="1" x14ac:dyDescent="0.25">
      <c r="A39" s="33" t="s">
        <v>217</v>
      </c>
      <c r="B39" s="34"/>
      <c r="C39" s="35"/>
      <c r="D39" s="37"/>
      <c r="E39" s="37"/>
      <c r="F39" s="36"/>
      <c r="G39" s="143"/>
      <c r="H39" s="37"/>
      <c r="I39" s="37"/>
      <c r="J39" s="36"/>
      <c r="K39" s="144"/>
      <c r="L39" s="391"/>
    </row>
    <row r="40" spans="1:12" s="130" customFormat="1" ht="22.5" customHeight="1" x14ac:dyDescent="0.2">
      <c r="A40" s="145" t="s">
        <v>33</v>
      </c>
      <c r="B40" s="146"/>
      <c r="C40" s="146"/>
      <c r="D40" s="146"/>
      <c r="E40" s="146"/>
      <c r="F40" s="146"/>
      <c r="G40" s="146"/>
      <c r="H40" s="146"/>
      <c r="I40" s="146"/>
      <c r="J40" s="146"/>
      <c r="K40" s="146"/>
      <c r="L40" s="391"/>
    </row>
    <row r="41" spans="1:12" s="107" customFormat="1" ht="65.45" customHeight="1" x14ac:dyDescent="0.2">
      <c r="A41" s="501" t="s">
        <v>41</v>
      </c>
      <c r="B41" s="501"/>
      <c r="C41" s="40" t="s">
        <v>254</v>
      </c>
      <c r="D41" s="49" t="s">
        <v>5</v>
      </c>
      <c r="E41" s="172">
        <f>IF(D41=$N$6,1,IF(D41=$N$5,2,IF(D41=$N$4,3,IF(D41=$N$3,4,"n/a"))))</f>
        <v>3</v>
      </c>
      <c r="F41" s="506" t="s">
        <v>255</v>
      </c>
      <c r="G41" s="506"/>
      <c r="H41" s="506"/>
      <c r="I41" s="506"/>
      <c r="J41" s="506"/>
      <c r="K41" s="506"/>
      <c r="L41" s="389" t="s">
        <v>96</v>
      </c>
    </row>
    <row r="42" spans="1:12" s="107" customFormat="1" ht="164.45" customHeight="1" thickBot="1" x14ac:dyDescent="0.25">
      <c r="A42" s="568" t="s">
        <v>139</v>
      </c>
      <c r="B42" s="569"/>
      <c r="C42" s="200" t="s">
        <v>254</v>
      </c>
      <c r="D42" s="49" t="s">
        <v>42</v>
      </c>
      <c r="E42" s="172">
        <f>IF(D42=$N$6,1,IF(D42=$N$5,2,IF(D42=$N$4,3,IF(D42=$N$3,4,"n/a"))))</f>
        <v>2</v>
      </c>
      <c r="F42" s="506" t="s">
        <v>256</v>
      </c>
      <c r="G42" s="506"/>
      <c r="H42" s="506"/>
      <c r="I42" s="506"/>
      <c r="J42" s="506"/>
      <c r="K42" s="507"/>
      <c r="L42" s="387"/>
    </row>
    <row r="43" spans="1:12" s="130" customFormat="1" ht="30" customHeight="1" thickBot="1" x14ac:dyDescent="0.25">
      <c r="A43" s="566"/>
      <c r="B43" s="567"/>
      <c r="C43" s="38" t="s">
        <v>24</v>
      </c>
      <c r="D43" s="29" t="str">
        <f>IF(E43&lt;1.5,"Low",IF(E43&lt;2.5,"Moderate",IF(E43&lt;3.5,"Substantial",IF(E43&lt;4.5,"High","n/a"))))</f>
        <v>Substantial</v>
      </c>
      <c r="E43" s="153">
        <f>IF(COUNT(E41:E42)=0,"n/a",AVERAGE(E41:E42))</f>
        <v>2.5</v>
      </c>
      <c r="F43" s="30">
        <f>E43</f>
        <v>2.5</v>
      </c>
      <c r="G43" s="225"/>
      <c r="H43" s="31" t="s">
        <v>23</v>
      </c>
      <c r="I43" s="28" t="str">
        <f>D43</f>
        <v>Substantial</v>
      </c>
      <c r="J43" s="32">
        <f>IF(I43=$N$7,"n/a",IF(AND(I43=$N$5,D43=$N$6),1.5,IF(AND(I43=$N$4,D43=$N$5),2.5,IF(AND(I43=$N$3,D43=$N$4),3.5,IF(AND(I43=$N$6,D43=$N$5),1.49,IF(AND(I43=$N$5,D43=$N$4),2.49,IF(AND(I43=$N$4,D43=$N$3),3.49,E43)))))))</f>
        <v>2.5</v>
      </c>
      <c r="K43" s="201" t="s">
        <v>91</v>
      </c>
      <c r="L43" s="394"/>
    </row>
    <row r="44" spans="1:12" s="130" customFormat="1" ht="18" customHeight="1" thickBot="1" x14ac:dyDescent="0.25">
      <c r="A44" s="147" t="s">
        <v>34</v>
      </c>
      <c r="B44" s="148"/>
      <c r="C44" s="148"/>
      <c r="D44" s="149"/>
      <c r="E44" s="149"/>
      <c r="F44" s="149"/>
      <c r="G44" s="149"/>
      <c r="H44" s="149"/>
      <c r="I44" s="149"/>
      <c r="J44" s="149"/>
      <c r="K44" s="149"/>
      <c r="L44" s="391"/>
    </row>
    <row r="45" spans="1:12" s="135" customFormat="1" ht="51" customHeight="1" x14ac:dyDescent="0.2">
      <c r="A45" s="501" t="s">
        <v>140</v>
      </c>
      <c r="B45" s="596"/>
      <c r="C45" s="40" t="s">
        <v>257</v>
      </c>
      <c r="D45" s="49" t="s">
        <v>5</v>
      </c>
      <c r="E45" s="172">
        <f>IF(D45=$N$6,1,IF(D45=$N$5,2,IF(D45=$N$4,3,IF(D45=$N$3,4,"n/a"))))</f>
        <v>3</v>
      </c>
      <c r="F45" s="545" t="s">
        <v>258</v>
      </c>
      <c r="G45" s="546"/>
      <c r="H45" s="546"/>
      <c r="I45" s="546"/>
      <c r="J45" s="546"/>
      <c r="K45" s="547"/>
      <c r="L45" s="387"/>
    </row>
    <row r="46" spans="1:12" s="135" customFormat="1" ht="32.450000000000003" customHeight="1" x14ac:dyDescent="0.2">
      <c r="A46" s="570" t="s">
        <v>39</v>
      </c>
      <c r="B46" s="498"/>
      <c r="C46" s="40" t="s">
        <v>257</v>
      </c>
      <c r="D46" s="49" t="s">
        <v>5</v>
      </c>
      <c r="E46" s="172">
        <f>IF(D46=$N$6,1,IF(D46=$N$5,2,IF(D46=$N$4,3,IF(D46=$N$3,4,"n/a"))))</f>
        <v>3</v>
      </c>
      <c r="F46" s="549" t="s">
        <v>259</v>
      </c>
      <c r="G46" s="549"/>
      <c r="H46" s="549"/>
      <c r="I46" s="549"/>
      <c r="J46" s="549"/>
      <c r="K46" s="549"/>
      <c r="L46" s="387"/>
    </row>
    <row r="47" spans="1:12" s="107" customFormat="1" ht="109.15" customHeight="1" x14ac:dyDescent="0.2">
      <c r="A47" s="570" t="s">
        <v>142</v>
      </c>
      <c r="B47" s="498"/>
      <c r="C47" s="40" t="s">
        <v>257</v>
      </c>
      <c r="D47" s="49" t="s">
        <v>42</v>
      </c>
      <c r="E47" s="172">
        <f>IF(D47=$N$6,1,IF(D47=$N$5,2,IF(D47=$N$4,3,IF(D47=$N$3,4,"n/a"))))</f>
        <v>2</v>
      </c>
      <c r="F47" s="543" t="s">
        <v>260</v>
      </c>
      <c r="G47" s="543"/>
      <c r="H47" s="543"/>
      <c r="I47" s="543"/>
      <c r="J47" s="543"/>
      <c r="K47" s="543"/>
      <c r="L47" s="387"/>
    </row>
    <row r="48" spans="1:12" s="107" customFormat="1" ht="61.15" customHeight="1" thickBot="1" x14ac:dyDescent="0.25">
      <c r="A48" s="568" t="s">
        <v>143</v>
      </c>
      <c r="B48" s="569"/>
      <c r="C48" s="40" t="s">
        <v>257</v>
      </c>
      <c r="D48" s="176" t="s">
        <v>5</v>
      </c>
      <c r="E48" s="172">
        <f>IF(D48=$N$6,1,IF(D48=$N$5,2,IF(D48=$N$4,3,IF(D48=$N$3,4,"n/a"))))</f>
        <v>3</v>
      </c>
      <c r="F48" s="490" t="s">
        <v>261</v>
      </c>
      <c r="G48" s="491"/>
      <c r="H48" s="491"/>
      <c r="I48" s="491"/>
      <c r="J48" s="491"/>
      <c r="K48" s="492"/>
      <c r="L48" s="387"/>
    </row>
    <row r="49" spans="1:19" s="130" customFormat="1" ht="32.25" customHeight="1" thickBot="1" x14ac:dyDescent="0.25">
      <c r="A49" s="567"/>
      <c r="B49" s="597"/>
      <c r="C49" s="38" t="s">
        <v>24</v>
      </c>
      <c r="D49" s="29" t="str">
        <f>IF(E49&lt;1.5,"Low",IF(E49&lt;2.5,"Moderate",IF(E49&lt;3.5,"Substantial",IF(E49&lt;4.5,"High","n/a"))))</f>
        <v>Substantial</v>
      </c>
      <c r="E49" s="153">
        <f>IF(COUNT(E45:E48)=0,"n/a",AVERAGE(E45:E48))</f>
        <v>2.75</v>
      </c>
      <c r="F49" s="50">
        <f>E49</f>
        <v>2.75</v>
      </c>
      <c r="G49" s="225"/>
      <c r="H49" s="51" t="s">
        <v>23</v>
      </c>
      <c r="I49" s="336" t="str">
        <f>D49</f>
        <v>Substantial</v>
      </c>
      <c r="J49" s="92">
        <f>IF(I49=$N$7,"n/a",IF(AND(I49=$N$5,D49=$N$6),1.5,IF(AND(I49=$N$4,D49=$N$5),2.5,IF(AND(I49=$N$3,D49=$N$4),3.5,IF(AND(I49=$N$6,D49=$N$5),1.49,IF(AND(I49=$N$5,D49=$N$4),2.49,IF(AND(I49=$N$4,D49=$N$3),3.49,E49)))))))</f>
        <v>2.75</v>
      </c>
      <c r="K49" s="93" t="s">
        <v>91</v>
      </c>
      <c r="L49" s="391"/>
    </row>
    <row r="50" spans="1:19" s="130" customFormat="1" ht="22.5" customHeight="1" thickBot="1" x14ac:dyDescent="0.25">
      <c r="A50" s="150" t="s">
        <v>146</v>
      </c>
      <c r="B50" s="151"/>
      <c r="C50" s="178"/>
      <c r="D50" s="178"/>
      <c r="E50" s="179"/>
      <c r="F50" s="152"/>
      <c r="G50" s="152"/>
      <c r="H50" s="152"/>
      <c r="I50" s="152"/>
      <c r="J50" s="152"/>
      <c r="K50" s="152"/>
      <c r="L50" s="391"/>
    </row>
    <row r="51" spans="1:19" s="130" customFormat="1" ht="76.150000000000006" customHeight="1" x14ac:dyDescent="0.2">
      <c r="A51" s="510" t="s">
        <v>145</v>
      </c>
      <c r="B51" s="510"/>
      <c r="C51" s="40" t="s">
        <v>257</v>
      </c>
      <c r="D51" s="177" t="s">
        <v>42</v>
      </c>
      <c r="E51" s="171">
        <f>IF(D51=$N$6,1,IF(D51=$N$5,2,IF(D51=$N$4,3,IF(D51=$N$3,4,"n/a"))))</f>
        <v>2</v>
      </c>
      <c r="F51" s="545" t="s">
        <v>262</v>
      </c>
      <c r="G51" s="546"/>
      <c r="H51" s="546"/>
      <c r="I51" s="546"/>
      <c r="J51" s="546"/>
      <c r="K51" s="547"/>
      <c r="L51" s="391"/>
    </row>
    <row r="52" spans="1:19" s="130" customFormat="1" ht="63" customHeight="1" x14ac:dyDescent="0.2">
      <c r="A52" s="510" t="s">
        <v>141</v>
      </c>
      <c r="B52" s="510"/>
      <c r="C52" s="40" t="s">
        <v>257</v>
      </c>
      <c r="D52" s="177" t="s">
        <v>42</v>
      </c>
      <c r="E52" s="171">
        <f>IF(D52=$N$6,1,IF(D52=$N$5,2,IF(D52=$N$4,3,IF(D52=$N$3,4,"n/a"))))</f>
        <v>2</v>
      </c>
      <c r="F52" s="542" t="s">
        <v>263</v>
      </c>
      <c r="G52" s="543"/>
      <c r="H52" s="543"/>
      <c r="I52" s="543"/>
      <c r="J52" s="543"/>
      <c r="K52" s="544"/>
      <c r="L52" s="391"/>
    </row>
    <row r="53" spans="1:19" s="130" customFormat="1" ht="72" customHeight="1" x14ac:dyDescent="0.2">
      <c r="A53" s="501" t="s">
        <v>144</v>
      </c>
      <c r="B53" s="501"/>
      <c r="C53" s="40" t="s">
        <v>257</v>
      </c>
      <c r="D53" s="177" t="s">
        <v>42</v>
      </c>
      <c r="E53" s="171">
        <f>IF(D53=$N$6,1,IF(D53=$N$5,2,IF(D53=$N$4,3,IF(D53=$N$3,4,"n/a"))))</f>
        <v>2</v>
      </c>
      <c r="F53" s="548" t="s">
        <v>264</v>
      </c>
      <c r="G53" s="549"/>
      <c r="H53" s="549"/>
      <c r="I53" s="549"/>
      <c r="J53" s="549"/>
      <c r="K53" s="550"/>
      <c r="L53" s="391"/>
    </row>
    <row r="54" spans="1:19" s="130" customFormat="1" ht="119.45" customHeight="1" x14ac:dyDescent="0.2">
      <c r="A54" s="510" t="s">
        <v>147</v>
      </c>
      <c r="B54" s="510"/>
      <c r="C54" s="40" t="s">
        <v>257</v>
      </c>
      <c r="D54" s="49" t="s">
        <v>42</v>
      </c>
      <c r="E54" s="180">
        <f>IF(D54=$N$6,1,IF(D54=$N$5,2,IF(D54=$N$4,3,IF(D54=$N$3,4,"n/a"))))</f>
        <v>2</v>
      </c>
      <c r="F54" s="542" t="s">
        <v>265</v>
      </c>
      <c r="G54" s="506"/>
      <c r="H54" s="543"/>
      <c r="I54" s="543"/>
      <c r="J54" s="543"/>
      <c r="K54" s="544"/>
      <c r="L54" s="391"/>
    </row>
    <row r="55" spans="1:19" s="130" customFormat="1" ht="115.9" customHeight="1" thickBot="1" x14ac:dyDescent="0.25">
      <c r="A55" s="501" t="s">
        <v>148</v>
      </c>
      <c r="B55" s="501"/>
      <c r="C55" s="40" t="s">
        <v>257</v>
      </c>
      <c r="D55" s="177" t="s">
        <v>5</v>
      </c>
      <c r="E55" s="172">
        <f>IF(D55=$N$6,1,IF(D55=$N$5,2,IF(D55=$N$4,3,IF(D55=$N$3,4,"n/a"))))</f>
        <v>3</v>
      </c>
      <c r="F55" s="543" t="s">
        <v>266</v>
      </c>
      <c r="G55" s="543"/>
      <c r="H55" s="543"/>
      <c r="I55" s="543"/>
      <c r="J55" s="506"/>
      <c r="K55" s="543"/>
      <c r="L55" s="391"/>
    </row>
    <row r="56" spans="1:19" s="135" customFormat="1" ht="28.5" customHeight="1" thickBot="1" x14ac:dyDescent="0.25">
      <c r="A56" s="561"/>
      <c r="B56" s="562"/>
      <c r="C56" s="38" t="s">
        <v>24</v>
      </c>
      <c r="D56" s="29" t="str">
        <f>IF(E56&lt;1.5,"Low",IF(E56&lt;2.5,"Moderate",IF(E56&lt;3.5,"Substantial",IF(E56&lt;4.5,"High","n/a"))))</f>
        <v>Moderate</v>
      </c>
      <c r="E56" s="153">
        <f>IF(COUNT(E51:E55)=0,"n/a",AVERAGE(E51:E55))</f>
        <v>2.2000000000000002</v>
      </c>
      <c r="F56" s="30">
        <f>E56</f>
        <v>2.2000000000000002</v>
      </c>
      <c r="G56" s="225"/>
      <c r="H56" s="31" t="s">
        <v>23</v>
      </c>
      <c r="I56" s="28" t="str">
        <f>D56</f>
        <v>Moderate</v>
      </c>
      <c r="J56" s="32">
        <f>IF(I56=$N$7,"n/a",IF(AND(I56=$N$5,D56=$N$6),1.5,IF(AND(I56=$N$4,D56=$N$5),2.5,IF(AND(I56=$N$3,D56=$N$4),3.5,IF(AND(I56=$N$6,D56=$N$5),1.49,IF(AND(I56=$N$5,D56=$N$4),2.49,IF(AND(I56=$N$4,D56=$N$3),3.49,E56)))))))</f>
        <v>2.2000000000000002</v>
      </c>
      <c r="K56" s="90" t="s">
        <v>91</v>
      </c>
      <c r="L56" s="387"/>
    </row>
    <row r="57" spans="1:19" s="107" customFormat="1" ht="19.5" customHeight="1" thickBot="1" x14ac:dyDescent="0.25">
      <c r="A57" s="147" t="s">
        <v>149</v>
      </c>
      <c r="B57" s="154"/>
      <c r="C57" s="203"/>
      <c r="D57" s="155"/>
      <c r="E57" s="155"/>
      <c r="F57" s="155"/>
      <c r="G57" s="155"/>
      <c r="H57" s="155"/>
      <c r="I57" s="155"/>
      <c r="J57" s="155"/>
      <c r="K57" s="155"/>
      <c r="L57" s="387"/>
    </row>
    <row r="58" spans="1:19" s="130" customFormat="1" ht="121.15" customHeight="1" x14ac:dyDescent="0.2">
      <c r="A58" s="501" t="s">
        <v>38</v>
      </c>
      <c r="B58" s="501"/>
      <c r="C58" s="40" t="s">
        <v>257</v>
      </c>
      <c r="D58" s="175" t="s">
        <v>5</v>
      </c>
      <c r="E58" s="180">
        <f>IF(D58=$N$6,1,IF(D58=$N$5,2,IF(D58=$N$4,3,IF(D58=$N$3,4,"n/a"))))</f>
        <v>3</v>
      </c>
      <c r="F58" s="555" t="s">
        <v>267</v>
      </c>
      <c r="G58" s="556"/>
      <c r="H58" s="556"/>
      <c r="I58" s="556"/>
      <c r="J58" s="556"/>
      <c r="K58" s="557"/>
      <c r="L58" s="391"/>
    </row>
    <row r="59" spans="1:19" s="130" customFormat="1" ht="32.25" customHeight="1" x14ac:dyDescent="0.2">
      <c r="A59" s="501" t="s">
        <v>35</v>
      </c>
      <c r="B59" s="501"/>
      <c r="C59" s="40" t="s">
        <v>257</v>
      </c>
      <c r="D59" s="49" t="s">
        <v>5</v>
      </c>
      <c r="E59" s="124">
        <f>IF(D59=$N$6,1,IF(D59=$N$5,2,IF(D59=$N$4,3,IF(D59=$N$3,4,"n/a"))))</f>
        <v>3</v>
      </c>
      <c r="F59" s="542" t="s">
        <v>268</v>
      </c>
      <c r="G59" s="543"/>
      <c r="H59" s="543"/>
      <c r="I59" s="543"/>
      <c r="J59" s="543"/>
      <c r="K59" s="544"/>
      <c r="L59" s="391"/>
    </row>
    <row r="60" spans="1:19" s="130" customFormat="1" ht="102" customHeight="1" x14ac:dyDescent="0.2">
      <c r="A60" s="501" t="s">
        <v>36</v>
      </c>
      <c r="B60" s="501"/>
      <c r="C60" s="40" t="s">
        <v>257</v>
      </c>
      <c r="D60" s="49" t="s">
        <v>42</v>
      </c>
      <c r="E60" s="124">
        <f>IF(D60=$N$6,1,IF(D60=$N$5,2,IF(D60=$N$4,3,IF(D60=$N$3,4,"n/a"))))</f>
        <v>2</v>
      </c>
      <c r="F60" s="542" t="s">
        <v>269</v>
      </c>
      <c r="G60" s="543"/>
      <c r="H60" s="543"/>
      <c r="I60" s="543"/>
      <c r="J60" s="543"/>
      <c r="K60" s="544"/>
      <c r="L60" s="395"/>
    </row>
    <row r="61" spans="1:19" s="130" customFormat="1" ht="30.6" customHeight="1" thickBot="1" x14ac:dyDescent="0.25">
      <c r="A61" s="510" t="s">
        <v>37</v>
      </c>
      <c r="B61" s="510"/>
      <c r="C61" s="202" t="s">
        <v>257</v>
      </c>
      <c r="D61" s="185" t="s">
        <v>5</v>
      </c>
      <c r="E61" s="184">
        <f>IF(D61=$N$6,1,IF(D61=$N$5,2,IF(D61=$N$4,3,IF(D61=$N$3,4,"n/a"))))</f>
        <v>3</v>
      </c>
      <c r="F61" s="490" t="s">
        <v>270</v>
      </c>
      <c r="G61" s="491"/>
      <c r="H61" s="491"/>
      <c r="I61" s="491"/>
      <c r="J61" s="491"/>
      <c r="K61" s="492"/>
      <c r="L61" s="391"/>
    </row>
    <row r="62" spans="1:19" s="135" customFormat="1" ht="28.5" customHeight="1" thickBot="1" x14ac:dyDescent="0.25">
      <c r="A62" s="511"/>
      <c r="B62" s="512"/>
      <c r="C62" s="38" t="s">
        <v>24</v>
      </c>
      <c r="D62" s="29" t="str">
        <f>IF(E62&lt;1.5,"Low",IF(E62&lt;2.5,"Moderate",IF(E62&lt;3.5,"Substantial",IF(E62&lt;4.5,"High","n/a"))))</f>
        <v>Substantial</v>
      </c>
      <c r="E62" s="153">
        <f>IF(COUNT(E58:E61)=0,"n/a",AVERAGE(E58:E61))</f>
        <v>2.75</v>
      </c>
      <c r="F62" s="50">
        <f>E62</f>
        <v>2.75</v>
      </c>
      <c r="G62" s="126"/>
      <c r="H62" s="51" t="s">
        <v>23</v>
      </c>
      <c r="I62" s="336" t="str">
        <f>D62</f>
        <v>Substantial</v>
      </c>
      <c r="J62" s="92">
        <f>IF(I62=$N$7,"n/a",IF(AND(I62=$N$5,D62=$N$6),1.5,IF(AND(I62=$N$4,D62=$N$5),2.5,IF(AND(I62=$N$3,D62=$N$4),3.5,IF(AND(I62=$N$6,D62=$N$5),1.49,IF(AND(I62=$N$5,D62=$N$4),2.49,IF(AND(I62=$N$4,D62=$N$3),3.49,E62)))))))</f>
        <v>2.75</v>
      </c>
      <c r="K62" s="337" t="s">
        <v>91</v>
      </c>
      <c r="L62" s="387"/>
    </row>
    <row r="63" spans="1:19" s="107" customFormat="1" ht="21.75" customHeight="1" x14ac:dyDescent="0.2">
      <c r="A63" s="207" t="s">
        <v>150</v>
      </c>
      <c r="B63" s="146"/>
      <c r="C63" s="154"/>
      <c r="D63" s="146"/>
      <c r="E63" s="203"/>
      <c r="F63" s="203"/>
      <c r="G63" s="203"/>
      <c r="H63" s="203"/>
      <c r="I63" s="203"/>
      <c r="J63" s="203"/>
      <c r="K63" s="206"/>
      <c r="L63" s="387"/>
    </row>
    <row r="64" spans="1:19" s="156" customFormat="1" ht="207" customHeight="1" x14ac:dyDescent="0.2">
      <c r="A64" s="497" t="s">
        <v>151</v>
      </c>
      <c r="B64" s="498"/>
      <c r="C64" s="40" t="s">
        <v>257</v>
      </c>
      <c r="D64" s="204" t="s">
        <v>42</v>
      </c>
      <c r="E64" s="205">
        <f>IF(D64=$N$6,1,IF(D64=$N$5,2,IF(D64=$N$4,3,IF(D64=$N$3,4,"n/a"))))</f>
        <v>2</v>
      </c>
      <c r="F64" s="489" t="s">
        <v>271</v>
      </c>
      <c r="G64" s="489"/>
      <c r="H64" s="489"/>
      <c r="I64" s="489"/>
      <c r="J64" s="489"/>
      <c r="K64" s="489"/>
      <c r="L64" s="396"/>
      <c r="S64" s="157"/>
    </row>
    <row r="65" spans="1:19" s="156" customFormat="1" ht="110.45" customHeight="1" thickBot="1" x14ac:dyDescent="0.25">
      <c r="A65" s="502" t="s">
        <v>152</v>
      </c>
      <c r="B65" s="503"/>
      <c r="C65" s="40" t="s">
        <v>257</v>
      </c>
      <c r="D65" s="174" t="s">
        <v>5</v>
      </c>
      <c r="E65" s="172">
        <f>IF(D65=$N$6,1,IF(D65=$N$5,2,IF(D65=$N$4,3,IF(D65=$N$3,4,"n/a"))))</f>
        <v>3</v>
      </c>
      <c r="F65" s="490" t="s">
        <v>272</v>
      </c>
      <c r="G65" s="491"/>
      <c r="H65" s="491"/>
      <c r="I65" s="491"/>
      <c r="J65" s="491"/>
      <c r="K65" s="492"/>
      <c r="L65" s="396"/>
      <c r="S65" s="157"/>
    </row>
    <row r="66" spans="1:19" s="156" customFormat="1" ht="30" customHeight="1" thickBot="1" x14ac:dyDescent="0.25">
      <c r="A66" s="499"/>
      <c r="B66" s="500"/>
      <c r="C66" s="38" t="s">
        <v>24</v>
      </c>
      <c r="D66" s="29" t="str">
        <f>IF(E66&lt;1.5,"Low",IF(E66&lt;2.5,"Moderate",IF(E66&lt;3.5,"Substantial",IF(E66&lt;4.5,"High","n/a"))))</f>
        <v>Substantial</v>
      </c>
      <c r="E66" s="153">
        <f>IF(COUNT(E64:E65)=0,"n/a",AVERAGE(E64:E65))</f>
        <v>2.5</v>
      </c>
      <c r="F66" s="50">
        <f>E66</f>
        <v>2.5</v>
      </c>
      <c r="G66" s="225"/>
      <c r="H66" s="51" t="s">
        <v>23</v>
      </c>
      <c r="I66" s="336" t="str">
        <f>D66</f>
        <v>Substantial</v>
      </c>
      <c r="J66" s="92">
        <f>IF(I66=$N$7,"n/a",IF(AND(I66=$N$5,D66=$N$6),1.5,IF(AND(I66=$N$4,D66=$N$5),2.5,IF(AND(I66=$N$3,D66=$N$4),3.5,IF(AND(I66=$N$6,D66=$N$5),1.49,IF(AND(I66=$N$5,D66=$N$4),2.49,IF(AND(I66=$N$4,D66=$N$3),3.49,E66)))))))</f>
        <v>2.5</v>
      </c>
      <c r="K66" s="338" t="s">
        <v>91</v>
      </c>
      <c r="L66" s="397"/>
      <c r="S66" s="157"/>
    </row>
    <row r="67" spans="1:19" s="160" customFormat="1" ht="24.75" customHeight="1" thickBot="1" x14ac:dyDescent="0.25">
      <c r="A67" s="158" t="s">
        <v>218</v>
      </c>
      <c r="B67" s="159"/>
      <c r="C67" s="217"/>
      <c r="D67" s="217"/>
      <c r="E67" s="217"/>
      <c r="F67" s="217"/>
      <c r="G67" s="217"/>
      <c r="H67" s="217"/>
      <c r="I67" s="217"/>
      <c r="J67" s="217"/>
      <c r="K67" s="218"/>
      <c r="L67" s="389" t="s">
        <v>96</v>
      </c>
      <c r="Q67" s="161"/>
    </row>
    <row r="68" spans="1:19" s="162" customFormat="1" ht="23.25" customHeight="1" x14ac:dyDescent="0.2">
      <c r="A68" s="211" t="s">
        <v>211</v>
      </c>
      <c r="B68" s="212"/>
      <c r="C68" s="214"/>
      <c r="D68" s="215"/>
      <c r="E68" s="215"/>
      <c r="F68" s="215"/>
      <c r="G68" s="215"/>
      <c r="H68" s="215"/>
      <c r="I68" s="215"/>
      <c r="J68" s="215"/>
      <c r="K68" s="216"/>
      <c r="L68" s="396"/>
    </row>
    <row r="69" spans="1:19" s="162" customFormat="1" ht="77.45" customHeight="1" x14ac:dyDescent="0.2">
      <c r="A69" s="524" t="s">
        <v>52</v>
      </c>
      <c r="B69" s="595"/>
      <c r="C69" s="233" t="s">
        <v>257</v>
      </c>
      <c r="D69" s="234" t="s">
        <v>5</v>
      </c>
      <c r="E69" s="124">
        <f>IF(D69=$N$6,1,IF(D69=$N$5,2,IF(D69=$N$4,3,IF(D69=$N$3,4,"n/a"))))</f>
        <v>3</v>
      </c>
      <c r="F69" s="519" t="s">
        <v>273</v>
      </c>
      <c r="G69" s="519"/>
      <c r="H69" s="519"/>
      <c r="I69" s="519"/>
      <c r="J69" s="519"/>
      <c r="K69" s="519"/>
      <c r="L69" s="389" t="s">
        <v>96</v>
      </c>
    </row>
    <row r="70" spans="1:19" s="162" customFormat="1" ht="72.599999999999994" customHeight="1" thickBot="1" x14ac:dyDescent="0.25">
      <c r="A70" s="504" t="s">
        <v>53</v>
      </c>
      <c r="B70" s="505"/>
      <c r="C70" s="235" t="s">
        <v>257</v>
      </c>
      <c r="D70" s="174" t="s">
        <v>5</v>
      </c>
      <c r="E70" s="184">
        <f>IF(D70=$N$6,1,IF(D70=$N$5,2,IF(D70=$N$4,3,IF(D70=$N$3,4,"n/a"))))</f>
        <v>3</v>
      </c>
      <c r="F70" s="513" t="s">
        <v>274</v>
      </c>
      <c r="G70" s="514"/>
      <c r="H70" s="513"/>
      <c r="I70" s="513"/>
      <c r="J70" s="514"/>
      <c r="K70" s="513"/>
      <c r="L70" s="389" t="s">
        <v>96</v>
      </c>
    </row>
    <row r="71" spans="1:19" s="162" customFormat="1" ht="27" customHeight="1" thickBot="1" x14ac:dyDescent="0.25">
      <c r="A71" s="508"/>
      <c r="B71" s="509"/>
      <c r="C71" s="221" t="s">
        <v>24</v>
      </c>
      <c r="D71" s="47" t="str">
        <f>IF(E71&lt;1.5,"Low",IF(E71&lt;2.5,"Moderate",IF(E71&lt;3.5,"Substantial",IF(E71&lt;4.5,"High","n/a"))))</f>
        <v>Substantial</v>
      </c>
      <c r="E71" s="153">
        <f>IF(COUNT(E69:E70)=0,"n/a",AVERAGE(E69:E70))</f>
        <v>3</v>
      </c>
      <c r="F71" s="30">
        <f>E71</f>
        <v>3</v>
      </c>
      <c r="G71" s="225"/>
      <c r="H71" s="31" t="s">
        <v>23</v>
      </c>
      <c r="I71" s="28" t="str">
        <f>D71</f>
        <v>Substantial</v>
      </c>
      <c r="J71" s="32">
        <f>IF(I71=$N$7,"n/a",IF(AND(I71=$N$5,D71=$N$6),1.5,IF(AND(I71=$N$4,D71=$N$5),2.5,IF(AND(I71=$N$3,D71=$N$4),3.5,IF(AND(I71=$N$6,D71=$N$5),1.49,IF(AND(I71=$N$5,D71=$N$4),2.49,IF(AND(I71=$N$4,D71=$N$3),3.49,E71)))))))</f>
        <v>3</v>
      </c>
      <c r="K71" s="190" t="s">
        <v>91</v>
      </c>
      <c r="L71" s="396"/>
    </row>
    <row r="72" spans="1:19" s="162" customFormat="1" ht="20.25" customHeight="1" x14ac:dyDescent="0.2">
      <c r="A72" s="324" t="s">
        <v>43</v>
      </c>
      <c r="B72" s="214"/>
      <c r="C72" s="215"/>
      <c r="D72" s="208"/>
      <c r="E72" s="209"/>
      <c r="F72" s="215"/>
      <c r="G72" s="215"/>
      <c r="H72" s="215"/>
      <c r="I72" s="215"/>
      <c r="J72" s="215"/>
      <c r="K72" s="216"/>
      <c r="L72" s="396"/>
    </row>
    <row r="73" spans="1:19" s="162" customFormat="1" ht="175.9" customHeight="1" x14ac:dyDescent="0.2">
      <c r="A73" s="493" t="s">
        <v>74</v>
      </c>
      <c r="B73" s="494"/>
      <c r="C73" s="236" t="s">
        <v>257</v>
      </c>
      <c r="D73" s="177" t="s">
        <v>42</v>
      </c>
      <c r="E73" s="124">
        <f>IF(D73=$N$6,1,IF(D73=$N$5,2,IF(D73=$N$4,3,IF(D73=$N$3,4,"n/a"))))</f>
        <v>2</v>
      </c>
      <c r="F73" s="600" t="s">
        <v>275</v>
      </c>
      <c r="G73" s="513"/>
      <c r="H73" s="513"/>
      <c r="I73" s="513"/>
      <c r="J73" s="513"/>
      <c r="K73" s="601"/>
      <c r="L73" s="389"/>
    </row>
    <row r="74" spans="1:19" s="162" customFormat="1" ht="105" customHeight="1" thickBot="1" x14ac:dyDescent="0.25">
      <c r="A74" s="504" t="s">
        <v>57</v>
      </c>
      <c r="B74" s="505"/>
      <c r="C74" s="237" t="s">
        <v>257</v>
      </c>
      <c r="D74" s="176" t="s">
        <v>5</v>
      </c>
      <c r="E74" s="184">
        <f>IF(D74=$N$6,1,IF(D74=$N$5,2,IF(D74=$N$4,3,IF(D74=$N$3,4,"n/a"))))</f>
        <v>3</v>
      </c>
      <c r="F74" s="592" t="s">
        <v>276</v>
      </c>
      <c r="G74" s="593"/>
      <c r="H74" s="593"/>
      <c r="I74" s="593"/>
      <c r="J74" s="593"/>
      <c r="K74" s="613"/>
      <c r="L74" s="389" t="s">
        <v>96</v>
      </c>
    </row>
    <row r="75" spans="1:19" s="162" customFormat="1" ht="25.5" customHeight="1" thickBot="1" x14ac:dyDescent="0.25">
      <c r="A75" s="520"/>
      <c r="B75" s="521"/>
      <c r="C75" s="46" t="s">
        <v>24</v>
      </c>
      <c r="D75" s="29" t="str">
        <f>IF(E75&lt;1.5,"Low",IF(E75&lt;2.5,"Moderate",IF(E75&lt;3.5,"Substantial",IF(E75&lt;4.5,"High","n/a"))))</f>
        <v>Substantial</v>
      </c>
      <c r="E75" s="153">
        <f>IF(COUNT(E73:E74)=0,"n/a",AVERAGE(E73:E74))</f>
        <v>2.5</v>
      </c>
      <c r="F75" s="50">
        <f>E75</f>
        <v>2.5</v>
      </c>
      <c r="G75" s="225"/>
      <c r="H75" s="51" t="s">
        <v>23</v>
      </c>
      <c r="I75" s="336" t="str">
        <f>D75</f>
        <v>Substantial</v>
      </c>
      <c r="J75" s="92">
        <f>IF(I75=$N$7,"n/a",IF(AND(I75=$N$5,D75=$N$6),1.5,IF(AND(I75=$N$4,D75=$N$5),2.5,IF(AND(I75=$N$3,D75=$N$4),3.5,IF(AND(I75=$N$6,D75=$N$5),1.49,IF(AND(I75=$N$5,D75=$N$4),2.49,IF(AND(I75=$N$4,D75=$N$3),3.49,E75)))))))</f>
        <v>2.5</v>
      </c>
      <c r="K75" s="93" t="s">
        <v>91</v>
      </c>
      <c r="L75" s="396"/>
    </row>
    <row r="76" spans="1:19" s="162" customFormat="1" ht="21" customHeight="1" x14ac:dyDescent="0.2">
      <c r="A76" s="211" t="s">
        <v>54</v>
      </c>
      <c r="B76" s="212"/>
      <c r="C76" s="208"/>
      <c r="D76" s="208"/>
      <c r="E76" s="208"/>
      <c r="F76" s="208"/>
      <c r="G76" s="208"/>
      <c r="H76" s="208"/>
      <c r="I76" s="208"/>
      <c r="J76" s="208"/>
      <c r="K76" s="210"/>
      <c r="L76" s="396"/>
    </row>
    <row r="77" spans="1:19" s="162" customFormat="1" ht="70.900000000000006" customHeight="1" x14ac:dyDescent="0.2">
      <c r="A77" s="524" t="s">
        <v>55</v>
      </c>
      <c r="B77" s="595"/>
      <c r="C77" s="238" t="s">
        <v>257</v>
      </c>
      <c r="D77" s="177" t="s">
        <v>42</v>
      </c>
      <c r="E77" s="124">
        <f>IF(D77=$N$6,1,IF(D77=$N$5,2,IF(D77=$N$4,3,IF(D77=$N$3,4,"n/a"))))</f>
        <v>2</v>
      </c>
      <c r="F77" s="519" t="s">
        <v>277</v>
      </c>
      <c r="G77" s="519"/>
      <c r="H77" s="519"/>
      <c r="I77" s="519"/>
      <c r="J77" s="519"/>
      <c r="K77" s="519"/>
      <c r="L77" s="396"/>
    </row>
    <row r="78" spans="1:19" s="162" customFormat="1" ht="30.6" customHeight="1" x14ac:dyDescent="0.2">
      <c r="A78" s="524" t="s">
        <v>56</v>
      </c>
      <c r="B78" s="525"/>
      <c r="C78" s="236" t="s">
        <v>257</v>
      </c>
      <c r="D78" s="49" t="s">
        <v>42</v>
      </c>
      <c r="E78" s="124">
        <f>IF(D78=$N$6,1,IF(D78=$N$5,2,IF(D78=$N$4,3,IF(D78=$N$3,4,"n/a"))))</f>
        <v>2</v>
      </c>
      <c r="F78" s="513" t="s">
        <v>278</v>
      </c>
      <c r="G78" s="513"/>
      <c r="H78" s="513"/>
      <c r="I78" s="513"/>
      <c r="J78" s="513"/>
      <c r="K78" s="513"/>
      <c r="L78" s="389" t="s">
        <v>96</v>
      </c>
    </row>
    <row r="79" spans="1:19" s="162" customFormat="1" ht="90" customHeight="1" thickBot="1" x14ac:dyDescent="0.25">
      <c r="A79" s="524" t="s">
        <v>75</v>
      </c>
      <c r="B79" s="525"/>
      <c r="C79" s="239" t="s">
        <v>257</v>
      </c>
      <c r="D79" s="176" t="s">
        <v>5</v>
      </c>
      <c r="E79" s="184">
        <f>IF(D79=$N$6,1,IF(D79=$N$5,2,IF(D79=$N$4,3,IF(D79=$N$3,4,"n/a"))))</f>
        <v>3</v>
      </c>
      <c r="F79" s="513" t="s">
        <v>279</v>
      </c>
      <c r="G79" s="514"/>
      <c r="H79" s="513"/>
      <c r="I79" s="513"/>
      <c r="J79" s="514"/>
      <c r="K79" s="513"/>
      <c r="L79" s="389" t="s">
        <v>96</v>
      </c>
    </row>
    <row r="80" spans="1:19" s="162" customFormat="1" ht="27.75" customHeight="1" thickBot="1" x14ac:dyDescent="0.25">
      <c r="A80" s="520"/>
      <c r="B80" s="521"/>
      <c r="C80" s="46" t="s">
        <v>24</v>
      </c>
      <c r="D80" s="29" t="str">
        <f>IF(E80&lt;1.5,"Low",IF(E80&lt;2.5,"Moderate",IF(E80&lt;3.5,"Substantial",IF(E80&lt;4.5,"High","n/a"))))</f>
        <v>Moderate</v>
      </c>
      <c r="E80" s="153">
        <f>IF(COUNT(E77:E79)=0,"n/a",AVERAGE(E77:E79))</f>
        <v>2.3333333333333335</v>
      </c>
      <c r="F80" s="30">
        <f>E80</f>
        <v>2.3333333333333335</v>
      </c>
      <c r="G80" s="225"/>
      <c r="H80" s="31" t="s">
        <v>23</v>
      </c>
      <c r="I80" s="28" t="str">
        <f>D80</f>
        <v>Moderate</v>
      </c>
      <c r="J80" s="32">
        <f>IF(I80=$N$7,"n/a",IF(AND(I80=$N$5,D80=$N$6),1.5,IF(AND(I80=$N$4,D80=$N$5),2.5,IF(AND(I80=$N$3,D80=$N$4),3.5,IF(AND(I80=$N$6,D80=$N$5),1.49,IF(AND(I80=$N$5,D80=$N$4),2.49,IF(AND(I80=$N$4,D80=$N$3),3.49,E80)))))))</f>
        <v>2.3333333333333335</v>
      </c>
      <c r="K80" s="90" t="s">
        <v>91</v>
      </c>
      <c r="L80" s="396"/>
    </row>
    <row r="81" spans="1:17" s="162" customFormat="1" ht="21" customHeight="1" x14ac:dyDescent="0.2">
      <c r="A81" s="213" t="s">
        <v>58</v>
      </c>
      <c r="B81" s="208"/>
      <c r="C81" s="208"/>
      <c r="D81" s="208"/>
      <c r="E81" s="208"/>
      <c r="F81" s="208"/>
      <c r="G81" s="208"/>
      <c r="H81" s="208"/>
      <c r="I81" s="208"/>
      <c r="J81" s="208"/>
      <c r="K81" s="210"/>
      <c r="L81" s="396"/>
    </row>
    <row r="82" spans="1:17" s="162" customFormat="1" ht="121.9" customHeight="1" x14ac:dyDescent="0.2">
      <c r="A82" s="524" t="s">
        <v>77</v>
      </c>
      <c r="B82" s="595"/>
      <c r="C82" s="238"/>
      <c r="D82" s="177" t="s">
        <v>42</v>
      </c>
      <c r="E82" s="124">
        <f>IF(D82=$N$6,1,IF(D82=$N$5,2,IF(D82=$N$4,3,IF(D82=$N$3,4,"n/a"))))</f>
        <v>2</v>
      </c>
      <c r="F82" s="519" t="s">
        <v>280</v>
      </c>
      <c r="G82" s="519"/>
      <c r="H82" s="519"/>
      <c r="I82" s="519"/>
      <c r="J82" s="519"/>
      <c r="K82" s="519"/>
      <c r="L82" s="396"/>
    </row>
    <row r="83" spans="1:17" s="162" customFormat="1" ht="61.15" customHeight="1" thickBot="1" x14ac:dyDescent="0.25">
      <c r="A83" s="504" t="s">
        <v>78</v>
      </c>
      <c r="B83" s="505"/>
      <c r="C83" s="239"/>
      <c r="D83" s="176" t="s">
        <v>42</v>
      </c>
      <c r="E83" s="184">
        <f>IF(D83=$N$6,1,IF(D83=$N$5,2,IF(D83=$N$4,3,IF(D83=$N$3,4,"n/a"))))</f>
        <v>2</v>
      </c>
      <c r="F83" s="592" t="s">
        <v>281</v>
      </c>
      <c r="G83" s="593"/>
      <c r="H83" s="593"/>
      <c r="I83" s="593"/>
      <c r="J83" s="593"/>
      <c r="K83" s="594"/>
      <c r="L83" s="389" t="s">
        <v>96</v>
      </c>
      <c r="Q83" s="163"/>
    </row>
    <row r="84" spans="1:17" s="162" customFormat="1" ht="26.25" customHeight="1" thickBot="1" x14ac:dyDescent="0.25">
      <c r="A84" s="219"/>
      <c r="B84" s="220"/>
      <c r="C84" s="221" t="s">
        <v>24</v>
      </c>
      <c r="D84" s="29" t="str">
        <f>IF(E84&lt;1.5,"Low",IF(E84&lt;2.5,"Moderate",IF(E84&lt;3.5,"Substantial",IF(E84&lt;4.5,"High","n/a"))))</f>
        <v>Moderate</v>
      </c>
      <c r="E84" s="153">
        <f>IF(COUNT(E82:E83)=0,"n/a",AVERAGE(E82:E83))</f>
        <v>2</v>
      </c>
      <c r="F84" s="50">
        <f>E84</f>
        <v>2</v>
      </c>
      <c r="G84" s="226"/>
      <c r="H84" s="335" t="s">
        <v>23</v>
      </c>
      <c r="I84" s="336" t="str">
        <f>D84</f>
        <v>Moderate</v>
      </c>
      <c r="J84" s="92">
        <f>IF(I84=$N$7,"n/a",IF(AND(I84=$N$5,D84=$N$6),1.5,IF(AND(I84=$N$4,D84=$N$5),2.5,IF(AND(I84=$N$3,D84=$N$4),3.5,IF(AND(I84=$N$6,D84=$N$5),1.49,IF(AND(I84=$N$5,D84=$N$4),2.49,IF(AND(I84=$N$4,D84=$N$3),3.49,E84)))))))</f>
        <v>2</v>
      </c>
      <c r="K84" s="337" t="s">
        <v>91</v>
      </c>
      <c r="L84" s="396"/>
      <c r="Q84" s="164"/>
    </row>
    <row r="85" spans="1:17" s="162" customFormat="1" ht="26.25" customHeight="1" thickBot="1" x14ac:dyDescent="0.25">
      <c r="A85" s="300" t="s">
        <v>219</v>
      </c>
      <c r="B85" s="299"/>
      <c r="C85" s="299"/>
      <c r="D85" s="299"/>
      <c r="E85" s="299"/>
      <c r="F85" s="299"/>
      <c r="G85" s="299"/>
      <c r="H85" s="299"/>
      <c r="I85" s="299"/>
      <c r="J85" s="299"/>
      <c r="K85" s="299"/>
      <c r="L85" s="396"/>
      <c r="Q85" s="164"/>
    </row>
    <row r="86" spans="1:17" s="162" customFormat="1" ht="21.75" customHeight="1" x14ac:dyDescent="0.2">
      <c r="A86" s="405" t="s">
        <v>175</v>
      </c>
      <c r="B86" s="301"/>
      <c r="C86" s="301"/>
      <c r="D86" s="301"/>
      <c r="E86" s="301"/>
      <c r="F86" s="301"/>
      <c r="G86" s="301"/>
      <c r="H86" s="301"/>
      <c r="I86" s="301"/>
      <c r="J86" s="301"/>
      <c r="K86" s="302"/>
      <c r="L86" s="396"/>
      <c r="Q86" s="164"/>
    </row>
    <row r="87" spans="1:17" s="162" customFormat="1" ht="102" customHeight="1" x14ac:dyDescent="0.2">
      <c r="A87" s="532" t="s">
        <v>153</v>
      </c>
      <c r="B87" s="533"/>
      <c r="C87" s="303"/>
      <c r="D87" s="234" t="s">
        <v>42</v>
      </c>
      <c r="E87" s="222">
        <f>IF(D87=$N$6,1,IF(D87=$N$5,2,IF(D87=$N$4,3,IF(D87=$N$3,4,"n/a"))))</f>
        <v>2</v>
      </c>
      <c r="F87" s="519" t="s">
        <v>282</v>
      </c>
      <c r="G87" s="519"/>
      <c r="H87" s="519"/>
      <c r="I87" s="519"/>
      <c r="J87" s="519"/>
      <c r="K87" s="519"/>
      <c r="L87" s="396"/>
      <c r="Q87" s="164"/>
    </row>
    <row r="88" spans="1:17" s="162" customFormat="1" ht="33.75" customHeight="1" x14ac:dyDescent="0.2">
      <c r="A88" s="532" t="s">
        <v>154</v>
      </c>
      <c r="B88" s="533"/>
      <c r="C88" s="303"/>
      <c r="D88" s="234" t="s">
        <v>42</v>
      </c>
      <c r="E88" s="222">
        <f>IF(D88=$N$6,1,IF(D88=$N$5,2,IF(D88=$N$4,3,IF(D88=$N$3,4,"n/a"))))</f>
        <v>2</v>
      </c>
      <c r="F88" s="519" t="s">
        <v>283</v>
      </c>
      <c r="G88" s="519"/>
      <c r="H88" s="519"/>
      <c r="I88" s="519"/>
      <c r="J88" s="519"/>
      <c r="K88" s="519"/>
      <c r="L88" s="389" t="s">
        <v>96</v>
      </c>
      <c r="Q88" s="164"/>
    </row>
    <row r="89" spans="1:17" s="162" customFormat="1" ht="53.45" customHeight="1" x14ac:dyDescent="0.2">
      <c r="A89" s="532" t="s">
        <v>155</v>
      </c>
      <c r="B89" s="533"/>
      <c r="C89" s="303"/>
      <c r="D89" s="234" t="s">
        <v>42</v>
      </c>
      <c r="E89" s="222">
        <f>IF(D89=$N$6,1,IF(D89=$N$5,2,IF(D89=$N$4,3,IF(D89=$N$3,4,"n/a"))))</f>
        <v>2</v>
      </c>
      <c r="F89" s="519" t="s">
        <v>284</v>
      </c>
      <c r="G89" s="519"/>
      <c r="H89" s="519"/>
      <c r="I89" s="519"/>
      <c r="J89" s="519"/>
      <c r="K89" s="519"/>
      <c r="L89" s="396"/>
      <c r="Q89" s="164"/>
    </row>
    <row r="90" spans="1:17" s="162" customFormat="1" ht="45.75" customHeight="1" thickBot="1" x14ac:dyDescent="0.25">
      <c r="A90" s="532" t="s">
        <v>176</v>
      </c>
      <c r="B90" s="533"/>
      <c r="C90" s="303"/>
      <c r="D90" s="234" t="s">
        <v>42</v>
      </c>
      <c r="E90" s="222">
        <f>IF(D90=$N$6,1,IF(D90=$N$5,2,IF(D90=$N$4,3,IF(D90=$N$3,4,"n/a"))))</f>
        <v>2</v>
      </c>
      <c r="F90" s="519" t="s">
        <v>285</v>
      </c>
      <c r="G90" s="519"/>
      <c r="H90" s="519"/>
      <c r="I90" s="519"/>
      <c r="J90" s="534"/>
      <c r="K90" s="519"/>
      <c r="L90" s="396"/>
      <c r="Q90" s="164"/>
    </row>
    <row r="91" spans="1:17" s="162" customFormat="1" ht="26.25" customHeight="1" thickBot="1" x14ac:dyDescent="0.25">
      <c r="A91" s="537"/>
      <c r="B91" s="538"/>
      <c r="C91" s="304" t="s">
        <v>24</v>
      </c>
      <c r="D91" s="29" t="str">
        <f>IF(E91&lt;1.5,"Low",IF(E91&lt;2.5,"Moderate",IF(E91&lt;3.5,"Substantial",IF(E91&lt;4.5,"High","n/a"))))</f>
        <v>Moderate</v>
      </c>
      <c r="E91" s="153">
        <f>IF(COUNT(E87:E90)=0,"n/a",AVERAGE(E87:E90))</f>
        <v>2</v>
      </c>
      <c r="F91" s="30">
        <f>E91</f>
        <v>2</v>
      </c>
      <c r="G91" s="226"/>
      <c r="H91" s="52" t="s">
        <v>23</v>
      </c>
      <c r="I91" s="28" t="str">
        <f>D91</f>
        <v>Moderate</v>
      </c>
      <c r="J91" s="32">
        <f>IF(I91=$N$7,"n/a",IF(AND(I91=$N$5,D91=$N$6),1.5,IF(AND(I91=$N$4,D91=$N$5),2.5,IF(AND(I91=$N$3,D91=$N$4),3.5,IF(AND(I91=$N$6,D91=$N$5),1.49,IF(AND(I91=$N$5,D91=$N$4),2.49,IF(AND(I91=$N$4,D91=$N$3),3.49,E91)))))))</f>
        <v>2</v>
      </c>
      <c r="K91" s="90" t="s">
        <v>91</v>
      </c>
      <c r="L91" s="396"/>
      <c r="Q91" s="164"/>
    </row>
    <row r="92" spans="1:17" s="162" customFormat="1" ht="21" customHeight="1" x14ac:dyDescent="0.2">
      <c r="A92" s="405" t="s">
        <v>166</v>
      </c>
      <c r="B92" s="301"/>
      <c r="C92" s="301"/>
      <c r="D92" s="301"/>
      <c r="E92" s="301"/>
      <c r="F92" s="301"/>
      <c r="G92" s="301"/>
      <c r="H92" s="301"/>
      <c r="I92" s="301"/>
      <c r="J92" s="301"/>
      <c r="K92" s="302"/>
      <c r="L92" s="396"/>
      <c r="Q92" s="164"/>
    </row>
    <row r="93" spans="1:17" s="162" customFormat="1" ht="139.9" customHeight="1" x14ac:dyDescent="0.2">
      <c r="A93" s="532" t="s">
        <v>167</v>
      </c>
      <c r="B93" s="533"/>
      <c r="C93" s="303"/>
      <c r="D93" s="177" t="s">
        <v>5</v>
      </c>
      <c r="E93" s="222">
        <f>IF(D93=$N$6,1,IF(D93=$N$5,2,IF(D93=$N$4,3,IF(D93=$N$3,4,"n/a"))))</f>
        <v>3</v>
      </c>
      <c r="F93" s="519" t="s">
        <v>286</v>
      </c>
      <c r="G93" s="519"/>
      <c r="H93" s="519"/>
      <c r="I93" s="519"/>
      <c r="J93" s="519"/>
      <c r="K93" s="519"/>
      <c r="L93" s="396"/>
      <c r="Q93" s="164"/>
    </row>
    <row r="94" spans="1:17" s="162" customFormat="1" ht="167.45" customHeight="1" thickBot="1" x14ac:dyDescent="0.25">
      <c r="A94" s="606" t="s">
        <v>178</v>
      </c>
      <c r="B94" s="607"/>
      <c r="C94" s="305"/>
      <c r="D94" s="176" t="s">
        <v>42</v>
      </c>
      <c r="E94" s="184">
        <f>IF(D94=$N$6,1,IF(D94=$N$5,2,IF(D94=$N$4,3,IF(D94=$N$3,4,"n/a"))))</f>
        <v>2</v>
      </c>
      <c r="F94" s="604" t="s">
        <v>287</v>
      </c>
      <c r="G94" s="605"/>
      <c r="H94" s="605"/>
      <c r="I94" s="605"/>
      <c r="J94" s="605"/>
      <c r="K94" s="603"/>
      <c r="L94" s="389" t="s">
        <v>96</v>
      </c>
      <c r="Q94" s="164"/>
    </row>
    <row r="95" spans="1:17" s="162" customFormat="1" ht="26.25" customHeight="1" thickBot="1" x14ac:dyDescent="0.25">
      <c r="A95" s="608"/>
      <c r="B95" s="609"/>
      <c r="C95" s="304" t="s">
        <v>24</v>
      </c>
      <c r="D95" s="29" t="str">
        <f>IF(E95&lt;1.5,"Low",IF(E95&lt;2.5,"Moderate",IF(E95&lt;3.5,"Substantial",IF(E95&lt;4.5,"High","n/a"))))</f>
        <v>Substantial</v>
      </c>
      <c r="E95" s="153">
        <f>IF(COUNT(E93:E94)=0,"n/a",AVERAGE(E93:E94))</f>
        <v>2.5</v>
      </c>
      <c r="F95" s="30">
        <f>E95</f>
        <v>2.5</v>
      </c>
      <c r="G95" s="225"/>
      <c r="H95" s="31" t="s">
        <v>23</v>
      </c>
      <c r="I95" s="28" t="str">
        <f>D95</f>
        <v>Substantial</v>
      </c>
      <c r="J95" s="32">
        <f>IF(I95=$N$7,"n/a",IF(AND(I95=$N$5,D95=$N$6),1.5,IF(AND(I95=$N$4,D95=$N$5),2.5,IF(AND(I95=$N$3,D95=$N$4),3.5,IF(AND(I95=$N$6,D95=$N$5),1.49,IF(AND(I95=$N$5,D95=$N$4),2.49,IF(AND(I95=$N$4,D95=$N$3),3.49,E95)))))))</f>
        <v>2.5</v>
      </c>
      <c r="K95" s="90" t="s">
        <v>91</v>
      </c>
      <c r="L95" s="396"/>
      <c r="Q95" s="164"/>
    </row>
    <row r="96" spans="1:17" s="162" customFormat="1" ht="21" customHeight="1" x14ac:dyDescent="0.2">
      <c r="A96" s="405" t="s">
        <v>157</v>
      </c>
      <c r="B96" s="301"/>
      <c r="C96" s="301"/>
      <c r="D96" s="301"/>
      <c r="E96" s="301"/>
      <c r="F96" s="301"/>
      <c r="G96" s="301"/>
      <c r="H96" s="301"/>
      <c r="I96" s="301"/>
      <c r="J96" s="301"/>
      <c r="K96" s="302"/>
      <c r="L96" s="396"/>
      <c r="Q96" s="164"/>
    </row>
    <row r="97" spans="1:17" s="162" customFormat="1" ht="102.6" customHeight="1" x14ac:dyDescent="0.2">
      <c r="A97" s="532" t="s">
        <v>158</v>
      </c>
      <c r="B97" s="533"/>
      <c r="C97" s="306"/>
      <c r="D97" s="177" t="s">
        <v>42</v>
      </c>
      <c r="E97" s="124">
        <f>IF(D97=$N$6,1,IF(D97=$N$5,2,IF(D97=$N$4,3,IF(D97=$N$3,4,"n/a"))))</f>
        <v>2</v>
      </c>
      <c r="F97" s="519" t="s">
        <v>288</v>
      </c>
      <c r="G97" s="519"/>
      <c r="H97" s="519"/>
      <c r="I97" s="519"/>
      <c r="J97" s="519"/>
      <c r="K97" s="519"/>
      <c r="L97" s="389" t="s">
        <v>96</v>
      </c>
      <c r="Q97" s="164"/>
    </row>
    <row r="98" spans="1:17" s="162" customFormat="1" ht="120" customHeight="1" x14ac:dyDescent="0.2">
      <c r="A98" s="606" t="s">
        <v>159</v>
      </c>
      <c r="B98" s="610"/>
      <c r="C98" s="306"/>
      <c r="D98" s="49" t="s">
        <v>79</v>
      </c>
      <c r="E98" s="124">
        <f>IF(D98=$N$6,1,IF(D98=$N$5,2,IF(D98=$N$4,3,IF(D98=$N$3,4,"n/a"))))</f>
        <v>1</v>
      </c>
      <c r="F98" s="600" t="s">
        <v>289</v>
      </c>
      <c r="G98" s="513"/>
      <c r="H98" s="513"/>
      <c r="I98" s="513"/>
      <c r="J98" s="513"/>
      <c r="K98" s="601"/>
      <c r="L98" s="389" t="s">
        <v>96</v>
      </c>
      <c r="P98" s="322"/>
      <c r="Q98" s="164"/>
    </row>
    <row r="99" spans="1:17" s="162" customFormat="1" ht="66" customHeight="1" thickBot="1" x14ac:dyDescent="0.25">
      <c r="A99" s="611" t="s">
        <v>160</v>
      </c>
      <c r="B99" s="612"/>
      <c r="C99" s="307"/>
      <c r="D99" s="297" t="s">
        <v>42</v>
      </c>
      <c r="E99" s="298">
        <f>IF(D99=$N$6,1,IF(D99=$N$5,2,IF(D99=$N$4,3,IF(D99=$N$3,4,"n/a"))))</f>
        <v>2</v>
      </c>
      <c r="F99" s="602" t="s">
        <v>290</v>
      </c>
      <c r="G99" s="514"/>
      <c r="H99" s="514"/>
      <c r="I99" s="514"/>
      <c r="J99" s="514"/>
      <c r="K99" s="603"/>
      <c r="L99" s="396"/>
      <c r="P99" s="322"/>
      <c r="Q99" s="164"/>
    </row>
    <row r="100" spans="1:17" s="162" customFormat="1" ht="26.25" customHeight="1" thickBot="1" x14ac:dyDescent="0.25">
      <c r="A100" s="598"/>
      <c r="B100" s="599"/>
      <c r="C100" s="304" t="s">
        <v>24</v>
      </c>
      <c r="D100" s="29" t="str">
        <f>IF(E100&lt;1.5,"Low",IF(E100&lt;2.5,"Moderate",IF(E100&lt;3.5,"Substantial",IF(E100&lt;4.5,"High","n/a"))))</f>
        <v>Moderate</v>
      </c>
      <c r="E100" s="153">
        <f>IF(COUNT(E97:E99)=0,"n/a",AVERAGE(E97:E99))</f>
        <v>1.6666666666666667</v>
      </c>
      <c r="F100" s="30">
        <f>E100</f>
        <v>1.6666666666666667</v>
      </c>
      <c r="G100" s="225"/>
      <c r="H100" s="31" t="s">
        <v>23</v>
      </c>
      <c r="I100" s="28" t="str">
        <f>D100</f>
        <v>Moderate</v>
      </c>
      <c r="J100" s="32">
        <f>IF(I100=$N$7,"n/a",IF(AND(I100=$N$5,D100=$N$6),1.5,IF(AND(I100=$N$4,D100=$N$5),2.5,IF(AND(I100=$N$3,D100=$N$4),3.5,IF(AND(I100=$N$6,D100=$N$5),1.49,IF(AND(I100=$N$5,D100=$N$4),2.49,IF(AND(I100=$N$4,D100=$N$3),3.49,E100)))))))</f>
        <v>1.6666666666666667</v>
      </c>
      <c r="K100" s="90" t="s">
        <v>91</v>
      </c>
      <c r="L100" s="396"/>
      <c r="P100" s="322"/>
      <c r="Q100" s="164"/>
    </row>
    <row r="101" spans="1:17" s="162" customFormat="1" ht="23.25" customHeight="1" thickBot="1" x14ac:dyDescent="0.25">
      <c r="A101" s="165" t="s">
        <v>220</v>
      </c>
      <c r="B101" s="166"/>
      <c r="C101" s="166"/>
      <c r="D101" s="166"/>
      <c r="E101" s="166"/>
      <c r="F101" s="166"/>
      <c r="G101" s="166"/>
      <c r="H101" s="166"/>
      <c r="I101" s="166"/>
      <c r="J101" s="166"/>
      <c r="K101" s="166"/>
      <c r="L101" s="396"/>
      <c r="M101" s="164"/>
    </row>
    <row r="102" spans="1:17" s="162" customFormat="1" ht="20.25" customHeight="1" x14ac:dyDescent="0.2">
      <c r="A102" s="406" t="s">
        <v>162</v>
      </c>
      <c r="B102" s="223"/>
      <c r="C102" s="223"/>
      <c r="D102" s="223"/>
      <c r="E102" s="223"/>
      <c r="F102" s="223"/>
      <c r="G102" s="223"/>
      <c r="H102" s="223"/>
      <c r="I102" s="223"/>
      <c r="J102" s="223"/>
      <c r="K102" s="224"/>
      <c r="L102" s="396"/>
    </row>
    <row r="103" spans="1:17" s="162" customFormat="1" ht="30.75" customHeight="1" x14ac:dyDescent="0.2">
      <c r="A103" s="517" t="s">
        <v>181</v>
      </c>
      <c r="B103" s="518"/>
      <c r="C103" s="240"/>
      <c r="D103" s="234" t="s">
        <v>5</v>
      </c>
      <c r="E103" s="222">
        <f>IF(D103=$N$6,1,IF(D103=$N$5,2,IF(D103=$N$4,3,IF(D103=$N$3,4,"n/a"))))</f>
        <v>3</v>
      </c>
      <c r="F103" s="519" t="s">
        <v>291</v>
      </c>
      <c r="G103" s="519"/>
      <c r="H103" s="519"/>
      <c r="I103" s="519"/>
      <c r="J103" s="519"/>
      <c r="K103" s="519"/>
      <c r="L103" s="389" t="s">
        <v>96</v>
      </c>
      <c r="Q103" s="164"/>
    </row>
    <row r="104" spans="1:17" s="162" customFormat="1" ht="32.25" customHeight="1" x14ac:dyDescent="0.2">
      <c r="A104" s="588" t="s">
        <v>182</v>
      </c>
      <c r="B104" s="589"/>
      <c r="C104" s="241"/>
      <c r="D104" s="204" t="s">
        <v>5</v>
      </c>
      <c r="E104" s="124">
        <f>IF(D104=$N$6,1,IF(D104=$N$5,2,IF(D104=$N$4,3,IF(D104=$N$3,4,"n/a"))))</f>
        <v>3</v>
      </c>
      <c r="F104" s="513" t="s">
        <v>292</v>
      </c>
      <c r="G104" s="513"/>
      <c r="H104" s="513"/>
      <c r="I104" s="513"/>
      <c r="J104" s="513"/>
      <c r="K104" s="513"/>
      <c r="L104" s="389" t="s">
        <v>96</v>
      </c>
      <c r="Q104" s="167"/>
    </row>
    <row r="105" spans="1:17" ht="31.5" customHeight="1" thickBot="1" x14ac:dyDescent="0.25">
      <c r="A105" s="530" t="s">
        <v>183</v>
      </c>
      <c r="B105" s="531"/>
      <c r="C105" s="242"/>
      <c r="D105" s="174" t="s">
        <v>5</v>
      </c>
      <c r="E105" s="184">
        <f>IF(D105=$N$6,1,IF(D105=$N$5,2,IF(D105=$N$4,3,IF(D105=$N$3,4,"n/a"))))</f>
        <v>3</v>
      </c>
      <c r="F105" s="513" t="s">
        <v>293</v>
      </c>
      <c r="G105" s="514"/>
      <c r="H105" s="513"/>
      <c r="I105" s="513"/>
      <c r="J105" s="514"/>
      <c r="K105" s="513"/>
      <c r="L105" s="389" t="s">
        <v>96</v>
      </c>
    </row>
    <row r="106" spans="1:17" ht="32.25" customHeight="1" thickBot="1" x14ac:dyDescent="0.25">
      <c r="A106" s="535"/>
      <c r="B106" s="536"/>
      <c r="C106" s="41" t="s">
        <v>24</v>
      </c>
      <c r="D106" s="29" t="str">
        <f>IF(E106&lt;1.5,"Low",IF(E106&lt;2.5,"Moderate",IF(E106&lt;3.5,"Substantial",IF(E106&lt;4.5,"High","n/a"))))</f>
        <v>Substantial</v>
      </c>
      <c r="E106" s="153">
        <f>IF(COUNT(E103:E105)=0,"n/a",AVERAGE(E103:E105))</f>
        <v>3</v>
      </c>
      <c r="F106" s="30">
        <f>E106</f>
        <v>3</v>
      </c>
      <c r="G106" s="226"/>
      <c r="H106" s="52" t="s">
        <v>23</v>
      </c>
      <c r="I106" s="28" t="str">
        <f>D106</f>
        <v>Substantial</v>
      </c>
      <c r="J106" s="32">
        <f>IF(I106=$N$7,"n/a",IF(AND(I106=$N$5,D106=$N$6),1.5,IF(AND(I106=$N$4,D106=$N$5),2.5,IF(AND(I106=$N$3,D106=$N$4),3.5,IF(AND(I106=$N$6,D106=$N$5),1.49,IF(AND(I106=$N$5,D106=$N$4),2.49,IF(AND(I106=$N$4,D106=$N$3),3.49,E106)))))))</f>
        <v>3</v>
      </c>
      <c r="K106" s="90" t="s">
        <v>91</v>
      </c>
      <c r="L106" s="391"/>
    </row>
    <row r="107" spans="1:17" ht="19.5" customHeight="1" x14ac:dyDescent="0.2">
      <c r="A107" s="407" t="s">
        <v>163</v>
      </c>
      <c r="B107" s="223"/>
      <c r="C107" s="223"/>
      <c r="D107" s="223"/>
      <c r="E107" s="223"/>
      <c r="F107" s="223"/>
      <c r="G107" s="223"/>
      <c r="H107" s="223"/>
      <c r="I107" s="223"/>
      <c r="J107" s="223"/>
      <c r="K107" s="224"/>
      <c r="L107" s="391"/>
    </row>
    <row r="108" spans="1:17" ht="184.9" customHeight="1" x14ac:dyDescent="0.2">
      <c r="A108" s="517" t="s">
        <v>184</v>
      </c>
      <c r="B108" s="518"/>
      <c r="C108" s="240"/>
      <c r="D108" s="177" t="s">
        <v>5</v>
      </c>
      <c r="E108" s="222">
        <f>IF(D108=$N$6,1,IF(D108=$N$5,2,IF(D108=$N$4,3,IF(D108=$N$3,4,"n/a"))))</f>
        <v>3</v>
      </c>
      <c r="F108" s="519" t="s">
        <v>294</v>
      </c>
      <c r="G108" s="519"/>
      <c r="H108" s="519"/>
      <c r="I108" s="519"/>
      <c r="J108" s="519"/>
      <c r="K108" s="519"/>
      <c r="L108" s="391"/>
    </row>
    <row r="109" spans="1:17" ht="72.599999999999994" customHeight="1" thickBot="1" x14ac:dyDescent="0.25">
      <c r="A109" s="590" t="s">
        <v>185</v>
      </c>
      <c r="B109" s="591"/>
      <c r="C109" s="243"/>
      <c r="D109" s="176" t="s">
        <v>42</v>
      </c>
      <c r="E109" s="184">
        <f>IF(D109=$N$6,1,IF(D109=$N$5,2,IF(D109=$N$4,3,IF(D109=$N$3,4,"n/a"))))</f>
        <v>2</v>
      </c>
      <c r="F109" s="604" t="s">
        <v>295</v>
      </c>
      <c r="G109" s="605"/>
      <c r="H109" s="605"/>
      <c r="I109" s="605"/>
      <c r="J109" s="605"/>
      <c r="K109" s="603"/>
      <c r="L109" s="391"/>
    </row>
    <row r="110" spans="1:17" ht="27" customHeight="1" thickBot="1" x14ac:dyDescent="0.25">
      <c r="A110" s="515"/>
      <c r="B110" s="516"/>
      <c r="C110" s="41" t="s">
        <v>24</v>
      </c>
      <c r="D110" s="29" t="str">
        <f>IF(E110&lt;1.5,"Low",IF(E110&lt;2.5,"Moderate",IF(E110&lt;3.5,"Substantial",IF(E110&lt;4.5,"High","n/a"))))</f>
        <v>Substantial</v>
      </c>
      <c r="E110" s="153">
        <f>IF(COUNT(E108:E109)=0,"n/a",AVERAGE(E108:E109))</f>
        <v>2.5</v>
      </c>
      <c r="F110" s="30">
        <f>E110</f>
        <v>2.5</v>
      </c>
      <c r="G110" s="225"/>
      <c r="H110" s="31" t="s">
        <v>23</v>
      </c>
      <c r="I110" s="28" t="str">
        <f>D110</f>
        <v>Substantial</v>
      </c>
      <c r="J110" s="32">
        <f>IF(I110=$N$7,"n/a",IF(AND(I110=$N$5,D110=$N$6),1.5,IF(AND(I110=$N$4,D110=$N$5),2.5,IF(AND(I110=$N$3,D110=$N$4),3.5,IF(AND(I110=$N$6,D110=$N$5),1.49,IF(AND(I110=$N$5,D110=$N$4),2.49,IF(AND(I110=$N$4,D110=$N$3),3.49,E110)))))))</f>
        <v>2.5</v>
      </c>
      <c r="K110" s="90" t="s">
        <v>91</v>
      </c>
      <c r="L110" s="391"/>
    </row>
    <row r="111" spans="1:17" ht="21" customHeight="1" x14ac:dyDescent="0.2">
      <c r="A111" s="407" t="s">
        <v>164</v>
      </c>
      <c r="B111" s="223"/>
      <c r="C111" s="223"/>
      <c r="D111" s="223"/>
      <c r="E111" s="223"/>
      <c r="F111" s="223"/>
      <c r="G111" s="223"/>
      <c r="H111" s="223"/>
      <c r="I111" s="223"/>
      <c r="J111" s="223"/>
      <c r="K111" s="224"/>
      <c r="L111" s="391"/>
      <c r="Q111" s="168"/>
    </row>
    <row r="112" spans="1:17" ht="58.9" customHeight="1" x14ac:dyDescent="0.2">
      <c r="A112" s="517" t="s">
        <v>186</v>
      </c>
      <c r="B112" s="518"/>
      <c r="C112" s="240"/>
      <c r="D112" s="234" t="s">
        <v>5</v>
      </c>
      <c r="E112" s="222">
        <f>IF(D112=$N$6,1,IF(D112=$N$5,2,IF(D112=$N$4,3,IF(D112=$N$3,4,"n/a"))))</f>
        <v>3</v>
      </c>
      <c r="F112" s="519" t="s">
        <v>296</v>
      </c>
      <c r="G112" s="519"/>
      <c r="H112" s="519"/>
      <c r="I112" s="519"/>
      <c r="J112" s="519"/>
      <c r="K112" s="519"/>
      <c r="L112" s="391"/>
    </row>
    <row r="113" spans="1:12" ht="30.75" customHeight="1" x14ac:dyDescent="0.2">
      <c r="A113" s="588" t="s">
        <v>187</v>
      </c>
      <c r="B113" s="589"/>
      <c r="C113" s="241"/>
      <c r="D113" s="204" t="s">
        <v>42</v>
      </c>
      <c r="E113" s="124">
        <f>IF(D113=$N$6,1,IF(D113=$N$5,2,IF(D113=$N$4,3,IF(D113=$N$3,4,"n/a"))))</f>
        <v>2</v>
      </c>
      <c r="F113" s="600" t="s">
        <v>297</v>
      </c>
      <c r="G113" s="513"/>
      <c r="H113" s="513"/>
      <c r="I113" s="513"/>
      <c r="J113" s="513"/>
      <c r="K113" s="601"/>
      <c r="L113" s="391"/>
    </row>
    <row r="114" spans="1:12" ht="51.6" customHeight="1" thickBot="1" x14ac:dyDescent="0.25">
      <c r="A114" s="530" t="s">
        <v>165</v>
      </c>
      <c r="B114" s="531"/>
      <c r="C114" s="242"/>
      <c r="D114" s="174" t="s">
        <v>42</v>
      </c>
      <c r="E114" s="184">
        <f>IF(D114=$N$6,1,IF(D114=$N$5,2,IF(D114=$N$4,3,IF(D114=$N$3,4,"n/a"))))</f>
        <v>2</v>
      </c>
      <c r="F114" s="602" t="s">
        <v>298</v>
      </c>
      <c r="G114" s="514"/>
      <c r="H114" s="514"/>
      <c r="I114" s="514"/>
      <c r="J114" s="514"/>
      <c r="K114" s="603"/>
      <c r="L114" s="389" t="s">
        <v>96</v>
      </c>
    </row>
    <row r="115" spans="1:12" ht="26.25" customHeight="1" thickBot="1" x14ac:dyDescent="0.25">
      <c r="A115" s="522"/>
      <c r="B115" s="523"/>
      <c r="C115" s="41" t="s">
        <v>24</v>
      </c>
      <c r="D115" s="29" t="str">
        <f>IF(E115&lt;1.5,"Low",IF(E115&lt;2.5,"Moderate",IF(E115&lt;3.5,"Substantial",IF(E115&lt;4.5,"High","n/a"))))</f>
        <v>Moderate</v>
      </c>
      <c r="E115" s="153">
        <f>IF(COUNT(E112:E114)=0,"n/a",AVERAGE(E112:E114))</f>
        <v>2.3333333333333335</v>
      </c>
      <c r="F115" s="30">
        <f>E115</f>
        <v>2.3333333333333335</v>
      </c>
      <c r="G115" s="225"/>
      <c r="H115" s="31" t="s">
        <v>23</v>
      </c>
      <c r="I115" s="28" t="str">
        <f>D115</f>
        <v>Moderate</v>
      </c>
      <c r="J115" s="32">
        <f>IF(I115=$N$7,"n/a",IF(AND(I115=$N$5,D115=$N$6),1.5,IF(AND(I115=$N$4,D115=$N$5),2.5,IF(AND(I115=$N$3,D115=$N$4),3.5,IF(AND(I115=$N$6,D115=$N$5),1.49,IF(AND(I115=$N$5,D115=$N$4),2.49,IF(AND(I115=$N$4,D115=$N$3),3.49,E115)))))))</f>
        <v>2.3333333333333335</v>
      </c>
      <c r="K115" s="90" t="s">
        <v>91</v>
      </c>
      <c r="L115" s="391"/>
    </row>
    <row r="116" spans="1:12" ht="23.25" customHeight="1" x14ac:dyDescent="0.2">
      <c r="A116" s="407" t="s">
        <v>168</v>
      </c>
      <c r="B116" s="223"/>
      <c r="C116" s="223"/>
      <c r="D116" s="223"/>
      <c r="E116" s="223"/>
      <c r="F116" s="223"/>
      <c r="G116" s="223"/>
      <c r="H116" s="223"/>
      <c r="I116" s="223"/>
      <c r="J116" s="223"/>
      <c r="K116" s="224"/>
      <c r="L116" s="391"/>
    </row>
    <row r="117" spans="1:12" ht="102.6" customHeight="1" x14ac:dyDescent="0.2">
      <c r="A117" s="528" t="s">
        <v>169</v>
      </c>
      <c r="B117" s="529"/>
      <c r="C117" s="244"/>
      <c r="D117" s="177" t="s">
        <v>5</v>
      </c>
      <c r="E117" s="124">
        <f>IF(D117=$N$6,1,IF(D117=$N$5,2,IF(D117=$N$4,3,IF(D117=$N$3,4,"n/a"))))</f>
        <v>3</v>
      </c>
      <c r="F117" s="519" t="s">
        <v>299</v>
      </c>
      <c r="G117" s="519"/>
      <c r="H117" s="519"/>
      <c r="I117" s="519"/>
      <c r="J117" s="519"/>
      <c r="K117" s="519"/>
      <c r="L117" s="389"/>
    </row>
    <row r="118" spans="1:12" ht="87.6" customHeight="1" x14ac:dyDescent="0.2">
      <c r="A118" s="528" t="s">
        <v>170</v>
      </c>
      <c r="B118" s="529"/>
      <c r="C118" s="241"/>
      <c r="D118" s="204" t="s">
        <v>42</v>
      </c>
      <c r="E118" s="124">
        <f>IF(D118=$N$6,1,IF(D118=$N$5,2,IF(D118=$N$4,3,IF(D118=$N$3,4,"n/a"))))</f>
        <v>2</v>
      </c>
      <c r="F118" s="600" t="s">
        <v>300</v>
      </c>
      <c r="G118" s="513"/>
      <c r="H118" s="513"/>
      <c r="I118" s="513"/>
      <c r="J118" s="513"/>
      <c r="K118" s="601"/>
      <c r="L118" s="389"/>
    </row>
    <row r="119" spans="1:12" ht="34.5" customHeight="1" thickBot="1" x14ac:dyDescent="0.25">
      <c r="A119" s="526" t="s">
        <v>193</v>
      </c>
      <c r="B119" s="527"/>
      <c r="C119" s="244"/>
      <c r="D119" s="176" t="s">
        <v>19</v>
      </c>
      <c r="E119" s="184" t="str">
        <f>IF(D119=$N$6,1,IF(D119=$N$5,2,IF(D119=$N$4,3,IF(D119=$N$3,4,"n/a"))))</f>
        <v>n/a</v>
      </c>
      <c r="F119" s="602" t="s">
        <v>16</v>
      </c>
      <c r="G119" s="514"/>
      <c r="H119" s="514"/>
      <c r="I119" s="514"/>
      <c r="J119" s="514"/>
      <c r="K119" s="603"/>
      <c r="L119" s="389"/>
    </row>
    <row r="120" spans="1:12" ht="27" customHeight="1" thickBot="1" x14ac:dyDescent="0.25">
      <c r="A120" s="515"/>
      <c r="B120" s="516"/>
      <c r="C120" s="41" t="s">
        <v>24</v>
      </c>
      <c r="D120" s="29" t="str">
        <f>IF(E120&lt;1.5,"Low",IF(E120&lt;2.5,"Moderate",IF(E120&lt;3.5,"Substantial",IF(E120&lt;4.5,"High","n/a"))))</f>
        <v>Substantial</v>
      </c>
      <c r="E120" s="153">
        <f>IF(COUNT(E117:E119)=0,"n/a",AVERAGE(E117:E119))</f>
        <v>2.5</v>
      </c>
      <c r="F120" s="30">
        <f>E120</f>
        <v>2.5</v>
      </c>
      <c r="G120" s="225"/>
      <c r="H120" s="31" t="s">
        <v>23</v>
      </c>
      <c r="I120" s="28" t="str">
        <f>D120</f>
        <v>Substantial</v>
      </c>
      <c r="J120" s="32">
        <f>IF(I120=$N$7,"n/a",IF(AND(I120=$N$5,D120=$N$6),1.5,IF(AND(I120=$N$4,D120=$N$5),2.5,IF(AND(I120=$N$3,D120=$N$4),3.5,IF(AND(I120=$N$6,D120=$N$5),1.49,IF(AND(I120=$N$5,D120=$N$4),2.49,IF(AND(I120=$N$4,D120=$N$3),3.49,E120)))))))</f>
        <v>2.5</v>
      </c>
      <c r="K120" s="90" t="s">
        <v>91</v>
      </c>
      <c r="L120" s="391"/>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95" priority="1012" operator="equal">
      <formula>"High"</formula>
    </cfRule>
    <cfRule type="cellIs" dxfId="194" priority="1013" operator="equal">
      <formula>"Substantial"</formula>
    </cfRule>
    <cfRule type="cellIs" dxfId="193" priority="1014" operator="equal">
      <formula>"Moderate"</formula>
    </cfRule>
    <cfRule type="cellIs" dxfId="192" priority="1015" operator="equal">
      <formula>"Low"</formula>
    </cfRule>
  </conditionalFormatting>
  <conditionalFormatting sqref="C1">
    <cfRule type="cellIs" dxfId="191" priority="719" operator="equal">
      <formula>"High"</formula>
    </cfRule>
    <cfRule type="cellIs" dxfId="190" priority="720" operator="equal">
      <formula>"Substantial"</formula>
    </cfRule>
    <cfRule type="cellIs" dxfId="189" priority="721" operator="equal">
      <formula>"Moderate"</formula>
    </cfRule>
    <cfRule type="cellIs" dxfId="188" priority="722" operator="equal">
      <formula>"Low"</formula>
    </cfRule>
  </conditionalFormatting>
  <conditionalFormatting sqref="F1">
    <cfRule type="cellIs" dxfId="187" priority="715" operator="equal">
      <formula>"High"</formula>
    </cfRule>
    <cfRule type="cellIs" dxfId="186" priority="716" operator="equal">
      <formula>"Substantial"</formula>
    </cfRule>
    <cfRule type="cellIs" dxfId="185" priority="717" operator="equal">
      <formula>"Moderate"</formula>
    </cfRule>
    <cfRule type="cellIs" dxfId="184" priority="718" operator="equal">
      <formula>"Low"</formula>
    </cfRule>
  </conditionalFormatting>
  <conditionalFormatting sqref="A26 A106 A92:K93 A107:K108 A118:B118 A119:J119 A113:J114 A109:J109 A99:J99 A94:J94 A73:J74 A3:K25 A27:K27 A62:K63 A75:K90 A95:K96 A100:K103 C106:K106 A110:K112 A115:K117 A120:K120 C26:K26 A32:K33 A28:B31 D28:E31 A36:K46 A34:B35 D34:E35 A47:E47 A48:K50 A56:K57 A51:B55 D51:K55 A58:B58 D58:K58 A66:K72 A64:B65 D64:K65 A104:E105">
    <cfRule type="cellIs" dxfId="183" priority="137" operator="equal">
      <formula>$N$6</formula>
    </cfRule>
    <cfRule type="cellIs" dxfId="182" priority="138" operator="equal">
      <formula>$N$5</formula>
    </cfRule>
    <cfRule type="cellIs" dxfId="181" priority="139" operator="equal">
      <formula>$N$4</formula>
    </cfRule>
    <cfRule type="cellIs" dxfId="180" priority="140" operator="equal">
      <formula>$N$3</formula>
    </cfRule>
  </conditionalFormatting>
  <conditionalFormatting sqref="A59:E59 A61:E61 A60:B60 D60:E60">
    <cfRule type="cellIs" dxfId="179" priority="149" operator="equal">
      <formula>$N$6</formula>
    </cfRule>
    <cfRule type="cellIs" dxfId="178" priority="150" operator="equal">
      <formula>$N$5</formula>
    </cfRule>
    <cfRule type="cellIs" dxfId="177" priority="151" operator="equal">
      <formula>$N$4</formula>
    </cfRule>
    <cfRule type="cellIs" dxfId="176" priority="152" operator="equal">
      <formula>$N$3</formula>
    </cfRule>
  </conditionalFormatting>
  <conditionalFormatting sqref="F59:K61">
    <cfRule type="cellIs" dxfId="175" priority="125" operator="equal">
      <formula>$N$6</formula>
    </cfRule>
    <cfRule type="cellIs" dxfId="174" priority="126" operator="equal">
      <formula>$N$5</formula>
    </cfRule>
    <cfRule type="cellIs" dxfId="173" priority="127" operator="equal">
      <formula>$N$4</formula>
    </cfRule>
    <cfRule type="cellIs" dxfId="172" priority="128" operator="equal">
      <formula>$N$3</formula>
    </cfRule>
  </conditionalFormatting>
  <conditionalFormatting sqref="A91 C91:I91 K91">
    <cfRule type="cellIs" dxfId="171" priority="121" operator="equal">
      <formula>$N$6</formula>
    </cfRule>
    <cfRule type="cellIs" dxfId="170" priority="122" operator="equal">
      <formula>$N$5</formula>
    </cfRule>
    <cfRule type="cellIs" dxfId="169" priority="123" operator="equal">
      <formula>$N$4</formula>
    </cfRule>
    <cfRule type="cellIs" dxfId="168" priority="124" operator="equal">
      <formula>$N$3</formula>
    </cfRule>
  </conditionalFormatting>
  <conditionalFormatting sqref="A97:K97 A98:J98">
    <cfRule type="cellIs" dxfId="167" priority="117" operator="equal">
      <formula>$N$6</formula>
    </cfRule>
    <cfRule type="cellIs" dxfId="166" priority="118" operator="equal">
      <formula>$N$5</formula>
    </cfRule>
    <cfRule type="cellIs" dxfId="165" priority="119" operator="equal">
      <formula>$N$4</formula>
    </cfRule>
    <cfRule type="cellIs" dxfId="164" priority="120" operator="equal">
      <formula>$N$3</formula>
    </cfRule>
  </conditionalFormatting>
  <conditionalFormatting sqref="C118:J118">
    <cfRule type="cellIs" dxfId="163" priority="113" operator="equal">
      <formula>$N$6</formula>
    </cfRule>
    <cfRule type="cellIs" dxfId="162" priority="114" operator="equal">
      <formula>$N$5</formula>
    </cfRule>
    <cfRule type="cellIs" dxfId="161" priority="115" operator="equal">
      <formula>$N$4</formula>
    </cfRule>
    <cfRule type="cellIs" dxfId="160" priority="116" operator="equal">
      <formula>$N$3</formula>
    </cfRule>
  </conditionalFormatting>
  <conditionalFormatting sqref="J91">
    <cfRule type="cellIs" dxfId="159" priority="105" operator="equal">
      <formula>$N$6</formula>
    </cfRule>
    <cfRule type="cellIs" dxfId="158" priority="106" operator="equal">
      <formula>$N$5</formula>
    </cfRule>
    <cfRule type="cellIs" dxfId="157" priority="107" operator="equal">
      <formula>$N$4</formula>
    </cfRule>
    <cfRule type="cellIs" dxfId="156" priority="108" operator="equal">
      <formula>$N$3</formula>
    </cfRule>
  </conditionalFormatting>
  <conditionalFormatting sqref="C28">
    <cfRule type="cellIs" dxfId="155" priority="101" operator="equal">
      <formula>$N$6</formula>
    </cfRule>
    <cfRule type="cellIs" dxfId="154" priority="102" operator="equal">
      <formula>$N$5</formula>
    </cfRule>
    <cfRule type="cellIs" dxfId="153" priority="103" operator="equal">
      <formula>$N$4</formula>
    </cfRule>
    <cfRule type="cellIs" dxfId="152" priority="104" operator="equal">
      <formula>$N$3</formula>
    </cfRule>
  </conditionalFormatting>
  <conditionalFormatting sqref="C29">
    <cfRule type="cellIs" dxfId="151" priority="97" operator="equal">
      <formula>$N$6</formula>
    </cfRule>
    <cfRule type="cellIs" dxfId="150" priority="98" operator="equal">
      <formula>$N$5</formula>
    </cfRule>
    <cfRule type="cellIs" dxfId="149" priority="99" operator="equal">
      <formula>$N$4</formula>
    </cfRule>
    <cfRule type="cellIs" dxfId="148" priority="100" operator="equal">
      <formula>$N$3</formula>
    </cfRule>
  </conditionalFormatting>
  <conditionalFormatting sqref="F28:K28">
    <cfRule type="cellIs" dxfId="147" priority="85" operator="equal">
      <formula>$N$6</formula>
    </cfRule>
    <cfRule type="cellIs" dxfId="146" priority="86" operator="equal">
      <formula>$N$5</formula>
    </cfRule>
    <cfRule type="cellIs" dxfId="145" priority="87" operator="equal">
      <formula>$N$4</formula>
    </cfRule>
    <cfRule type="cellIs" dxfId="144" priority="88" operator="equal">
      <formula>$N$3</formula>
    </cfRule>
  </conditionalFormatting>
  <conditionalFormatting sqref="F29:K29">
    <cfRule type="cellIs" dxfId="143" priority="81" operator="equal">
      <formula>$N$6</formula>
    </cfRule>
    <cfRule type="cellIs" dxfId="142" priority="82" operator="equal">
      <formula>$N$5</formula>
    </cfRule>
    <cfRule type="cellIs" dxfId="141" priority="83" operator="equal">
      <formula>$N$4</formula>
    </cfRule>
    <cfRule type="cellIs" dxfId="140" priority="84" operator="equal">
      <formula>$N$3</formula>
    </cfRule>
  </conditionalFormatting>
  <conditionalFormatting sqref="F30:K30">
    <cfRule type="cellIs" dxfId="139" priority="77" operator="equal">
      <formula>$N$6</formula>
    </cfRule>
    <cfRule type="cellIs" dxfId="138" priority="78" operator="equal">
      <formula>$N$5</formula>
    </cfRule>
    <cfRule type="cellIs" dxfId="137" priority="79" operator="equal">
      <formula>$N$4</formula>
    </cfRule>
    <cfRule type="cellIs" dxfId="136" priority="80" operator="equal">
      <formula>$N$3</formula>
    </cfRule>
  </conditionalFormatting>
  <conditionalFormatting sqref="C30">
    <cfRule type="cellIs" dxfId="135" priority="73" operator="equal">
      <formula>$N$6</formula>
    </cfRule>
    <cfRule type="cellIs" dxfId="134" priority="74" operator="equal">
      <formula>$N$5</formula>
    </cfRule>
    <cfRule type="cellIs" dxfId="133" priority="75" operator="equal">
      <formula>$N$4</formula>
    </cfRule>
    <cfRule type="cellIs" dxfId="132" priority="76" operator="equal">
      <formula>$N$3</formula>
    </cfRule>
  </conditionalFormatting>
  <conditionalFormatting sqref="C31">
    <cfRule type="cellIs" dxfId="131" priority="69" operator="equal">
      <formula>$N$6</formula>
    </cfRule>
    <cfRule type="cellIs" dxfId="130" priority="70" operator="equal">
      <formula>$N$5</formula>
    </cfRule>
    <cfRule type="cellIs" dxfId="129" priority="71" operator="equal">
      <formula>$N$4</formula>
    </cfRule>
    <cfRule type="cellIs" dxfId="128" priority="72" operator="equal">
      <formula>$N$3</formula>
    </cfRule>
  </conditionalFormatting>
  <conditionalFormatting sqref="F31:K31">
    <cfRule type="cellIs" dxfId="127" priority="65" operator="equal">
      <formula>$N$6</formula>
    </cfRule>
    <cfRule type="cellIs" dxfId="126" priority="66" operator="equal">
      <formula>$N$5</formula>
    </cfRule>
    <cfRule type="cellIs" dxfId="125" priority="67" operator="equal">
      <formula>$N$4</formula>
    </cfRule>
    <cfRule type="cellIs" dxfId="124" priority="68" operator="equal">
      <formula>$N$3</formula>
    </cfRule>
  </conditionalFormatting>
  <conditionalFormatting sqref="C34">
    <cfRule type="cellIs" dxfId="123" priority="61" operator="equal">
      <formula>$N$6</formula>
    </cfRule>
    <cfRule type="cellIs" dxfId="122" priority="62" operator="equal">
      <formula>$N$5</formula>
    </cfRule>
    <cfRule type="cellIs" dxfId="121" priority="63" operator="equal">
      <formula>$N$4</formula>
    </cfRule>
    <cfRule type="cellIs" dxfId="120" priority="64" operator="equal">
      <formula>$N$3</formula>
    </cfRule>
  </conditionalFormatting>
  <conditionalFormatting sqref="F34:K34">
    <cfRule type="cellIs" dxfId="119" priority="57" operator="equal">
      <formula>$N$6</formula>
    </cfRule>
    <cfRule type="cellIs" dxfId="118" priority="58" operator="equal">
      <formula>$N$5</formula>
    </cfRule>
    <cfRule type="cellIs" dxfId="117" priority="59" operator="equal">
      <formula>$N$4</formula>
    </cfRule>
    <cfRule type="cellIs" dxfId="116" priority="60" operator="equal">
      <formula>$N$3</formula>
    </cfRule>
  </conditionalFormatting>
  <conditionalFormatting sqref="C35">
    <cfRule type="cellIs" dxfId="115" priority="53" operator="equal">
      <formula>$N$6</formula>
    </cfRule>
    <cfRule type="cellIs" dxfId="114" priority="54" operator="equal">
      <formula>$N$5</formula>
    </cfRule>
    <cfRule type="cellIs" dxfId="113" priority="55" operator="equal">
      <formula>$N$4</formula>
    </cfRule>
    <cfRule type="cellIs" dxfId="112" priority="56" operator="equal">
      <formula>$N$3</formula>
    </cfRule>
  </conditionalFormatting>
  <conditionalFormatting sqref="F35:K35">
    <cfRule type="cellIs" dxfId="111" priority="49" operator="equal">
      <formula>$N$6</formula>
    </cfRule>
    <cfRule type="cellIs" dxfId="110" priority="50" operator="equal">
      <formula>$N$5</formula>
    </cfRule>
    <cfRule type="cellIs" dxfId="109" priority="51" operator="equal">
      <formula>$N$4</formula>
    </cfRule>
    <cfRule type="cellIs" dxfId="108" priority="52" operator="equal">
      <formula>$N$3</formula>
    </cfRule>
  </conditionalFormatting>
  <conditionalFormatting sqref="F47:K47">
    <cfRule type="cellIs" dxfId="107" priority="45" operator="equal">
      <formula>$N$6</formula>
    </cfRule>
    <cfRule type="cellIs" dxfId="106" priority="46" operator="equal">
      <formula>$N$5</formula>
    </cfRule>
    <cfRule type="cellIs" dxfId="105" priority="47" operator="equal">
      <formula>$N$4</formula>
    </cfRule>
    <cfRule type="cellIs" dxfId="104" priority="48" operator="equal">
      <formula>$N$3</formula>
    </cfRule>
  </conditionalFormatting>
  <conditionalFormatting sqref="C51">
    <cfRule type="cellIs" dxfId="103" priority="41" operator="equal">
      <formula>$N$6</formula>
    </cfRule>
    <cfRule type="cellIs" dxfId="102" priority="42" operator="equal">
      <formula>$N$5</formula>
    </cfRule>
    <cfRule type="cellIs" dxfId="101" priority="43" operator="equal">
      <formula>$N$4</formula>
    </cfRule>
    <cfRule type="cellIs" dxfId="100" priority="44" operator="equal">
      <formula>$N$3</formula>
    </cfRule>
  </conditionalFormatting>
  <conditionalFormatting sqref="C52">
    <cfRule type="cellIs" dxfId="99" priority="37" operator="equal">
      <formula>$N$6</formula>
    </cfRule>
    <cfRule type="cellIs" dxfId="98" priority="38" operator="equal">
      <formula>$N$5</formula>
    </cfRule>
    <cfRule type="cellIs" dxfId="97" priority="39" operator="equal">
      <formula>$N$4</formula>
    </cfRule>
    <cfRule type="cellIs" dxfId="96" priority="40" operator="equal">
      <formula>$N$3</formula>
    </cfRule>
  </conditionalFormatting>
  <conditionalFormatting sqref="C53">
    <cfRule type="cellIs" dxfId="95" priority="33" operator="equal">
      <formula>$N$6</formula>
    </cfRule>
    <cfRule type="cellIs" dxfId="94" priority="34" operator="equal">
      <formula>$N$5</formula>
    </cfRule>
    <cfRule type="cellIs" dxfId="93" priority="35" operator="equal">
      <formula>$N$4</formula>
    </cfRule>
    <cfRule type="cellIs" dxfId="92" priority="36" operator="equal">
      <formula>$N$3</formula>
    </cfRule>
  </conditionalFormatting>
  <conditionalFormatting sqref="C54">
    <cfRule type="cellIs" dxfId="91" priority="29" operator="equal">
      <formula>$N$6</formula>
    </cfRule>
    <cfRule type="cellIs" dxfId="90" priority="30" operator="equal">
      <formula>$N$5</formula>
    </cfRule>
    <cfRule type="cellIs" dxfId="89" priority="31" operator="equal">
      <formula>$N$4</formula>
    </cfRule>
    <cfRule type="cellIs" dxfId="88" priority="32" operator="equal">
      <formula>$N$3</formula>
    </cfRule>
  </conditionalFormatting>
  <conditionalFormatting sqref="C55">
    <cfRule type="cellIs" dxfId="87" priority="25" operator="equal">
      <formula>$N$6</formula>
    </cfRule>
    <cfRule type="cellIs" dxfId="86" priority="26" operator="equal">
      <formula>$N$5</formula>
    </cfRule>
    <cfRule type="cellIs" dxfId="85" priority="27" operator="equal">
      <formula>$N$4</formula>
    </cfRule>
    <cfRule type="cellIs" dxfId="84" priority="28" operator="equal">
      <formula>$N$3</formula>
    </cfRule>
  </conditionalFormatting>
  <conditionalFormatting sqref="C58">
    <cfRule type="cellIs" dxfId="83" priority="21" operator="equal">
      <formula>$N$6</formula>
    </cfRule>
    <cfRule type="cellIs" dxfId="82" priority="22" operator="equal">
      <formula>$N$5</formula>
    </cfRule>
    <cfRule type="cellIs" dxfId="81" priority="23" operator="equal">
      <formula>$N$4</formula>
    </cfRule>
    <cfRule type="cellIs" dxfId="80" priority="24" operator="equal">
      <formula>$N$3</formula>
    </cfRule>
  </conditionalFormatting>
  <conditionalFormatting sqref="C60">
    <cfRule type="cellIs" dxfId="79" priority="17" operator="equal">
      <formula>$N$6</formula>
    </cfRule>
    <cfRule type="cellIs" dxfId="78" priority="18" operator="equal">
      <formula>$N$5</formula>
    </cfRule>
    <cfRule type="cellIs" dxfId="77" priority="19" operator="equal">
      <formula>$N$4</formula>
    </cfRule>
    <cfRule type="cellIs" dxfId="76" priority="20" operator="equal">
      <formula>$N$3</formula>
    </cfRule>
  </conditionalFormatting>
  <conditionalFormatting sqref="C64">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65">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F104:K104">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F105:K105">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9" sqref="B9"/>
    </sheetView>
  </sheetViews>
  <sheetFormatPr defaultColWidth="8.85546875" defaultRowHeight="12.75" x14ac:dyDescent="0.2"/>
  <cols>
    <col min="1" max="1" width="12.85546875" style="94" customWidth="1"/>
    <col min="2" max="2" width="126" style="94" customWidth="1"/>
    <col min="3" max="3" width="8.85546875" style="94"/>
    <col min="4" max="5" width="17.7109375" style="94" customWidth="1"/>
    <col min="6" max="6" width="17.85546875" style="94" customWidth="1"/>
    <col min="7" max="16384" width="8.85546875" style="94"/>
  </cols>
  <sheetData>
    <row r="1" spans="1:2" ht="24" customHeight="1" thickBot="1" x14ac:dyDescent="0.25">
      <c r="A1" s="614" t="s">
        <v>122</v>
      </c>
      <c r="B1" s="615"/>
    </row>
    <row r="2" spans="1:2" s="162" customFormat="1" ht="23.25" customHeight="1" x14ac:dyDescent="0.2">
      <c r="A2" s="616" t="s">
        <v>209</v>
      </c>
      <c r="B2" s="617"/>
    </row>
    <row r="3" spans="1:2" ht="40.5" customHeight="1" x14ac:dyDescent="0.2">
      <c r="A3" s="399" t="s">
        <v>198</v>
      </c>
      <c r="B3" s="404" t="s">
        <v>194</v>
      </c>
    </row>
    <row r="4" spans="1:2" ht="36" customHeight="1" x14ac:dyDescent="0.2">
      <c r="A4" s="416" t="s">
        <v>199</v>
      </c>
      <c r="B4" s="96" t="s">
        <v>196</v>
      </c>
    </row>
    <row r="5" spans="1:2" ht="36" customHeight="1" thickBot="1" x14ac:dyDescent="0.25">
      <c r="A5" s="399" t="s">
        <v>213</v>
      </c>
      <c r="B5" s="402" t="s">
        <v>214</v>
      </c>
    </row>
    <row r="6" spans="1:2" ht="23.25" customHeight="1" x14ac:dyDescent="0.2">
      <c r="A6" s="618" t="s">
        <v>195</v>
      </c>
      <c r="B6" s="619"/>
    </row>
    <row r="7" spans="1:2" ht="21.75" customHeight="1" x14ac:dyDescent="0.2">
      <c r="A7" s="398" t="s">
        <v>134</v>
      </c>
      <c r="B7" s="263"/>
    </row>
    <row r="8" spans="1:2" ht="37.5" customHeight="1" x14ac:dyDescent="0.2">
      <c r="A8" s="95">
        <v>1</v>
      </c>
      <c r="B8" s="404" t="s">
        <v>197</v>
      </c>
    </row>
    <row r="9" spans="1:2" ht="22.5" customHeight="1" x14ac:dyDescent="0.25">
      <c r="A9" s="398" t="s">
        <v>132</v>
      </c>
      <c r="B9" s="262"/>
    </row>
    <row r="10" spans="1:2" ht="130.5" customHeight="1" x14ac:dyDescent="0.2">
      <c r="A10" s="403">
        <f>+A8+1</f>
        <v>2</v>
      </c>
      <c r="B10" s="96" t="s">
        <v>210</v>
      </c>
    </row>
    <row r="11" spans="1:2" ht="27" customHeight="1" x14ac:dyDescent="0.2">
      <c r="A11" s="403">
        <f>+A10+1</f>
        <v>3</v>
      </c>
      <c r="B11" s="96" t="s">
        <v>200</v>
      </c>
    </row>
    <row r="12" spans="1:2" ht="23.25" customHeight="1" x14ac:dyDescent="0.2">
      <c r="A12" s="403">
        <f t="shared" ref="A12:A13" si="0">+A11+1</f>
        <v>4</v>
      </c>
      <c r="B12" s="96" t="s">
        <v>207</v>
      </c>
    </row>
    <row r="13" spans="1:2" ht="114" customHeight="1" x14ac:dyDescent="0.2">
      <c r="A13" s="403">
        <f t="shared" si="0"/>
        <v>5</v>
      </c>
      <c r="B13" s="96" t="s">
        <v>208</v>
      </c>
    </row>
    <row r="14" spans="1:2" ht="22.5" customHeight="1" x14ac:dyDescent="0.2">
      <c r="A14" s="398" t="s">
        <v>133</v>
      </c>
      <c r="B14" s="263"/>
    </row>
    <row r="15" spans="1:2" ht="54.75" customHeight="1" x14ac:dyDescent="0.2">
      <c r="A15" s="403">
        <f>+A13+1</f>
        <v>6</v>
      </c>
      <c r="B15" s="96" t="s">
        <v>201</v>
      </c>
    </row>
    <row r="16" spans="1:2" ht="23.25" customHeight="1" x14ac:dyDescent="0.2">
      <c r="A16" s="403">
        <f t="shared" ref="A16:A18" si="1">+A15+1</f>
        <v>7</v>
      </c>
      <c r="B16" s="96" t="s">
        <v>202</v>
      </c>
    </row>
    <row r="17" spans="1:6" ht="24.75" customHeight="1" x14ac:dyDescent="0.2">
      <c r="A17" s="403">
        <f t="shared" si="1"/>
        <v>8</v>
      </c>
      <c r="B17" s="96" t="s">
        <v>203</v>
      </c>
    </row>
    <row r="18" spans="1:6" ht="24.75" customHeight="1" x14ac:dyDescent="0.2">
      <c r="A18" s="403">
        <f t="shared" si="1"/>
        <v>9</v>
      </c>
      <c r="B18" s="96" t="s">
        <v>204</v>
      </c>
    </row>
    <row r="19" spans="1:6" ht="21.75" customHeight="1" x14ac:dyDescent="0.2">
      <c r="A19" s="398" t="s">
        <v>134</v>
      </c>
      <c r="B19" s="263"/>
    </row>
    <row r="20" spans="1:6" ht="40.5" customHeight="1" thickBot="1" x14ac:dyDescent="0.25">
      <c r="A20" s="95">
        <f>+A18+1</f>
        <v>10</v>
      </c>
      <c r="B20" s="402" t="s">
        <v>205</v>
      </c>
    </row>
    <row r="21" spans="1:6" ht="52.5" customHeight="1" thickBot="1" x14ac:dyDescent="0.25">
      <c r="A21" s="401" t="s">
        <v>123</v>
      </c>
      <c r="B21" s="264" t="s">
        <v>206</v>
      </c>
      <c r="E21" s="14"/>
      <c r="F21" s="14"/>
    </row>
    <row r="24" spans="1:6" ht="17.25" customHeight="1" x14ac:dyDescent="0.2">
      <c r="A24" s="400" t="s">
        <v>93</v>
      </c>
      <c r="B24" s="400" t="s">
        <v>92</v>
      </c>
    </row>
    <row r="25" spans="1:6" x14ac:dyDescent="0.2">
      <c r="A25" s="97" t="s">
        <v>94</v>
      </c>
      <c r="B25" s="97" t="s">
        <v>72</v>
      </c>
    </row>
    <row r="26" spans="1:6" x14ac:dyDescent="0.2">
      <c r="A26" s="97" t="s">
        <v>95</v>
      </c>
      <c r="B26" s="97" t="s">
        <v>72</v>
      </c>
    </row>
    <row r="27" spans="1:6" x14ac:dyDescent="0.2">
      <c r="A27" s="97" t="s">
        <v>97</v>
      </c>
      <c r="B27" s="98" t="s">
        <v>98</v>
      </c>
    </row>
    <row r="28" spans="1:6" ht="36" x14ac:dyDescent="0.2">
      <c r="A28" s="99">
        <v>2.1</v>
      </c>
      <c r="B28" s="100" t="s">
        <v>63</v>
      </c>
    </row>
    <row r="29" spans="1:6" x14ac:dyDescent="0.2">
      <c r="A29" s="101" t="s">
        <v>99</v>
      </c>
      <c r="B29" s="101" t="s">
        <v>64</v>
      </c>
    </row>
    <row r="30" spans="1:6" x14ac:dyDescent="0.2">
      <c r="A30" s="101" t="s">
        <v>100</v>
      </c>
      <c r="B30" s="101" t="s">
        <v>47</v>
      </c>
    </row>
    <row r="31" spans="1:6" ht="24" x14ac:dyDescent="0.2">
      <c r="A31" s="102" t="s">
        <v>101</v>
      </c>
      <c r="B31" s="101" t="s">
        <v>66</v>
      </c>
    </row>
    <row r="32" spans="1:6" x14ac:dyDescent="0.2">
      <c r="A32" s="103" t="s">
        <v>102</v>
      </c>
      <c r="B32" s="103" t="s">
        <v>32</v>
      </c>
    </row>
    <row r="33" spans="1:3" ht="24" x14ac:dyDescent="0.2">
      <c r="A33" s="104">
        <v>4</v>
      </c>
      <c r="B33" s="104" t="s">
        <v>103</v>
      </c>
    </row>
    <row r="34" spans="1:3" x14ac:dyDescent="0.2">
      <c r="A34" s="89" t="s">
        <v>104</v>
      </c>
      <c r="B34" s="89" t="s">
        <v>192</v>
      </c>
    </row>
    <row r="35" spans="1:3" x14ac:dyDescent="0.2">
      <c r="A35" s="89" t="s">
        <v>105</v>
      </c>
      <c r="B35" s="89" t="s">
        <v>116</v>
      </c>
    </row>
    <row r="36" spans="1:3" x14ac:dyDescent="0.2">
      <c r="A36" s="89" t="s">
        <v>106</v>
      </c>
      <c r="B36" s="89" t="s">
        <v>115</v>
      </c>
    </row>
    <row r="37" spans="1:3" ht="36" x14ac:dyDescent="0.2">
      <c r="A37" s="89" t="s">
        <v>107</v>
      </c>
      <c r="B37" s="89" t="s">
        <v>108</v>
      </c>
    </row>
    <row r="38" spans="1:3" ht="24" x14ac:dyDescent="0.2">
      <c r="A38" s="89" t="s">
        <v>109</v>
      </c>
      <c r="B38" s="89" t="s">
        <v>76</v>
      </c>
    </row>
    <row r="39" spans="1:3" x14ac:dyDescent="0.2">
      <c r="A39" s="89" t="s">
        <v>110</v>
      </c>
      <c r="B39" s="89" t="s">
        <v>117</v>
      </c>
    </row>
    <row r="40" spans="1:3" x14ac:dyDescent="0.2">
      <c r="A40" s="319" t="s">
        <v>111</v>
      </c>
      <c r="B40" s="319" t="s">
        <v>156</v>
      </c>
    </row>
    <row r="41" spans="1:3" x14ac:dyDescent="0.2">
      <c r="A41" s="320" t="s">
        <v>177</v>
      </c>
      <c r="B41" s="320" t="s">
        <v>180</v>
      </c>
    </row>
    <row r="42" spans="1:3" x14ac:dyDescent="0.2">
      <c r="A42" s="320" t="s">
        <v>161</v>
      </c>
      <c r="B42" s="320" t="s">
        <v>120</v>
      </c>
    </row>
    <row r="43" spans="1:3" x14ac:dyDescent="0.2">
      <c r="A43" s="320" t="s">
        <v>114</v>
      </c>
      <c r="B43" s="320" t="s">
        <v>121</v>
      </c>
    </row>
    <row r="44" spans="1:3" x14ac:dyDescent="0.2">
      <c r="A44" s="105" t="s">
        <v>171</v>
      </c>
      <c r="B44" s="105" t="s">
        <v>112</v>
      </c>
    </row>
    <row r="45" spans="1:3" x14ac:dyDescent="0.2">
      <c r="A45" s="105" t="s">
        <v>172</v>
      </c>
      <c r="B45" s="106" t="s">
        <v>113</v>
      </c>
    </row>
    <row r="46" spans="1:3" x14ac:dyDescent="0.2">
      <c r="A46" s="106" t="s">
        <v>173</v>
      </c>
      <c r="B46" s="106" t="s">
        <v>118</v>
      </c>
    </row>
    <row r="47" spans="1:3" x14ac:dyDescent="0.2">
      <c r="A47" s="106" t="s">
        <v>174</v>
      </c>
      <c r="B47" s="106" t="s">
        <v>119</v>
      </c>
    </row>
    <row r="48" spans="1:3" ht="13.5" thickBot="1" x14ac:dyDescent="0.25">
      <c r="A48" s="323"/>
      <c r="B48" s="323"/>
      <c r="C48" s="14"/>
    </row>
    <row r="49" spans="1:6" ht="27.75" customHeight="1" thickBot="1" x14ac:dyDescent="0.25">
      <c r="A49" s="260"/>
      <c r="B49" s="261"/>
      <c r="D49" s="265"/>
      <c r="E49" s="271" t="s">
        <v>125</v>
      </c>
      <c r="F49" s="266" t="s">
        <v>127</v>
      </c>
    </row>
    <row r="50" spans="1:6" ht="45" customHeight="1" thickBot="1" x14ac:dyDescent="0.25">
      <c r="A50" s="260"/>
      <c r="B50" s="261" t="s">
        <v>135</v>
      </c>
      <c r="C50" s="15"/>
      <c r="D50" s="276" t="s">
        <v>126</v>
      </c>
      <c r="E50" s="272" t="s">
        <v>128</v>
      </c>
      <c r="F50" s="270" t="s">
        <v>129</v>
      </c>
    </row>
    <row r="51" spans="1:6" ht="21.75" customHeight="1" x14ac:dyDescent="0.2">
      <c r="A51" s="260"/>
      <c r="B51" s="261"/>
      <c r="C51" s="15"/>
      <c r="D51" s="277" t="s">
        <v>4</v>
      </c>
      <c r="E51" s="273">
        <v>4</v>
      </c>
      <c r="F51" s="269" t="s">
        <v>136</v>
      </c>
    </row>
    <row r="52" spans="1:6" ht="21.75" customHeight="1" x14ac:dyDescent="0.2">
      <c r="A52" s="260"/>
      <c r="B52" s="261"/>
      <c r="C52" s="15"/>
      <c r="D52" s="278" t="s">
        <v>5</v>
      </c>
      <c r="E52" s="274">
        <v>3</v>
      </c>
      <c r="F52" s="267" t="s">
        <v>137</v>
      </c>
    </row>
    <row r="53" spans="1:6" ht="21.75" customHeight="1" x14ac:dyDescent="0.2">
      <c r="A53" s="260"/>
      <c r="B53" s="261"/>
      <c r="C53" s="15"/>
      <c r="D53" s="279" t="s">
        <v>42</v>
      </c>
      <c r="E53" s="274">
        <v>2</v>
      </c>
      <c r="F53" s="267" t="s">
        <v>138</v>
      </c>
    </row>
    <row r="54" spans="1:6" ht="21.75" customHeight="1" x14ac:dyDescent="0.2">
      <c r="A54" s="260"/>
      <c r="B54" s="261"/>
      <c r="C54" s="15"/>
      <c r="D54" s="280" t="s">
        <v>79</v>
      </c>
      <c r="E54" s="274">
        <v>1</v>
      </c>
      <c r="F54" s="267" t="s">
        <v>131</v>
      </c>
    </row>
    <row r="55" spans="1:6" ht="21.75" customHeight="1" thickBot="1" x14ac:dyDescent="0.25">
      <c r="A55" s="260"/>
      <c r="B55" s="261"/>
      <c r="C55" s="15"/>
      <c r="D55" s="281" t="s">
        <v>19</v>
      </c>
      <c r="E55" s="275" t="s">
        <v>130</v>
      </c>
      <c r="F55" s="268"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CA48376A-23B5-4FA7-AF52-4E944C94CD43}"/>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Alistair</cp:lastModifiedBy>
  <cp:lastPrinted>2015-09-16T12:49:58Z</cp:lastPrinted>
  <dcterms:created xsi:type="dcterms:W3CDTF">2012-01-04T16:00:22Z</dcterms:created>
  <dcterms:modified xsi:type="dcterms:W3CDTF">2017-10-06T14:49:43Z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