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D:\Mes Donnees\Expertise 2019\Rapport\"/>
    </mc:Choice>
  </mc:AlternateContent>
  <bookViews>
    <workbookView xWindow="0" yWindow="0" windowWidth="16344" windowHeight="4848" activeTab="1"/>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20" i="3" s="1"/>
  <c r="E114" i="3"/>
  <c r="E113" i="3"/>
  <c r="E112" i="3"/>
  <c r="E109" i="3"/>
  <c r="E108" i="3"/>
  <c r="E110" i="3" s="1"/>
  <c r="E105" i="3"/>
  <c r="E104" i="3"/>
  <c r="E103" i="3"/>
  <c r="E99" i="3"/>
  <c r="E98" i="3"/>
  <c r="E97" i="3"/>
  <c r="E94" i="3"/>
  <c r="E93" i="3"/>
  <c r="E95" i="3" s="1"/>
  <c r="E90" i="3"/>
  <c r="E89" i="3"/>
  <c r="E88" i="3"/>
  <c r="E87" i="3"/>
  <c r="E83" i="3"/>
  <c r="E82" i="3"/>
  <c r="E79" i="3"/>
  <c r="E78" i="3"/>
  <c r="E77" i="3"/>
  <c r="E80" i="3" s="1"/>
  <c r="E74" i="3"/>
  <c r="E73" i="3"/>
  <c r="E75" i="3" s="1"/>
  <c r="E70" i="3"/>
  <c r="E69" i="3"/>
  <c r="E71" i="3" s="1"/>
  <c r="E65" i="3"/>
  <c r="E64" i="3"/>
  <c r="E61" i="3"/>
  <c r="E60" i="3"/>
  <c r="E59" i="3"/>
  <c r="E58" i="3"/>
  <c r="E62" i="3" s="1"/>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00" i="3" l="1"/>
  <c r="E115" i="3"/>
  <c r="E106" i="3"/>
  <c r="E91" i="3"/>
  <c r="E84" i="3"/>
  <c r="E66" i="3"/>
  <c r="E56" i="3"/>
  <c r="E49" i="3"/>
  <c r="E43" i="3"/>
  <c r="E38" i="3"/>
  <c r="E32" i="3"/>
  <c r="E14" i="3"/>
  <c r="E21"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1" i="3"/>
  <c r="B30"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1" i="2" l="1"/>
  <c r="C31" i="2"/>
  <c r="C30" i="2"/>
  <c r="D30" i="2"/>
  <c r="B33" i="2"/>
  <c r="D18" i="1" s="1"/>
  <c r="D32" i="2"/>
  <c r="C32" i="2"/>
  <c r="I35" i="2"/>
  <c r="I30" i="2"/>
  <c r="I25" i="2"/>
  <c r="I20" i="2"/>
  <c r="I6" i="2"/>
  <c r="I24" i="2"/>
  <c r="I19" i="2"/>
  <c r="I14" i="2"/>
  <c r="I9" i="2"/>
  <c r="I32" i="2"/>
  <c r="I27" i="2"/>
  <c r="I18" i="2"/>
  <c r="I13" i="2"/>
  <c r="I8" i="2"/>
  <c r="I31" i="2"/>
  <c r="I26" i="2"/>
  <c r="I21" i="2"/>
  <c r="I17" i="2"/>
  <c r="I12" i="2"/>
  <c r="I7" i="2"/>
  <c r="I38" i="2"/>
  <c r="I37" i="2"/>
  <c r="I36" i="2"/>
  <c r="I33" i="2"/>
  <c r="D62" i="3"/>
  <c r="D66" i="3"/>
  <c r="D106" i="3"/>
  <c r="D115" i="3"/>
  <c r="D110" i="3"/>
  <c r="D71" i="3"/>
  <c r="F18" i="1"/>
  <c r="D43" i="3"/>
  <c r="D26" i="3"/>
  <c r="I26" i="3" s="1"/>
  <c r="J26" i="3" s="1"/>
  <c r="D32" i="3"/>
  <c r="D38" i="3"/>
  <c r="D84" i="3"/>
  <c r="D120" i="3"/>
  <c r="D17" i="3"/>
  <c r="C33" i="2" l="1"/>
  <c r="C18" i="1" s="1"/>
  <c r="D33" i="2"/>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15" i="2" l="1"/>
  <c r="F15" i="1" s="1"/>
  <c r="I28" i="2"/>
  <c r="F17"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120" i="3"/>
  <c r="B38" i="2" s="1"/>
  <c r="C38" i="2" s="1"/>
  <c r="J71" i="3"/>
  <c r="B24" i="2" s="1"/>
  <c r="J17" i="3"/>
  <c r="B8" i="2" s="1"/>
  <c r="C8" i="2" s="1"/>
  <c r="D12" i="2"/>
  <c r="F110" i="3"/>
  <c r="B19" i="2"/>
  <c r="C19" i="2" s="1"/>
  <c r="B18" i="2"/>
  <c r="C18" i="2" s="1"/>
  <c r="B21" i="2"/>
  <c r="C21" i="2" s="1"/>
  <c r="B17" i="2"/>
  <c r="C17" i="2" s="1"/>
  <c r="I62" i="3"/>
  <c r="J62" i="3" s="1"/>
  <c r="B13" i="2"/>
  <c r="C13" i="2" s="1"/>
  <c r="I21" i="3"/>
  <c r="F32" i="3"/>
  <c r="F14" i="3"/>
  <c r="J106" i="3"/>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<sst xmlns="http://schemas.openxmlformats.org/spreadsheetml/2006/main" count="503" uniqueCount="315">
  <si>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</si>
  <si>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</si>
  <si>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</si>
  <si>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</si>
  <si>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</si>
  <si>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</si>
  <si>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</si>
  <si>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</si>
  <si>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</si>
  <si>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</si>
  <si>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</si>
  <si>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</si>
  <si>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</si>
  <si>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</si>
  <si>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</si>
  <si>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</si>
  <si>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</si>
  <si>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</si>
  <si>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</si>
  <si>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</si>
  <si>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</si>
  <si>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</si>
  <si>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</si>
  <si>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</si>
  <si>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</si>
  <si>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</si>
  <si>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</si>
  <si>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</si>
  <si>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</si>
  <si>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</si>
  <si>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</si>
  <si>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</si>
  <si>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</si>
  <si>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</si>
  <si>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</si>
  <si>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</si>
  <si>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</si>
  <si>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</si>
  <si>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</si>
  <si>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</si>
  <si>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</si>
  <si>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</si>
  <si>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</si>
  <si>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</si>
  <si>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</si>
  <si>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</si>
  <si>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</si>
  <si>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</si>
  <si>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</si>
  <si>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</si>
  <si>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</si>
  <si>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</si>
  <si>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</si>
  <si>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</si>
  <si>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</si>
  <si>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</si>
  <si>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</si>
  <si>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</si>
  <si>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</si>
  <si>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</si>
  <si>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</si>
  <si>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</si>
  <si>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</si>
  <si>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</si>
  <si>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</si>
  <si>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</si>
  <si>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</si>
  <si>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</si>
  <si>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</si>
  <si>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</si>
  <si>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</si>
  <si>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</si>
  <si>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</si>
  <si>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</si>
  <si>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</si>
  <si>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</si>
  <si>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</si>
  <si>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</si>
  <si>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</si>
  <si>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</si>
  <si>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</si>
  <si>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</si>
  <si>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</si>
  <si>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</si>
  <si>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</si>
  <si>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</si>
  <si>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</si>
  <si>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</si>
  <si>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</si>
  <si>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</si>
  <si>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</si>
  <si>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</si>
  <si>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</si>
  <si>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</si>
  <si>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</si>
  <si>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</si>
  <si>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</si>
  <si>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</si>
  <si>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</si>
  <si>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</si>
  <si>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</si>
  <si>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</si>
  <si>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</si>
  <si>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</si>
  <si>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</si>
  <si>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</si>
  <si>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</si>
  <si>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</si>
  <si>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</si>
  <si>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</si>
  <si>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</si>
  <si>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</si>
  <si>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</si>
  <si>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</si>
  <si>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</si>
  <si>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</si>
  <si>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</si>
  <si>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</si>
  <si>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</si>
  <si>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</si>
  <si>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</si>
  <si>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</si>
  <si>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</si>
  <si>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</si>
  <si>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</si>
  <si>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</si>
  <si>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</si>
  <si>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</si>
  <si>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</si>
  <si>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</si>
  <si>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</si>
  <si>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</si>
  <si>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</si>
  <si>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</si>
  <si>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</si>
  <si>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</si>
  <si>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</si>
  <si>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</si>
  <si>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</si>
  <si>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</si>
  <si>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</si>
  <si>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</si>
  <si>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</si>
  <si>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</si>
  <si>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</si>
  <si>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</si>
  <si>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</si>
  <si>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</si>
  <si>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</si>
  <si>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</si>
  <si>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</si>
  <si>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</si>
  <si>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</si>
  <si>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</si>
  <si>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</si>
  <si>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</si>
  <si>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</si>
  <si>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</si>
  <si>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</si>
  <si>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</si>
  <si>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</si>
  <si>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</si>
  <si>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</si>
  <si>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</si>
  <si>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</si>
  <si>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</si>
  <si>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</si>
  <si>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</si>
  <si>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</si>
  <si>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</si>
  <si>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</si>
  <si>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</si>
  <si>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</si>
  <si>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</si>
  <si>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</si>
  <si>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</si>
  <si>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</si>
  <si>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</si>
  <si>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</si>
  <si>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</si>
  <si>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</si>
  <si>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</si>
  <si>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</si>
  <si>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</si>
  <si>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</si>
  <si>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</si>
  <si>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</si>
  <si>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</si>
  <si>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</si>
  <si>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</si>
  <si>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</si>
  <si>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</si>
  <si>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</si>
  <si>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</si>
  <si>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</si>
  <si>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</si>
  <si>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</si>
  <si>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</si>
  <si>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</si>
  <si>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</si>
  <si>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</si>
  <si>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</si>
  <si>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</si>
  <si>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</si>
  <si>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</si>
  <si>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</si>
  <si>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</si>
  <si>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</si>
  <si>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</si>
  <si>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</si>
  <si>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</si>
  <si>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</si>
  <si>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</si>
  <si>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</si>
  <si>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</si>
  <si>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</si>
  <si>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</si>
  <si>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</si>
  <si>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</si>
  <si>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 xml:space="preserve">Le rapport aux peuples autochtones pygmées est complexe et on ne peut pas dire qu'il s'agisse d'un travail forcé. Nombre d'hommes Baka qui souhaite avoir un peu d'argent va s'employer chez un bantou pour la récolte du cacao. Mais dans d'autres cas, selon le lieu, les  circonstances, et le type de relations entretenues entre les Baka et les villageois bantou, il peut être dit que la situation d'embauche du Baka est proche de celle d'un travail forcé. </t>
  </si>
  <si>
    <t>Idem. la présence de réservoir de main d'œuvre en période de crise ou de nécessité oblige à rester prudent sur le concept de travail forcé, notamment pour les populations les plus vulnérables telles les jeunes et les groupes Pygmées.</t>
  </si>
  <si>
    <t xml:space="preserve">Cela ne les protège pas pour autant des travaux dangereux, notamment l'épandage et la pulvérisation des produits phytosanitaires. Au-delà de la toxicité, c'est le poids et la manipulation des pulvérisateurs qui est difficile. </t>
  </si>
  <si>
    <t xml:space="preserve">très peu de protection (masques, gants, bottes, etc..) chez les producteurs. </t>
  </si>
  <si>
    <t xml:space="preserve">Les enfants travaillent dans les champs de cacao pour la récolte en général, le week end et les vacances scolaires.  Les statistiques nationales montrent clairement des taux de scolarisation supérieurs dans les régions cacaoyères par rapport aux autres régions du pays. Mais il reste que les statistiques concernent les jeunes générations qui ont aujourd'hui 25 ans et plus. Nous ne savons pas ce qu'il en est pour les plus jeunes . Il semblerait que la courbe s'infléchissent pour cette dernière génération étant donné la baisse du prix du cacao depuis 2017 et ses fluctuations depuis vingt ans. </t>
  </si>
  <si>
    <t xml:space="preserve">la présence d'un réservoir de main d'œuvre disponible due à la crise économique, au sous emploi en général, mais aussi à la crise de la région du Sud et du Nord West, les rémunérations à la tâche stagnent depuis des décennies à des taux relativement bas. </t>
  </si>
  <si>
    <t>vulnérabilité des travailleurs dans le secteur de la transformation.</t>
  </si>
  <si>
    <t xml:space="preserve">risque que le paiement de la scolarité se ralentisse pour la jeune génération présente et à venir, née après 1990. Les coûts de libéralisation de la filière supportés par les petits producteurs ne permettent plus aux parents de financer l'école. </t>
  </si>
  <si>
    <t xml:space="preserve">Soutenir les prix aux producteurs. </t>
  </si>
  <si>
    <t>subventionner les matériels de protection et les rendre obligatoire dans la certification</t>
  </si>
  <si>
    <t xml:space="preserve">Idem. Les coûts d'investissement dans du matériel agricole et de protection sont peu accessibles à la majorité des planteurs. </t>
  </si>
  <si>
    <t xml:space="preserve">Main d'œuvre venant des zones en conflits, ou  bien jeunes désoeuvrés, chomeurs de retour au village sont autant de réservoir de main d'œuvre qui  limite l'augmentation des salaires ou du prix du travail à la tâche. </t>
  </si>
  <si>
    <t xml:space="preserve">appuyer par des aides financières, accès au crédit, formations etc, les jeunes qui souhaitent accéder à des parcelles pour planter. </t>
  </si>
  <si>
    <t xml:space="preserve">le secteur de la transformation du cacao est trop restreint pour avoir du poids dans les négociations salariales ou autres protections du droit du travail. De plus ily a un grand nombre d'emplois féminins. </t>
  </si>
  <si>
    <t xml:space="preserve">Le lien entre le cacao et le taux de scolarisation des enfants était la fierté des cacaoculteurs. Qu'en restera t -il  si le lien est rompu ? </t>
  </si>
  <si>
    <t xml:space="preserve">l'accès au foncier et l'agriculture familiale comme système de production vient s'opposer à un système d'exploitations capitalistiques concurrentes, accaparant la terre à une échelle importante,  exigeant de la main d'œuvre salariée, contribuant à l'émergeance d'inégalités et d'une catégorie de paysans sans terre. </t>
  </si>
  <si>
    <t xml:space="preserve">le secteur n'est attractif pour les jeunes que s'ils sont désoeuvrés, au chomage, et avec une possibilité d'hériter des terres familiales au village. Les écoles test d'excellence tel le Centre de Zoétélé peuvent aider les jeunes à s'installer . Mais la question foncière reste et il est préférable que ce ne soit pas un choix contraint (retour au milieu rural après échec en ville). Enfin, quand les prix sont hauts, le secteur est attractif notamment pour des entrepreneurs dynamiques qui ont des revenus substantiels pour investir dans des plantations qu'ils gèrent à distance. </t>
  </si>
  <si>
    <t>Supposons qu'il s'agisse d'un projet d'un grand planteur : défrichage de la forêt sur 100 ha</t>
  </si>
  <si>
    <t xml:space="preserve">les rapports de force avec l'agro business n'est pas en faveur des petits agriculteurs. Si le nombre de grands planteurs venait à augementer, l'adhésion aux VGGT ne serait pas suivie.  </t>
  </si>
  <si>
    <t>Le Cameroun s'est cependant engagé, à travers les VGGT, à un Stratégie Nationale d’Engagement sur la gouvernance Foncière (SNE), qui est une initiative de la Coalition Internationale pour l’accès à la terre (ILC) et qui vise à formuler et mettre en œuvre, à moyen et à long terme, un plan d’action au niveau national sur la gouvernance des terres. pour la période 2016 - 2021</t>
  </si>
  <si>
    <t xml:space="preserve">la stratégie nationale d'engagement pour la gouvernance est utile en termes d'observatoire des pratiques foncières, notamment à grande échelle et dans les domaines forestiers et miniers, de l'agriculture et de l'élevage. Nous espérons que cette stratégie se traduira dans les faits vers une plus grande vigilance contre les grandes plantations , notamment celles obtenues dans les zones forestières où la production de cacao nécessite une déforestation importante. </t>
  </si>
  <si>
    <t>nul n'est censé ignorer la loi. Mais le rapport entre le droit coutumier et le droit positif s'inscrit dans des négociations entre des acteurs dont les ressources financières et le capital social sont inégaux .</t>
  </si>
  <si>
    <t>Cf. comments du 2.2.2</t>
  </si>
  <si>
    <t xml:space="preserve">Dans la filière cacao, il ne s'est pas présenté de cas de plainte ou d'arbitrage de la sorte du fait que l'accès au foncier est le fait d'un individu et non d'une entreprise. </t>
  </si>
  <si>
    <t xml:space="preserve">Les risques sont liés à la possibilité de voir des individus ou entreprise s'accaparer des terres à grande échelle pour la production de cacao. Et que les résidents ou communautés locales n'auront aucun recours pour s'y opposer. </t>
  </si>
  <si>
    <t xml:space="preserve">établir des règles foncières qui fixent les limites des exploitations agricoles notamment dans les zones forestières mais aussi de savanne. </t>
  </si>
  <si>
    <t xml:space="preserve">L'Etat favorise au contraire l'investissement individuel dans de grandes exploitations de cacao sans avoir de réelles procédures de sécurisation foncière pour les populations locales comme pour les investisseurs. </t>
  </si>
  <si>
    <t xml:space="preserve">Dans la filière cacao les risques existent que les accaparements des terres par de grandes exploitations se multiplient si le cacao connait des prix rémunérateurs. </t>
  </si>
  <si>
    <t>Le cacao est une filière qui doit être envisagée comme d'autres filières de l'agrobusiness dès lors que les investissements moyens et grands se multiplient aux dépends de l'agriculture familiale. Il faut donc envisager des contraintes d'arbitrage et de compensation et des alternatives aux formes d'expropriation</t>
  </si>
  <si>
    <t xml:space="preserve">la filière cacao est encore trop liée à l'agriculture familiale pour faire l'objet de contraintes liées à l'agrobusiness, pourtant, par bien des aspects elle s'en rapproche. </t>
  </si>
  <si>
    <t xml:space="preserve">les femmes ne sont jamais propriétaires de leur champ , d'autant moins lorsqu'il est rentable. Les tentatives de la CICC pour installer les jeunes et les femmes sur le foncier à travers l'exigence d'un certificat d'abandon coutumier. Mais on sait que dans le rapport social asymétrique, ce document n'est pas suffisant pour faire valoir ses droits. </t>
  </si>
  <si>
    <t xml:space="preserve">Les femmes sont nécessairement actives, en tant qu’épouse, fille ou mère. Toutefois leurs actions ne concernent que la partie production, et de surcroît la partie invisible, non rémunérée, en tant que main d’œuvre domestique. On ne retrouve pas de femmes dans les activités de processors ou traders, ni même productrices puisqu’elles ne sont pas chef d’exploitation pour les spéculations de rente. </t>
  </si>
  <si>
    <t xml:space="preserve">l'exploitation appartient à l'homme, les décisions aussi. </t>
  </si>
  <si>
    <t xml:space="preserve">Les femmes doivent suivre le calendrier des travaux et n'ont pas le choix de l'organisation du travail. </t>
  </si>
  <si>
    <t xml:space="preserve">Les revenus du cacao sont gérés et appartiennent aux hommes.  Lorsqu'ils sont suffisants et si l'homme est soucieux de ses enfants, une part des revenus financera l'école. </t>
  </si>
  <si>
    <t xml:space="preserve">Les femmes ont des revenus indépendants dès lors qu'elles cultivent et vendent leur production vivrière. Ce qui est un travail supplémentaire à la production cacaoyère à laquelle elles contribuent. </t>
  </si>
  <si>
    <t xml:space="preserve">Cela dépend de l'entente dans le couple, mais les décisions concernant le cacao sont en dernière instance celles du chef de famille. </t>
  </si>
  <si>
    <t xml:space="preserve">Quand elles sont invitées à le faire oui. </t>
  </si>
  <si>
    <t xml:space="preserve"> Nous avons rencontré une seule à la tête d'une coopérative.  </t>
  </si>
  <si>
    <t xml:space="preserve">En zone anglophone les femmes paraissent mieux représentées. Les productrices sont représentées par une femmes dans le collège des producteurs-trices au CICC.  Au Cicc toujours la coordination des écoles New Generation est une femme. </t>
  </si>
  <si>
    <t>les charges de travail ne sont pas égales. Les femmes s'occupent des repas, des enfants, soins, éducation, et du vivrier. Le travail dans le champ de cacao du mari est une surrcharge de travail pour la femme. Dans le cacao l'homme travaille 280 jours /an. La femme 280 jours + 360 .</t>
  </si>
  <si>
    <t>Les femmes ne défrichent pas les champs. Elles peuvent tailler, récolter, pulvériser aussi, écabosser, transporter. Les écoles New génération "ont envisagé des incitations particulières en faveur des jeunes filles. C'est le cas de l'abattage". Cicc Présentation du programme New Génération, 1er mars 2019.</t>
  </si>
  <si>
    <t>. Nous constatons 5 femmes / 100 présents à l'AG de la coopérative de Ntui. Dans les écoles d'excellence New Generation, projet financé par le Cicc, nous avons comptabilisé 9 femmes pour 74 planteurs formés ( 6,6 %)</t>
  </si>
  <si>
    <t xml:space="preserve">1996 plus de la moitié de la population camerounaise consommait moins de 2400 calories par jour (Ngoufo et Tsalefac, 2006) </t>
  </si>
  <si>
    <t>risque de faire croire aux femmes qu'avec un certificat d'abandon coutumier elles peuvent accéder à la terre.</t>
  </si>
  <si>
    <t>il convient de sécuriser les femmes sur les terres qu'elles mettent en valeur avec leur travail de plantation de cacaoyers , par une loi.</t>
  </si>
  <si>
    <t>Seule une loi peut sécuriser les femmes sur la terre qu'elles cultivent ou plantent en cacao.</t>
  </si>
  <si>
    <t xml:space="preserve">les femmes ne peuvent avoir accès qu'à des petits crédits solidaires des tontines. Les crédits financiers sont garantis par les biens fonciers qu'elles ne possèdent pas. </t>
  </si>
  <si>
    <t xml:space="preserve">Des choix politiques d'accorder des crédits aux femmes </t>
  </si>
  <si>
    <t>L'accès au crédit peut être garanti par d'autres mécanismes que des hypothèques foncières</t>
  </si>
  <si>
    <t>La production de cacao est masculine</t>
  </si>
  <si>
    <t>loi foncière, loi financière , discriminations positives envers les femmes</t>
  </si>
  <si>
    <t xml:space="preserve">Peu de femmes à la tête des coopératives et des faîtières. </t>
  </si>
  <si>
    <t xml:space="preserve">autoriser de plus en plus de femmes à y accéder / les aider dans leurs tâches ménagères pour pouvoir y accéder </t>
  </si>
  <si>
    <t xml:space="preserve">favoriser les coopératives dirigées par les femmes /  en aménageant des aides pour les tâches ménagères et le soin des enfants et de la famille </t>
  </si>
  <si>
    <t>Ne pas demander aux femmes d'en faire plus qu'un homme, même en position de pouvoir</t>
  </si>
  <si>
    <t xml:space="preserve">Mobilités de travail </t>
  </si>
  <si>
    <t xml:space="preserve">Les crises politiques de l'Ouest du Cameroun favorisent le déplacement des travailleurs et autorisent un marché de l'emploi dont les tarifs n'augmentent pas. Précarisation de l'emploi et difficultés à défendre les droits du travail et un minimum salarial. </t>
  </si>
  <si>
    <t xml:space="preserve">dans l'industrie de transformation les contrats respectent a priori les droits des travailleurs , mais le droit de grève n'existe pas. Les travailleurs ne se réunissent pas, les négociations collectives n'existent pas. Cependant chez Chococam, 60 % des travailleurs sont syndiqués. Il y a 3 syndicats. </t>
  </si>
  <si>
    <t xml:space="preserve">Le Cameroun a ratifié les 8 conventions fondamentales de l'OIT, mais hormis le travail forcé, il ne peut être dit que les compagnies concernées par la filière cacao (des exportateurs, transformateurs et certains producteurs) repectent les autres conventions, notamment celles relatives au droit syndica, de grèvel et au droit d'organisation collective, ainsi qu'à l'égalité des salaires. </t>
  </si>
  <si>
    <t>forte prévalence de la sous nutrition et de la mal nutrition (P Tsamoye 2013)</t>
  </si>
  <si>
    <t xml:space="preserve">les demandes ont augmenté en proportion de l'augmentation de la  population en générale, et celle du milieu urbain en particulier. Le ratio d'un actif agricole pour nourrir un non actif agricole est passé de 0,18 en 1950 à 0,45 en 1980 et évalué à 1,21 en 2010.  La population urbaine est passée de 14 % en 1960, 20 % en 1970 ;  35 % en 1980 et 62 % en 2000. </t>
  </si>
  <si>
    <t xml:space="preserve">Depuis la crise de 1986- 1988, la libéralisation des années 1990 et les PAS, la dévaluation du FCFA, l'augmentation du chômage et du sous emploi, le Cameroun </t>
  </si>
  <si>
    <t>Bien que certaines productions agricoles aient augmenté dans l'absolu (productions animales) , les disponibilités alimentaires du Cameroun restent en deça des 2500 calories par jour et par personnes selon le seuil défini par la FAO. (Tsamoye, 2013)</t>
  </si>
  <si>
    <t xml:space="preserve">les prix des produits alimentaires ont augmenté et ne cessent d'augmenter. La dépendance aux produits importés (Riz et poulet par ex.) et subventionnés par les importateurs renchérissent les prix à la consommation locale. La Stratégie du Développement du Secteur Rural (SDSR) n'a pas atteint ses objectifs. Le taux de pauvreté des ménages ruraux a augementé de 52, 1% à 55% entre 2001 et 2007 (Pedelahoree, 2012). </t>
  </si>
  <si>
    <t xml:space="preserve">dans l'industrie de transformation les contrats respectent les droits des travailleurs , mais ce segment de la chaine de valeur ne représente que 0,5 % des travailleurs du secteur cacao.  Chez Ferrero les contrats sont CDI à 95 % mais ce sont les jeunes recrues qui sont en CDD, à l'épreuve. 210pers. 65 % de femmes (usine + adm). Chez chococam , racheté par Tiger Breands, il y a 364 employés en CDI ; 2 ou 3 en CDD ; 100 aine de travailleurs temporaires ; ceux ci ont tous la CNPS et assurance maladie. En revanche les vendeurs indépendants contractuels , au nombre de 88 ne sont pas assurés. paie 37 000 FCA le smic. Sur 364 il y a 52 cadrees et 240 ouvriers et le reste en agent de maîtrise.  12 % sont des femmes. </t>
  </si>
  <si>
    <t xml:space="preserve">Oui des coopératives sont existantes et utiles bien qu'elles ne comprennent que 25 % des producteurs. </t>
  </si>
  <si>
    <t xml:space="preserve">Les parts sociales pour adhérer aux coopératives sont abordables. Tout planteur peut y accéder s'il le souhaite.  </t>
  </si>
  <si>
    <t xml:space="preserve">Les difficultés résident dans la capacité des coopératives à maintenir une certaine transparence dans la gestion des cotisations des membres, de rendre les services pour lesquelles elles sont créées. De nombreux facteurs rendent difficile la redevabilité des leaders des coopératives (prix variable des intrants/ dépendance envers les commerçants/ court circuit des coxeux/ malversations dans les remises de primes,etc. ) en même temps que certains leaders se servent des coopératives pour faire de la politique locale et non de l'encadrement des planteurs. </t>
  </si>
  <si>
    <t xml:space="preserve">Les coopératives ne sont pas capables de tenir les négociations avec les exportateurs et les commerçants. Le rapport de force est totalement inégal et les coxeurs sont des intermédiaires nécessaires aux exportateurs pour réduiree les marges de négociations des coopératives. </t>
  </si>
  <si>
    <t xml:space="preserve">les rapports entre les différents acteurs de la chaine de valeur du cacao sont totalement inégaux et au détriment du planteur. Le rôle des coopérative est au centre de ce rapport de force et rencontre des contraintes de toutes parts. Les coxeurs sont des intérmédiaires au service des exportateurs qui rendent le marché totalement déloyal. Il ne peut y avoir de confiance dans ce contexte. </t>
  </si>
  <si>
    <t xml:space="preserve">Le travail agricole sollicite de l'entraide. Toutefois les cultures de rente ont fortement individualisé les pratiques. Aussi les communautés villageoises impactent de moins en moins les décisions sur les moyens de subsistance. Toutefois les pratiques d'entraide dans le travail perdurent. </t>
  </si>
  <si>
    <t xml:space="preserve">Il semble au contraire que les pratiques des anciens soient vues comme mauvaises au regard des "bonnes pratiques" préconisées par les démarches de certification. </t>
  </si>
  <si>
    <t xml:space="preserve">les plantations de cacao sont le fait de planteurs individuels et même s'il y a une certaine forme de course à la terre dans certains départements du Mbam et que l'accès à la terre n'est pas équitable, il reste que pour l'heure il ne saurait s'agir d'accaparement à grand échelles nécessitant l'adhésion à la VGGT. </t>
  </si>
  <si>
    <t>CACAO</t>
  </si>
  <si>
    <t>CAMEROUN</t>
  </si>
  <si>
    <t xml:space="preserve">Les femmes possèdent les produits vivriers qu'elles cultivent, les animaux d'élevage. </t>
  </si>
  <si>
    <t xml:space="preserve">les femmes n'accèdent pas au foncier, sauf si elles sont veuves et que le mari défunt ou leur père leur a transmis une parcelle. Ou bien, cas exceptionnel si elles achètent un lopin de terre en investissant financièrement. </t>
  </si>
  <si>
    <t xml:space="preserve">Dès lors que le crédit est octroyé avec la terre comme mise en garantie, les femmes ont peu accès au crédit. </t>
  </si>
  <si>
    <t xml:space="preserve">des formations, des appuis techniques. </t>
  </si>
  <si>
    <t xml:space="preserve">la qualité nutritionnelle des produits alimentaires ne change pas. </t>
  </si>
  <si>
    <t xml:space="preserve">La diversité des modes d'alimentation n'augmente pas. Les produits de base sont les mêmes. </t>
  </si>
  <si>
    <t>15/07/2019</t>
  </si>
  <si>
    <t>L'Etat a constitué des réserves foncières dans la vallée du Ntem, dans l'arrondissement de l'océan, dans celui du Dja et Lobo, pour l'immobilier et pour l'agroindustrie. Sans consultation des populations ni indémnisation des populations.</t>
  </si>
  <si>
    <t xml:space="preserve">avec l' hypothèse selon laquelle il s'agit d'un projet d'un grand planteur qui défriche de la forêts sur 100ha,  la consultation des populations est inexistante. Sauf en cas de mobilisation d'une Ong. </t>
  </si>
  <si>
    <t xml:space="preserve">avec la même hypothèse précédente, le consentement n'est pas recherché. </t>
  </si>
  <si>
    <t xml:space="preserve">Les compensations rapides et justes sont rares. Elles sont possibles dans des cas exemplaires et médiatisés et pour lesquels les décideurs politiques peuvent être inquiétés. Le rôle de la société civile, des Ongs nationales et internationales est, dans ces cas, important pour faire admettre et verser des compensations. Mais le rapport de force est très inégal et difficile. Seules les terres mises en valeur et qui ont un titre foncier dûment enregistré au cadastre peuvent demander indemnisation officiellement. Les barèmes des tarifs existent selon le m2/ région/ mise en valeur. </t>
  </si>
  <si>
    <t xml:space="preserve">Les planteurs ont accès aux informations sur les prix du cacao soit par l'intermédiaire du Ministère qui affiche en région, soit dans la coopérative, soit par la radio ou les informations transmises entre agriculteurs, mais cela ne leur donne pas de marge d'action. Les jeunes en formation qui sont pris en charge par des projets types New Génération, ont davantage accès à l'information. </t>
  </si>
  <si>
    <t xml:space="preserve">la proportion de la
La population ayant accès à l'eau potable a légèrement augmenté entre 2001 et 2007 et est passée de 40,6%
 43,9%.  Ce faible taux d’accès à l’eau potable témoigne de l’insuffisance des
infrastructures en eau potable fonctionnelles, à laquelle s’ajoute le faible taux (12,3%)
de populations qui rendent potable l’eau à domicile ( PNDS 2011 -2015)
</t>
  </si>
  <si>
    <t xml:space="preserve">"En dépit de l’amélioration de la proportion de la population ayant accès aux
infrastructures améliorées d’assainissement de base qui est passée de 8,5% en 2001
à 31,7% en 2007, soit près du double de la cible qui était fixée à 17% pour 2015, la
pratique de la défécation à l’air libre reste élevée dans certaines régions du
Cameroun. Cette pratique contribue à la propagation des maladies diarrhéiques".( PNDS, 2011 – 2015)
</t>
  </si>
  <si>
    <t xml:space="preserve">60 % de la population a des difficultés pour faire face aux dépenses de santé. </t>
  </si>
  <si>
    <t xml:space="preserve">La disponibilité en ressources humaines et matérielles
essentielles (en particulier le petit équipement et les médicaments) inférieure à 40%
des besoins et une accessibilité inférieure à 30% (PNDS 2011 - 2015)
</t>
  </si>
  <si>
    <t xml:space="preserve">L'augmentation des maladies infectieuses, parasitaires, la recrudescence de maladies éradiquées en partie (rougeole, tuberculose) l'apparition de nouveaux problèmes de santé publique : cancer, diabète,etc. qui grèvent les chances de développement économique du pays. </t>
  </si>
  <si>
    <t>Mettre en place une vraie politique de promotion de la santé et augmenter la part du PIB dans les dépenses de santé</t>
  </si>
  <si>
    <t>La notion de pays émergent ne peut se satisfaire d'une telle situation sanitaire</t>
  </si>
  <si>
    <t xml:space="preserve">
Le système de santé n'est pas capable actuellement de participer efficacement à l’amélioration de la santé des
populations.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</si>
</sst>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2">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0" xfId="0" applyBorder="1" applyAlignment="1" applyProtection="1">
      <alignment horizontal="center" vertical="top"/>
    </xf>
    <xf numFmtId="0" fontId="3" fillId="0" borderId="81"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0" xfId="0" applyFont="1" applyBorder="1" applyAlignment="1" applyProtection="1">
      <alignment horizontal="center" vertical="top"/>
    </xf>
    <xf numFmtId="0" fontId="0" fillId="0" borderId="0" xfId="0" applyFill="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10" fillId="0" borderId="65" xfId="0" applyFont="1" applyFill="1" applyBorder="1" applyAlignment="1" applyProtection="1">
      <alignment horizontal="left" vertical="top" wrapText="1"/>
      <protection locked="0"/>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1.9750000000000001</c:v>
                </c:pt>
                <c:pt idx="1">
                  <c:v>1.25</c:v>
                </c:pt>
                <c:pt idx="2">
                  <c:v>1.48</c:v>
                </c:pt>
                <c:pt idx="3">
                  <c:v>1.5</c:v>
                </c:pt>
                <c:pt idx="4">
                  <c:v>1.8055555555555556</c:v>
                </c:pt>
                <c:pt idx="5">
                  <c:v>1.8333333333333335</c:v>
                </c:pt>
              </c:numCache>
            </c:numRef>
          </c:val>
          <c:extLst>
            <c:ext xmlns:c16="http://schemas.microsoft.com/office/drawing/2014/chart" uri="{C3380CC4-5D6E-409C-BE32-E72D297353CC}">
              <c16:uniqueId val="{00000000-3304-4B55-9F7D-761D1366E7D8}"/>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3304-4B55-9F7D-761D1366E7D8}"/>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view="pageBreakPreview" zoomScaleNormal="100" zoomScaleSheetLayoutView="100" workbookViewId="0">
      <pane ySplit="3" topLeftCell="A28" activePane="bottomLeft" state="frozen"/>
      <selection pane="bottomLeft" activeCell="C15" sqref="C15"/>
    </sheetView>
  </sheetViews>
  <sheetFormatPr baseColWidth="10" defaultColWidth="8.88671875" defaultRowHeight="13.2" x14ac:dyDescent="0.25"/>
  <cols>
    <col min="1" max="1" width="20" style="95" customWidth="1"/>
    <col min="2" max="2" width="13.33203125" style="95" customWidth="1"/>
    <col min="3" max="3" width="14.33203125" style="95" customWidth="1"/>
    <col min="4" max="4" width="10.44140625" style="95" customWidth="1"/>
    <col min="5" max="5" width="8.44140625" style="95" customWidth="1"/>
    <col min="6" max="6" width="13.44140625" style="95" customWidth="1"/>
    <col min="7" max="7" width="11.33203125" style="95" customWidth="1"/>
    <col min="8" max="8" width="8.88671875" style="95"/>
    <col min="9" max="9" width="10.88671875" style="95" hidden="1" customWidth="1"/>
    <col min="10" max="16384" width="8.88671875" style="95"/>
  </cols>
  <sheetData>
    <row r="1" spans="1:10" ht="22.5" customHeight="1" thickBot="1" x14ac:dyDescent="0.3">
      <c r="A1" s="467" t="s">
        <v>210</v>
      </c>
      <c r="B1" s="468"/>
      <c r="C1" s="469"/>
      <c r="D1" s="410" t="s">
        <v>27</v>
      </c>
      <c r="E1" s="340"/>
      <c r="F1" s="438" t="s">
        <v>293</v>
      </c>
      <c r="G1" s="439"/>
      <c r="I1" s="228"/>
    </row>
    <row r="2" spans="1:10" ht="16.5" customHeight="1" thickBot="1" x14ac:dyDescent="0.3">
      <c r="A2" s="412"/>
      <c r="B2" s="413"/>
      <c r="C2" s="413"/>
      <c r="D2" s="341" t="s">
        <v>123</v>
      </c>
      <c r="E2" s="440" t="s">
        <v>294</v>
      </c>
      <c r="F2" s="440"/>
      <c r="G2" s="441"/>
    </row>
    <row r="3" spans="1:10" ht="18" customHeight="1" thickBot="1" x14ac:dyDescent="0.3">
      <c r="A3" s="16" t="s">
        <v>25</v>
      </c>
      <c r="B3" s="442">
        <v>43661</v>
      </c>
      <c r="C3" s="443"/>
      <c r="D3" s="17"/>
      <c r="E3" s="14"/>
      <c r="F3" s="14"/>
      <c r="G3" s="15"/>
      <c r="J3" s="296"/>
    </row>
    <row r="4" spans="1:10" ht="13.5" customHeight="1" x14ac:dyDescent="0.25">
      <c r="A4" s="13"/>
      <c r="B4" s="14"/>
      <c r="C4" s="14"/>
      <c r="D4" s="14"/>
      <c r="E4" s="14"/>
      <c r="F4" s="14"/>
      <c r="G4" s="15"/>
      <c r="J4" s="424"/>
    </row>
    <row r="5" spans="1:10" ht="20.25" customHeight="1" x14ac:dyDescent="0.25">
      <c r="A5" s="14"/>
      <c r="B5" s="14"/>
      <c r="C5" s="14"/>
      <c r="D5" s="14"/>
      <c r="E5" s="14"/>
      <c r="F5" s="14"/>
      <c r="G5" s="15"/>
      <c r="J5" s="424"/>
    </row>
    <row r="6" spans="1:10" ht="18" customHeight="1" x14ac:dyDescent="0.25">
      <c r="A6" s="14"/>
      <c r="B6" s="14"/>
      <c r="C6" s="14"/>
      <c r="D6" s="14"/>
      <c r="E6" s="14"/>
      <c r="F6" s="14"/>
      <c r="G6" s="15"/>
      <c r="J6" s="424"/>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8" hidden="1" thickBot="1" x14ac:dyDescent="0.3">
      <c r="A11" s="13"/>
      <c r="B11" s="14"/>
      <c r="C11" s="14"/>
      <c r="D11" s="14"/>
      <c r="E11" s="14"/>
      <c r="F11" s="14"/>
      <c r="G11" s="15"/>
    </row>
    <row r="12" spans="1:10" ht="13.8" thickBot="1" x14ac:dyDescent="0.3">
      <c r="A12" s="459" t="s">
        <v>82</v>
      </c>
      <c r="B12" s="460"/>
      <c r="C12" s="463" t="s">
        <v>83</v>
      </c>
      <c r="D12" s="464"/>
      <c r="E12" s="444" t="s">
        <v>7</v>
      </c>
      <c r="F12" s="18" t="s">
        <v>84</v>
      </c>
      <c r="G12" s="19" t="str">
        <f>Register!H3</f>
        <v>15/07/2019</v>
      </c>
    </row>
    <row r="13" spans="1:10" ht="13.8" thickBot="1" x14ac:dyDescent="0.3">
      <c r="A13" s="461"/>
      <c r="B13" s="462"/>
      <c r="C13" s="88" t="s">
        <v>86</v>
      </c>
      <c r="D13" s="89" t="s">
        <v>87</v>
      </c>
      <c r="E13" s="445"/>
      <c r="F13" s="20" t="s">
        <v>86</v>
      </c>
      <c r="G13" s="21" t="s">
        <v>87</v>
      </c>
      <c r="I13" s="229" t="s">
        <v>15</v>
      </c>
    </row>
    <row r="14" spans="1:10" ht="13.8" x14ac:dyDescent="0.25">
      <c r="A14" s="449" t="str">
        <f>Register!A5</f>
        <v>1. WORKING CONDITIONS</v>
      </c>
      <c r="B14" s="450"/>
      <c r="C14" s="342" t="str">
        <f>Register!C10</f>
        <v>Moderate/Low</v>
      </c>
      <c r="D14" s="326">
        <f>Register!B10</f>
        <v>1.9750000000000001</v>
      </c>
      <c r="E14" s="327" t="str">
        <f>Register!D10</f>
        <v>↑</v>
      </c>
      <c r="F14" s="22" t="str">
        <f>Register!I10</f>
        <v>Not at all</v>
      </c>
      <c r="G14" s="333">
        <f>Register!H10</f>
        <v>0</v>
      </c>
      <c r="I14" s="230" t="e">
        <f>Register!#REF!</f>
        <v>#REF!</v>
      </c>
    </row>
    <row r="15" spans="1:10" ht="13.8" x14ac:dyDescent="0.25">
      <c r="A15" s="451" t="str">
        <f>Register!A11</f>
        <v>2. LAND &amp; WATER RIGHTS</v>
      </c>
      <c r="B15" s="452"/>
      <c r="C15" s="343" t="str">
        <f>Register!C15</f>
        <v>Not at all</v>
      </c>
      <c r="D15" s="328">
        <f>Register!B15</f>
        <v>1.25</v>
      </c>
      <c r="E15" s="329" t="str">
        <f>Register!D15</f>
        <v>↑</v>
      </c>
      <c r="F15" s="23" t="str">
        <f>Register!I15</f>
        <v>Not at all</v>
      </c>
      <c r="G15" s="334">
        <f>Register!H15</f>
        <v>0</v>
      </c>
      <c r="I15" s="231" t="e">
        <f>Register!#REF!</f>
        <v>#REF!</v>
      </c>
    </row>
    <row r="16" spans="1:10" ht="13.8" x14ac:dyDescent="0.25">
      <c r="A16" s="453" t="str">
        <f>Register!A16</f>
        <v>3. GENDER EQUALITY</v>
      </c>
      <c r="B16" s="454"/>
      <c r="C16" s="343" t="str">
        <f>Register!C22</f>
        <v>Not at all</v>
      </c>
      <c r="D16" s="328">
        <f>Register!B22</f>
        <v>1.48</v>
      </c>
      <c r="E16" s="329" t="str">
        <f>Register!D22</f>
        <v>↑</v>
      </c>
      <c r="F16" s="23" t="str">
        <f>Register!I22</f>
        <v>Not at all</v>
      </c>
      <c r="G16" s="334">
        <f>Register!H22</f>
        <v>0</v>
      </c>
      <c r="I16" s="231" t="e">
        <f>Register!#REF!</f>
        <v>#REF!</v>
      </c>
    </row>
    <row r="17" spans="1:9" ht="13.8" x14ac:dyDescent="0.25">
      <c r="A17" s="455" t="str">
        <f>Register!A23</f>
        <v>4. FOOD AND NUTRITION SECURITY</v>
      </c>
      <c r="B17" s="456"/>
      <c r="C17" s="343" t="str">
        <f>Register!C28</f>
        <v>Moderate/Low</v>
      </c>
      <c r="D17" s="328">
        <f>Register!B28</f>
        <v>1.5</v>
      </c>
      <c r="E17" s="329" t="str">
        <f>Register!D28</f>
        <v>↑</v>
      </c>
      <c r="F17" s="23" t="str">
        <f>Register!I28</f>
        <v>Not at all</v>
      </c>
      <c r="G17" s="334">
        <f>Register!H28</f>
        <v>0</v>
      </c>
      <c r="I17" s="231" t="e">
        <f>Register!#REF!</f>
        <v>#REF!</v>
      </c>
    </row>
    <row r="18" spans="1:9" ht="13.8" x14ac:dyDescent="0.25">
      <c r="A18" s="465" t="str">
        <f>Register!A29</f>
        <v>5. SOCIAL CAPITAL</v>
      </c>
      <c r="B18" s="466"/>
      <c r="C18" s="343" t="str">
        <f>Register!C33</f>
        <v>Moderate/Low</v>
      </c>
      <c r="D18" s="330">
        <f>Register!B33</f>
        <v>1.8055555555555556</v>
      </c>
      <c r="E18" s="329" t="str">
        <f>Register!D33</f>
        <v>↑</v>
      </c>
      <c r="F18" s="319" t="str">
        <f>Register!I33</f>
        <v>Not at all</v>
      </c>
      <c r="G18" s="334">
        <f>Register!H33</f>
        <v>0</v>
      </c>
      <c r="I18" s="318"/>
    </row>
    <row r="19" spans="1:9" ht="14.4" thickBot="1" x14ac:dyDescent="0.3">
      <c r="A19" s="457" t="str">
        <f>Register!A34</f>
        <v>6. LIVING CONDITIONS</v>
      </c>
      <c r="B19" s="458"/>
      <c r="C19" s="344" t="str">
        <f>Register!C39</f>
        <v>Moderate/Low</v>
      </c>
      <c r="D19" s="331">
        <f>Register!B39</f>
        <v>1.8333333333333335</v>
      </c>
      <c r="E19" s="332" t="str">
        <f>Register!D39</f>
        <v>↑</v>
      </c>
      <c r="F19" s="24" t="str">
        <f>Register!I39</f>
        <v>Not at all</v>
      </c>
      <c r="G19" s="335">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8" thickBot="1" x14ac:dyDescent="0.3">
      <c r="A21" s="446" t="s">
        <v>8</v>
      </c>
      <c r="B21" s="447"/>
      <c r="C21" s="447"/>
      <c r="D21" s="447"/>
      <c r="E21" s="447"/>
      <c r="F21" s="447"/>
      <c r="G21" s="448"/>
    </row>
    <row r="22" spans="1:9" ht="107.25" customHeight="1" thickBot="1" x14ac:dyDescent="0.3">
      <c r="A22" s="425"/>
      <c r="B22" s="426"/>
      <c r="C22" s="426"/>
      <c r="D22" s="426"/>
      <c r="E22" s="426"/>
      <c r="F22" s="426"/>
      <c r="G22" s="427"/>
    </row>
    <row r="23" spans="1:9" ht="7.5" customHeight="1" thickBot="1" x14ac:dyDescent="0.3">
      <c r="A23" s="13"/>
      <c r="B23" s="14"/>
      <c r="C23" s="14"/>
      <c r="D23" s="14"/>
      <c r="E23" s="14"/>
      <c r="F23" s="14"/>
      <c r="G23" s="15"/>
    </row>
    <row r="24" spans="1:9" ht="13.8" thickBot="1" x14ac:dyDescent="0.3">
      <c r="A24" s="428" t="s">
        <v>88</v>
      </c>
      <c r="B24" s="429"/>
      <c r="C24" s="429"/>
      <c r="D24" s="436"/>
      <c r="E24" s="436"/>
      <c r="F24" s="436"/>
      <c r="G24" s="437"/>
    </row>
    <row r="25" spans="1:9" ht="105.75" customHeight="1" thickBot="1" x14ac:dyDescent="0.3">
      <c r="A25" s="425"/>
      <c r="B25" s="431"/>
      <c r="C25" s="431"/>
      <c r="D25" s="431"/>
      <c r="E25" s="431"/>
      <c r="F25" s="431"/>
      <c r="G25" s="432"/>
    </row>
    <row r="26" spans="1:9" ht="13.8" thickBot="1" x14ac:dyDescent="0.3">
      <c r="A26" s="428" t="s">
        <v>89</v>
      </c>
      <c r="B26" s="429"/>
      <c r="C26" s="429"/>
      <c r="D26" s="429"/>
      <c r="E26" s="429"/>
      <c r="F26" s="429"/>
      <c r="G26" s="430"/>
    </row>
    <row r="27" spans="1:9" ht="83.25" customHeight="1" thickBot="1" x14ac:dyDescent="0.3">
      <c r="A27" s="433"/>
      <c r="B27" s="434"/>
      <c r="C27" s="434"/>
      <c r="D27" s="434"/>
      <c r="E27" s="434"/>
      <c r="F27" s="434"/>
      <c r="G27" s="435"/>
    </row>
    <row r="28" spans="1:9" ht="13.8" thickBot="1" x14ac:dyDescent="0.3">
      <c r="A28" s="428" t="s">
        <v>17</v>
      </c>
      <c r="B28" s="429"/>
      <c r="C28" s="429"/>
      <c r="D28" s="429"/>
      <c r="E28" s="429"/>
      <c r="F28" s="429"/>
      <c r="G28" s="430"/>
    </row>
    <row r="29" spans="1:9" ht="83.25" customHeight="1" thickBot="1" x14ac:dyDescent="0.3">
      <c r="A29" s="425"/>
      <c r="B29" s="426"/>
      <c r="C29" s="426"/>
      <c r="D29" s="426"/>
      <c r="E29" s="426"/>
      <c r="F29" s="426"/>
      <c r="G29" s="427"/>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tabSelected="1" topLeftCell="E1" zoomScaleNormal="100" zoomScaleSheetLayoutView="100" workbookViewId="0">
      <pane ySplit="4" topLeftCell="A11" activePane="bottomLeft" state="frozen"/>
      <selection pane="bottomLeft" activeCell="G35" sqref="G35"/>
    </sheetView>
  </sheetViews>
  <sheetFormatPr baseColWidth="10" defaultColWidth="8.88671875" defaultRowHeight="13.2" x14ac:dyDescent="0.25"/>
  <cols>
    <col min="1" max="1" width="36.6640625" style="14" customWidth="1"/>
    <col min="2" max="2" width="10.33203125" style="285" customWidth="1"/>
    <col min="3" max="3" width="15.109375" style="116" customWidth="1"/>
    <col min="4" max="4" width="6.33203125" style="116" customWidth="1"/>
    <col min="5" max="5" width="66.44140625" style="95" customWidth="1"/>
    <col min="6" max="7" width="39.33203125" style="95" customWidth="1"/>
    <col min="8" max="8" width="6" style="285" customWidth="1"/>
    <col min="9" max="9" width="14.109375" style="116" customWidth="1"/>
    <col min="10" max="10" width="8.88671875" style="95" hidden="1" customWidth="1"/>
    <col min="11" max="11" width="9.109375" style="95" hidden="1" customWidth="1"/>
    <col min="12" max="12" width="14.88671875" style="95" hidden="1" customWidth="1"/>
    <col min="13" max="13" width="9.109375" style="95" hidden="1" customWidth="1"/>
    <col min="14" max="14" width="9.109375" style="95" customWidth="1"/>
    <col min="15" max="16384" width="8.88671875" style="95"/>
  </cols>
  <sheetData>
    <row r="1" spans="1:15" s="108" customFormat="1" ht="27.75" customHeight="1" thickBot="1" x14ac:dyDescent="0.35">
      <c r="A1" s="474" t="str">
        <f>Profile!F1</f>
        <v>CACAO</v>
      </c>
      <c r="B1" s="475"/>
      <c r="C1" s="379" t="s">
        <v>22</v>
      </c>
      <c r="D1" s="470" t="str">
        <f>Profile!E2</f>
        <v>CAMEROUN</v>
      </c>
      <c r="E1" s="471"/>
      <c r="F1" s="377" t="s">
        <v>26</v>
      </c>
      <c r="G1" s="378">
        <f>Profile!B3</f>
        <v>43661</v>
      </c>
      <c r="H1" s="472" t="s">
        <v>80</v>
      </c>
      <c r="I1" s="473"/>
      <c r="M1" s="109"/>
    </row>
    <row r="2" spans="1:15" s="108" customFormat="1" ht="10.5" customHeight="1" x14ac:dyDescent="0.25">
      <c r="A2" s="478" t="s">
        <v>9</v>
      </c>
      <c r="B2" s="490" t="s">
        <v>87</v>
      </c>
      <c r="C2" s="493" t="s">
        <v>86</v>
      </c>
      <c r="D2" s="481" t="s">
        <v>7</v>
      </c>
      <c r="E2" s="487" t="s">
        <v>10</v>
      </c>
      <c r="F2" s="481" t="s">
        <v>18</v>
      </c>
      <c r="G2" s="484" t="s">
        <v>85</v>
      </c>
      <c r="H2" s="472" t="s">
        <v>81</v>
      </c>
      <c r="I2" s="473"/>
      <c r="M2" s="109"/>
    </row>
    <row r="3" spans="1:15" s="109" customFormat="1" ht="13.5" customHeight="1" thickBot="1" x14ac:dyDescent="0.3">
      <c r="A3" s="479"/>
      <c r="B3" s="491"/>
      <c r="C3" s="494"/>
      <c r="D3" s="482"/>
      <c r="E3" s="488"/>
      <c r="F3" s="482"/>
      <c r="G3" s="485"/>
      <c r="H3" s="476" t="s">
        <v>301</v>
      </c>
      <c r="I3" s="477"/>
      <c r="L3" s="110" t="str">
        <f>Questionnaire!$N$3</f>
        <v>High</v>
      </c>
      <c r="M3" s="109" t="s">
        <v>20</v>
      </c>
    </row>
    <row r="4" spans="1:15" s="111" customFormat="1" ht="13.8" thickBot="1" x14ac:dyDescent="0.3">
      <c r="A4" s="480"/>
      <c r="B4" s="492"/>
      <c r="C4" s="495"/>
      <c r="D4" s="483"/>
      <c r="E4" s="489"/>
      <c r="F4" s="483"/>
      <c r="G4" s="486"/>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90"/>
      <c r="L5" s="110" t="str">
        <f>Questionnaire!$N$5</f>
        <v>Moderate/Low</v>
      </c>
      <c r="M5" s="109" t="s">
        <v>21</v>
      </c>
    </row>
    <row r="6" spans="1:15" s="112" customFormat="1" ht="69" x14ac:dyDescent="0.25">
      <c r="A6" s="58" t="str">
        <f>Questionnaire!$A$4</f>
        <v>1.1 Respect of labour rights</v>
      </c>
      <c r="B6" s="345">
        <f>Questionnaire!J10</f>
        <v>2.4</v>
      </c>
      <c r="C6" s="346" t="str">
        <f>IF(B6&lt;1.5,$L$6,IF(B6&lt;2.5,$L$5,IF(B6&lt;3.5,$L$4,IF(B6&lt;4.5,$L$3,"n/a"))))</f>
        <v>Moderate/Low</v>
      </c>
      <c r="D6" s="347" t="str">
        <f>IF(H6&lt;B6,"↑",IF(H6&gt;B6,"↓","↔"))</f>
        <v>↑</v>
      </c>
      <c r="E6" s="2" t="s">
        <v>225</v>
      </c>
      <c r="F6" s="1"/>
      <c r="G6" s="1" t="s">
        <v>232</v>
      </c>
      <c r="H6" s="246">
        <v>0</v>
      </c>
      <c r="I6" s="289" t="str">
        <f>IF(H6&lt;1.5,$L$6,IF(H6&lt;2.5,$L$5,IF(H6&lt;3.5,$L$4,IF(H6&lt;4.5,$L$3,"n/a"))))</f>
        <v>Not at all</v>
      </c>
      <c r="K6" s="112" t="s">
        <v>11</v>
      </c>
      <c r="L6" s="110" t="str">
        <f>Questionnaire!$N$6</f>
        <v>Not at all</v>
      </c>
      <c r="M6" s="112" t="s">
        <v>4</v>
      </c>
    </row>
    <row r="7" spans="1:15" s="112" customFormat="1" ht="55.2" x14ac:dyDescent="0.25">
      <c r="A7" s="59" t="str">
        <f>Questionnaire!$A$11</f>
        <v>1.2 Child Labour</v>
      </c>
      <c r="B7" s="348">
        <f>Questionnaire!J14</f>
        <v>2.5</v>
      </c>
      <c r="C7" s="349" t="str">
        <f>IF(B7&lt;1.5,$L$6,IF(B7&lt;2.5,$L$5,IF(B7&lt;3.5,$L$4,IF(B7&lt;4.5,$L$3,"n/a"))))</f>
        <v>Substantial</v>
      </c>
      <c r="D7" s="350" t="str">
        <f>IF(H7&lt;B7,"↑",IF(H7&gt;B7,"↓","↔"))</f>
        <v>↑</v>
      </c>
      <c r="E7" s="3" t="s">
        <v>226</v>
      </c>
      <c r="F7" s="3" t="s">
        <v>227</v>
      </c>
      <c r="G7" s="3" t="s">
        <v>233</v>
      </c>
      <c r="H7" s="247">
        <v>0</v>
      </c>
      <c r="I7" s="289" t="str">
        <f>IF(H7&lt;1.5,$L$6,IF(H7&lt;2.5,$L$5,IF(H7&lt;3.5,$L$4,IF(H7&lt;4.5,$L$3,"n/a"))))</f>
        <v>Not at all</v>
      </c>
      <c r="K7" s="112" t="s">
        <v>12</v>
      </c>
      <c r="L7" s="110" t="str">
        <f>Questionnaire!$N$7</f>
        <v>n/a</v>
      </c>
    </row>
    <row r="8" spans="1:15" s="112" customFormat="1" ht="41.4" x14ac:dyDescent="0.25">
      <c r="A8" s="59" t="str">
        <f>Questionnaire!$A$15</f>
        <v>1.3 Job safety</v>
      </c>
      <c r="B8" s="348">
        <f>Questionnaire!J17</f>
        <v>1</v>
      </c>
      <c r="C8" s="351" t="str">
        <f>IF(B8&lt;1.5,$L$6,IF(B8&lt;2.5,$L$5,IF(B8&lt;3.5,$L$4,IF(B8&lt;4.5,$L$3,"n/a"))))</f>
        <v>Not at all</v>
      </c>
      <c r="D8" s="350" t="str">
        <f>IF(H8&lt;B8,"↑",IF(H8&gt;B8,"↓","↔"))</f>
        <v>↑</v>
      </c>
      <c r="E8" s="3" t="s">
        <v>229</v>
      </c>
      <c r="F8" s="3" t="s">
        <v>228</v>
      </c>
      <c r="G8" s="3"/>
      <c r="H8" s="247">
        <v>0</v>
      </c>
      <c r="I8" s="289" t="str">
        <f>IF(H8&lt;1.5,$L$6,IF(H8&lt;2.5,$L$5,IF(H8&lt;3.5,$L$4,IF(H8&lt;4.5,$L$3,"n/a"))))</f>
        <v>Not at all</v>
      </c>
      <c r="K8" s="112" t="s">
        <v>13</v>
      </c>
      <c r="L8" s="113"/>
    </row>
    <row r="9" spans="1:15" s="112" customFormat="1" ht="111" thickBot="1" x14ac:dyDescent="0.3">
      <c r="A9" s="60" t="str">
        <f>Questionnaire!$A$18</f>
        <v>1.4 Attractiveness</v>
      </c>
      <c r="B9" s="352">
        <f>Questionnaire!J21</f>
        <v>2</v>
      </c>
      <c r="C9" s="349" t="str">
        <f>IF(B9&lt;1.5,$L$6,IF(B9&lt;2.5,$L$5,IF(B9&lt;3.5,$L$4,IF(B9&lt;4.5,$L$3,"n/a"))))</f>
        <v>Moderate/Low</v>
      </c>
      <c r="D9" s="353" t="str">
        <f>IF(H9&lt;B9,"↑",IF(H9&gt;B9,"↓","↔"))</f>
        <v>↑</v>
      </c>
      <c r="E9" s="4" t="s">
        <v>230</v>
      </c>
      <c r="F9" s="4" t="s">
        <v>231</v>
      </c>
      <c r="G9" s="4" t="s">
        <v>234</v>
      </c>
      <c r="H9" s="248">
        <v>0</v>
      </c>
      <c r="I9" s="259" t="str">
        <f>IF(H9&lt;1.5,$L$6,IF(H9&lt;2.5,$L$5,IF(H9&lt;3.5,$L$4,IF(H9&lt;4.5,$L$3,"n/a"))))</f>
        <v>Not at all</v>
      </c>
      <c r="L9" s="113"/>
    </row>
    <row r="10" spans="1:15" s="115" customFormat="1" ht="18" customHeight="1" thickTop="1" thickBot="1" x14ac:dyDescent="0.3">
      <c r="A10" s="61" t="s">
        <v>14</v>
      </c>
      <c r="B10" s="354">
        <f>IF(COUNT(B6:B9)=0,"n/a",(AVERAGE(B6:B9)))</f>
        <v>1.9750000000000001</v>
      </c>
      <c r="C10" s="411" t="str">
        <f>IF(B10&lt;1.5,$L$6,IF(B10&lt;2.5,$L$5,IF(B10&lt;3.5,$L$4,IF(B10&lt;4.5,$L$3,"n/a"))))</f>
        <v>Moderate/Low</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3">
      <c r="A11" s="62" t="str">
        <f>Questionnaire!$A$22</f>
        <v>2. LAND &amp; WATER RIGHTS</v>
      </c>
      <c r="B11" s="356"/>
      <c r="C11" s="356"/>
      <c r="D11" s="357"/>
      <c r="E11" s="63"/>
      <c r="F11" s="63"/>
      <c r="G11" s="63"/>
      <c r="H11" s="63"/>
      <c r="I11" s="291"/>
    </row>
    <row r="12" spans="1:15" s="112" customFormat="1" ht="18" customHeight="1" x14ac:dyDescent="0.25">
      <c r="A12" s="64" t="str">
        <f>Questionnaire!$A$23</f>
        <v xml:space="preserve">2.1 Adherence to VGGT </v>
      </c>
      <c r="B12" s="358">
        <f>Questionnaire!J26</f>
        <v>1</v>
      </c>
      <c r="C12" s="359" t="str">
        <f>IF(B12&lt;1.5,$L$6,IF(B12&lt;2.5,$L$5,IF(B12&lt;3.5,$L$4,IF(B12&lt;4.5,$L$3,"n/a"))))</f>
        <v>Not at all</v>
      </c>
      <c r="D12" s="350" t="str">
        <f>IF(H12&lt;B12,"↑",IF(H12&gt;B12,"↓","↔"))</f>
        <v>↑</v>
      </c>
      <c r="E12" s="5" t="s">
        <v>237</v>
      </c>
      <c r="F12" s="1" t="s">
        <v>238</v>
      </c>
      <c r="G12" s="1" t="s">
        <v>239</v>
      </c>
      <c r="H12" s="246">
        <v>0</v>
      </c>
      <c r="I12" s="289" t="str">
        <f>IF(H12&lt;1.5,$L$6,IF(H12&lt;2.5,$L$5,IF(H12&lt;3.5,$L$4,IF(H12&lt;4.5,$L$3,"n/a"))))</f>
        <v>Not at all</v>
      </c>
    </row>
    <row r="13" spans="1:15" s="112" customFormat="1" ht="16.5" customHeight="1" x14ac:dyDescent="0.25">
      <c r="A13" s="65" t="str">
        <f>Questionnaire!$A$27</f>
        <v>2.2 Transparency, participation and consultation</v>
      </c>
      <c r="B13" s="360">
        <f>Questionnaire!J32</f>
        <v>1.25</v>
      </c>
      <c r="C13" s="351" t="str">
        <f>IF(B13&lt;1.5,$L$6,IF(B13&lt;2.5,$L$5,IF(B13&lt;3.5,$L$4,IF(B13&lt;4.5,$L$3,"n/a"))))</f>
        <v>Not at all</v>
      </c>
      <c r="D13" s="350" t="str">
        <f>IF(H13&lt;B13,"↑",IF(H13&gt;B13,"↓","↔"))</f>
        <v>↑</v>
      </c>
      <c r="E13" s="6" t="s">
        <v>243</v>
      </c>
      <c r="F13" s="3" t="s">
        <v>244</v>
      </c>
      <c r="G13" s="3" t="s">
        <v>245</v>
      </c>
      <c r="H13" s="247">
        <v>0</v>
      </c>
      <c r="I13" s="289" t="str">
        <f>IF(H13&lt;1.5,$L$6,IF(H13&lt;2.5,$L$5,IF(H13&lt;3.5,$L$4,IF(H13&lt;4.5,$L$3,"n/a"))))</f>
        <v>Not at all</v>
      </c>
    </row>
    <row r="14" spans="1:15" s="112" customFormat="1" ht="18.75" customHeight="1" thickBot="1" x14ac:dyDescent="0.3">
      <c r="A14" s="66" t="str">
        <f>Questionnaire!$A$33</f>
        <v>2.3  Equity,compensation and justice</v>
      </c>
      <c r="B14" s="361">
        <f>Questionnaire!J38</f>
        <v>1.5</v>
      </c>
      <c r="C14" s="349" t="str">
        <f>IF(B14&lt;1.5,$L$6,IF(B14&lt;2.5,$L$5,IF(B14&lt;3.5,$L$4,IF(B14&lt;4.5,$L$3,"n/a"))))</f>
        <v>Moderate/Low</v>
      </c>
      <c r="D14" s="353" t="str">
        <f>IF(H14&lt;B14,"↑",IF(H14&gt;B14,"↓","↔"))</f>
        <v>↑</v>
      </c>
      <c r="E14" s="7" t="s">
        <v>246</v>
      </c>
      <c r="F14" s="4" t="s">
        <v>247</v>
      </c>
      <c r="G14" s="4" t="s">
        <v>248</v>
      </c>
      <c r="H14" s="248">
        <v>0</v>
      </c>
      <c r="I14" s="259" t="str">
        <f>IF(H14&lt;1.5,$L$6,IF(H14&lt;2.5,$L$5,IF(H14&lt;3.5,$L$4,IF(H14&lt;4.5,$L$3,"n/a"))))</f>
        <v>Not at all</v>
      </c>
    </row>
    <row r="15" spans="1:15" s="109" customFormat="1" ht="14.4" thickTop="1" thickBot="1" x14ac:dyDescent="0.3">
      <c r="A15" s="67" t="s">
        <v>14</v>
      </c>
      <c r="B15" s="362">
        <f>IF(COUNT(B12:B14)=0,"n/a",(AVERAGE(B12:B14)))</f>
        <v>1.25</v>
      </c>
      <c r="C15" s="363" t="str">
        <f>IF(B15&lt;1.5,$L$6,IF(B15&lt;2.5,$L$5,IF(B15&lt;3.5,$L$4,IF(B15&lt;4.5,$L$3,"n/a"))))</f>
        <v>Not at all</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3">
      <c r="A16" s="68" t="str">
        <f>Questionnaire!$A$39</f>
        <v>3. GENDER EQUALITY</v>
      </c>
      <c r="B16" s="356"/>
      <c r="C16" s="356"/>
      <c r="D16" s="356"/>
      <c r="E16" s="69"/>
      <c r="F16" s="69"/>
      <c r="G16" s="69"/>
      <c r="H16" s="69"/>
      <c r="I16" s="292"/>
    </row>
    <row r="17" spans="1:9" s="112" customFormat="1" ht="55.2" x14ac:dyDescent="0.25">
      <c r="A17" s="70" t="str">
        <f>Questionnaire!$A$40</f>
        <v>3.1 Economic activities</v>
      </c>
      <c r="B17" s="358">
        <f>Questionnaire!J43</f>
        <v>1</v>
      </c>
      <c r="C17" s="359" t="str">
        <f t="shared" ref="C17:C22" si="0">IF(B17&lt;1.5,$L$6,IF(B17&lt;2.5,$L$5,IF(B17&lt;3.5,$L$4,IF(B17&lt;4.5,$L$3,"n/a"))))</f>
        <v>Not at all</v>
      </c>
      <c r="D17" s="350" t="str">
        <f>IF(H17&lt;B17,"↑",IF(H17&gt;B17,"↓","↔"))</f>
        <v>↑</v>
      </c>
      <c r="E17" s="5" t="s">
        <v>263</v>
      </c>
      <c r="F17" s="1" t="s">
        <v>264</v>
      </c>
      <c r="G17" s="1" t="s">
        <v>265</v>
      </c>
      <c r="H17" s="246">
        <v>0</v>
      </c>
      <c r="I17" s="289" t="str">
        <f t="shared" ref="I17:I22" si="1">IF(H17&lt;1.5,$L$6,IF(H17&lt;2.5,$L$5,IF(H17&lt;3.5,$L$4,IF(H17&lt;4.5,$L$3,"n/a"))))</f>
        <v>Not at all</v>
      </c>
    </row>
    <row r="18" spans="1:9" s="112" customFormat="1" ht="41.4" x14ac:dyDescent="0.25">
      <c r="A18" s="70" t="str">
        <f>Questionnaire!$A$44</f>
        <v>3.2 Access to resources and services</v>
      </c>
      <c r="B18" s="360">
        <f>Questionnaire!J49</f>
        <v>1.5</v>
      </c>
      <c r="C18" s="364" t="str">
        <f t="shared" si="0"/>
        <v>Moderate/Low</v>
      </c>
      <c r="D18" s="350" t="str">
        <f t="shared" ref="D18:D20" si="2">IF(H18&lt;B18,"↑",IF(H18&gt;B18,"↓","↔"))</f>
        <v>↑</v>
      </c>
      <c r="E18" s="6" t="s">
        <v>266</v>
      </c>
      <c r="F18" s="3" t="s">
        <v>267</v>
      </c>
      <c r="G18" s="3" t="s">
        <v>268</v>
      </c>
      <c r="H18" s="247">
        <v>0</v>
      </c>
      <c r="I18" s="289" t="str">
        <f t="shared" si="1"/>
        <v>Not at all</v>
      </c>
    </row>
    <row r="19" spans="1:9" s="112" customFormat="1" ht="41.4" x14ac:dyDescent="0.25">
      <c r="A19" s="70" t="str">
        <f>Questionnaire!$A$50</f>
        <v>3.3 Decision making</v>
      </c>
      <c r="B19" s="360">
        <f>Questionnaire!J56</f>
        <v>1.4</v>
      </c>
      <c r="C19" s="351" t="str">
        <f t="shared" si="0"/>
        <v>Not at all</v>
      </c>
      <c r="D19" s="365" t="str">
        <f t="shared" si="2"/>
        <v>↑</v>
      </c>
      <c r="E19" s="251" t="s">
        <v>269</v>
      </c>
      <c r="F19" s="3" t="s">
        <v>272</v>
      </c>
      <c r="G19" s="252" t="s">
        <v>270</v>
      </c>
      <c r="H19" s="250">
        <v>0</v>
      </c>
      <c r="I19" s="289" t="str">
        <f t="shared" si="1"/>
        <v>Not at all</v>
      </c>
    </row>
    <row r="20" spans="1:9" s="112" customFormat="1" ht="55.2" x14ac:dyDescent="0.25">
      <c r="A20" s="70" t="str">
        <f>Questionnaire!$A$57</f>
        <v>3.4 Leadership and empowerment</v>
      </c>
      <c r="B20" s="360">
        <f>Questionnaire!J62</f>
        <v>2</v>
      </c>
      <c r="C20" s="349" t="str">
        <f t="shared" si="0"/>
        <v>Moderate/Low</v>
      </c>
      <c r="D20" s="350" t="str">
        <f t="shared" si="2"/>
        <v>↑</v>
      </c>
      <c r="E20" s="84" t="s">
        <v>271</v>
      </c>
      <c r="F20" s="85" t="s">
        <v>273</v>
      </c>
      <c r="G20" s="85" t="s">
        <v>274</v>
      </c>
      <c r="H20" s="247">
        <v>0</v>
      </c>
      <c r="I20" s="289" t="str">
        <f t="shared" si="1"/>
        <v>Not at all</v>
      </c>
    </row>
    <row r="21" spans="1:9" s="112" customFormat="1" ht="14.4" thickBot="1" x14ac:dyDescent="0.3">
      <c r="A21" s="71" t="str">
        <f>Questionnaire!$A$63</f>
        <v>3.5 Hardship and division of labour</v>
      </c>
      <c r="B21" s="361">
        <f>Questionnaire!J66</f>
        <v>1.5</v>
      </c>
      <c r="C21" s="366" t="str">
        <f t="shared" si="0"/>
        <v>Moderate/Low</v>
      </c>
      <c r="D21" s="353" t="str">
        <f>IF(H21&lt;B21,"↑",IF(H21&gt;B21,"↓","↔"))</f>
        <v>↑</v>
      </c>
      <c r="E21" s="7"/>
      <c r="F21" s="4"/>
      <c r="G21" s="4"/>
      <c r="H21" s="248">
        <v>0</v>
      </c>
      <c r="I21" s="259" t="str">
        <f t="shared" si="1"/>
        <v>Not at all</v>
      </c>
    </row>
    <row r="22" spans="1:9" s="109" customFormat="1" ht="14.4" thickTop="1" thickBot="1" x14ac:dyDescent="0.3">
      <c r="A22" s="83" t="s">
        <v>14</v>
      </c>
      <c r="B22" s="362">
        <f>IF(COUNT(B17:B21)=0,"n/a",(AVERAGE(B17:B21)))</f>
        <v>1.48</v>
      </c>
      <c r="C22" s="367" t="str">
        <f t="shared" si="0"/>
        <v>Not at all</v>
      </c>
      <c r="D22" s="355" t="str">
        <f>IF(H22&lt;B22,"↑",IF(H22&gt;B22,"↓","↔"))</f>
        <v>↑</v>
      </c>
      <c r="E22" s="114"/>
      <c r="F22" s="114"/>
      <c r="G22" s="114"/>
      <c r="H22" s="10">
        <f>AVERAGE(H17:H21)</f>
        <v>0</v>
      </c>
      <c r="I22" s="288" t="str">
        <f t="shared" si="1"/>
        <v>Not at all</v>
      </c>
    </row>
    <row r="23" spans="1:9" s="112" customFormat="1" ht="15" customHeight="1" thickBot="1" x14ac:dyDescent="0.3">
      <c r="A23" s="54" t="str">
        <f>Questionnaire!$A$67</f>
        <v>4. FOOD AND NUTRITION SECURITY</v>
      </c>
      <c r="B23" s="356"/>
      <c r="C23" s="356"/>
      <c r="D23" s="356"/>
      <c r="E23" s="72"/>
      <c r="F23" s="72"/>
      <c r="G23" s="72"/>
      <c r="H23" s="72"/>
      <c r="I23" s="293"/>
    </row>
    <row r="24" spans="1:9" s="112" customFormat="1" ht="18.75" customHeight="1" x14ac:dyDescent="0.25">
      <c r="A24" s="73" t="str">
        <f>Questionnaire!$A$68</f>
        <v xml:space="preserve">4.1 Availability of food </v>
      </c>
      <c r="B24" s="358">
        <f>Questionnaire!J71</f>
        <v>3</v>
      </c>
      <c r="C24" s="359" t="str">
        <f>IF(B24&lt;1.5,$L$6,IF(B24&lt;2.5,$L$5,IF(B24&lt;3.5,$L$4,IF(B24&lt;4.5,$L$3,"n/a"))))</f>
        <v>Substantial</v>
      </c>
      <c r="D24" s="347" t="str">
        <f>IF(H24&lt;B24,"↑",IF(H24&gt;B24,"↓","↔"))</f>
        <v>↑</v>
      </c>
      <c r="E24" s="5"/>
      <c r="F24" s="1"/>
      <c r="G24" s="1"/>
      <c r="H24" s="246">
        <v>0</v>
      </c>
      <c r="I24" s="289" t="str">
        <f>IF(H24&lt;1.5,$L$6,IF(H24&lt;2.5,$L$5,IF(H24&lt;3.5,$L$4,IF(H24&lt;4.5,$L$3,"n/a"))))</f>
        <v>Not at all</v>
      </c>
    </row>
    <row r="25" spans="1:9" s="112" customFormat="1" ht="16.5" customHeight="1" x14ac:dyDescent="0.25">
      <c r="A25" s="74" t="str">
        <f>Questionnaire!$A$72</f>
        <v xml:space="preserve">4.2 Accessibility of food </v>
      </c>
      <c r="B25" s="360">
        <f>Questionnaire!J75</f>
        <v>1</v>
      </c>
      <c r="C25" s="351" t="str">
        <f>IF(B25&lt;1.5,$L$6,IF(B25&lt;2.5,$L$5,IF(B25&lt;3.5,$L$4,IF(B25&lt;4.5,$L$3,"n/a"))))</f>
        <v>Not at all</v>
      </c>
      <c r="D25" s="350" t="str">
        <f>IF(H25&lt;B25,"↑",IF(H25&gt;B25,"↓","↔"))</f>
        <v>↑</v>
      </c>
      <c r="E25" s="6"/>
      <c r="F25" s="3"/>
      <c r="G25" s="3"/>
      <c r="H25" s="247">
        <v>0</v>
      </c>
      <c r="I25" s="289" t="str">
        <f>IF(H25&lt;1.5,$L$6,IF(H25&lt;2.5,$L$5,IF(H25&lt;3.5,$L$4,IF(H25&lt;4.5,$L$3,"n/a"))))</f>
        <v>Not at all</v>
      </c>
    </row>
    <row r="26" spans="1:9" s="112" customFormat="1" ht="13.8" x14ac:dyDescent="0.25">
      <c r="A26" s="75" t="str">
        <f>Questionnaire!$A$76</f>
        <v xml:space="preserve">4.3 Utilisation and nutritional adequacy </v>
      </c>
      <c r="B26" s="360">
        <f>Questionnaire!J80</f>
        <v>1</v>
      </c>
      <c r="C26" s="351" t="str">
        <f>IF(B26&lt;1.5,$L$6,IF(B26&lt;2.5,$L$5,IF(B26&lt;3.5,$L$4,IF(B26&lt;4.5,$L$3,"n/a"))))</f>
        <v>Not at all</v>
      </c>
      <c r="D26" s="350" t="str">
        <f>IF(H26&lt;B26,"↑",IF(H26&gt;B26,"↓","↔"))</f>
        <v>↑</v>
      </c>
      <c r="E26" s="6"/>
      <c r="F26" s="3"/>
      <c r="G26" s="3"/>
      <c r="H26" s="247">
        <v>0</v>
      </c>
      <c r="I26" s="289" t="str">
        <f>IF(H26&lt;1.5,$L$6,IF(H26&lt;2.5,$L$5,IF(H26&lt;3.5,$L$4,IF(H26&lt;4.5,$L$3,"n/a"))))</f>
        <v>Not at all</v>
      </c>
    </row>
    <row r="27" spans="1:9" s="112" customFormat="1" ht="14.4" thickBot="1" x14ac:dyDescent="0.3">
      <c r="A27" s="76" t="str">
        <f>Questionnaire!$A$81</f>
        <v xml:space="preserve">4.4 Stability </v>
      </c>
      <c r="B27" s="361">
        <f>Questionnaire!J84</f>
        <v>1</v>
      </c>
      <c r="C27" s="349" t="str">
        <f>IF(B27&lt;1.5,$L$6,IF(B27&lt;2.5,$L$5,IF(B27&lt;3.5,$L$4,IF(B27&lt;4.5,$L$3,"n/a"))))</f>
        <v>Not at all</v>
      </c>
      <c r="D27" s="353" t="str">
        <f>IF(H27&lt;B27,"↑",IF(H27&gt;B27,"↓","↔"))</f>
        <v>↑</v>
      </c>
      <c r="E27" s="7"/>
      <c r="F27" s="4"/>
      <c r="G27" s="4"/>
      <c r="H27" s="248">
        <v>0</v>
      </c>
      <c r="I27" s="259" t="str">
        <f>IF(H27&lt;1.5,$L$6,IF(H27&lt;2.5,$L$5,IF(H27&lt;3.5,$L$4,IF(H27&lt;4.5,$L$3,"n/a"))))</f>
        <v>Not at all</v>
      </c>
    </row>
    <row r="28" spans="1:9" s="109" customFormat="1" ht="14.4" thickTop="1" thickBot="1" x14ac:dyDescent="0.3">
      <c r="A28" s="77" t="s">
        <v>14</v>
      </c>
      <c r="B28" s="362">
        <f>IF(COUNT(B24:B27)=0,"n/a",(AVERAGE(B24:B27)))</f>
        <v>1.5</v>
      </c>
      <c r="C28" s="363" t="str">
        <f>IF(B28&lt;1.5,$L$6,IF(B28&lt;2.5,$L$5,IF(B28&lt;3.5,$L$4,IF(B28&lt;4.5,$L$3,"n/a"))))</f>
        <v>Moderate/Low</v>
      </c>
      <c r="D28" s="355" t="str">
        <f>IF(H28&lt;B28,"↑",IF(H28&gt;B28,"↓","↔"))</f>
        <v>↑</v>
      </c>
      <c r="E28" s="114"/>
      <c r="F28" s="114"/>
      <c r="G28" s="114"/>
      <c r="H28" s="10">
        <f>AVERAGE(H24:H27)</f>
        <v>0</v>
      </c>
      <c r="I28" s="288" t="str">
        <f>IF(H28&lt;1.5,$L$6,IF(H28&lt;2.5,$L$5,IF(H28&lt;3.5,$L$4,IF(H28&lt;4.5,$L$3,"n/a"))))</f>
        <v>Not at all</v>
      </c>
    </row>
    <row r="29" spans="1:9" s="109" customFormat="1" ht="13.8" thickBot="1" x14ac:dyDescent="0.3">
      <c r="A29" s="317" t="str">
        <f>Questionnaire!$A$85</f>
        <v>5. SOCIAL CAPITAL</v>
      </c>
      <c r="B29" s="368"/>
      <c r="C29" s="369"/>
      <c r="D29" s="369"/>
      <c r="E29" s="309"/>
      <c r="F29" s="309"/>
      <c r="G29" s="309"/>
      <c r="H29" s="310"/>
      <c r="I29" s="311"/>
    </row>
    <row r="30" spans="1:9" s="109" customFormat="1" x14ac:dyDescent="0.25">
      <c r="A30" s="314" t="str">
        <f>Questionnaire!$A$86</f>
        <v>5.1 Strength of producer organisations</v>
      </c>
      <c r="B30" s="370">
        <f>Questionnaire!J91</f>
        <v>2.25</v>
      </c>
      <c r="C30" s="346" t="str">
        <f>IF(B30&lt;1.5,$L$6,IF(B30&lt;2.5,$L$5,IF(B30&lt;3.5,$L$4,IF(B30&lt;4.5,$L$3,"n/a"))))</f>
        <v>Moderate/Low</v>
      </c>
      <c r="D30" s="347" t="str">
        <f t="shared" ref="D30:D32" si="3">IF(H30&lt;B30,"↑",IF(H30&gt;B30,"↓","↔"))</f>
        <v>↑</v>
      </c>
      <c r="E30" s="414"/>
      <c r="F30" s="415"/>
      <c r="G30" s="416"/>
      <c r="H30" s="246">
        <v>0</v>
      </c>
      <c r="I30" s="289" t="str">
        <f>IF(H30&lt;1.5,$L$6,IF(H30&lt;2.5,$L$5,IF(H30&lt;3.5,$L$4,IF(H30&lt;4.5,$L$3,"n/a"))))</f>
        <v>Not at all</v>
      </c>
    </row>
    <row r="31" spans="1:9" s="109" customFormat="1" x14ac:dyDescent="0.25">
      <c r="A31" s="315" t="str">
        <f>Questionnaire!$A$92</f>
        <v>5.2 Information and confidence</v>
      </c>
      <c r="B31" s="371">
        <f>Questionnaire!J95</f>
        <v>1.5</v>
      </c>
      <c r="C31" s="351" t="str">
        <f>IF(B31&lt;1.5,$L$6,IF(B31&lt;2.5,$L$5,IF(B31&lt;3.5,$L$4,IF(B31&lt;4.5,$L$3,"n/a"))))</f>
        <v>Moderate/Low</v>
      </c>
      <c r="D31" s="364" t="str">
        <f t="shared" si="3"/>
        <v>↑</v>
      </c>
      <c r="E31" s="417"/>
      <c r="F31" s="418"/>
      <c r="G31" s="419"/>
      <c r="H31" s="246">
        <v>0</v>
      </c>
      <c r="I31" s="289" t="str">
        <f>IF(H31&lt;1.5,$L$6,IF(H31&lt;2.5,$L$5,IF(H31&lt;3.5,$L$4,IF(H31&lt;4.5,$L$3,"n/a"))))</f>
        <v>Not at all</v>
      </c>
    </row>
    <row r="32" spans="1:9" s="109" customFormat="1" ht="13.8" thickBot="1" x14ac:dyDescent="0.3">
      <c r="A32" s="316" t="str">
        <f>Questionnaire!$A$96</f>
        <v>5.3 Social involvement</v>
      </c>
      <c r="B32" s="372">
        <f>Questionnaire!J100</f>
        <v>1.6666666666666667</v>
      </c>
      <c r="C32" s="349" t="str">
        <f>IF(B32&lt;1.5,$L$6,IF(B32&lt;2.5,$L$5,IF(B32&lt;3.5,$L$4,IF(B32&lt;4.5,$L$3,"n/a"))))</f>
        <v>Moderate/Low</v>
      </c>
      <c r="D32" s="366" t="str">
        <f t="shared" si="3"/>
        <v>↑</v>
      </c>
      <c r="E32" s="420"/>
      <c r="F32" s="421"/>
      <c r="G32" s="422"/>
      <c r="H32" s="248">
        <v>0</v>
      </c>
      <c r="I32" s="255" t="str">
        <f>IF(H32&lt;1.5,$L$6,IF(H32&lt;2.5,$L$5,IF(H32&lt;3.5,$L$4,IF(H32&lt;4.5,$L$3,"n/a"))))</f>
        <v>Not at all</v>
      </c>
    </row>
    <row r="33" spans="1:9" s="109" customFormat="1" ht="14.4" thickTop="1" thickBot="1" x14ac:dyDescent="0.3">
      <c r="A33" s="312" t="s">
        <v>14</v>
      </c>
      <c r="B33" s="362">
        <f>IF(COUNT(B30:B32)=0,"n/a",(AVERAGE(B30:B32)))</f>
        <v>1.8055555555555556</v>
      </c>
      <c r="C33" s="363" t="str">
        <f>IF(B33&lt;1.5,$L$6,IF(B33&lt;2.5,$L$5,IF(B33&lt;3.5,$L$4,IF(B33&lt;4.5,$L$3,"n/a"))))</f>
        <v>Moderate/Low</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3">
      <c r="A34" s="78" t="str">
        <f>Questionnaire!$A$101</f>
        <v>6. LIVING CONDITIONS</v>
      </c>
      <c r="B34" s="373"/>
      <c r="C34" s="374"/>
      <c r="D34" s="374"/>
      <c r="E34" s="80"/>
      <c r="F34" s="80"/>
      <c r="G34" s="80"/>
      <c r="H34" s="79"/>
      <c r="I34" s="294"/>
    </row>
    <row r="35" spans="1:9" s="112" customFormat="1" ht="15" customHeight="1" thickBot="1" x14ac:dyDescent="0.3">
      <c r="A35" s="256" t="str">
        <f>Questionnaire!$A$102</f>
        <v>6.1 Health services</v>
      </c>
      <c r="B35" s="375">
        <f>Questionnaire!J106</f>
        <v>1</v>
      </c>
      <c r="C35" s="359" t="str">
        <f>IF(B35&lt;1.5,$L$6,IF(B35&lt;2.5,$L$5,IF(B35&lt;3.5,$L$4,IF(B35&lt;4.5,$L$3,"n/a"))))</f>
        <v>Not at all</v>
      </c>
      <c r="D35" s="376" t="str">
        <f>IF(H35&lt;B35,"↑",IF(H35&gt;B35,"↓","↔"))</f>
        <v>↑</v>
      </c>
      <c r="E35" s="5" t="s">
        <v>311</v>
      </c>
      <c r="F35" s="253" t="s">
        <v>312</v>
      </c>
      <c r="G35" s="5" t="s">
        <v>313</v>
      </c>
      <c r="H35" s="249">
        <v>0</v>
      </c>
      <c r="I35" s="289" t="str">
        <f>IF(H35&lt;1.5,$L$6,IF(H35&lt;2.5,$L$5,IF(H35&lt;3.5,$L$4,IF(H35&lt;4.5,$L$3,"n/a"))))</f>
        <v>Not at all</v>
      </c>
    </row>
    <row r="36" spans="1:9" s="112" customFormat="1" ht="15" customHeight="1" thickTop="1" thickBot="1" x14ac:dyDescent="0.3">
      <c r="A36" s="81" t="str">
        <f>Questionnaire!$A$107</f>
        <v>6.2 Housing</v>
      </c>
      <c r="B36" s="360">
        <f>Questionnaire!J110</f>
        <v>2</v>
      </c>
      <c r="C36" s="351" t="str">
        <f>IF(B36&lt;1.5,$L$6,IF(B36&lt;2.5,$L$5,IF(B36&lt;3.5,$L$4,IF(B36&lt;4.5,$L$3,"n/a"))))</f>
        <v>Moderate/Low</v>
      </c>
      <c r="D36" s="351" t="str">
        <f>IF(H36&lt;B36,"↑",IF(H36&gt;B36,"↓","↔"))</f>
        <v>↑</v>
      </c>
      <c r="E36" s="6"/>
      <c r="F36" s="254"/>
      <c r="G36" s="6"/>
      <c r="H36" s="249">
        <v>0</v>
      </c>
      <c r="I36" s="289" t="str">
        <f>IF(H36&lt;1.5,$L$6,IF(H36&lt;2.5,$L$5,IF(H36&lt;3.5,$L$4,IF(H36&lt;4.5,$L$3,"n/a"))))</f>
        <v>Not at all</v>
      </c>
    </row>
    <row r="37" spans="1:9" s="112" customFormat="1" ht="15" customHeight="1" thickTop="1" thickBot="1" x14ac:dyDescent="0.3">
      <c r="A37" s="257" t="str">
        <f>Questionnaire!$A$111</f>
        <v>6.3 Education and training</v>
      </c>
      <c r="B37" s="375">
        <f>Questionnaire!J115</f>
        <v>2.3333333333333335</v>
      </c>
      <c r="C37" s="351" t="str">
        <f>IF(B37&lt;1.5,$L$6,IF(B37&lt;2.5,$L$5,IF(B37&lt;3.5,$L$4,IF(B37&lt;4.5,$L$3,"n/a"))))</f>
        <v>Moderate/Low</v>
      </c>
      <c r="D37" s="376" t="str">
        <f>IF(H37&lt;B37,"↑",IF(H37&gt;B37,"↓","↔"))</f>
        <v>↑</v>
      </c>
      <c r="E37" s="6"/>
      <c r="F37" s="254"/>
      <c r="G37" s="6"/>
      <c r="H37" s="249">
        <v>0</v>
      </c>
      <c r="I37" s="289" t="str">
        <f>IF(H37&lt;1.5,$L$6,IF(H37&lt;2.5,$L$5,IF(H37&lt;3.5,$L$4,IF(H37&lt;4.5,$L$3,"n/a"))))</f>
        <v>Not at all</v>
      </c>
    </row>
    <row r="38" spans="1:9" s="112" customFormat="1" ht="15" customHeight="1" thickTop="1" thickBot="1" x14ac:dyDescent="0.3">
      <c r="A38" s="258" t="str">
        <f>Questionnaire!$A$116</f>
        <v>6.4 Mobility ??????</v>
      </c>
      <c r="B38" s="361">
        <f>Questionnaire!J120</f>
        <v>2</v>
      </c>
      <c r="C38" s="349" t="str">
        <f>IF(B38&lt;1.5,$L$6,IF(B38&lt;2.5,$L$5,IF(B38&lt;3.5,$L$4,IF(B38&lt;4.5,$L$3,"n/a"))))</f>
        <v>Moderate/Low</v>
      </c>
      <c r="D38" s="366" t="str">
        <f>IF(H38&lt;B38,"↑",IF(H38&gt;B38,"↓","↔"))</f>
        <v>↑</v>
      </c>
      <c r="E38" s="8"/>
      <c r="F38" s="9"/>
      <c r="G38" s="9"/>
      <c r="H38" s="249">
        <v>0</v>
      </c>
      <c r="I38" s="259" t="str">
        <f>IF(H38&lt;1.5,$L$6,IF(H38&lt;2.5,$L$5,IF(H38&lt;3.5,$L$4,IF(H38&lt;4.5,$L$3,"n/a"))))</f>
        <v>Not at all</v>
      </c>
    </row>
    <row r="39" spans="1:9" s="109" customFormat="1" ht="14.4" thickTop="1" thickBot="1" x14ac:dyDescent="0.3">
      <c r="A39" s="82" t="s">
        <v>14</v>
      </c>
      <c r="B39" s="354">
        <f>IF(COUNT(B35:B38)=0,"n/a",(AVERAGE(B35:B38)))</f>
        <v>1.8333333333333335</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5">
      <c r="B40" s="284"/>
      <c r="C40" s="287"/>
      <c r="I40" s="287"/>
    </row>
    <row r="41" spans="1:9" x14ac:dyDescent="0.25">
      <c r="C41" s="117"/>
    </row>
    <row r="44" spans="1:9" x14ac:dyDescent="0.25">
      <c r="D44" s="95"/>
      <c r="I44" s="95"/>
    </row>
    <row r="45" spans="1:9" x14ac:dyDescent="0.25">
      <c r="F45" s="118"/>
    </row>
    <row r="46" spans="1:9" x14ac:dyDescent="0.25">
      <c r="B46" s="283"/>
    </row>
    <row r="52" spans="2:2" x14ac:dyDescent="0.25">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3:I27 A22 C22:I22 A16:I21 C28:I32">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31" activePane="bottomLeft" state="frozen"/>
      <selection pane="bottomLeft" activeCell="F105" sqref="F105:K105"/>
    </sheetView>
  </sheetViews>
  <sheetFormatPr baseColWidth="10" defaultColWidth="8.88671875" defaultRowHeight="13.2" x14ac:dyDescent="0.25"/>
  <cols>
    <col min="1" max="1" width="18" style="95" customWidth="1"/>
    <col min="2" max="2" width="29" style="95" customWidth="1"/>
    <col min="3" max="3" width="30.5546875" style="170" customWidth="1"/>
    <col min="4" max="4" width="14.44140625" style="171" customWidth="1"/>
    <col min="5" max="6" width="7.44140625" style="26" customWidth="1"/>
    <col min="7" max="7" width="1.109375" style="26" customWidth="1"/>
    <col min="8" max="8" width="7.44140625" style="26" customWidth="1"/>
    <col min="9" max="9" width="12.5546875" style="116" customWidth="1"/>
    <col min="10" max="10" width="12.33203125" style="116" customWidth="1"/>
    <col min="11" max="11" width="65.88671875" style="95" customWidth="1"/>
    <col min="12" max="12" width="15.5546875" style="322" customWidth="1"/>
    <col min="13" max="13" width="13.44140625" style="95" hidden="1" customWidth="1"/>
    <col min="14" max="14" width="14.88671875" style="95" hidden="1" customWidth="1"/>
    <col min="15" max="15" width="11.109375" style="95" hidden="1" customWidth="1"/>
    <col min="16" max="16" width="13.88671875" style="95" customWidth="1"/>
    <col min="17" max="16384" width="8.88671875" style="95"/>
  </cols>
  <sheetData>
    <row r="1" spans="1:15" ht="21" customHeight="1" thickBot="1" x14ac:dyDescent="0.35">
      <c r="A1" s="380" t="s">
        <v>27</v>
      </c>
      <c r="B1" s="381" t="str">
        <f>Profile!F1</f>
        <v>CACAO</v>
      </c>
      <c r="C1" s="379" t="s">
        <v>22</v>
      </c>
      <c r="D1" s="470" t="str">
        <f>Profile!E2</f>
        <v>CAMEROUN</v>
      </c>
      <c r="E1" s="471"/>
      <c r="F1" s="377" t="s">
        <v>26</v>
      </c>
      <c r="G1" s="382"/>
      <c r="H1" s="383"/>
      <c r="I1" s="384"/>
      <c r="J1" s="378">
        <f>Profile!B3</f>
        <v>43661</v>
      </c>
      <c r="K1" s="119"/>
      <c r="L1" s="385" t="s">
        <v>177</v>
      </c>
    </row>
    <row r="2" spans="1:15" s="108" customFormat="1" ht="15" customHeight="1" thickBot="1" x14ac:dyDescent="0.3">
      <c r="A2" s="580" t="s">
        <v>0</v>
      </c>
      <c r="B2" s="581"/>
      <c r="C2" s="386" t="s">
        <v>2</v>
      </c>
      <c r="D2" s="386" t="s">
        <v>86</v>
      </c>
      <c r="E2" s="386" t="s">
        <v>87</v>
      </c>
      <c r="F2" s="580" t="s">
        <v>85</v>
      </c>
      <c r="G2" s="581"/>
      <c r="H2" s="581"/>
      <c r="I2" s="581"/>
      <c r="J2" s="581"/>
      <c r="K2" s="581"/>
      <c r="L2" s="387"/>
      <c r="M2" s="113"/>
    </row>
    <row r="3" spans="1:15" s="108" customFormat="1" ht="24.75" customHeight="1" thickBot="1" x14ac:dyDescent="0.3">
      <c r="A3" s="120" t="s">
        <v>213</v>
      </c>
      <c r="B3" s="121"/>
      <c r="C3" s="121"/>
      <c r="D3" s="121"/>
      <c r="E3" s="121"/>
      <c r="F3" s="121"/>
      <c r="G3" s="121"/>
      <c r="H3" s="121"/>
      <c r="I3" s="121"/>
      <c r="J3" s="121"/>
      <c r="K3" s="121"/>
      <c r="L3" s="388"/>
      <c r="N3" s="122" t="s">
        <v>4</v>
      </c>
      <c r="O3" s="108">
        <v>4.5</v>
      </c>
    </row>
    <row r="4" spans="1:15" s="108" customFormat="1" ht="21" customHeight="1" x14ac:dyDescent="0.25">
      <c r="A4" s="123" t="s">
        <v>29</v>
      </c>
      <c r="B4" s="124"/>
      <c r="C4" s="124"/>
      <c r="D4" s="124"/>
      <c r="E4" s="124"/>
      <c r="F4" s="124"/>
      <c r="G4" s="124"/>
      <c r="H4" s="124"/>
      <c r="I4" s="124"/>
      <c r="J4" s="124"/>
      <c r="K4" s="124"/>
      <c r="L4" s="388"/>
      <c r="N4" s="122" t="s">
        <v>5</v>
      </c>
      <c r="O4" s="108">
        <v>3.5</v>
      </c>
    </row>
    <row r="5" spans="1:15" s="108" customFormat="1" ht="60.75" customHeight="1" x14ac:dyDescent="0.25">
      <c r="A5" s="561" t="s">
        <v>71</v>
      </c>
      <c r="B5" s="561"/>
      <c r="C5" s="39"/>
      <c r="D5" s="50" t="s">
        <v>42</v>
      </c>
      <c r="E5" s="125">
        <f>IF(D5=$N$6,1,IF(D5=$N$5,2,IF(D5=$N$4,3,IF(D5=$N$3,4,"n/a"))))</f>
        <v>2</v>
      </c>
      <c r="F5" s="588" t="s">
        <v>278</v>
      </c>
      <c r="G5" s="588"/>
      <c r="H5" s="588"/>
      <c r="I5" s="588"/>
      <c r="J5" s="588"/>
      <c r="K5" s="588"/>
      <c r="L5" s="388"/>
      <c r="N5" s="113" t="s">
        <v>42</v>
      </c>
      <c r="O5" s="109">
        <v>2.5</v>
      </c>
    </row>
    <row r="6" spans="1:15" s="108" customFormat="1" ht="31.5" customHeight="1" x14ac:dyDescent="0.25">
      <c r="A6" s="561" t="s">
        <v>30</v>
      </c>
      <c r="B6" s="561"/>
      <c r="C6" s="39"/>
      <c r="D6" s="50" t="s">
        <v>42</v>
      </c>
      <c r="E6" s="125">
        <f>IF(D6=$N$6,1,IF(D6=$N$5,2,IF(D6=$N$4,3,IF(D6=$N$3,4,"n/a"))))</f>
        <v>2</v>
      </c>
      <c r="F6" s="588" t="s">
        <v>277</v>
      </c>
      <c r="G6" s="588"/>
      <c r="H6" s="588"/>
      <c r="I6" s="588"/>
      <c r="J6" s="588"/>
      <c r="K6" s="588"/>
      <c r="L6" s="388"/>
      <c r="N6" s="113" t="s">
        <v>79</v>
      </c>
      <c r="O6" s="109">
        <v>1.5</v>
      </c>
    </row>
    <row r="7" spans="1:15" s="108" customFormat="1" ht="28.5" customHeight="1" x14ac:dyDescent="0.25">
      <c r="A7" s="561" t="s">
        <v>186</v>
      </c>
      <c r="B7" s="561"/>
      <c r="C7" s="39"/>
      <c r="D7" s="50" t="s">
        <v>42</v>
      </c>
      <c r="E7" s="125">
        <f>IF(D7=$N$6,1,IF(D7=$N$5,2,IF(D7=$N$4,3,IF(D7=$N$3,4,"n/a"))))</f>
        <v>2</v>
      </c>
      <c r="F7" s="588" t="s">
        <v>284</v>
      </c>
      <c r="G7" s="588"/>
      <c r="H7" s="588"/>
      <c r="I7" s="588"/>
      <c r="J7" s="588"/>
      <c r="K7" s="588"/>
      <c r="L7" s="388"/>
      <c r="N7" s="122" t="s">
        <v>19</v>
      </c>
    </row>
    <row r="8" spans="1:15" s="108" customFormat="1" ht="30" customHeight="1" x14ac:dyDescent="0.25">
      <c r="A8" s="561" t="s">
        <v>40</v>
      </c>
      <c r="B8" s="561"/>
      <c r="C8" s="39"/>
      <c r="D8" s="50" t="s">
        <v>5</v>
      </c>
      <c r="E8" s="125">
        <f>IF(D8=$N$6,1,IF(D8=$N$5,2,IF(D8=$N$4,3,IF(D8=$N$3,4,"n/a"))))</f>
        <v>3</v>
      </c>
      <c r="F8" s="588" t="s">
        <v>219</v>
      </c>
      <c r="G8" s="588"/>
      <c r="H8" s="588"/>
      <c r="I8" s="588"/>
      <c r="J8" s="588"/>
      <c r="K8" s="588"/>
      <c r="L8" s="388"/>
      <c r="N8" s="113"/>
    </row>
    <row r="9" spans="1:15" s="108" customFormat="1" ht="45.75" customHeight="1" thickBot="1" x14ac:dyDescent="0.3">
      <c r="A9" s="560" t="s">
        <v>59</v>
      </c>
      <c r="B9" s="560"/>
      <c r="C9" s="189"/>
      <c r="D9" s="177" t="s">
        <v>5</v>
      </c>
      <c r="E9" s="185">
        <f>IF(D9=$N$6,1,IF(D9=$N$5,2,IF(D9=$N$4,3,IF(D9=$N$3,4,"n/a"))))</f>
        <v>3</v>
      </c>
      <c r="F9" s="546" t="s">
        <v>220</v>
      </c>
      <c r="G9" s="547"/>
      <c r="H9" s="546"/>
      <c r="I9" s="546"/>
      <c r="J9" s="546"/>
      <c r="K9" s="546"/>
      <c r="L9" s="388"/>
      <c r="N9" s="126"/>
    </row>
    <row r="10" spans="1:15" s="108" customFormat="1" ht="28.5" customHeight="1" thickBot="1" x14ac:dyDescent="0.3">
      <c r="A10" s="570"/>
      <c r="B10" s="584"/>
      <c r="C10" s="193" t="s">
        <v>24</v>
      </c>
      <c r="D10" s="92" t="str">
        <f>IF(E10&lt;1.5,$N$6,IF(E10&lt;2.5,$N$5,IF(E10&lt;3.5,$N$4,IF(E10&lt;4.5,$N$3,"n/a"))))</f>
        <v>Moderate/Low</v>
      </c>
      <c r="E10" s="260">
        <f>IF(COUNT(E5:E9)=0,"n/a",AVERAGE(E5:E9))</f>
        <v>2.4</v>
      </c>
      <c r="F10" s="51">
        <f>E10</f>
        <v>2.4</v>
      </c>
      <c r="G10" s="226"/>
      <c r="H10" s="52" t="s">
        <v>23</v>
      </c>
      <c r="I10" s="28" t="str">
        <f>D10</f>
        <v>Moderate/Low</v>
      </c>
      <c r="J10" s="93">
        <f>IF(I10=$N$7,"n/a",IF(AND(I10=$N$5,D10=$N$6),1.5,IF(AND(I10=$N$4,D10=$N$5),2.5,IF(AND(I10=$N$3,D10=$N$4),3.5,IF(AND(I10=$N$6,D10=$N$5),1.49,IF(AND(I10=$N$5,D10=$N$4),2.49,IF(AND(I10=$N$4,D10=$N$3),3.49,E10)))))))</f>
        <v>2.4</v>
      </c>
      <c r="K10" s="94" t="s">
        <v>90</v>
      </c>
      <c r="L10" s="389"/>
      <c r="N10" s="122"/>
    </row>
    <row r="11" spans="1:15" s="108" customFormat="1" ht="20.25" customHeight="1" thickBot="1" x14ac:dyDescent="0.3">
      <c r="A11" s="128" t="s">
        <v>28</v>
      </c>
      <c r="B11" s="129"/>
      <c r="C11" s="190"/>
      <c r="D11" s="130"/>
      <c r="E11" s="130"/>
      <c r="F11" s="130"/>
      <c r="G11" s="130"/>
      <c r="H11" s="130"/>
      <c r="I11" s="130"/>
      <c r="J11" s="130"/>
      <c r="K11" s="130"/>
      <c r="L11" s="388"/>
      <c r="N11" s="122"/>
    </row>
    <row r="12" spans="1:15" ht="45.75" customHeight="1" x14ac:dyDescent="0.25">
      <c r="A12" s="561" t="s">
        <v>187</v>
      </c>
      <c r="B12" s="561"/>
      <c r="C12" s="39"/>
      <c r="D12" s="176" t="s">
        <v>5</v>
      </c>
      <c r="E12" s="187">
        <f>IF(D12=$N$6,1,IF(D12=$N$5,2,IF(D12=$N$4,3,IF(D12=$N$3,4,"n/a"))))</f>
        <v>3</v>
      </c>
      <c r="F12" s="572" t="s">
        <v>223</v>
      </c>
      <c r="G12" s="572"/>
      <c r="H12" s="572"/>
      <c r="I12" s="572"/>
      <c r="J12" s="572"/>
      <c r="K12" s="572"/>
      <c r="L12" s="390" t="s">
        <v>95</v>
      </c>
      <c r="N12" s="122"/>
    </row>
    <row r="13" spans="1:15" ht="43.5" customHeight="1" thickBot="1" x14ac:dyDescent="0.3">
      <c r="A13" s="548" t="s">
        <v>188</v>
      </c>
      <c r="B13" s="548"/>
      <c r="C13" s="194"/>
      <c r="D13" s="192" t="s">
        <v>42</v>
      </c>
      <c r="E13" s="188">
        <f>IF(D13=$N$6,1,IF(D13=$N$5,2,IF(D13=$N$4,3,IF(D13=$N$3,4,"n/a"))))</f>
        <v>2</v>
      </c>
      <c r="F13" s="567" t="s">
        <v>221</v>
      </c>
      <c r="G13" s="513"/>
      <c r="H13" s="513"/>
      <c r="I13" s="513"/>
      <c r="J13" s="513"/>
      <c r="K13" s="551"/>
      <c r="L13" s="390" t="s">
        <v>95</v>
      </c>
    </row>
    <row r="14" spans="1:15" s="111" customFormat="1" ht="28.5" customHeight="1" thickBot="1" x14ac:dyDescent="0.3">
      <c r="A14" s="570"/>
      <c r="B14" s="571"/>
      <c r="C14" s="193" t="s">
        <v>24</v>
      </c>
      <c r="D14" s="29" t="str">
        <f>IF(E14&lt;1.5,$N$6,IF(E14&lt;2.5,$N$5,IF(E14&lt;3.5,$N$4,IF(E14&lt;4.5,$N$3,"n/a"))))</f>
        <v>Substantial</v>
      </c>
      <c r="E14" s="154">
        <f>IF(COUNT(E12:E13)=0,"n/a",AVERAGE(E12:E13))</f>
        <v>2.5</v>
      </c>
      <c r="F14" s="30">
        <f>E14</f>
        <v>2.5</v>
      </c>
      <c r="G14" s="226"/>
      <c r="H14" s="31" t="s">
        <v>23</v>
      </c>
      <c r="I14" s="28" t="str">
        <f>D14</f>
        <v>Substantial</v>
      </c>
      <c r="J14" s="32">
        <f>IF(I14=$N$7,"n/a",IF(AND(I14=$N$5,D14=$N$6),1.5,IF(AND(I14=$N$4,D14=$N$5),2.5,IF(AND(I14=$N$3,D14=$N$4),3.5,IF(AND(I14=$N$6,D14=$N$5),1.49,IF(AND(I14=$N$5,D14=$N$4),2.49,IF(AND(I14=$N$4,D14=$N$3),3.49,E14)))))))</f>
        <v>2.5</v>
      </c>
      <c r="K14" s="191" t="s">
        <v>90</v>
      </c>
      <c r="L14" s="391"/>
      <c r="N14" s="122"/>
    </row>
    <row r="15" spans="1:15" ht="21.75" customHeight="1" x14ac:dyDescent="0.25">
      <c r="A15" s="409" t="s">
        <v>31</v>
      </c>
      <c r="B15" s="128"/>
      <c r="C15" s="128"/>
      <c r="D15" s="128"/>
      <c r="E15" s="128"/>
      <c r="F15" s="128"/>
      <c r="G15" s="128"/>
      <c r="H15" s="128"/>
      <c r="I15" s="128"/>
      <c r="J15" s="128"/>
      <c r="K15" s="128"/>
      <c r="L15" s="392"/>
      <c r="N15" s="122"/>
    </row>
    <row r="16" spans="1:15" ht="46.5" customHeight="1" thickBot="1" x14ac:dyDescent="0.3">
      <c r="A16" s="560" t="s">
        <v>189</v>
      </c>
      <c r="B16" s="560"/>
      <c r="C16" s="194"/>
      <c r="D16" s="177" t="s">
        <v>79</v>
      </c>
      <c r="E16" s="181">
        <f>IF(D16=$N$6,1,IF(D16=$N$5,2,IF(D16=$N$4,3,IF(D16=$N$3,4,"n/a"))))</f>
        <v>1</v>
      </c>
      <c r="F16" s="549" t="s">
        <v>222</v>
      </c>
      <c r="G16" s="513"/>
      <c r="H16" s="550"/>
      <c r="I16" s="550"/>
      <c r="J16" s="513"/>
      <c r="K16" s="551"/>
      <c r="L16" s="392"/>
    </row>
    <row r="17" spans="1:14" s="108" customFormat="1" ht="24.75" customHeight="1" thickBot="1" x14ac:dyDescent="0.3">
      <c r="A17" s="591"/>
      <c r="B17" s="592"/>
      <c r="C17" s="193" t="s">
        <v>24</v>
      </c>
      <c r="D17" s="29" t="str">
        <f>IF(E17&lt;1.5,$N$6,IF(E17&lt;2.5,$N$5,IF(E17&lt;3.5,$N$4,IF(E17&lt;4.5,$N$3,"n/a"))))</f>
        <v>Not at all</v>
      </c>
      <c r="E17" s="154">
        <f>IF(COUNT(E16)=0,"n/a",AVERAGE(E16))</f>
        <v>1</v>
      </c>
      <c r="F17" s="30">
        <f>E17</f>
        <v>1</v>
      </c>
      <c r="G17" s="226"/>
      <c r="H17" s="31" t="s">
        <v>23</v>
      </c>
      <c r="I17" s="28" t="str">
        <f>D17</f>
        <v>Not at all</v>
      </c>
      <c r="J17" s="32">
        <f>IF(I17=$N$7,"n/a",IF(AND(I17=$N$5,D17=$N$6),1.5,IF(AND(I17=$N$4,D17=$N$5),2.5,IF(AND(I17=$N$3,D17=$N$4),3.5,IF(AND(I17=$N$6,D17=$N$5),1.49,IF(AND(I17=$N$5,D17=$N$4),2.49,IF(AND(I17=$N$4,D17=$N$3),3.49,E17)))))))</f>
        <v>1</v>
      </c>
      <c r="K17" s="191" t="s">
        <v>90</v>
      </c>
      <c r="L17" s="388"/>
      <c r="N17" s="110"/>
    </row>
    <row r="18" spans="1:14" s="131" customFormat="1" ht="21" customHeight="1" x14ac:dyDescent="0.25">
      <c r="A18" s="128" t="s">
        <v>69</v>
      </c>
      <c r="B18" s="128"/>
      <c r="C18" s="128"/>
      <c r="D18" s="128"/>
      <c r="E18" s="128"/>
      <c r="F18" s="128"/>
      <c r="G18" s="128"/>
      <c r="H18" s="128"/>
      <c r="I18" s="128"/>
      <c r="J18" s="128"/>
      <c r="K18" s="128"/>
      <c r="L18" s="392"/>
      <c r="N18" s="132"/>
    </row>
    <row r="19" spans="1:14" s="131" customFormat="1" ht="32.25" customHeight="1" x14ac:dyDescent="0.25">
      <c r="A19" s="561" t="s">
        <v>73</v>
      </c>
      <c r="B19" s="561"/>
      <c r="C19" s="39"/>
      <c r="D19" s="50" t="s">
        <v>42</v>
      </c>
      <c r="E19" s="173">
        <f>IF(D19=$N$6,1,IF(D19=$N$5,2,IF(D19=$N$4,3,IF(D19=$N$3,4,"n/a"))))</f>
        <v>2</v>
      </c>
      <c r="F19" s="549" t="s">
        <v>224</v>
      </c>
      <c r="G19" s="550"/>
      <c r="H19" s="550"/>
      <c r="I19" s="550"/>
      <c r="J19" s="550"/>
      <c r="K19" s="551"/>
      <c r="L19" s="390" t="s">
        <v>95</v>
      </c>
      <c r="N19" s="132"/>
    </row>
    <row r="20" spans="1:14" s="131" customFormat="1" ht="33" customHeight="1" thickBot="1" x14ac:dyDescent="0.3">
      <c r="A20" s="548" t="s">
        <v>70</v>
      </c>
      <c r="B20" s="548"/>
      <c r="C20" s="194"/>
      <c r="D20" s="186" t="s">
        <v>42</v>
      </c>
      <c r="E20" s="185">
        <f>IF(D20=$N$6,1,IF(D20=$N$5,2,IF(D20=$N$4,3,IF(D20=$N$3,4,"n/a"))))</f>
        <v>2</v>
      </c>
      <c r="F20" s="497" t="s">
        <v>235</v>
      </c>
      <c r="G20" s="513"/>
      <c r="H20" s="498"/>
      <c r="I20" s="498"/>
      <c r="J20" s="498"/>
      <c r="K20" s="499"/>
      <c r="L20" s="393"/>
      <c r="N20" s="132"/>
    </row>
    <row r="21" spans="1:14" s="108" customFormat="1" ht="29.25" customHeight="1" thickBot="1" x14ac:dyDescent="0.3">
      <c r="A21" s="570"/>
      <c r="B21" s="571"/>
      <c r="C21" s="193" t="s">
        <v>24</v>
      </c>
      <c r="D21" s="29" t="str">
        <f>IF(E21&lt;1.5,$N$6,IF(E21&lt;2.5,$N$5,IF(E21&lt;3.5,$N$4,IF(E21&lt;4.5,$N$3,"n/a"))))</f>
        <v>Moderate/Low</v>
      </c>
      <c r="E21" s="154">
        <f>IF(COUNT(E19:E20)=0,"n/a",AVERAGE(E19:E20))</f>
        <v>2</v>
      </c>
      <c r="F21" s="30">
        <f>E21</f>
        <v>2</v>
      </c>
      <c r="G21" s="226"/>
      <c r="H21" s="31" t="s">
        <v>23</v>
      </c>
      <c r="I21" s="28" t="str">
        <f>D21</f>
        <v>Moderate/Low</v>
      </c>
      <c r="J21" s="93">
        <f>IF(I21=$N$7,"n/a",IF(AND(I21=$N$5,D21=$N$6),1.5,IF(AND(I21=$N$4,D21=$N$5),2.5,IF(AND(I21=$N$3,D21=$N$4),3.5,IF(AND(I21=$N$6,D21=$N$5),1.49,IF(AND(I21=$N$5,D21=$N$4),2.49,IF(AND(I21=$N$4,D21=$N$3),3.49,E21)))))))</f>
        <v>2</v>
      </c>
      <c r="K21" s="91" t="s">
        <v>90</v>
      </c>
      <c r="L21" s="394"/>
    </row>
    <row r="22" spans="1:14" s="136" customFormat="1" ht="22.5" customHeight="1" thickBot="1" x14ac:dyDescent="0.3">
      <c r="A22" s="133" t="s">
        <v>214</v>
      </c>
      <c r="B22" s="134"/>
      <c r="C22" s="134"/>
      <c r="D22" s="135"/>
      <c r="E22" s="135"/>
      <c r="F22" s="135"/>
      <c r="G22" s="135"/>
      <c r="H22" s="135"/>
      <c r="I22" s="135"/>
      <c r="J22" s="135"/>
      <c r="K22" s="135"/>
      <c r="L22" s="388"/>
    </row>
    <row r="23" spans="1:14" ht="21.75" customHeight="1" thickBot="1" x14ac:dyDescent="0.3">
      <c r="A23" s="137" t="s">
        <v>44</v>
      </c>
      <c r="B23" s="138"/>
      <c r="C23" s="138"/>
      <c r="D23" s="138"/>
      <c r="E23" s="138"/>
      <c r="F23" s="138"/>
      <c r="G23" s="138"/>
      <c r="H23" s="138"/>
      <c r="I23" s="138"/>
      <c r="J23" s="138"/>
      <c r="K23" s="138"/>
      <c r="L23" s="390" t="s">
        <v>95</v>
      </c>
    </row>
    <row r="24" spans="1:14" ht="54" customHeight="1" x14ac:dyDescent="0.25">
      <c r="A24" s="582" t="s">
        <v>45</v>
      </c>
      <c r="B24" s="583"/>
      <c r="C24" s="183"/>
      <c r="D24" s="174" t="s">
        <v>79</v>
      </c>
      <c r="E24" s="184">
        <f>IF(D24=$N$6,1,IF(D24=$N$5,2,IF(D24=$N$4,3,IF(D24=$N$3,4,"n/a"))))</f>
        <v>1</v>
      </c>
      <c r="F24" s="572" t="s">
        <v>302</v>
      </c>
      <c r="G24" s="572"/>
      <c r="H24" s="572"/>
      <c r="I24" s="572"/>
      <c r="J24" s="572"/>
      <c r="K24" s="572"/>
      <c r="L24" s="390" t="s">
        <v>95</v>
      </c>
    </row>
    <row r="25" spans="1:14" ht="73.5" customHeight="1" thickBot="1" x14ac:dyDescent="0.3">
      <c r="A25" s="589" t="s">
        <v>62</v>
      </c>
      <c r="B25" s="590"/>
      <c r="C25" s="195"/>
      <c r="D25" s="175" t="s">
        <v>79</v>
      </c>
      <c r="E25" s="185">
        <f>IF(D25=$N$6,1,IF(D25=$N$5,2,IF(D25=$N$4,3,IF(D25=$N$3,4,"n/a"))))</f>
        <v>1</v>
      </c>
      <c r="F25" s="497" t="s">
        <v>292</v>
      </c>
      <c r="G25" s="498"/>
      <c r="H25" s="498"/>
      <c r="I25" s="498"/>
      <c r="J25" s="498"/>
      <c r="K25" s="499"/>
      <c r="L25" s="392"/>
    </row>
    <row r="26" spans="1:14" ht="35.25" customHeight="1" thickBot="1" x14ac:dyDescent="0.3">
      <c r="A26" s="558"/>
      <c r="B26" s="559"/>
      <c r="C26" s="42" t="s">
        <v>24</v>
      </c>
      <c r="D26" s="29" t="str">
        <f>IF(E26&lt;1.5,"Low",IF(E26&lt;2.5,"Moderate",IF(E26&lt;3.5,"Substantial",IF(E26&lt;4.5,"High","n/a"))))</f>
        <v>Low</v>
      </c>
      <c r="E26" s="154">
        <f>IF(COUNT(E24:E25)=0,"n/a",AVERAGE(E24:E25))</f>
        <v>1</v>
      </c>
      <c r="F26" s="51">
        <f>E26</f>
        <v>1</v>
      </c>
      <c r="G26" s="226"/>
      <c r="H26" s="52" t="s">
        <v>23</v>
      </c>
      <c r="I26" s="28" t="str">
        <f>D26</f>
        <v>Low</v>
      </c>
      <c r="J26" s="93">
        <f>IF(I26=$N$7,"n/a",IF(AND(I26=$N$5,D26=$N$6),1.5,IF(AND(I26=$N$4,D26=$N$5),2.5,IF(AND(I26=$N$3,D26=$N$4),3.5,IF(AND(I26=$N$6,D26=$N$5),1.49,IF(AND(I26=$N$5,D26=$N$4),2.49,IF(AND(I26=$N$4,D26=$N$3),3.49,E26)))))))</f>
        <v>1</v>
      </c>
      <c r="K26" s="338" t="s">
        <v>90</v>
      </c>
      <c r="L26" s="392"/>
    </row>
    <row r="27" spans="1:14" ht="20.25" customHeight="1" thickBot="1" x14ac:dyDescent="0.3">
      <c r="A27" s="139" t="s">
        <v>48</v>
      </c>
      <c r="B27" s="140"/>
      <c r="C27" s="141"/>
      <c r="D27" s="142"/>
      <c r="E27" s="142"/>
      <c r="F27" s="142"/>
      <c r="G27" s="142"/>
      <c r="H27" s="142"/>
      <c r="I27" s="142"/>
      <c r="J27" s="142"/>
      <c r="K27" s="142"/>
      <c r="L27" s="392"/>
    </row>
    <row r="28" spans="1:14" ht="30.75" customHeight="1" x14ac:dyDescent="0.25">
      <c r="A28" s="502" t="s">
        <v>65</v>
      </c>
      <c r="B28" s="503"/>
      <c r="C28" s="43"/>
      <c r="D28" s="176" t="s">
        <v>79</v>
      </c>
      <c r="E28" s="187">
        <f>IF(D28=$N$6,1,IF(D28=$N$5,2,IF(D28=$N$4,3,IF(D28=$N$3,4,"n/a"))))</f>
        <v>1</v>
      </c>
      <c r="F28" s="552" t="s">
        <v>236</v>
      </c>
      <c r="G28" s="553"/>
      <c r="H28" s="553"/>
      <c r="I28" s="553"/>
      <c r="J28" s="553"/>
      <c r="K28" s="554"/>
      <c r="L28" s="392"/>
    </row>
    <row r="29" spans="1:14" ht="50.25" customHeight="1" x14ac:dyDescent="0.25">
      <c r="A29" s="502" t="s">
        <v>46</v>
      </c>
      <c r="B29" s="503"/>
      <c r="C29" s="43"/>
      <c r="D29" s="50" t="s">
        <v>42</v>
      </c>
      <c r="E29" s="173">
        <f>IF(D29=$N$6,1,IF(D29=$N$5,2,IF(D29=$N$4,3,IF(D29=$N$3,4,"n/a"))))</f>
        <v>2</v>
      </c>
      <c r="F29" s="549" t="s">
        <v>240</v>
      </c>
      <c r="G29" s="550"/>
      <c r="H29" s="550"/>
      <c r="I29" s="550"/>
      <c r="J29" s="550"/>
      <c r="K29" s="551"/>
      <c r="L29" s="392"/>
    </row>
    <row r="30" spans="1:14" s="143" customFormat="1" ht="56.25" customHeight="1" x14ac:dyDescent="0.25">
      <c r="A30" s="502" t="s">
        <v>60</v>
      </c>
      <c r="B30" s="503"/>
      <c r="C30" s="43"/>
      <c r="D30" s="50" t="s">
        <v>79</v>
      </c>
      <c r="E30" s="173">
        <f>IF(D30=$N$6,1,IF(D30=$N$5,2,IF(D30=$N$4,3,IF(D30=$N$3,4,"n/a"))))</f>
        <v>1</v>
      </c>
      <c r="F30" s="496" t="s">
        <v>303</v>
      </c>
      <c r="G30" s="496"/>
      <c r="H30" s="496"/>
      <c r="I30" s="496"/>
      <c r="J30" s="496"/>
      <c r="K30" s="496"/>
      <c r="L30" s="388"/>
    </row>
    <row r="31" spans="1:14" s="136" customFormat="1" ht="36" customHeight="1" thickBot="1" x14ac:dyDescent="0.3">
      <c r="A31" s="565" t="s">
        <v>61</v>
      </c>
      <c r="B31" s="566"/>
      <c r="C31" s="195"/>
      <c r="D31" s="177" t="s">
        <v>79</v>
      </c>
      <c r="E31" s="182">
        <f>IF(D31=$N$6,1,IF(D31=$N$5,2,IF(D31=$N$4,3,IF(D31=$N$3,4,"n/a"))))</f>
        <v>1</v>
      </c>
      <c r="F31" s="567" t="s">
        <v>304</v>
      </c>
      <c r="G31" s="513"/>
      <c r="H31" s="513"/>
      <c r="I31" s="513"/>
      <c r="J31" s="513"/>
      <c r="K31" s="514"/>
      <c r="L31" s="390" t="s">
        <v>95</v>
      </c>
    </row>
    <row r="32" spans="1:14" s="108" customFormat="1" ht="25.5" customHeight="1" thickBot="1" x14ac:dyDescent="0.3">
      <c r="A32" s="198"/>
      <c r="B32" s="199"/>
      <c r="C32" s="42" t="s">
        <v>24</v>
      </c>
      <c r="D32" s="29" t="str">
        <f>IF(E32&lt;1.5,"Low",IF(E32&lt;2.5,"Moderate",IF(E32&lt;3.5,"Substantial",IF(E32&lt;4.5,"High","n/a"))))</f>
        <v>Low</v>
      </c>
      <c r="E32" s="154">
        <f>IF(COUNT(E28:E31)=0,"n/a",AVERAGE(E28:E31))</f>
        <v>1.25</v>
      </c>
      <c r="F32" s="30">
        <f>E32</f>
        <v>1.25</v>
      </c>
      <c r="G32" s="226"/>
      <c r="H32" s="31" t="s">
        <v>23</v>
      </c>
      <c r="I32" s="28" t="str">
        <f>D32</f>
        <v>Low</v>
      </c>
      <c r="J32" s="32">
        <f>IF(I32=$N$7,"n/a",IF(AND(I32=$N$5,D32=$N$6),1.5,IF(AND(I32=$N$4,D32=$N$5),2.5,IF(AND(I32=$N$3,D32=$N$4),3.5,IF(AND(I32=$N$6,D32=$N$5),1.49,IF(AND(I32=$N$5,D32=$N$4),2.49,IF(AND(I32=$N$4,D32=$N$3),3.49,E32)))))))</f>
        <v>1.25</v>
      </c>
      <c r="K32" s="191" t="s">
        <v>90</v>
      </c>
      <c r="L32" s="388"/>
    </row>
    <row r="33" spans="1:12" s="108" customFormat="1" ht="25.5" customHeight="1" thickBot="1" x14ac:dyDescent="0.3">
      <c r="A33" s="196" t="s">
        <v>49</v>
      </c>
      <c r="B33" s="197"/>
      <c r="C33" s="197"/>
      <c r="D33" s="197"/>
      <c r="E33" s="197"/>
      <c r="F33" s="197"/>
      <c r="G33" s="197"/>
      <c r="H33" s="197"/>
      <c r="I33" s="197"/>
      <c r="J33" s="197"/>
      <c r="K33" s="197"/>
      <c r="L33" s="388"/>
    </row>
    <row r="34" spans="1:12" s="108" customFormat="1" ht="45.75" customHeight="1" x14ac:dyDescent="0.25">
      <c r="A34" s="585" t="s">
        <v>50</v>
      </c>
      <c r="B34" s="586"/>
      <c r="C34" s="49"/>
      <c r="D34" s="50" t="s">
        <v>42</v>
      </c>
      <c r="E34" s="125">
        <f>IF(D34=$N$6,1,IF(D34=$N$5,2,IF(D34=$N$4,3,IF(D34=$N$3,4,"n/a"))))</f>
        <v>2</v>
      </c>
      <c r="F34" s="572" t="s">
        <v>241</v>
      </c>
      <c r="G34" s="572"/>
      <c r="H34" s="572"/>
      <c r="I34" s="572"/>
      <c r="J34" s="572"/>
      <c r="K34" s="572"/>
      <c r="L34" s="390" t="s">
        <v>95</v>
      </c>
    </row>
    <row r="35" spans="1:12" s="108" customFormat="1" ht="33" customHeight="1" x14ac:dyDescent="0.25">
      <c r="A35" s="587" t="s">
        <v>51</v>
      </c>
      <c r="B35" s="503"/>
      <c r="C35" s="49"/>
      <c r="D35" s="178" t="s">
        <v>79</v>
      </c>
      <c r="E35" s="125">
        <f>IF(D35=$N$6,1,IF(D35=$N$5,2,IF(D35=$N$4,3,IF(D35=$N$3,4,"n/a"))))</f>
        <v>1</v>
      </c>
      <c r="F35" s="549" t="s">
        <v>241</v>
      </c>
      <c r="G35" s="550"/>
      <c r="H35" s="550"/>
      <c r="I35" s="550"/>
      <c r="J35" s="550"/>
      <c r="K35" s="551"/>
      <c r="L35" s="388"/>
    </row>
    <row r="36" spans="1:12" s="108" customFormat="1" ht="60.75" customHeight="1" x14ac:dyDescent="0.25">
      <c r="A36" s="585" t="s">
        <v>67</v>
      </c>
      <c r="B36" s="586"/>
      <c r="C36" s="49"/>
      <c r="D36" s="178" t="s">
        <v>42</v>
      </c>
      <c r="E36" s="125">
        <f>IF(D36=$N$6,1,IF(D36=$N$5,2,IF(D36=$N$4,3,IF(D36=$N$3,4,"n/a"))))</f>
        <v>2</v>
      </c>
      <c r="F36" s="549" t="s">
        <v>305</v>
      </c>
      <c r="G36" s="550"/>
      <c r="H36" s="550"/>
      <c r="I36" s="550"/>
      <c r="J36" s="550"/>
      <c r="K36" s="551"/>
      <c r="L36" s="388"/>
    </row>
    <row r="37" spans="1:12" s="108" customFormat="1" ht="60.75" customHeight="1" thickBot="1" x14ac:dyDescent="0.3">
      <c r="A37" s="578" t="s">
        <v>68</v>
      </c>
      <c r="B37" s="579"/>
      <c r="C37" s="200"/>
      <c r="D37" s="177" t="s">
        <v>79</v>
      </c>
      <c r="E37" s="181">
        <f>IF(D37=$N$6,1,IF(D37=$N$5,2,IF(D37=$N$4,3,IF(D37=$N$3,4,"n/a"))))</f>
        <v>1</v>
      </c>
      <c r="F37" s="567" t="s">
        <v>242</v>
      </c>
      <c r="G37" s="513"/>
      <c r="H37" s="513"/>
      <c r="I37" s="513"/>
      <c r="J37" s="513"/>
      <c r="K37" s="514"/>
      <c r="L37" s="388"/>
    </row>
    <row r="38" spans="1:12" s="108" customFormat="1" ht="25.5" customHeight="1" thickBot="1" x14ac:dyDescent="0.3">
      <c r="A38" s="44"/>
      <c r="B38" s="45"/>
      <c r="C38" s="46" t="s">
        <v>24</v>
      </c>
      <c r="D38" s="29" t="str">
        <f>IF(E38&lt;1.5,"Low",IF(E38&lt;2.5,"Moderate",IF(E38&lt;3.5,"Substantial",IF(E38&lt;4.5,"High","n/a"))))</f>
        <v>Moderate</v>
      </c>
      <c r="E38" s="154">
        <f>IF(COUNT(E34:E37)=0,"n/a",AVERAGE(E34:E37))</f>
        <v>1.5</v>
      </c>
      <c r="F38" s="30">
        <f>E38</f>
        <v>1.5</v>
      </c>
      <c r="G38" s="226"/>
      <c r="H38" s="31" t="s">
        <v>23</v>
      </c>
      <c r="I38" s="28" t="str">
        <f>D38</f>
        <v>Moderate</v>
      </c>
      <c r="J38" s="32">
        <f>IF(I38=$N$7,"n/a",IF(AND(I38=$N$5,D38=$N$6),1.5,IF(AND(I38=$N$4,D38=$N$5),2.5,IF(AND(I38=$N$3,D38=$N$4),3.5,IF(AND(I38=$N$6,D38=$N$5),1.49,IF(AND(I38=$N$5,D38=$N$4),2.49,IF(AND(I38=$N$4,D38=$N$3),3.49,E38)))))))</f>
        <v>1.5</v>
      </c>
      <c r="K38" s="191" t="s">
        <v>90</v>
      </c>
      <c r="L38" s="388"/>
    </row>
    <row r="39" spans="1:12" s="131" customFormat="1" ht="22.5" customHeight="1" thickBot="1" x14ac:dyDescent="0.3">
      <c r="A39" s="33" t="s">
        <v>215</v>
      </c>
      <c r="B39" s="34"/>
      <c r="C39" s="35"/>
      <c r="D39" s="37"/>
      <c r="E39" s="37"/>
      <c r="F39" s="36"/>
      <c r="G39" s="144"/>
      <c r="H39" s="37"/>
      <c r="I39" s="37"/>
      <c r="J39" s="36"/>
      <c r="K39" s="145"/>
      <c r="L39" s="392"/>
    </row>
    <row r="40" spans="1:12" s="131" customFormat="1" ht="22.5" customHeight="1" x14ac:dyDescent="0.25">
      <c r="A40" s="146" t="s">
        <v>33</v>
      </c>
      <c r="B40" s="147"/>
      <c r="C40" s="147"/>
      <c r="D40" s="147"/>
      <c r="E40" s="147"/>
      <c r="F40" s="147"/>
      <c r="G40" s="147"/>
      <c r="H40" s="147"/>
      <c r="I40" s="147"/>
      <c r="J40" s="147"/>
      <c r="K40" s="147"/>
      <c r="L40" s="392"/>
    </row>
    <row r="41" spans="1:12" s="108" customFormat="1" ht="33.75" customHeight="1" x14ac:dyDescent="0.25">
      <c r="A41" s="508" t="s">
        <v>41</v>
      </c>
      <c r="B41" s="508"/>
      <c r="C41" s="40"/>
      <c r="D41" s="50" t="s">
        <v>79</v>
      </c>
      <c r="E41" s="173">
        <f>IF(D41=$N$6,1,IF(D41=$N$5,2,IF(D41=$N$4,3,IF(D41=$N$3,4,"n/a"))))</f>
        <v>1</v>
      </c>
      <c r="F41" s="513" t="s">
        <v>249</v>
      </c>
      <c r="G41" s="513"/>
      <c r="H41" s="513"/>
      <c r="I41" s="513"/>
      <c r="J41" s="513"/>
      <c r="K41" s="513"/>
      <c r="L41" s="390" t="s">
        <v>95</v>
      </c>
    </row>
    <row r="42" spans="1:12" s="108" customFormat="1" ht="44.25" customHeight="1" thickBot="1" x14ac:dyDescent="0.3">
      <c r="A42" s="575" t="s">
        <v>138</v>
      </c>
      <c r="B42" s="576"/>
      <c r="C42" s="201"/>
      <c r="D42" s="50" t="s">
        <v>79</v>
      </c>
      <c r="E42" s="173">
        <f>IF(D42=$N$6,1,IF(D42=$N$5,2,IF(D42=$N$4,3,IF(D42=$N$3,4,"n/a"))))</f>
        <v>1</v>
      </c>
      <c r="F42" s="513" t="s">
        <v>250</v>
      </c>
      <c r="G42" s="513"/>
      <c r="H42" s="513"/>
      <c r="I42" s="513"/>
      <c r="J42" s="513"/>
      <c r="K42" s="514"/>
      <c r="L42" s="388"/>
    </row>
    <row r="43" spans="1:12" s="131" customFormat="1" ht="30" customHeight="1" thickBot="1" x14ac:dyDescent="0.3">
      <c r="A43" s="573"/>
      <c r="B43" s="574"/>
      <c r="C43" s="38" t="s">
        <v>24</v>
      </c>
      <c r="D43" s="29" t="str">
        <f>IF(E43&lt;1.5,"Low",IF(E43&lt;2.5,"Moderate",IF(E43&lt;3.5,"Substantial",IF(E43&lt;4.5,"High","n/a"))))</f>
        <v>Low</v>
      </c>
      <c r="E43" s="154">
        <f>IF(COUNT(E41:E42)=0,"n/a",AVERAGE(E41:E42))</f>
        <v>1</v>
      </c>
      <c r="F43" s="30">
        <f>E43</f>
        <v>1</v>
      </c>
      <c r="G43" s="226"/>
      <c r="H43" s="31" t="s">
        <v>23</v>
      </c>
      <c r="I43" s="28" t="str">
        <f>D43</f>
        <v>Low</v>
      </c>
      <c r="J43" s="32">
        <f>IF(I43=$N$7,"n/a",IF(AND(I43=$N$5,D43=$N$6),1.5,IF(AND(I43=$N$4,D43=$N$5),2.5,IF(AND(I43=$N$3,D43=$N$4),3.5,IF(AND(I43=$N$6,D43=$N$5),1.49,IF(AND(I43=$N$5,D43=$N$4),2.49,IF(AND(I43=$N$4,D43=$N$3),3.49,E43)))))))</f>
        <v>1</v>
      </c>
      <c r="K43" s="202" t="s">
        <v>90</v>
      </c>
      <c r="L43" s="395"/>
    </row>
    <row r="44" spans="1:12" s="131" customFormat="1" ht="18" customHeight="1" thickBot="1" x14ac:dyDescent="0.3">
      <c r="A44" s="148" t="s">
        <v>34</v>
      </c>
      <c r="B44" s="149"/>
      <c r="C44" s="149"/>
      <c r="D44" s="150"/>
      <c r="E44" s="150"/>
      <c r="F44" s="150"/>
      <c r="G44" s="150"/>
      <c r="H44" s="150"/>
      <c r="I44" s="150"/>
      <c r="J44" s="150"/>
      <c r="K44" s="150"/>
      <c r="L44" s="392"/>
    </row>
    <row r="45" spans="1:12" s="136" customFormat="1" ht="30.75" customHeight="1" x14ac:dyDescent="0.25">
      <c r="A45" s="508" t="s">
        <v>139</v>
      </c>
      <c r="B45" s="601"/>
      <c r="C45" s="40"/>
      <c r="D45" s="50" t="s">
        <v>42</v>
      </c>
      <c r="E45" s="173">
        <f>IF(D45=$N$6,1,IF(D45=$N$5,2,IF(D45=$N$4,3,IF(D45=$N$3,4,"n/a"))))</f>
        <v>2</v>
      </c>
      <c r="F45" s="552" t="s">
        <v>295</v>
      </c>
      <c r="G45" s="553"/>
      <c r="H45" s="553"/>
      <c r="I45" s="553"/>
      <c r="J45" s="553"/>
      <c r="K45" s="554"/>
      <c r="L45" s="388"/>
    </row>
    <row r="46" spans="1:12" s="136" customFormat="1" ht="21" customHeight="1" x14ac:dyDescent="0.25">
      <c r="A46" s="577" t="s">
        <v>39</v>
      </c>
      <c r="B46" s="505"/>
      <c r="C46" s="40"/>
      <c r="D46" s="50" t="s">
        <v>79</v>
      </c>
      <c r="E46" s="173">
        <f>IF(D46=$N$6,1,IF(D46=$N$5,2,IF(D46=$N$4,3,IF(D46=$N$3,4,"n/a"))))</f>
        <v>1</v>
      </c>
      <c r="F46" s="556" t="s">
        <v>296</v>
      </c>
      <c r="G46" s="556"/>
      <c r="H46" s="556"/>
      <c r="I46" s="556"/>
      <c r="J46" s="556"/>
      <c r="K46" s="556"/>
      <c r="L46" s="388"/>
    </row>
    <row r="47" spans="1:12" s="108" customFormat="1" ht="20.25" customHeight="1" x14ac:dyDescent="0.25">
      <c r="A47" s="577" t="s">
        <v>141</v>
      </c>
      <c r="B47" s="505"/>
      <c r="C47" s="40"/>
      <c r="D47" s="50" t="s">
        <v>79</v>
      </c>
      <c r="E47" s="173">
        <f>IF(D47=$N$6,1,IF(D47=$N$5,2,IF(D47=$N$4,3,IF(D47=$N$3,4,"n/a"))))</f>
        <v>1</v>
      </c>
      <c r="F47" s="550" t="s">
        <v>297</v>
      </c>
      <c r="G47" s="550"/>
      <c r="H47" s="550"/>
      <c r="I47" s="550"/>
      <c r="J47" s="550"/>
      <c r="K47" s="550"/>
      <c r="L47" s="388"/>
    </row>
    <row r="48" spans="1:12" s="108" customFormat="1" ht="31.5" customHeight="1" thickBot="1" x14ac:dyDescent="0.3">
      <c r="A48" s="575" t="s">
        <v>142</v>
      </c>
      <c r="B48" s="576"/>
      <c r="C48" s="203"/>
      <c r="D48" s="177" t="s">
        <v>42</v>
      </c>
      <c r="E48" s="173">
        <f>IF(D48=$N$6,1,IF(D48=$N$5,2,IF(D48=$N$4,3,IF(D48=$N$3,4,"n/a"))))</f>
        <v>2</v>
      </c>
      <c r="F48" s="497" t="s">
        <v>298</v>
      </c>
      <c r="G48" s="498"/>
      <c r="H48" s="498"/>
      <c r="I48" s="498"/>
      <c r="J48" s="498"/>
      <c r="K48" s="499"/>
      <c r="L48" s="388"/>
    </row>
    <row r="49" spans="1:19" s="131" customFormat="1" ht="32.25" customHeight="1" thickBot="1" x14ac:dyDescent="0.3">
      <c r="A49" s="574"/>
      <c r="B49" s="602"/>
      <c r="C49" s="38" t="s">
        <v>24</v>
      </c>
      <c r="D49" s="29" t="str">
        <f>IF(E49&lt;1.5,"Low",IF(E49&lt;2.5,"Moderate",IF(E49&lt;3.5,"Substantial",IF(E49&lt;4.5,"High","n/a"))))</f>
        <v>Moderate</v>
      </c>
      <c r="E49" s="154">
        <f>IF(COUNT(E45:E48)=0,"n/a",AVERAGE(E45:E48))</f>
        <v>1.5</v>
      </c>
      <c r="F49" s="51">
        <f>E49</f>
        <v>1.5</v>
      </c>
      <c r="G49" s="226"/>
      <c r="H49" s="52" t="s">
        <v>23</v>
      </c>
      <c r="I49" s="337" t="str">
        <f>D49</f>
        <v>Moderate</v>
      </c>
      <c r="J49" s="93">
        <f>IF(I49=$N$7,"n/a",IF(AND(I49=$N$5,D49=$N$6),1.5,IF(AND(I49=$N$4,D49=$N$5),2.5,IF(AND(I49=$N$3,D49=$N$4),3.5,IF(AND(I49=$N$6,D49=$N$5),1.49,IF(AND(I49=$N$5,D49=$N$4),2.49,IF(AND(I49=$N$4,D49=$N$3),3.49,E49)))))))</f>
        <v>1.5</v>
      </c>
      <c r="K49" s="94" t="s">
        <v>90</v>
      </c>
      <c r="L49" s="392"/>
    </row>
    <row r="50" spans="1:19" s="131" customFormat="1" ht="22.5" customHeight="1" thickBot="1" x14ac:dyDescent="0.3">
      <c r="A50" s="151" t="s">
        <v>145</v>
      </c>
      <c r="B50" s="152"/>
      <c r="C50" s="179"/>
      <c r="D50" s="179"/>
      <c r="E50" s="180"/>
      <c r="F50" s="153"/>
      <c r="G50" s="153"/>
      <c r="H50" s="153"/>
      <c r="I50" s="153"/>
      <c r="J50" s="153"/>
      <c r="K50" s="153"/>
      <c r="L50" s="392"/>
    </row>
    <row r="51" spans="1:19" s="131" customFormat="1" ht="34.5" customHeight="1" x14ac:dyDescent="0.25">
      <c r="A51" s="517" t="s">
        <v>144</v>
      </c>
      <c r="B51" s="517"/>
      <c r="C51" s="203"/>
      <c r="D51" s="178" t="s">
        <v>79</v>
      </c>
      <c r="E51" s="172">
        <f>IF(D51=$N$6,1,IF(D51=$N$5,2,IF(D51=$N$4,3,IF(D51=$N$3,4,"n/a"))))</f>
        <v>1</v>
      </c>
      <c r="F51" s="552" t="s">
        <v>251</v>
      </c>
      <c r="G51" s="553"/>
      <c r="H51" s="553"/>
      <c r="I51" s="553"/>
      <c r="J51" s="553"/>
      <c r="K51" s="554"/>
      <c r="L51" s="392"/>
    </row>
    <row r="52" spans="1:19" s="131" customFormat="1" ht="34.5" customHeight="1" x14ac:dyDescent="0.25">
      <c r="A52" s="517" t="s">
        <v>140</v>
      </c>
      <c r="B52" s="517"/>
      <c r="C52" s="203"/>
      <c r="D52" s="178" t="s">
        <v>79</v>
      </c>
      <c r="E52" s="172">
        <f>IF(D52=$N$6,1,IF(D52=$N$5,2,IF(D52=$N$4,3,IF(D52=$N$3,4,"n/a"))))</f>
        <v>1</v>
      </c>
      <c r="F52" s="549" t="s">
        <v>252</v>
      </c>
      <c r="G52" s="550"/>
      <c r="H52" s="550"/>
      <c r="I52" s="550"/>
      <c r="J52" s="550"/>
      <c r="K52" s="551"/>
      <c r="L52" s="392"/>
    </row>
    <row r="53" spans="1:19" s="131" customFormat="1" ht="24.75" customHeight="1" x14ac:dyDescent="0.25">
      <c r="A53" s="508" t="s">
        <v>143</v>
      </c>
      <c r="B53" s="508"/>
      <c r="C53" s="40"/>
      <c r="D53" s="178" t="s">
        <v>42</v>
      </c>
      <c r="E53" s="172">
        <f>IF(D53=$N$6,1,IF(D53=$N$5,2,IF(D53=$N$4,3,IF(D53=$N$3,4,"n/a"))))</f>
        <v>2</v>
      </c>
      <c r="F53" s="555" t="s">
        <v>253</v>
      </c>
      <c r="G53" s="556"/>
      <c r="H53" s="556"/>
      <c r="I53" s="556"/>
      <c r="J53" s="556"/>
      <c r="K53" s="557"/>
      <c r="L53" s="392"/>
    </row>
    <row r="54" spans="1:19" s="131" customFormat="1" ht="21" customHeight="1" x14ac:dyDescent="0.25">
      <c r="A54" s="517" t="s">
        <v>146</v>
      </c>
      <c r="B54" s="517"/>
      <c r="C54" s="203"/>
      <c r="D54" s="50" t="s">
        <v>42</v>
      </c>
      <c r="E54" s="181">
        <f>IF(D54=$N$6,1,IF(D54=$N$5,2,IF(D54=$N$4,3,IF(D54=$N$3,4,"n/a"))))</f>
        <v>2</v>
      </c>
      <c r="F54" s="549" t="s">
        <v>254</v>
      </c>
      <c r="G54" s="513"/>
      <c r="H54" s="550"/>
      <c r="I54" s="550"/>
      <c r="J54" s="550"/>
      <c r="K54" s="551"/>
      <c r="L54" s="392"/>
    </row>
    <row r="55" spans="1:19" s="131" customFormat="1" ht="34.5" customHeight="1" thickBot="1" x14ac:dyDescent="0.3">
      <c r="A55" s="508" t="s">
        <v>147</v>
      </c>
      <c r="B55" s="508"/>
      <c r="C55" s="40"/>
      <c r="D55" s="178" t="s">
        <v>79</v>
      </c>
      <c r="E55" s="173">
        <f>IF(D55=$N$6,1,IF(D55=$N$5,2,IF(D55=$N$4,3,IF(D55=$N$3,4,"n/a"))))</f>
        <v>1</v>
      </c>
      <c r="F55" s="550" t="s">
        <v>255</v>
      </c>
      <c r="G55" s="550"/>
      <c r="H55" s="550"/>
      <c r="I55" s="550"/>
      <c r="J55" s="513"/>
      <c r="K55" s="550"/>
      <c r="L55" s="392"/>
    </row>
    <row r="56" spans="1:19" s="136" customFormat="1" ht="28.5" customHeight="1" thickBot="1" x14ac:dyDescent="0.3">
      <c r="A56" s="568"/>
      <c r="B56" s="569"/>
      <c r="C56" s="38" t="s">
        <v>24</v>
      </c>
      <c r="D56" s="29" t="str">
        <f>IF(E56&lt;1.5,"Low",IF(E56&lt;2.5,"Moderate",IF(E56&lt;3.5,"Substantial",IF(E56&lt;4.5,"High","n/a"))))</f>
        <v>Low</v>
      </c>
      <c r="E56" s="154">
        <f>IF(COUNT(E51:E55)=0,"n/a",AVERAGE(E51:E55))</f>
        <v>1.4</v>
      </c>
      <c r="F56" s="30">
        <f>E56</f>
        <v>1.4</v>
      </c>
      <c r="G56" s="226"/>
      <c r="H56" s="31" t="s">
        <v>23</v>
      </c>
      <c r="I56" s="28" t="str">
        <f>D56</f>
        <v>Low</v>
      </c>
      <c r="J56" s="32">
        <f>IF(I56=$N$7,"n/a",IF(AND(I56=$N$5,D56=$N$6),1.5,IF(AND(I56=$N$4,D56=$N$5),2.5,IF(AND(I56=$N$3,D56=$N$4),3.5,IF(AND(I56=$N$6,D56=$N$5),1.49,IF(AND(I56=$N$5,D56=$N$4),2.49,IF(AND(I56=$N$4,D56=$N$3),3.49,E56)))))))</f>
        <v>1.4</v>
      </c>
      <c r="K56" s="91" t="s">
        <v>90</v>
      </c>
      <c r="L56" s="388"/>
    </row>
    <row r="57" spans="1:19" s="108" customFormat="1" ht="19.5" customHeight="1" thickBot="1" x14ac:dyDescent="0.3">
      <c r="A57" s="148" t="s">
        <v>148</v>
      </c>
      <c r="B57" s="155"/>
      <c r="C57" s="204"/>
      <c r="D57" s="156"/>
      <c r="E57" s="156"/>
      <c r="F57" s="156"/>
      <c r="G57" s="156"/>
      <c r="H57" s="156"/>
      <c r="I57" s="156"/>
      <c r="J57" s="156"/>
      <c r="K57" s="156"/>
      <c r="L57" s="388"/>
    </row>
    <row r="58" spans="1:19" s="131" customFormat="1" ht="32.25" customHeight="1" x14ac:dyDescent="0.25">
      <c r="A58" s="508" t="s">
        <v>38</v>
      </c>
      <c r="B58" s="508"/>
      <c r="C58" s="40"/>
      <c r="D58" s="176" t="s">
        <v>42</v>
      </c>
      <c r="E58" s="181">
        <f>IF(D58=$N$6,1,IF(D58=$N$5,2,IF(D58=$N$4,3,IF(D58=$N$3,4,"n/a"))))</f>
        <v>2</v>
      </c>
      <c r="F58" s="562" t="s">
        <v>261</v>
      </c>
      <c r="G58" s="563"/>
      <c r="H58" s="563"/>
      <c r="I58" s="563"/>
      <c r="J58" s="563"/>
      <c r="K58" s="564"/>
      <c r="L58" s="392"/>
    </row>
    <row r="59" spans="1:19" s="131" customFormat="1" ht="32.25" customHeight="1" x14ac:dyDescent="0.25">
      <c r="A59" s="508" t="s">
        <v>35</v>
      </c>
      <c r="B59" s="508"/>
      <c r="C59" s="40"/>
      <c r="D59" s="50" t="s">
        <v>42</v>
      </c>
      <c r="E59" s="125">
        <f>IF(D59=$N$6,1,IF(D59=$N$5,2,IF(D59=$N$4,3,IF(D59=$N$3,4,"n/a"))))</f>
        <v>2</v>
      </c>
      <c r="F59" s="549" t="s">
        <v>257</v>
      </c>
      <c r="G59" s="550"/>
      <c r="H59" s="550"/>
      <c r="I59" s="550"/>
      <c r="J59" s="550"/>
      <c r="K59" s="551"/>
      <c r="L59" s="392"/>
    </row>
    <row r="60" spans="1:19" s="131" customFormat="1" ht="48.75" customHeight="1" x14ac:dyDescent="0.25">
      <c r="A60" s="508" t="s">
        <v>36</v>
      </c>
      <c r="B60" s="508"/>
      <c r="C60" s="40"/>
      <c r="D60" s="50" t="s">
        <v>42</v>
      </c>
      <c r="E60" s="125">
        <f>IF(D60=$N$6,1,IF(D60=$N$5,2,IF(D60=$N$4,3,IF(D60=$N$3,4,"n/a"))))</f>
        <v>2</v>
      </c>
      <c r="F60" s="549" t="s">
        <v>258</v>
      </c>
      <c r="G60" s="550"/>
      <c r="H60" s="550"/>
      <c r="I60" s="550"/>
      <c r="J60" s="550"/>
      <c r="K60" s="551"/>
      <c r="L60" s="396"/>
    </row>
    <row r="61" spans="1:19" s="131" customFormat="1" ht="21" customHeight="1" thickBot="1" x14ac:dyDescent="0.3">
      <c r="A61" s="517" t="s">
        <v>37</v>
      </c>
      <c r="B61" s="517"/>
      <c r="C61" s="203"/>
      <c r="D61" s="186" t="s">
        <v>42</v>
      </c>
      <c r="E61" s="185">
        <f>IF(D61=$N$6,1,IF(D61=$N$5,2,IF(D61=$N$4,3,IF(D61=$N$3,4,"n/a"))))</f>
        <v>2</v>
      </c>
      <c r="F61" s="497" t="s">
        <v>256</v>
      </c>
      <c r="G61" s="498"/>
      <c r="H61" s="498"/>
      <c r="I61" s="498"/>
      <c r="J61" s="498"/>
      <c r="K61" s="499"/>
      <c r="L61" s="392"/>
    </row>
    <row r="62" spans="1:19" s="136" customFormat="1" ht="28.5" customHeight="1" thickBot="1" x14ac:dyDescent="0.3">
      <c r="A62" s="518"/>
      <c r="B62" s="519"/>
      <c r="C62" s="38" t="s">
        <v>24</v>
      </c>
      <c r="D62" s="29" t="str">
        <f>IF(E62&lt;1.5,"Low",IF(E62&lt;2.5,"Moderate",IF(E62&lt;3.5,"Substantial",IF(E62&lt;4.5,"High","n/a"))))</f>
        <v>Moderate</v>
      </c>
      <c r="E62" s="154">
        <f>IF(COUNT(E58:E61)=0,"n/a",AVERAGE(E58:E61))</f>
        <v>2</v>
      </c>
      <c r="F62" s="51">
        <f>E62</f>
        <v>2</v>
      </c>
      <c r="G62" s="127"/>
      <c r="H62" s="52" t="s">
        <v>23</v>
      </c>
      <c r="I62" s="337" t="str">
        <f>D62</f>
        <v>Moderate</v>
      </c>
      <c r="J62" s="93">
        <f>IF(I62=$N$7,"n/a",IF(AND(I62=$N$5,D62=$N$6),1.5,IF(AND(I62=$N$4,D62=$N$5),2.5,IF(AND(I62=$N$3,D62=$N$4),3.5,IF(AND(I62=$N$6,D62=$N$5),1.49,IF(AND(I62=$N$5,D62=$N$4),2.49,IF(AND(I62=$N$4,D62=$N$3),3.49,E62)))))))</f>
        <v>2</v>
      </c>
      <c r="K62" s="338" t="s">
        <v>90</v>
      </c>
      <c r="L62" s="388"/>
    </row>
    <row r="63" spans="1:19" s="108" customFormat="1" ht="21.75" customHeight="1" x14ac:dyDescent="0.25">
      <c r="A63" s="208" t="s">
        <v>149</v>
      </c>
      <c r="B63" s="147"/>
      <c r="C63" s="155"/>
      <c r="D63" s="147"/>
      <c r="E63" s="204"/>
      <c r="F63" s="204"/>
      <c r="G63" s="204"/>
      <c r="H63" s="204"/>
      <c r="I63" s="204"/>
      <c r="J63" s="204"/>
      <c r="K63" s="207"/>
      <c r="L63" s="388"/>
    </row>
    <row r="64" spans="1:19" s="157" customFormat="1" ht="47.25" customHeight="1" x14ac:dyDescent="0.25">
      <c r="A64" s="504" t="s">
        <v>150</v>
      </c>
      <c r="B64" s="505"/>
      <c r="C64" s="40"/>
      <c r="D64" s="205" t="s">
        <v>79</v>
      </c>
      <c r="E64" s="206">
        <f>IF(D64=$N$6,1,IF(D64=$N$5,2,IF(D64=$N$4,3,IF(D64=$N$3,4,"n/a"))))</f>
        <v>1</v>
      </c>
      <c r="F64" s="496" t="s">
        <v>259</v>
      </c>
      <c r="G64" s="496"/>
      <c r="H64" s="496"/>
      <c r="I64" s="496"/>
      <c r="J64" s="496"/>
      <c r="K64" s="496"/>
      <c r="L64" s="397"/>
      <c r="S64" s="158"/>
    </row>
    <row r="65" spans="1:19" s="157" customFormat="1" ht="48.75" customHeight="1" thickBot="1" x14ac:dyDescent="0.3">
      <c r="A65" s="509" t="s">
        <v>151</v>
      </c>
      <c r="B65" s="510"/>
      <c r="C65" s="201"/>
      <c r="D65" s="175" t="s">
        <v>42</v>
      </c>
      <c r="E65" s="173">
        <f>IF(D65=$N$6,1,IF(D65=$N$5,2,IF(D65=$N$4,3,IF(D65=$N$3,4,"n/a"))))</f>
        <v>2</v>
      </c>
      <c r="F65" s="497" t="s">
        <v>260</v>
      </c>
      <c r="G65" s="498"/>
      <c r="H65" s="498"/>
      <c r="I65" s="498"/>
      <c r="J65" s="498"/>
      <c r="K65" s="499"/>
      <c r="L65" s="397"/>
      <c r="S65" s="158"/>
    </row>
    <row r="66" spans="1:19" s="157" customFormat="1" ht="30" customHeight="1" thickBot="1" x14ac:dyDescent="0.3">
      <c r="A66" s="506"/>
      <c r="B66" s="507"/>
      <c r="C66" s="38" t="s">
        <v>24</v>
      </c>
      <c r="D66" s="29" t="str">
        <f>IF(E66&lt;1.5,"Low",IF(E66&lt;2.5,"Moderate",IF(E66&lt;3.5,"Substantial",IF(E66&lt;4.5,"High","n/a"))))</f>
        <v>Moderate</v>
      </c>
      <c r="E66" s="154">
        <f>IF(COUNT(E64:E65)=0,"n/a",AVERAGE(E64:E65))</f>
        <v>1.5</v>
      </c>
      <c r="F66" s="51">
        <f>E66</f>
        <v>1.5</v>
      </c>
      <c r="G66" s="226"/>
      <c r="H66" s="52" t="s">
        <v>23</v>
      </c>
      <c r="I66" s="337" t="str">
        <f>D66</f>
        <v>Moderate</v>
      </c>
      <c r="J66" s="93">
        <f>IF(I66=$N$7,"n/a",IF(AND(I66=$N$5,D66=$N$6),1.5,IF(AND(I66=$N$4,D66=$N$5),2.5,IF(AND(I66=$N$3,D66=$N$4),3.5,IF(AND(I66=$N$6,D66=$N$5),1.49,IF(AND(I66=$N$5,D66=$N$4),2.49,IF(AND(I66=$N$4,D66=$N$3),3.49,E66)))))))</f>
        <v>1.5</v>
      </c>
      <c r="K66" s="339" t="s">
        <v>90</v>
      </c>
      <c r="L66" s="398"/>
      <c r="S66" s="158"/>
    </row>
    <row r="67" spans="1:19" s="161" customFormat="1" ht="24.75" customHeight="1" thickBot="1" x14ac:dyDescent="0.3">
      <c r="A67" s="159" t="s">
        <v>216</v>
      </c>
      <c r="B67" s="160"/>
      <c r="C67" s="218"/>
      <c r="D67" s="218"/>
      <c r="E67" s="218"/>
      <c r="F67" s="218"/>
      <c r="G67" s="218"/>
      <c r="H67" s="218"/>
      <c r="I67" s="218"/>
      <c r="J67" s="218"/>
      <c r="K67" s="219"/>
      <c r="L67" s="390" t="s">
        <v>95</v>
      </c>
      <c r="Q67" s="162"/>
    </row>
    <row r="68" spans="1:19" s="163" customFormat="1" ht="23.25" customHeight="1" x14ac:dyDescent="0.25">
      <c r="A68" s="212" t="s">
        <v>209</v>
      </c>
      <c r="B68" s="213"/>
      <c r="C68" s="215"/>
      <c r="D68" s="216"/>
      <c r="E68" s="216"/>
      <c r="F68" s="216"/>
      <c r="G68" s="216"/>
      <c r="H68" s="216"/>
      <c r="I68" s="216"/>
      <c r="J68" s="216"/>
      <c r="K68" s="217"/>
      <c r="L68" s="397"/>
    </row>
    <row r="69" spans="1:19" s="163" customFormat="1" ht="24.75" customHeight="1" x14ac:dyDescent="0.25">
      <c r="A69" s="531" t="s">
        <v>52</v>
      </c>
      <c r="B69" s="600"/>
      <c r="C69" s="234"/>
      <c r="D69" s="235" t="s">
        <v>5</v>
      </c>
      <c r="E69" s="125">
        <f>IF(D69=$N$6,1,IF(D69=$N$5,2,IF(D69=$N$4,3,IF(D69=$N$3,4,"n/a"))))</f>
        <v>3</v>
      </c>
      <c r="F69" s="526" t="s">
        <v>282</v>
      </c>
      <c r="G69" s="526"/>
      <c r="H69" s="526"/>
      <c r="I69" s="526"/>
      <c r="J69" s="526"/>
      <c r="K69" s="526"/>
      <c r="L69" s="390" t="s">
        <v>95</v>
      </c>
    </row>
    <row r="70" spans="1:19" s="163" customFormat="1" ht="33.75" customHeight="1" thickBot="1" x14ac:dyDescent="0.3">
      <c r="A70" s="511" t="s">
        <v>53</v>
      </c>
      <c r="B70" s="512"/>
      <c r="C70" s="236"/>
      <c r="D70" s="175" t="s">
        <v>5</v>
      </c>
      <c r="E70" s="185">
        <f>IF(D70=$N$6,1,IF(D70=$N$5,2,IF(D70=$N$4,3,IF(D70=$N$3,4,"n/a"))))</f>
        <v>3</v>
      </c>
      <c r="F70" s="520" t="s">
        <v>280</v>
      </c>
      <c r="G70" s="521"/>
      <c r="H70" s="520"/>
      <c r="I70" s="520"/>
      <c r="J70" s="521"/>
      <c r="K70" s="520"/>
      <c r="L70" s="390" t="s">
        <v>95</v>
      </c>
    </row>
    <row r="71" spans="1:19" s="163" customFormat="1" ht="27" customHeight="1" thickBot="1" x14ac:dyDescent="0.3">
      <c r="A71" s="515"/>
      <c r="B71" s="516"/>
      <c r="C71" s="222" t="s">
        <v>24</v>
      </c>
      <c r="D71" s="48" t="str">
        <f>IF(E71&lt;1.5,"Low",IF(E71&lt;2.5,"Moderate",IF(E71&lt;3.5,"Substantial",IF(E71&lt;4.5,"High","n/a"))))</f>
        <v>Substantial</v>
      </c>
      <c r="E71" s="154">
        <f>IF(COUNT(E69:E70)=0,"n/a",AVERAGE(E69:E70))</f>
        <v>3</v>
      </c>
      <c r="F71" s="30">
        <f>E71</f>
        <v>3</v>
      </c>
      <c r="G71" s="226"/>
      <c r="H71" s="31" t="s">
        <v>23</v>
      </c>
      <c r="I71" s="28" t="str">
        <f>D71</f>
        <v>Substantial</v>
      </c>
      <c r="J71" s="32">
        <f>IF(I71=$N$7,"n/a",IF(AND(I71=$N$5,D71=$N$6),1.5,IF(AND(I71=$N$4,D71=$N$5),2.5,IF(AND(I71=$N$3,D71=$N$4),3.5,IF(AND(I71=$N$6,D71=$N$5),1.49,IF(AND(I71=$N$5,D71=$N$4),2.49,IF(AND(I71=$N$4,D71=$N$3),3.49,E71)))))))</f>
        <v>3</v>
      </c>
      <c r="K71" s="191" t="s">
        <v>90</v>
      </c>
      <c r="L71" s="397"/>
    </row>
    <row r="72" spans="1:19" s="163" customFormat="1" ht="20.25" customHeight="1" x14ac:dyDescent="0.25">
      <c r="A72" s="325" t="s">
        <v>43</v>
      </c>
      <c r="B72" s="215"/>
      <c r="C72" s="216"/>
      <c r="D72" s="209"/>
      <c r="E72" s="210"/>
      <c r="F72" s="216"/>
      <c r="G72" s="216"/>
      <c r="H72" s="216"/>
      <c r="I72" s="216"/>
      <c r="J72" s="216"/>
      <c r="K72" s="217"/>
      <c r="L72" s="397"/>
    </row>
    <row r="73" spans="1:19" s="163" customFormat="1" ht="36" customHeight="1" x14ac:dyDescent="0.25">
      <c r="A73" s="500" t="s">
        <v>74</v>
      </c>
      <c r="B73" s="501"/>
      <c r="C73" s="237"/>
      <c r="D73" s="178" t="s">
        <v>79</v>
      </c>
      <c r="E73" s="125">
        <f>IF(D73=$N$6,1,IF(D73=$N$5,2,IF(D73=$N$4,3,IF(D73=$N$3,4,"n/a"))))</f>
        <v>1</v>
      </c>
      <c r="F73" s="605" t="s">
        <v>281</v>
      </c>
      <c r="G73" s="520"/>
      <c r="H73" s="520"/>
      <c r="I73" s="520"/>
      <c r="J73" s="520"/>
      <c r="K73" s="606"/>
      <c r="L73" s="390"/>
    </row>
    <row r="74" spans="1:19" s="163" customFormat="1" ht="33.75" customHeight="1" thickBot="1" x14ac:dyDescent="0.3">
      <c r="A74" s="511" t="s">
        <v>57</v>
      </c>
      <c r="B74" s="512"/>
      <c r="C74" s="238"/>
      <c r="D74" s="177" t="s">
        <v>79</v>
      </c>
      <c r="E74" s="185">
        <f>IF(D74=$N$6,1,IF(D74=$N$5,2,IF(D74=$N$4,3,IF(D74=$N$3,4,"n/a"))))</f>
        <v>1</v>
      </c>
      <c r="F74" s="597" t="s">
        <v>283</v>
      </c>
      <c r="G74" s="598"/>
      <c r="H74" s="598"/>
      <c r="I74" s="598"/>
      <c r="J74" s="598"/>
      <c r="K74" s="618"/>
      <c r="L74" s="390" t="s">
        <v>95</v>
      </c>
    </row>
    <row r="75" spans="1:19" s="163" customFormat="1" ht="25.5" customHeight="1" thickBot="1" x14ac:dyDescent="0.3">
      <c r="A75" s="527"/>
      <c r="B75" s="528"/>
      <c r="C75" s="47" t="s">
        <v>24</v>
      </c>
      <c r="D75" s="29" t="str">
        <f>IF(E75&lt;1.5,"Low",IF(E75&lt;2.5,"Moderate",IF(E75&lt;3.5,"Substantial",IF(E75&lt;4.5,"High","n/a"))))</f>
        <v>Low</v>
      </c>
      <c r="E75" s="154">
        <f>IF(COUNT(E73:E74)=0,"n/a",AVERAGE(E73:E74))</f>
        <v>1</v>
      </c>
      <c r="F75" s="51">
        <f>E75</f>
        <v>1</v>
      </c>
      <c r="G75" s="226"/>
      <c r="H75" s="52" t="s">
        <v>23</v>
      </c>
      <c r="I75" s="337" t="str">
        <f>D75</f>
        <v>Low</v>
      </c>
      <c r="J75" s="93">
        <f>IF(I75=$N$7,"n/a",IF(AND(I75=$N$5,D75=$N$6),1.5,IF(AND(I75=$N$4,D75=$N$5),2.5,IF(AND(I75=$N$3,D75=$N$4),3.5,IF(AND(I75=$N$6,D75=$N$5),1.49,IF(AND(I75=$N$5,D75=$N$4),2.49,IF(AND(I75=$N$4,D75=$N$3),3.49,E75)))))))</f>
        <v>1</v>
      </c>
      <c r="K75" s="94" t="s">
        <v>90</v>
      </c>
      <c r="L75" s="397"/>
    </row>
    <row r="76" spans="1:19" s="163" customFormat="1" ht="21" customHeight="1" x14ac:dyDescent="0.25">
      <c r="A76" s="212" t="s">
        <v>54</v>
      </c>
      <c r="B76" s="213"/>
      <c r="C76" s="209"/>
      <c r="D76" s="209"/>
      <c r="E76" s="209"/>
      <c r="F76" s="209"/>
      <c r="G76" s="209"/>
      <c r="H76" s="209"/>
      <c r="I76" s="209"/>
      <c r="J76" s="209"/>
      <c r="K76" s="211"/>
      <c r="L76" s="397"/>
    </row>
    <row r="77" spans="1:19" s="163" customFormat="1" ht="35.25" customHeight="1" x14ac:dyDescent="0.25">
      <c r="A77" s="531" t="s">
        <v>55</v>
      </c>
      <c r="B77" s="600"/>
      <c r="C77" s="239"/>
      <c r="D77" s="178" t="s">
        <v>79</v>
      </c>
      <c r="E77" s="125">
        <f>IF(D77=$N$6,1,IF(D77=$N$5,2,IF(D77=$N$4,3,IF(D77=$N$3,4,"n/a"))))</f>
        <v>1</v>
      </c>
      <c r="F77" s="526" t="s">
        <v>299</v>
      </c>
      <c r="G77" s="526"/>
      <c r="H77" s="526"/>
      <c r="I77" s="526"/>
      <c r="J77" s="526"/>
      <c r="K77" s="526"/>
      <c r="L77" s="397"/>
    </row>
    <row r="78" spans="1:19" s="163" customFormat="1" ht="26.25" customHeight="1" x14ac:dyDescent="0.25">
      <c r="A78" s="531" t="s">
        <v>56</v>
      </c>
      <c r="B78" s="532"/>
      <c r="C78" s="237"/>
      <c r="D78" s="50" t="s">
        <v>79</v>
      </c>
      <c r="E78" s="125">
        <f>IF(D78=$N$6,1,IF(D78=$N$5,2,IF(D78=$N$4,3,IF(D78=$N$3,4,"n/a"))))</f>
        <v>1</v>
      </c>
      <c r="F78" s="520" t="s">
        <v>279</v>
      </c>
      <c r="G78" s="520"/>
      <c r="H78" s="520"/>
      <c r="I78" s="520"/>
      <c r="J78" s="520"/>
      <c r="K78" s="520"/>
      <c r="L78" s="390" t="s">
        <v>95</v>
      </c>
    </row>
    <row r="79" spans="1:19" s="163" customFormat="1" ht="24" customHeight="1" thickBot="1" x14ac:dyDescent="0.3">
      <c r="A79" s="531" t="s">
        <v>75</v>
      </c>
      <c r="B79" s="532"/>
      <c r="C79" s="240"/>
      <c r="D79" s="177" t="s">
        <v>79</v>
      </c>
      <c r="E79" s="185">
        <f>IF(D79=$N$6,1,IF(D79=$N$5,2,IF(D79=$N$4,3,IF(D79=$N$3,4,"n/a"))))</f>
        <v>1</v>
      </c>
      <c r="F79" s="520" t="s">
        <v>300</v>
      </c>
      <c r="G79" s="521"/>
      <c r="H79" s="520"/>
      <c r="I79" s="520"/>
      <c r="J79" s="521"/>
      <c r="K79" s="520"/>
      <c r="L79" s="390" t="s">
        <v>95</v>
      </c>
    </row>
    <row r="80" spans="1:19" s="163" customFormat="1" ht="27.75" customHeight="1" thickBot="1" x14ac:dyDescent="0.3">
      <c r="A80" s="527"/>
      <c r="B80" s="528"/>
      <c r="C80" s="47" t="s">
        <v>24</v>
      </c>
      <c r="D80" s="29" t="str">
        <f>IF(E80&lt;1.5,"Low",IF(E80&lt;2.5,"Moderate",IF(E80&lt;3.5,"Substantial",IF(E80&lt;4.5,"High","n/a"))))</f>
        <v>Low</v>
      </c>
      <c r="E80" s="154">
        <f>IF(COUNT(E77:E79)=0,"n/a",AVERAGE(E77:E79))</f>
        <v>1</v>
      </c>
      <c r="F80" s="30">
        <f>E80</f>
        <v>1</v>
      </c>
      <c r="G80" s="226"/>
      <c r="H80" s="31" t="s">
        <v>23</v>
      </c>
      <c r="I80" s="28" t="str">
        <f>D80</f>
        <v>Low</v>
      </c>
      <c r="J80" s="32">
        <f>IF(I80=$N$7,"n/a",IF(AND(I80=$N$5,D80=$N$6),1.5,IF(AND(I80=$N$4,D80=$N$5),2.5,IF(AND(I80=$N$3,D80=$N$4),3.5,IF(AND(I80=$N$6,D80=$N$5),1.49,IF(AND(I80=$N$5,D80=$N$4),2.49,IF(AND(I80=$N$4,D80=$N$3),3.49,E80)))))))</f>
        <v>1</v>
      </c>
      <c r="K80" s="91" t="s">
        <v>90</v>
      </c>
      <c r="L80" s="397"/>
    </row>
    <row r="81" spans="1:17" s="163" customFormat="1" ht="21" customHeight="1" x14ac:dyDescent="0.25">
      <c r="A81" s="214" t="s">
        <v>58</v>
      </c>
      <c r="B81" s="209"/>
      <c r="C81" s="209"/>
      <c r="D81" s="209"/>
      <c r="E81" s="209"/>
      <c r="F81" s="209"/>
      <c r="G81" s="209"/>
      <c r="H81" s="209"/>
      <c r="I81" s="209"/>
      <c r="J81" s="209"/>
      <c r="K81" s="211"/>
      <c r="L81" s="397"/>
    </row>
    <row r="82" spans="1:17" s="163" customFormat="1" ht="34.5" customHeight="1" x14ac:dyDescent="0.25">
      <c r="A82" s="531" t="s">
        <v>77</v>
      </c>
      <c r="B82" s="600"/>
      <c r="C82" s="239"/>
      <c r="D82" s="178" t="s">
        <v>79</v>
      </c>
      <c r="E82" s="125">
        <f>IF(D82=$N$6,1,IF(D82=$N$5,2,IF(D82=$N$4,3,IF(D82=$N$3,4,"n/a"))))</f>
        <v>1</v>
      </c>
      <c r="F82" s="526" t="s">
        <v>262</v>
      </c>
      <c r="G82" s="526"/>
      <c r="H82" s="526"/>
      <c r="I82" s="526"/>
      <c r="J82" s="526"/>
      <c r="K82" s="526"/>
      <c r="L82" s="397"/>
    </row>
    <row r="83" spans="1:17" s="163" customFormat="1" ht="27.75" customHeight="1" thickBot="1" x14ac:dyDescent="0.3">
      <c r="A83" s="511" t="s">
        <v>78</v>
      </c>
      <c r="B83" s="512"/>
      <c r="C83" s="240"/>
      <c r="D83" s="177" t="s">
        <v>79</v>
      </c>
      <c r="E83" s="185">
        <f>IF(D83=$N$6,1,IF(D83=$N$5,2,IF(D83=$N$4,3,IF(D83=$N$3,4,"n/a"))))</f>
        <v>1</v>
      </c>
      <c r="F83" s="597" t="s">
        <v>16</v>
      </c>
      <c r="G83" s="598"/>
      <c r="H83" s="598"/>
      <c r="I83" s="598"/>
      <c r="J83" s="598"/>
      <c r="K83" s="599"/>
      <c r="L83" s="390" t="s">
        <v>95</v>
      </c>
      <c r="Q83" s="164"/>
    </row>
    <row r="84" spans="1:17" s="163" customFormat="1" ht="26.25" customHeight="1" thickBot="1" x14ac:dyDescent="0.3">
      <c r="A84" s="220"/>
      <c r="B84" s="221"/>
      <c r="C84" s="222" t="s">
        <v>24</v>
      </c>
      <c r="D84" s="29" t="str">
        <f>IF(E84&lt;1.5,"Low",IF(E84&lt;2.5,"Moderate",IF(E84&lt;3.5,"Substantial",IF(E84&lt;4.5,"High","n/a"))))</f>
        <v>Low</v>
      </c>
      <c r="E84" s="154">
        <f>IF(COUNT(E82:E83)=0,"n/a",AVERAGE(E82:E83))</f>
        <v>1</v>
      </c>
      <c r="F84" s="51">
        <f>E84</f>
        <v>1</v>
      </c>
      <c r="G84" s="227"/>
      <c r="H84" s="336" t="s">
        <v>23</v>
      </c>
      <c r="I84" s="337" t="str">
        <f>D84</f>
        <v>Low</v>
      </c>
      <c r="J84" s="93">
        <f>IF(I84=$N$7,"n/a",IF(AND(I84=$N$5,D84=$N$6),1.5,IF(AND(I84=$N$4,D84=$N$5),2.5,IF(AND(I84=$N$3,D84=$N$4),3.5,IF(AND(I84=$N$6,D84=$N$5),1.49,IF(AND(I84=$N$5,D84=$N$4),2.49,IF(AND(I84=$N$4,D84=$N$3),3.49,E84)))))))</f>
        <v>1</v>
      </c>
      <c r="K84" s="338" t="s">
        <v>90</v>
      </c>
      <c r="L84" s="397"/>
      <c r="Q84" s="165"/>
    </row>
    <row r="85" spans="1:17" s="163" customFormat="1" ht="26.25" customHeight="1" thickBot="1" x14ac:dyDescent="0.3">
      <c r="A85" s="301" t="s">
        <v>217</v>
      </c>
      <c r="B85" s="300"/>
      <c r="C85" s="300"/>
      <c r="D85" s="300"/>
      <c r="E85" s="300"/>
      <c r="F85" s="300"/>
      <c r="G85" s="300"/>
      <c r="H85" s="300"/>
      <c r="I85" s="300"/>
      <c r="J85" s="300"/>
      <c r="K85" s="300"/>
      <c r="L85" s="397"/>
      <c r="Q85" s="165"/>
    </row>
    <row r="86" spans="1:17" s="163" customFormat="1" ht="21.75" customHeight="1" x14ac:dyDescent="0.25">
      <c r="A86" s="406" t="s">
        <v>173</v>
      </c>
      <c r="B86" s="302"/>
      <c r="C86" s="302"/>
      <c r="D86" s="302"/>
      <c r="E86" s="302"/>
      <c r="F86" s="302"/>
      <c r="G86" s="302"/>
      <c r="H86" s="302"/>
      <c r="I86" s="302"/>
      <c r="J86" s="302"/>
      <c r="K86" s="303"/>
      <c r="L86" s="397"/>
      <c r="Q86" s="165"/>
    </row>
    <row r="87" spans="1:17" s="163" customFormat="1" ht="33.75" customHeight="1" x14ac:dyDescent="0.25">
      <c r="A87" s="539" t="s">
        <v>152</v>
      </c>
      <c r="B87" s="540"/>
      <c r="C87" s="304"/>
      <c r="D87" s="235" t="s">
        <v>5</v>
      </c>
      <c r="E87" s="223">
        <f>IF(D87=$N$6,1,IF(D87=$N$5,2,IF(D87=$N$4,3,IF(D87=$N$3,4,"n/a"))))</f>
        <v>3</v>
      </c>
      <c r="F87" s="526" t="s">
        <v>285</v>
      </c>
      <c r="G87" s="526"/>
      <c r="H87" s="526"/>
      <c r="I87" s="526"/>
      <c r="J87" s="526"/>
      <c r="K87" s="526"/>
      <c r="L87" s="397"/>
      <c r="Q87" s="165"/>
    </row>
    <row r="88" spans="1:17" s="163" customFormat="1" ht="33.75" customHeight="1" x14ac:dyDescent="0.25">
      <c r="A88" s="539" t="s">
        <v>153</v>
      </c>
      <c r="B88" s="540"/>
      <c r="C88" s="304"/>
      <c r="D88" s="235" t="s">
        <v>5</v>
      </c>
      <c r="E88" s="223">
        <f>IF(D88=$N$6,1,IF(D88=$N$5,2,IF(D88=$N$4,3,IF(D88=$N$3,4,"n/a"))))</f>
        <v>3</v>
      </c>
      <c r="F88" s="526" t="s">
        <v>286</v>
      </c>
      <c r="G88" s="526"/>
      <c r="H88" s="526"/>
      <c r="I88" s="526"/>
      <c r="J88" s="526"/>
      <c r="K88" s="526"/>
      <c r="L88" s="390" t="s">
        <v>95</v>
      </c>
      <c r="Q88" s="165"/>
    </row>
    <row r="89" spans="1:17" s="163" customFormat="1" ht="30.75" customHeight="1" x14ac:dyDescent="0.25">
      <c r="A89" s="539" t="s">
        <v>154</v>
      </c>
      <c r="B89" s="540"/>
      <c r="C89" s="304"/>
      <c r="D89" s="235" t="s">
        <v>42</v>
      </c>
      <c r="E89" s="223">
        <f>IF(D89=$N$6,1,IF(D89=$N$5,2,IF(D89=$N$4,3,IF(D89=$N$3,4,"n/a"))))</f>
        <v>2</v>
      </c>
      <c r="F89" s="526" t="s">
        <v>287</v>
      </c>
      <c r="G89" s="526"/>
      <c r="H89" s="526"/>
      <c r="I89" s="526"/>
      <c r="J89" s="526"/>
      <c r="K89" s="526"/>
      <c r="L89" s="397"/>
      <c r="Q89" s="165"/>
    </row>
    <row r="90" spans="1:17" s="163" customFormat="1" ht="45.75" customHeight="1" thickBot="1" x14ac:dyDescent="0.3">
      <c r="A90" s="539" t="s">
        <v>174</v>
      </c>
      <c r="B90" s="540"/>
      <c r="C90" s="304"/>
      <c r="D90" s="235" t="s">
        <v>79</v>
      </c>
      <c r="E90" s="223">
        <f>IF(D90=$N$6,1,IF(D90=$N$5,2,IF(D90=$N$4,3,IF(D90=$N$3,4,"n/a"))))</f>
        <v>1</v>
      </c>
      <c r="F90" s="526" t="s">
        <v>288</v>
      </c>
      <c r="G90" s="526"/>
      <c r="H90" s="526"/>
      <c r="I90" s="526"/>
      <c r="J90" s="541"/>
      <c r="K90" s="526"/>
      <c r="L90" s="397"/>
      <c r="Q90" s="165"/>
    </row>
    <row r="91" spans="1:17" s="163" customFormat="1" ht="26.25" customHeight="1" thickBot="1" x14ac:dyDescent="0.3">
      <c r="A91" s="544"/>
      <c r="B91" s="545"/>
      <c r="C91" s="305" t="s">
        <v>24</v>
      </c>
      <c r="D91" s="29" t="str">
        <f>IF(E91&lt;1.5,"Low",IF(E91&lt;2.5,"Moderate",IF(E91&lt;3.5,"Substantial",IF(E91&lt;4.5,"High","n/a"))))</f>
        <v>Moderate</v>
      </c>
      <c r="E91" s="154">
        <f>IF(COUNT(E87:E90)=0,"n/a",AVERAGE(E87:E90))</f>
        <v>2.25</v>
      </c>
      <c r="F91" s="30">
        <f>E91</f>
        <v>2.25</v>
      </c>
      <c r="G91" s="227"/>
      <c r="H91" s="53" t="s">
        <v>23</v>
      </c>
      <c r="I91" s="28" t="str">
        <f>D91</f>
        <v>Moderate</v>
      </c>
      <c r="J91" s="32">
        <f>IF(I91=$N$7,"n/a",IF(AND(I91=$N$5,D91=$N$6),1.5,IF(AND(I91=$N$4,D91=$N$5),2.5,IF(AND(I91=$N$3,D91=$N$4),3.5,IF(AND(I91=$N$6,D91=$N$5),1.49,IF(AND(I91=$N$5,D91=$N$4),2.49,IF(AND(I91=$N$4,D91=$N$3),3.49,E91)))))))</f>
        <v>2.25</v>
      </c>
      <c r="K91" s="91" t="s">
        <v>90</v>
      </c>
      <c r="L91" s="397"/>
      <c r="Q91" s="165"/>
    </row>
    <row r="92" spans="1:17" s="163" customFormat="1" ht="21" customHeight="1" x14ac:dyDescent="0.25">
      <c r="A92" s="406" t="s">
        <v>165</v>
      </c>
      <c r="B92" s="302"/>
      <c r="C92" s="302"/>
      <c r="D92" s="302"/>
      <c r="E92" s="302"/>
      <c r="F92" s="302"/>
      <c r="G92" s="302"/>
      <c r="H92" s="302"/>
      <c r="I92" s="302"/>
      <c r="J92" s="302"/>
      <c r="K92" s="303"/>
      <c r="L92" s="397"/>
      <c r="Q92" s="165"/>
    </row>
    <row r="93" spans="1:17" s="163" customFormat="1" ht="47.25" customHeight="1" x14ac:dyDescent="0.25">
      <c r="A93" s="539" t="s">
        <v>166</v>
      </c>
      <c r="B93" s="540"/>
      <c r="C93" s="304"/>
      <c r="D93" s="178" t="s">
        <v>42</v>
      </c>
      <c r="E93" s="223">
        <f>IF(D93=$N$6,1,IF(D93=$N$5,2,IF(D93=$N$4,3,IF(D93=$N$3,4,"n/a"))))</f>
        <v>2</v>
      </c>
      <c r="F93" s="526" t="s">
        <v>306</v>
      </c>
      <c r="G93" s="526"/>
      <c r="H93" s="526"/>
      <c r="I93" s="526"/>
      <c r="J93" s="526"/>
      <c r="K93" s="526"/>
      <c r="L93" s="397"/>
      <c r="Q93" s="165"/>
    </row>
    <row r="94" spans="1:17" s="163" customFormat="1" ht="31.5" customHeight="1" thickBot="1" x14ac:dyDescent="0.3">
      <c r="A94" s="611" t="s">
        <v>176</v>
      </c>
      <c r="B94" s="612"/>
      <c r="C94" s="306"/>
      <c r="D94" s="177" t="s">
        <v>79</v>
      </c>
      <c r="E94" s="185">
        <f>IF(D94=$N$6,1,IF(D94=$N$5,2,IF(D94=$N$4,3,IF(D94=$N$3,4,"n/a"))))</f>
        <v>1</v>
      </c>
      <c r="F94" s="609" t="s">
        <v>289</v>
      </c>
      <c r="G94" s="610"/>
      <c r="H94" s="610"/>
      <c r="I94" s="610"/>
      <c r="J94" s="610"/>
      <c r="K94" s="608"/>
      <c r="L94" s="390" t="s">
        <v>95</v>
      </c>
      <c r="Q94" s="165"/>
    </row>
    <row r="95" spans="1:17" s="163" customFormat="1" ht="26.25" customHeight="1" thickBot="1" x14ac:dyDescent="0.3">
      <c r="A95" s="613"/>
      <c r="B95" s="614"/>
      <c r="C95" s="305" t="s">
        <v>24</v>
      </c>
      <c r="D95" s="29" t="str">
        <f>IF(E95&lt;1.5,"Low",IF(E95&lt;2.5,"Moderate",IF(E95&lt;3.5,"Substantial",IF(E95&lt;4.5,"High","n/a"))))</f>
        <v>Moderate</v>
      </c>
      <c r="E95" s="154">
        <f>IF(COUNT(E93:E94)=0,"n/a",AVERAGE(E93:E94))</f>
        <v>1.5</v>
      </c>
      <c r="F95" s="30">
        <f>E95</f>
        <v>1.5</v>
      </c>
      <c r="G95" s="226"/>
      <c r="H95" s="31" t="s">
        <v>23</v>
      </c>
      <c r="I95" s="28" t="str">
        <f>D95</f>
        <v>Moderate</v>
      </c>
      <c r="J95" s="32">
        <f>IF(I95=$N$7,"n/a",IF(AND(I95=$N$5,D95=$N$6),1.5,IF(AND(I95=$N$4,D95=$N$5),2.5,IF(AND(I95=$N$3,D95=$N$4),3.5,IF(AND(I95=$N$6,D95=$N$5),1.49,IF(AND(I95=$N$5,D95=$N$4),2.49,IF(AND(I95=$N$4,D95=$N$3),3.49,E95)))))))</f>
        <v>1.5</v>
      </c>
      <c r="K95" s="91" t="s">
        <v>90</v>
      </c>
      <c r="L95" s="397"/>
      <c r="Q95" s="165"/>
    </row>
    <row r="96" spans="1:17" s="163" customFormat="1" ht="21" customHeight="1" x14ac:dyDescent="0.25">
      <c r="A96" s="406" t="s">
        <v>156</v>
      </c>
      <c r="B96" s="302"/>
      <c r="C96" s="302"/>
      <c r="D96" s="302"/>
      <c r="E96" s="302"/>
      <c r="F96" s="302"/>
      <c r="G96" s="302"/>
      <c r="H96" s="302"/>
      <c r="I96" s="302"/>
      <c r="J96" s="302"/>
      <c r="K96" s="303"/>
      <c r="L96" s="397"/>
      <c r="Q96" s="165"/>
    </row>
    <row r="97" spans="1:17" s="163" customFormat="1" ht="33.75" customHeight="1" x14ac:dyDescent="0.25">
      <c r="A97" s="539" t="s">
        <v>157</v>
      </c>
      <c r="B97" s="540"/>
      <c r="C97" s="307"/>
      <c r="D97" s="178" t="s">
        <v>42</v>
      </c>
      <c r="E97" s="125">
        <f>IF(D97=$N$6,1,IF(D97=$N$5,2,IF(D97=$N$4,3,IF(D97=$N$3,4,"n/a"))))</f>
        <v>2</v>
      </c>
      <c r="F97" s="526" t="s">
        <v>290</v>
      </c>
      <c r="G97" s="526"/>
      <c r="H97" s="526"/>
      <c r="I97" s="526"/>
      <c r="J97" s="526"/>
      <c r="K97" s="526"/>
      <c r="L97" s="390" t="s">
        <v>95</v>
      </c>
      <c r="Q97" s="165"/>
    </row>
    <row r="98" spans="1:17" s="163" customFormat="1" ht="33" customHeight="1" x14ac:dyDescent="0.25">
      <c r="A98" s="611" t="s">
        <v>158</v>
      </c>
      <c r="B98" s="615"/>
      <c r="C98" s="307"/>
      <c r="D98" s="50" t="s">
        <v>79</v>
      </c>
      <c r="E98" s="125">
        <f>IF(D98=$N$6,1,IF(D98=$N$5,2,IF(D98=$N$4,3,IF(D98=$N$3,4,"n/a"))))</f>
        <v>1</v>
      </c>
      <c r="F98" s="605" t="s">
        <v>291</v>
      </c>
      <c r="G98" s="520"/>
      <c r="H98" s="520"/>
      <c r="I98" s="520"/>
      <c r="J98" s="520"/>
      <c r="K98" s="606"/>
      <c r="L98" s="390" t="s">
        <v>95</v>
      </c>
      <c r="P98" s="323"/>
      <c r="Q98" s="165"/>
    </row>
    <row r="99" spans="1:17" s="163" customFormat="1" ht="31.5" customHeight="1" thickBot="1" x14ac:dyDescent="0.3">
      <c r="A99" s="616" t="s">
        <v>159</v>
      </c>
      <c r="B99" s="617"/>
      <c r="C99" s="308"/>
      <c r="D99" s="298" t="s">
        <v>42</v>
      </c>
      <c r="E99" s="299">
        <f>IF(D99=$N$6,1,IF(D99=$N$5,2,IF(D99=$N$4,3,IF(D99=$N$3,4,"n/a"))))</f>
        <v>2</v>
      </c>
      <c r="F99" s="607" t="s">
        <v>16</v>
      </c>
      <c r="G99" s="521"/>
      <c r="H99" s="521"/>
      <c r="I99" s="521"/>
      <c r="J99" s="521"/>
      <c r="K99" s="608"/>
      <c r="L99" s="397"/>
      <c r="P99" s="323"/>
      <c r="Q99" s="165"/>
    </row>
    <row r="100" spans="1:17" s="163" customFormat="1" ht="26.25" customHeight="1" thickBot="1" x14ac:dyDescent="0.3">
      <c r="A100" s="603"/>
      <c r="B100" s="604"/>
      <c r="C100" s="305" t="s">
        <v>24</v>
      </c>
      <c r="D100" s="29" t="str">
        <f>IF(E100&lt;1.5,"Low",IF(E100&lt;2.5,"Moderate",IF(E100&lt;3.5,"Substantial",IF(E100&lt;4.5,"High","n/a"))))</f>
        <v>Moderate</v>
      </c>
      <c r="E100" s="154">
        <f>IF(COUNT(E97:E99)=0,"n/a",AVERAGE(E97:E99))</f>
        <v>1.6666666666666667</v>
      </c>
      <c r="F100" s="30">
        <f>E100</f>
        <v>1.6666666666666667</v>
      </c>
      <c r="G100" s="226"/>
      <c r="H100" s="31" t="s">
        <v>23</v>
      </c>
      <c r="I100" s="28" t="str">
        <f>D100</f>
        <v>Moderate</v>
      </c>
      <c r="J100" s="32">
        <f>IF(I100=$N$7,"n/a",IF(AND(I100=$N$5,D100=$N$6),1.5,IF(AND(I100=$N$4,D100=$N$5),2.5,IF(AND(I100=$N$3,D100=$N$4),3.5,IF(AND(I100=$N$6,D100=$N$5),1.49,IF(AND(I100=$N$5,D100=$N$4),2.49,IF(AND(I100=$N$4,D100=$N$3),3.49,E100)))))))</f>
        <v>1.6666666666666667</v>
      </c>
      <c r="K100" s="91" t="s">
        <v>90</v>
      </c>
      <c r="L100" s="397"/>
      <c r="P100" s="323"/>
      <c r="Q100" s="165"/>
    </row>
    <row r="101" spans="1:17" s="163" customFormat="1" ht="23.25" customHeight="1" thickBot="1" x14ac:dyDescent="0.3">
      <c r="A101" s="166" t="s">
        <v>218</v>
      </c>
      <c r="B101" s="167"/>
      <c r="C101" s="167"/>
      <c r="D101" s="167"/>
      <c r="E101" s="167"/>
      <c r="F101" s="167"/>
      <c r="G101" s="167"/>
      <c r="H101" s="167"/>
      <c r="I101" s="167"/>
      <c r="J101" s="167"/>
      <c r="K101" s="167"/>
      <c r="L101" s="397"/>
      <c r="M101" s="165"/>
    </row>
    <row r="102" spans="1:17" s="163" customFormat="1" ht="20.25" customHeight="1" x14ac:dyDescent="0.25">
      <c r="A102" s="407" t="s">
        <v>161</v>
      </c>
      <c r="B102" s="224"/>
      <c r="C102" s="224"/>
      <c r="D102" s="224"/>
      <c r="E102" s="224"/>
      <c r="F102" s="224"/>
      <c r="G102" s="224"/>
      <c r="H102" s="224"/>
      <c r="I102" s="224"/>
      <c r="J102" s="224"/>
      <c r="K102" s="225"/>
      <c r="L102" s="397"/>
    </row>
    <row r="103" spans="1:17" s="163" customFormat="1" ht="30.75" customHeight="1" x14ac:dyDescent="0.25">
      <c r="A103" s="524" t="s">
        <v>179</v>
      </c>
      <c r="B103" s="525"/>
      <c r="C103" s="241"/>
      <c r="D103" s="235" t="s">
        <v>79</v>
      </c>
      <c r="E103" s="223">
        <f>IF(D103=$N$6,1,IF(D103=$N$5,2,IF(D103=$N$4,3,IF(D103=$N$3,4,"n/a"))))</f>
        <v>1</v>
      </c>
      <c r="F103" s="526" t="s">
        <v>310</v>
      </c>
      <c r="G103" s="526"/>
      <c r="H103" s="526"/>
      <c r="I103" s="526"/>
      <c r="J103" s="526"/>
      <c r="K103" s="526"/>
      <c r="L103" s="390" t="s">
        <v>95</v>
      </c>
      <c r="Q103" s="165"/>
    </row>
    <row r="104" spans="1:17" s="163" customFormat="1" ht="32.25" customHeight="1" x14ac:dyDescent="0.25">
      <c r="A104" s="593" t="s">
        <v>180</v>
      </c>
      <c r="B104" s="594"/>
      <c r="C104" s="242"/>
      <c r="D104" s="205" t="s">
        <v>79</v>
      </c>
      <c r="E104" s="125">
        <f>IF(D104=$N$6,1,IF(D104=$N$5,2,IF(D104=$N$4,3,IF(D104=$N$3,4,"n/a"))))</f>
        <v>1</v>
      </c>
      <c r="F104" s="520" t="s">
        <v>314</v>
      </c>
      <c r="G104" s="520"/>
      <c r="H104" s="520"/>
      <c r="I104" s="520"/>
      <c r="J104" s="520"/>
      <c r="K104" s="520"/>
      <c r="L104" s="390" t="s">
        <v>95</v>
      </c>
      <c r="Q104" s="168"/>
    </row>
    <row r="105" spans="1:17" ht="31.5" customHeight="1" thickBot="1" x14ac:dyDescent="0.3">
      <c r="A105" s="537" t="s">
        <v>181</v>
      </c>
      <c r="B105" s="538"/>
      <c r="C105" s="243"/>
      <c r="D105" s="175" t="s">
        <v>79</v>
      </c>
      <c r="E105" s="185">
        <f>IF(D105=$N$6,1,IF(D105=$N$5,2,IF(D105=$N$4,3,IF(D105=$N$3,4,"n/a"))))</f>
        <v>1</v>
      </c>
      <c r="F105" s="520" t="s">
        <v>309</v>
      </c>
      <c r="G105" s="521"/>
      <c r="H105" s="520"/>
      <c r="I105" s="520"/>
      <c r="J105" s="521"/>
      <c r="K105" s="520"/>
      <c r="L105" s="390" t="s">
        <v>95</v>
      </c>
    </row>
    <row r="106" spans="1:17" ht="32.25" customHeight="1" thickBot="1" x14ac:dyDescent="0.3">
      <c r="A106" s="542"/>
      <c r="B106" s="543"/>
      <c r="C106" s="41" t="s">
        <v>24</v>
      </c>
      <c r="D106" s="29" t="str">
        <f>IF(E106&lt;1.5,"Low",IF(E106&lt;2.5,"Moderate",IF(E106&lt;3.5,"Substantial",IF(E106&lt;4.5,"High","n/a"))))</f>
        <v>Low</v>
      </c>
      <c r="E106" s="154">
        <f>IF(COUNT(E103:E105)=0,"n/a",AVERAGE(E103:E105))</f>
        <v>1</v>
      </c>
      <c r="F106" s="30">
        <f>E106</f>
        <v>1</v>
      </c>
      <c r="G106" s="227"/>
      <c r="H106" s="53" t="s">
        <v>23</v>
      </c>
      <c r="I106" s="28" t="s">
        <v>42</v>
      </c>
      <c r="J106" s="32">
        <f>IF(I106=$N$7,"n/a",IF(AND(I106=$N$5,D106=$N$6),1.5,IF(AND(I106=$N$4,D106=$N$5),2.5,IF(AND(I106=$N$3,D106=$N$4),3.5,IF(AND(I106=$N$6,D106=$N$5),1.49,IF(AND(I106=$N$5,D106=$N$4),2.49,IF(AND(I106=$N$4,D106=$N$3),3.49,E106)))))))</f>
        <v>1</v>
      </c>
      <c r="K106" s="91" t="s">
        <v>90</v>
      </c>
      <c r="L106" s="392"/>
    </row>
    <row r="107" spans="1:17" ht="19.5" customHeight="1" x14ac:dyDescent="0.25">
      <c r="A107" s="408" t="s">
        <v>162</v>
      </c>
      <c r="B107" s="224"/>
      <c r="C107" s="224"/>
      <c r="D107" s="224"/>
      <c r="E107" s="224"/>
      <c r="F107" s="224"/>
      <c r="G107" s="224"/>
      <c r="H107" s="224"/>
      <c r="I107" s="224"/>
      <c r="J107" s="224"/>
      <c r="K107" s="225"/>
      <c r="L107" s="392"/>
    </row>
    <row r="108" spans="1:17" ht="31.5" customHeight="1" x14ac:dyDescent="0.25">
      <c r="A108" s="524" t="s">
        <v>182</v>
      </c>
      <c r="B108" s="525"/>
      <c r="C108" s="241"/>
      <c r="D108" s="178" t="s">
        <v>42</v>
      </c>
      <c r="E108" s="223">
        <f>IF(D108=$N$6,1,IF(D108=$N$5,2,IF(D108=$N$4,3,IF(D108=$N$3,4,"n/a"))))</f>
        <v>2</v>
      </c>
      <c r="F108" s="526" t="s">
        <v>308</v>
      </c>
      <c r="G108" s="526"/>
      <c r="H108" s="526"/>
      <c r="I108" s="526"/>
      <c r="J108" s="526"/>
      <c r="K108" s="526"/>
      <c r="L108" s="392"/>
    </row>
    <row r="109" spans="1:17" ht="31.5" customHeight="1" thickBot="1" x14ac:dyDescent="0.3">
      <c r="A109" s="595" t="s">
        <v>183</v>
      </c>
      <c r="B109" s="596"/>
      <c r="C109" s="244"/>
      <c r="D109" s="177" t="s">
        <v>42</v>
      </c>
      <c r="E109" s="185">
        <f>IF(D109=$N$6,1,IF(D109=$N$5,2,IF(D109=$N$4,3,IF(D109=$N$3,4,"n/a"))))</f>
        <v>2</v>
      </c>
      <c r="F109" s="609" t="s">
        <v>307</v>
      </c>
      <c r="G109" s="610"/>
      <c r="H109" s="610"/>
      <c r="I109" s="610"/>
      <c r="J109" s="610"/>
      <c r="K109" s="608"/>
      <c r="L109" s="392"/>
    </row>
    <row r="110" spans="1:17" ht="27" customHeight="1" thickBot="1" x14ac:dyDescent="0.3">
      <c r="A110" s="522"/>
      <c r="B110" s="523"/>
      <c r="C110" s="41" t="s">
        <v>24</v>
      </c>
      <c r="D110" s="29" t="str">
        <f>IF(E110&lt;1.5,"Low",IF(E110&lt;2.5,"Moderate",IF(E110&lt;3.5,"Substantial",IF(E110&lt;4.5,"High","n/a"))))</f>
        <v>Moderate</v>
      </c>
      <c r="E110" s="154">
        <f>IF(COUNT(E108:E109)=0,"n/a",AVERAGE(E108:E109))</f>
        <v>2</v>
      </c>
      <c r="F110" s="30">
        <f>E110</f>
        <v>2</v>
      </c>
      <c r="G110" s="226"/>
      <c r="H110" s="31" t="s">
        <v>23</v>
      </c>
      <c r="I110" s="28" t="s">
        <v>42</v>
      </c>
      <c r="J110" s="32">
        <f>IF(I110=$N$7,"n/a",IF(AND(I110=$N$5,D110=$N$6),1.5,IF(AND(I110=$N$4,D110=$N$5),2.5,IF(AND(I110=$N$3,D110=$N$4),3.5,IF(AND(I110=$N$6,D110=$N$5),1.49,IF(AND(I110=$N$5,D110=$N$4),2.49,IF(AND(I110=$N$4,D110=$N$3),3.49,E110)))))))</f>
        <v>2</v>
      </c>
      <c r="K110" s="91" t="s">
        <v>90</v>
      </c>
      <c r="L110" s="392"/>
    </row>
    <row r="111" spans="1:17" ht="21" customHeight="1" x14ac:dyDescent="0.25">
      <c r="A111" s="408" t="s">
        <v>163</v>
      </c>
      <c r="B111" s="224"/>
      <c r="C111" s="224"/>
      <c r="D111" s="224"/>
      <c r="E111" s="224"/>
      <c r="F111" s="224"/>
      <c r="G111" s="224"/>
      <c r="H111" s="224"/>
      <c r="I111" s="224"/>
      <c r="J111" s="224"/>
      <c r="K111" s="225"/>
      <c r="L111" s="392"/>
      <c r="Q111" s="169"/>
    </row>
    <row r="112" spans="1:17" ht="29.25" customHeight="1" x14ac:dyDescent="0.25">
      <c r="A112" s="524" t="s">
        <v>184</v>
      </c>
      <c r="B112" s="525"/>
      <c r="C112" s="241"/>
      <c r="D112" s="235" t="s">
        <v>42</v>
      </c>
      <c r="E112" s="223">
        <f>IF(D112=$N$6,1,IF(D112=$N$5,2,IF(D112=$N$4,3,IF(D112=$N$3,4,"n/a"))))</f>
        <v>2</v>
      </c>
      <c r="F112" s="526" t="s">
        <v>16</v>
      </c>
      <c r="G112" s="526"/>
      <c r="H112" s="526"/>
      <c r="I112" s="526"/>
      <c r="J112" s="526"/>
      <c r="K112" s="526"/>
      <c r="L112" s="392"/>
    </row>
    <row r="113" spans="1:12" ht="30.75" customHeight="1" x14ac:dyDescent="0.25">
      <c r="A113" s="593" t="s">
        <v>185</v>
      </c>
      <c r="B113" s="594"/>
      <c r="C113" s="242"/>
      <c r="D113" s="205" t="s">
        <v>42</v>
      </c>
      <c r="E113" s="125">
        <f>IF(D113=$N$6,1,IF(D113=$N$5,2,IF(D113=$N$4,3,IF(D113=$N$3,4,"n/a"))))</f>
        <v>2</v>
      </c>
      <c r="F113" s="605" t="s">
        <v>16</v>
      </c>
      <c r="G113" s="520"/>
      <c r="H113" s="520"/>
      <c r="I113" s="520"/>
      <c r="J113" s="520"/>
      <c r="K113" s="606"/>
      <c r="L113" s="392"/>
    </row>
    <row r="114" spans="1:12" ht="42.75" customHeight="1" thickBot="1" x14ac:dyDescent="0.3">
      <c r="A114" s="537" t="s">
        <v>164</v>
      </c>
      <c r="B114" s="538"/>
      <c r="C114" s="243"/>
      <c r="D114" s="175" t="s">
        <v>5</v>
      </c>
      <c r="E114" s="185">
        <f>IF(D114=$N$6,1,IF(D114=$N$5,2,IF(D114=$N$4,3,IF(D114=$N$3,4,"n/a"))))</f>
        <v>3</v>
      </c>
      <c r="F114" s="607" t="s">
        <v>16</v>
      </c>
      <c r="G114" s="521"/>
      <c r="H114" s="521"/>
      <c r="I114" s="521"/>
      <c r="J114" s="521"/>
      <c r="K114" s="608"/>
      <c r="L114" s="390" t="s">
        <v>95</v>
      </c>
    </row>
    <row r="115" spans="1:12" ht="26.25" customHeight="1" thickBot="1" x14ac:dyDescent="0.3">
      <c r="A115" s="529"/>
      <c r="B115" s="530"/>
      <c r="C115" s="41" t="s">
        <v>24</v>
      </c>
      <c r="D115" s="29" t="str">
        <f>IF(E115&lt;1.5,"Low",IF(E115&lt;2.5,"Moderate",IF(E115&lt;3.5,"Substantial",IF(E115&lt;4.5,"High","n/a"))))</f>
        <v>Moderate</v>
      </c>
      <c r="E115" s="154">
        <f>IF(COUNT(E112:E114)=0,"n/a",AVERAGE(E112:E114))</f>
        <v>2.3333333333333335</v>
      </c>
      <c r="F115" s="30">
        <f>E115</f>
        <v>2.3333333333333335</v>
      </c>
      <c r="G115" s="226"/>
      <c r="H115" s="31" t="s">
        <v>23</v>
      </c>
      <c r="I115" s="28" t="str">
        <f>D115</f>
        <v>Moderate</v>
      </c>
      <c r="J115" s="32">
        <f>IF(I115=$N$7,"n/a",IF(AND(I115=$N$5,D115=$N$6),1.5,IF(AND(I115=$N$4,D115=$N$5),2.5,IF(AND(I115=$N$3,D115=$N$4),3.5,IF(AND(I115=$N$6,D115=$N$5),1.49,IF(AND(I115=$N$5,D115=$N$4),2.49,IF(AND(I115=$N$4,D115=$N$3),3.49,E115)))))))</f>
        <v>2.3333333333333335</v>
      </c>
      <c r="K115" s="91" t="s">
        <v>90</v>
      </c>
      <c r="L115" s="392"/>
    </row>
    <row r="116" spans="1:12" ht="23.25" customHeight="1" x14ac:dyDescent="0.25">
      <c r="A116" s="408" t="s">
        <v>167</v>
      </c>
      <c r="B116" s="224"/>
      <c r="C116" s="224"/>
      <c r="D116" s="224"/>
      <c r="E116" s="224"/>
      <c r="F116" s="224"/>
      <c r="G116" s="224"/>
      <c r="H116" s="224"/>
      <c r="I116" s="224"/>
      <c r="J116" s="224"/>
      <c r="K116" s="225"/>
      <c r="L116" s="392"/>
    </row>
    <row r="117" spans="1:12" ht="33" customHeight="1" x14ac:dyDescent="0.25">
      <c r="A117" s="535" t="s">
        <v>275</v>
      </c>
      <c r="B117" s="536"/>
      <c r="C117" s="245"/>
      <c r="D117" s="178" t="s">
        <v>42</v>
      </c>
      <c r="E117" s="125">
        <f>IF(D117=$N$6,1,IF(D117=$N$5,2,IF(D117=$N$4,3,IF(D117=$N$3,4,"n/a"))))</f>
        <v>2</v>
      </c>
      <c r="F117" s="526" t="s">
        <v>276</v>
      </c>
      <c r="G117" s="526"/>
      <c r="H117" s="526"/>
      <c r="I117" s="526"/>
      <c r="J117" s="526"/>
      <c r="K117" s="526"/>
      <c r="L117" s="390"/>
    </row>
    <row r="118" spans="1:12" ht="33" customHeight="1" x14ac:dyDescent="0.25">
      <c r="A118" s="535" t="s">
        <v>168</v>
      </c>
      <c r="B118" s="536"/>
      <c r="C118" s="242"/>
      <c r="D118" s="205" t="s">
        <v>19</v>
      </c>
      <c r="E118" s="125" t="str">
        <f>IF(D118=$N$6,1,IF(D118=$N$5,2,IF(D118=$N$4,3,IF(D118=$N$3,4,"n/a"))))</f>
        <v>n/a</v>
      </c>
      <c r="F118" s="605" t="s">
        <v>16</v>
      </c>
      <c r="G118" s="520"/>
      <c r="H118" s="520"/>
      <c r="I118" s="520"/>
      <c r="J118" s="520"/>
      <c r="K118" s="606"/>
      <c r="L118" s="390"/>
    </row>
    <row r="119" spans="1:12" ht="34.5" customHeight="1" thickBot="1" x14ac:dyDescent="0.3">
      <c r="A119" s="533" t="s">
        <v>191</v>
      </c>
      <c r="B119" s="534"/>
      <c r="C119" s="245"/>
      <c r="D119" s="177" t="s">
        <v>19</v>
      </c>
      <c r="E119" s="185" t="str">
        <f>IF(D119=$N$6,1,IF(D119=$N$5,2,IF(D119=$N$4,3,IF(D119=$N$3,4,"n/a"))))</f>
        <v>n/a</v>
      </c>
      <c r="F119" s="607" t="s">
        <v>16</v>
      </c>
      <c r="G119" s="521"/>
      <c r="H119" s="521"/>
      <c r="I119" s="521"/>
      <c r="J119" s="521"/>
      <c r="K119" s="608"/>
      <c r="L119" s="390"/>
    </row>
    <row r="120" spans="1:12" ht="27" customHeight="1" thickBot="1" x14ac:dyDescent="0.3">
      <c r="A120" s="522"/>
      <c r="B120" s="523"/>
      <c r="C120" s="41" t="s">
        <v>24</v>
      </c>
      <c r="D120" s="29" t="str">
        <f>IF(E120&lt;1.5,"Low",IF(E120&lt;2.5,"Moderate",IF(E120&lt;3.5,"Substantial",IF(E120&lt;4.5,"High","n/a"))))</f>
        <v>Moderate</v>
      </c>
      <c r="E120" s="154">
        <f>IF(COUNT(E117:E119)=0,"n/a",AVERAGE(E117:E119))</f>
        <v>2</v>
      </c>
      <c r="F120" s="30">
        <f>E120</f>
        <v>2</v>
      </c>
      <c r="G120" s="226"/>
      <c r="H120" s="31" t="s">
        <v>23</v>
      </c>
      <c r="I120" s="28" t="str">
        <f>D120</f>
        <v>Moderate</v>
      </c>
      <c r="J120" s="32">
        <f>IF(I120=$N$7,"n/a",IF(AND(I120=$N$5,D120=$N$6),1.5,IF(AND(I120=$N$4,D120=$N$5),2.5,IF(AND(I120=$N$3,D120=$N$4),3.5,IF(AND(I120=$N$6,D120=$N$5),1.49,IF(AND(I120=$N$5,D120=$N$4),2.49,IF(AND(I120=$N$4,D120=$N$3),3.49,E120)))))))</f>
        <v>2</v>
      </c>
      <c r="K120" s="91" t="s">
        <v>90</v>
      </c>
      <c r="L120" s="392"/>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7" zoomScaleNormal="100" zoomScaleSheetLayoutView="115" workbookViewId="0">
      <selection activeCell="B10" sqref="B10"/>
    </sheetView>
  </sheetViews>
  <sheetFormatPr baseColWidth="10" defaultColWidth="8.88671875" defaultRowHeight="13.2" x14ac:dyDescent="0.25"/>
  <cols>
    <col min="1" max="1" width="12.88671875" style="95" customWidth="1"/>
    <col min="2" max="2" width="126" style="95" customWidth="1"/>
    <col min="3" max="3" width="8.88671875" style="95"/>
    <col min="4" max="5" width="17.6640625" style="95" customWidth="1"/>
    <col min="6" max="6" width="17.88671875" style="95" customWidth="1"/>
    <col min="7" max="16384" width="8.88671875" style="95"/>
  </cols>
  <sheetData>
    <row r="1" spans="1:2" ht="24" customHeight="1" thickBot="1" x14ac:dyDescent="0.3">
      <c r="A1" s="619" t="s">
        <v>121</v>
      </c>
      <c r="B1" s="620"/>
    </row>
    <row r="2" spans="1:2" s="163" customFormat="1" ht="23.25" customHeight="1" x14ac:dyDescent="0.25">
      <c r="A2" s="621" t="s">
        <v>207</v>
      </c>
      <c r="B2" s="622"/>
    </row>
    <row r="3" spans="1:2" ht="40.5" customHeight="1" x14ac:dyDescent="0.25">
      <c r="A3" s="400" t="s">
        <v>196</v>
      </c>
      <c r="B3" s="405" t="s">
        <v>192</v>
      </c>
    </row>
    <row r="4" spans="1:2" ht="36" customHeight="1" x14ac:dyDescent="0.25">
      <c r="A4" s="423" t="s">
        <v>197</v>
      </c>
      <c r="B4" s="97" t="s">
        <v>194</v>
      </c>
    </row>
    <row r="5" spans="1:2" ht="36" customHeight="1" thickBot="1" x14ac:dyDescent="0.3">
      <c r="A5" s="400" t="s">
        <v>211</v>
      </c>
      <c r="B5" s="403" t="s">
        <v>212</v>
      </c>
    </row>
    <row r="6" spans="1:2" ht="23.25" customHeight="1" x14ac:dyDescent="0.25">
      <c r="A6" s="623" t="s">
        <v>193</v>
      </c>
      <c r="B6" s="624"/>
    </row>
    <row r="7" spans="1:2" ht="21.75" customHeight="1" x14ac:dyDescent="0.25">
      <c r="A7" s="399" t="s">
        <v>133</v>
      </c>
      <c r="B7" s="264"/>
    </row>
    <row r="8" spans="1:2" ht="37.5" customHeight="1" x14ac:dyDescent="0.25">
      <c r="A8" s="96">
        <v>1</v>
      </c>
      <c r="B8" s="405" t="s">
        <v>195</v>
      </c>
    </row>
    <row r="9" spans="1:2" ht="22.5" customHeight="1" x14ac:dyDescent="0.3">
      <c r="A9" s="399" t="s">
        <v>131</v>
      </c>
      <c r="B9" s="263"/>
    </row>
    <row r="10" spans="1:2" ht="130.5" customHeight="1" x14ac:dyDescent="0.25">
      <c r="A10" s="404">
        <f>+A8+1</f>
        <v>2</v>
      </c>
      <c r="B10" s="97" t="s">
        <v>208</v>
      </c>
    </row>
    <row r="11" spans="1:2" ht="27" customHeight="1" x14ac:dyDescent="0.25">
      <c r="A11" s="404">
        <f>+A10+1</f>
        <v>3</v>
      </c>
      <c r="B11" s="97" t="s">
        <v>198</v>
      </c>
    </row>
    <row r="12" spans="1:2" ht="23.25" customHeight="1" x14ac:dyDescent="0.25">
      <c r="A12" s="404">
        <f t="shared" ref="A12:A13" si="0">+A11+1</f>
        <v>4</v>
      </c>
      <c r="B12" s="97" t="s">
        <v>205</v>
      </c>
    </row>
    <row r="13" spans="1:2" ht="114" customHeight="1" x14ac:dyDescent="0.25">
      <c r="A13" s="404">
        <f t="shared" si="0"/>
        <v>5</v>
      </c>
      <c r="B13" s="97" t="s">
        <v>206</v>
      </c>
    </row>
    <row r="14" spans="1:2" ht="22.5" customHeight="1" x14ac:dyDescent="0.25">
      <c r="A14" s="399" t="s">
        <v>132</v>
      </c>
      <c r="B14" s="264"/>
    </row>
    <row r="15" spans="1:2" ht="54.75" customHeight="1" x14ac:dyDescent="0.25">
      <c r="A15" s="404">
        <f>+A13+1</f>
        <v>6</v>
      </c>
      <c r="B15" s="97" t="s">
        <v>199</v>
      </c>
    </row>
    <row r="16" spans="1:2" ht="23.25" customHeight="1" x14ac:dyDescent="0.25">
      <c r="A16" s="404">
        <f t="shared" ref="A16:A18" si="1">+A15+1</f>
        <v>7</v>
      </c>
      <c r="B16" s="97" t="s">
        <v>200</v>
      </c>
    </row>
    <row r="17" spans="1:6" ht="24.75" customHeight="1" x14ac:dyDescent="0.25">
      <c r="A17" s="404">
        <f t="shared" si="1"/>
        <v>8</v>
      </c>
      <c r="B17" s="97" t="s">
        <v>201</v>
      </c>
    </row>
    <row r="18" spans="1:6" ht="24.75" customHeight="1" x14ac:dyDescent="0.25">
      <c r="A18" s="404">
        <f t="shared" si="1"/>
        <v>9</v>
      </c>
      <c r="B18" s="97" t="s">
        <v>202</v>
      </c>
    </row>
    <row r="19" spans="1:6" ht="21.75" customHeight="1" x14ac:dyDescent="0.25">
      <c r="A19" s="399" t="s">
        <v>133</v>
      </c>
      <c r="B19" s="264"/>
    </row>
    <row r="20" spans="1:6" ht="40.5" customHeight="1" thickBot="1" x14ac:dyDescent="0.3">
      <c r="A20" s="96">
        <f>+A18+1</f>
        <v>10</v>
      </c>
      <c r="B20" s="403" t="s">
        <v>203</v>
      </c>
    </row>
    <row r="21" spans="1:6" ht="52.5" customHeight="1" thickBot="1" x14ac:dyDescent="0.3">
      <c r="A21" s="402" t="s">
        <v>122</v>
      </c>
      <c r="B21" s="265" t="s">
        <v>204</v>
      </c>
      <c r="E21" s="14"/>
      <c r="F21" s="14"/>
    </row>
    <row r="24" spans="1:6" ht="17.25" customHeight="1" x14ac:dyDescent="0.25">
      <c r="A24" s="401" t="s">
        <v>92</v>
      </c>
      <c r="B24" s="401" t="s">
        <v>91</v>
      </c>
    </row>
    <row r="25" spans="1:6" x14ac:dyDescent="0.25">
      <c r="A25" s="98" t="s">
        <v>93</v>
      </c>
      <c r="B25" s="98" t="s">
        <v>72</v>
      </c>
    </row>
    <row r="26" spans="1:6" x14ac:dyDescent="0.25">
      <c r="A26" s="98" t="s">
        <v>94</v>
      </c>
      <c r="B26" s="98" t="s">
        <v>72</v>
      </c>
    </row>
    <row r="27" spans="1:6" x14ac:dyDescent="0.25">
      <c r="A27" s="98" t="s">
        <v>96</v>
      </c>
      <c r="B27" s="99" t="s">
        <v>97</v>
      </c>
    </row>
    <row r="28" spans="1:6" ht="34.799999999999997" x14ac:dyDescent="0.25">
      <c r="A28" s="100">
        <v>2.1</v>
      </c>
      <c r="B28" s="101" t="s">
        <v>63</v>
      </c>
    </row>
    <row r="29" spans="1:6" x14ac:dyDescent="0.25">
      <c r="A29" s="102" t="s">
        <v>98</v>
      </c>
      <c r="B29" s="102" t="s">
        <v>64</v>
      </c>
    </row>
    <row r="30" spans="1:6" x14ac:dyDescent="0.25">
      <c r="A30" s="102" t="s">
        <v>99</v>
      </c>
      <c r="B30" s="102" t="s">
        <v>47</v>
      </c>
    </row>
    <row r="31" spans="1:6" ht="23.4" x14ac:dyDescent="0.25">
      <c r="A31" s="103" t="s">
        <v>100</v>
      </c>
      <c r="B31" s="102" t="s">
        <v>66</v>
      </c>
    </row>
    <row r="32" spans="1:6" x14ac:dyDescent="0.25">
      <c r="A32" s="104" t="s">
        <v>101</v>
      </c>
      <c r="B32" s="104" t="s">
        <v>32</v>
      </c>
    </row>
    <row r="33" spans="1:3" ht="22.8" x14ac:dyDescent="0.25">
      <c r="A33" s="105">
        <v>4</v>
      </c>
      <c r="B33" s="105" t="s">
        <v>102</v>
      </c>
    </row>
    <row r="34" spans="1:3" x14ac:dyDescent="0.25">
      <c r="A34" s="90" t="s">
        <v>103</v>
      </c>
      <c r="B34" s="90" t="s">
        <v>190</v>
      </c>
    </row>
    <row r="35" spans="1:3" x14ac:dyDescent="0.25">
      <c r="A35" s="90" t="s">
        <v>104</v>
      </c>
      <c r="B35" s="90" t="s">
        <v>115</v>
      </c>
    </row>
    <row r="36" spans="1:3" x14ac:dyDescent="0.25">
      <c r="A36" s="90" t="s">
        <v>105</v>
      </c>
      <c r="B36" s="90" t="s">
        <v>114</v>
      </c>
    </row>
    <row r="37" spans="1:3" ht="34.200000000000003" x14ac:dyDescent="0.25">
      <c r="A37" s="90" t="s">
        <v>106</v>
      </c>
      <c r="B37" s="90" t="s">
        <v>107</v>
      </c>
    </row>
    <row r="38" spans="1:3" ht="22.8" x14ac:dyDescent="0.25">
      <c r="A38" s="90" t="s">
        <v>108</v>
      </c>
      <c r="B38" s="90" t="s">
        <v>76</v>
      </c>
    </row>
    <row r="39" spans="1:3" x14ac:dyDescent="0.25">
      <c r="A39" s="90" t="s">
        <v>109</v>
      </c>
      <c r="B39" s="90" t="s">
        <v>116</v>
      </c>
    </row>
    <row r="40" spans="1:3" x14ac:dyDescent="0.25">
      <c r="A40" s="320" t="s">
        <v>110</v>
      </c>
      <c r="B40" s="320" t="s">
        <v>155</v>
      </c>
    </row>
    <row r="41" spans="1:3" x14ac:dyDescent="0.25">
      <c r="A41" s="321" t="s">
        <v>175</v>
      </c>
      <c r="B41" s="321" t="s">
        <v>178</v>
      </c>
    </row>
    <row r="42" spans="1:3" x14ac:dyDescent="0.25">
      <c r="A42" s="321" t="s">
        <v>160</v>
      </c>
      <c r="B42" s="321" t="s">
        <v>119</v>
      </c>
    </row>
    <row r="43" spans="1:3" x14ac:dyDescent="0.25">
      <c r="A43" s="321" t="s">
        <v>113</v>
      </c>
      <c r="B43" s="321" t="s">
        <v>120</v>
      </c>
    </row>
    <row r="44" spans="1:3" x14ac:dyDescent="0.25">
      <c r="A44" s="106" t="s">
        <v>169</v>
      </c>
      <c r="B44" s="106" t="s">
        <v>111</v>
      </c>
    </row>
    <row r="45" spans="1:3" x14ac:dyDescent="0.25">
      <c r="A45" s="106" t="s">
        <v>170</v>
      </c>
      <c r="B45" s="107" t="s">
        <v>112</v>
      </c>
    </row>
    <row r="46" spans="1:3" x14ac:dyDescent="0.25">
      <c r="A46" s="107" t="s">
        <v>171</v>
      </c>
      <c r="B46" s="107" t="s">
        <v>117</v>
      </c>
    </row>
    <row r="47" spans="1:3" x14ac:dyDescent="0.25">
      <c r="A47" s="107" t="s">
        <v>172</v>
      </c>
      <c r="B47" s="107" t="s">
        <v>118</v>
      </c>
    </row>
    <row r="48" spans="1:3" ht="13.8" thickBot="1" x14ac:dyDescent="0.3">
      <c r="A48" s="324"/>
      <c r="B48" s="324"/>
      <c r="C48" s="14"/>
    </row>
    <row r="49" spans="1:6" ht="27.75" customHeight="1" thickBot="1" x14ac:dyDescent="0.3">
      <c r="A49" s="261"/>
      <c r="B49" s="262"/>
      <c r="D49" s="266"/>
      <c r="E49" s="272" t="s">
        <v>124</v>
      </c>
      <c r="F49" s="267" t="s">
        <v>126</v>
      </c>
    </row>
    <row r="50" spans="1:6" ht="45" customHeight="1" thickBot="1" x14ac:dyDescent="0.3">
      <c r="A50" s="261"/>
      <c r="B50" s="262" t="s">
        <v>134</v>
      </c>
      <c r="C50" s="15"/>
      <c r="D50" s="277" t="s">
        <v>125</v>
      </c>
      <c r="E50" s="273" t="s">
        <v>127</v>
      </c>
      <c r="F50" s="271" t="s">
        <v>128</v>
      </c>
    </row>
    <row r="51" spans="1:6" ht="21.75" customHeight="1" x14ac:dyDescent="0.25">
      <c r="A51" s="261"/>
      <c r="B51" s="262"/>
      <c r="C51" s="15"/>
      <c r="D51" s="278" t="s">
        <v>4</v>
      </c>
      <c r="E51" s="274">
        <v>4</v>
      </c>
      <c r="F51" s="270" t="s">
        <v>135</v>
      </c>
    </row>
    <row r="52" spans="1:6" ht="21.75" customHeight="1" x14ac:dyDescent="0.25">
      <c r="A52" s="261"/>
      <c r="B52" s="262"/>
      <c r="C52" s="15"/>
      <c r="D52" s="279" t="s">
        <v>5</v>
      </c>
      <c r="E52" s="275">
        <v>3</v>
      </c>
      <c r="F52" s="268" t="s">
        <v>136</v>
      </c>
    </row>
    <row r="53" spans="1:6" ht="21.75" customHeight="1" x14ac:dyDescent="0.25">
      <c r="A53" s="261"/>
      <c r="B53" s="262"/>
      <c r="C53" s="15"/>
      <c r="D53" s="280" t="s">
        <v>42</v>
      </c>
      <c r="E53" s="275">
        <v>2</v>
      </c>
      <c r="F53" s="268" t="s">
        <v>137</v>
      </c>
    </row>
    <row r="54" spans="1:6" ht="21.75" customHeight="1" x14ac:dyDescent="0.25">
      <c r="A54" s="261"/>
      <c r="B54" s="262"/>
      <c r="C54" s="15"/>
      <c r="D54" s="281" t="s">
        <v>79</v>
      </c>
      <c r="E54" s="275">
        <v>1</v>
      </c>
      <c r="F54" s="268" t="s">
        <v>130</v>
      </c>
    </row>
    <row r="55" spans="1:6" ht="21.75" customHeight="1" thickBot="1" x14ac:dyDescent="0.3">
      <c r="A55" s="261"/>
      <c r="B55" s="262"/>
      <c r="C55" s="15"/>
      <c r="D55" s="282" t="s">
        <v>19</v>
      </c>
      <c r="E55" s="276" t="s">
        <v>129</v>
      </c>
      <c r="F55" s="269" t="s">
        <v>129</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D789124-D42E-41EA-9C34-CFE157928930}">
  <ds:schemaRefs>
    <ds:schemaRef ds:uri="http://schemas.microsoft.com/office/2006/documentManagement/types"/>
    <ds:schemaRef ds:uri="http://schemas.microsoft.com/sharepoint/v3"/>
    <ds:schemaRef ds:uri="http://schemas.openxmlformats.org/package/2006/metadata/core-properties"/>
    <ds:schemaRef ds:uri="http://schemas.microsoft.com/office/2006/metadata/properties"/>
    <ds:schemaRef ds:uri="http://purl.org/dc/terms/"/>
    <ds:schemaRef ds:uri="http://www.w3.org/XML/1998/namespace"/>
    <ds:schemaRef ds:uri="http://purl.org/dc/elements/1.1/"/>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5329AD0A-D974-4045-B7EC-B9FAF8DAF25E}"/>
</file>

<file path=customXml/itemProps3.xml><?xml version="1.0" encoding="utf-8"?>
<ds:datastoreItem xmlns:ds="http://schemas.openxmlformats.org/officeDocument/2006/customXml" ds:itemID="{F05C8FF2-37EA-4042-A6CB-7136DC3E33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boutinot</cp:lastModifiedBy>
  <cp:lastPrinted>2019-07-12T15:53:02Z</cp:lastPrinted>
  <dcterms:created xsi:type="dcterms:W3CDTF">2012-01-04T16:00:22Z</dcterms:created>
  <dcterms:modified xsi:type="dcterms:W3CDTF">2019-07-26T09:03:27Z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