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autoCompressPictures="0" defaultThemeVersion="124226"/>
  <mc:AlternateContent xmlns:mc="http://schemas.openxmlformats.org/markup-compatibility/2006">
    <mc:Choice Requires="x15">
      <x15ac:absPath xmlns:x15ac="http://schemas.microsoft.com/office/spreadsheetml/2010/11/ac" url="/Users/ivo/Desktop/Cocoa PNG/First draft report/"/>
    </mc:Choice>
  </mc:AlternateContent>
  <xr:revisionPtr revIDLastSave="0" documentId="13_ncr:1_{C2BE9121-6258-4845-AB83-8D08A99AE958}" xr6:coauthVersionLast="34" xr6:coauthVersionMax="34" xr10:uidLastSave="{00000000-0000-0000-0000-000000000000}"/>
  <bookViews>
    <workbookView xWindow="0" yWindow="460" windowWidth="25600" windowHeight="14260" activeTab="2"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7" i="3"/>
  <c r="E118" i="3"/>
  <c r="E119" i="3"/>
  <c r="E112" i="3"/>
  <c r="E113" i="3"/>
  <c r="E114" i="3"/>
  <c r="E108" i="3"/>
  <c r="E110" i="3" s="1"/>
  <c r="E109" i="3"/>
  <c r="E103" i="3"/>
  <c r="E104" i="3"/>
  <c r="E105" i="3"/>
  <c r="E106" i="3"/>
  <c r="D106" i="3" s="1"/>
  <c r="I106" i="3" s="1"/>
  <c r="J106" i="3" s="1"/>
  <c r="B35" i="2" s="1"/>
  <c r="E97" i="3"/>
  <c r="E100" i="3" s="1"/>
  <c r="E98" i="3"/>
  <c r="E99" i="3"/>
  <c r="E93" i="3"/>
  <c r="E94" i="3"/>
  <c r="E95" i="3" s="1"/>
  <c r="E87" i="3"/>
  <c r="E88" i="3"/>
  <c r="E89" i="3"/>
  <c r="E91" i="3" s="1"/>
  <c r="E90" i="3"/>
  <c r="E82" i="3"/>
  <c r="E83" i="3"/>
  <c r="E84" i="3" s="1"/>
  <c r="D84" i="3" s="1"/>
  <c r="I84" i="3" s="1"/>
  <c r="J84" i="3" s="1"/>
  <c r="B27" i="2" s="1"/>
  <c r="E77" i="3"/>
  <c r="E80" i="3" s="1"/>
  <c r="E78" i="3"/>
  <c r="E79" i="3"/>
  <c r="E73" i="3"/>
  <c r="E74" i="3"/>
  <c r="E69" i="3"/>
  <c r="E70" i="3"/>
  <c r="E64" i="3"/>
  <c r="E65" i="3"/>
  <c r="E66" i="3"/>
  <c r="D66" i="3" s="1"/>
  <c r="I66" i="3" s="1"/>
  <c r="J66" i="3" s="1"/>
  <c r="B21" i="2" s="1"/>
  <c r="E58" i="3"/>
  <c r="E59" i="3"/>
  <c r="E60" i="3"/>
  <c r="E61" i="3"/>
  <c r="E62" i="3"/>
  <c r="D62" i="3" s="1"/>
  <c r="I62" i="3" s="1"/>
  <c r="J62" i="3" s="1"/>
  <c r="B20" i="2" s="1"/>
  <c r="E51" i="3"/>
  <c r="E56" i="3" s="1"/>
  <c r="E52" i="3"/>
  <c r="E53" i="3"/>
  <c r="E54" i="3"/>
  <c r="E55" i="3"/>
  <c r="E45" i="3"/>
  <c r="E46" i="3"/>
  <c r="E47" i="3"/>
  <c r="E49" i="3" s="1"/>
  <c r="E48" i="3"/>
  <c r="E41" i="3"/>
  <c r="E42" i="3"/>
  <c r="E43" i="3"/>
  <c r="D43" i="3"/>
  <c r="I43" i="3" s="1"/>
  <c r="J43" i="3" s="1"/>
  <c r="B17" i="2" s="1"/>
  <c r="E34" i="3"/>
  <c r="E35" i="3"/>
  <c r="E36" i="3"/>
  <c r="E37" i="3"/>
  <c r="E28" i="3"/>
  <c r="E29" i="3"/>
  <c r="E32" i="3" s="1"/>
  <c r="E30" i="3"/>
  <c r="E31" i="3"/>
  <c r="E12" i="3"/>
  <c r="E14" i="3" s="1"/>
  <c r="E13" i="3"/>
  <c r="E19" i="3"/>
  <c r="E20" i="3"/>
  <c r="E21" i="3" s="1"/>
  <c r="H33" i="2"/>
  <c r="G18" i="1"/>
  <c r="H39" i="2"/>
  <c r="I39" i="2" s="1"/>
  <c r="F19" i="1" s="1"/>
  <c r="L6" i="2"/>
  <c r="I38" i="2"/>
  <c r="I37" i="2"/>
  <c r="I36" i="2"/>
  <c r="I35" i="2"/>
  <c r="I33" i="2"/>
  <c r="I32" i="2"/>
  <c r="I31" i="2"/>
  <c r="I30" i="2"/>
  <c r="H28" i="2"/>
  <c r="I28" i="2"/>
  <c r="F17" i="1" s="1"/>
  <c r="I27" i="2"/>
  <c r="I26" i="2"/>
  <c r="I25" i="2"/>
  <c r="I24" i="2"/>
  <c r="H22" i="2"/>
  <c r="I22" i="2" s="1"/>
  <c r="F16" i="1" s="1"/>
  <c r="I21" i="2"/>
  <c r="I20" i="2"/>
  <c r="I19" i="2"/>
  <c r="I18" i="2"/>
  <c r="I17" i="2"/>
  <c r="H15" i="2"/>
  <c r="I15" i="2" s="1"/>
  <c r="F15" i="1" s="1"/>
  <c r="I14" i="2"/>
  <c r="I13" i="2"/>
  <c r="I12" i="2"/>
  <c r="H10" i="2"/>
  <c r="I10" i="2" s="1"/>
  <c r="F14" i="1" s="1"/>
  <c r="I9" i="2"/>
  <c r="I8" i="2"/>
  <c r="I7" i="2"/>
  <c r="I6" i="2"/>
  <c r="E25" i="3"/>
  <c r="E24" i="3"/>
  <c r="E16" i="3"/>
  <c r="E17" i="3" s="1"/>
  <c r="E9" i="3"/>
  <c r="E8" i="3"/>
  <c r="E7" i="3"/>
  <c r="E6" i="3"/>
  <c r="E5" i="3"/>
  <c r="E10" i="3"/>
  <c r="D10" i="3" s="1"/>
  <c r="I10" i="3" s="1"/>
  <c r="J10" i="3" s="1"/>
  <c r="B6" i="2" s="1"/>
  <c r="A32" i="2"/>
  <c r="A31" i="2"/>
  <c r="A30" i="2"/>
  <c r="A29" i="2"/>
  <c r="A18" i="1" s="1"/>
  <c r="L4" i="2"/>
  <c r="D1" i="2"/>
  <c r="G1" i="2"/>
  <c r="J1" i="3"/>
  <c r="D1" i="3"/>
  <c r="B1" i="3"/>
  <c r="A1" i="2"/>
  <c r="L5" i="2"/>
  <c r="L7" i="2"/>
  <c r="L3" i="2"/>
  <c r="A38" i="2"/>
  <c r="A37" i="2"/>
  <c r="A36" i="2"/>
  <c r="A35" i="2"/>
  <c r="A34" i="2"/>
  <c r="A19" i="1" s="1"/>
  <c r="A27" i="2"/>
  <c r="A26" i="2"/>
  <c r="A25" i="2"/>
  <c r="A24" i="2"/>
  <c r="A23" i="2"/>
  <c r="A17" i="1"/>
  <c r="A21" i="2"/>
  <c r="A20" i="2"/>
  <c r="A19" i="2"/>
  <c r="A18" i="2"/>
  <c r="A17" i="2"/>
  <c r="A16" i="2"/>
  <c r="A16" i="1"/>
  <c r="A14" i="2"/>
  <c r="A13" i="2"/>
  <c r="A12" i="2"/>
  <c r="A11" i="2"/>
  <c r="A15" i="1"/>
  <c r="A5" i="2"/>
  <c r="A14" i="1" s="1"/>
  <c r="A9" i="2"/>
  <c r="A8" i="2"/>
  <c r="A7" i="2"/>
  <c r="A6" i="2"/>
  <c r="F18" i="1"/>
  <c r="G12" i="1"/>
  <c r="I15" i="1"/>
  <c r="I19" i="1"/>
  <c r="I14" i="1"/>
  <c r="I20" i="1" s="1"/>
  <c r="I17" i="1"/>
  <c r="I16" i="1"/>
  <c r="G19" i="1"/>
  <c r="G17" i="1"/>
  <c r="G16" i="1"/>
  <c r="F62" i="3"/>
  <c r="F106" i="3"/>
  <c r="F66" i="3"/>
  <c r="F43" i="3"/>
  <c r="E120" i="3" l="1"/>
  <c r="D120" i="3"/>
  <c r="I120" i="3" s="1"/>
  <c r="J120" i="3" s="1"/>
  <c r="B38" i="2" s="1"/>
  <c r="D38" i="2" s="1"/>
  <c r="F120" i="3"/>
  <c r="E115" i="3"/>
  <c r="E38" i="3"/>
  <c r="D21" i="3"/>
  <c r="I21" i="3" s="1"/>
  <c r="J21" i="3" s="1"/>
  <c r="B9" i="2" s="1"/>
  <c r="C9" i="2" s="1"/>
  <c r="F21" i="3"/>
  <c r="E26" i="3"/>
  <c r="D26" i="3" s="1"/>
  <c r="I26" i="3" s="1"/>
  <c r="J26" i="3" s="1"/>
  <c r="B12" i="2" s="1"/>
  <c r="F84" i="3"/>
  <c r="D32" i="3"/>
  <c r="I32" i="3" s="1"/>
  <c r="J32" i="3" s="1"/>
  <c r="B13" i="2" s="1"/>
  <c r="F32" i="3"/>
  <c r="D38" i="3"/>
  <c r="I38" i="3" s="1"/>
  <c r="J38" i="3" s="1"/>
  <c r="B14" i="2" s="1"/>
  <c r="F38" i="3"/>
  <c r="F14" i="3"/>
  <c r="D14" i="3"/>
  <c r="I14" i="3" s="1"/>
  <c r="J14" i="3" s="1"/>
  <c r="B7" i="2" s="1"/>
  <c r="F80" i="3"/>
  <c r="D80" i="3"/>
  <c r="I80" i="3" s="1"/>
  <c r="J80" i="3" s="1"/>
  <c r="B26" i="2" s="1"/>
  <c r="C6" i="2"/>
  <c r="D6" i="2"/>
  <c r="C17" i="2"/>
  <c r="D17" i="2"/>
  <c r="F56" i="3"/>
  <c r="D56" i="3"/>
  <c r="I56" i="3" s="1"/>
  <c r="J56" i="3" s="1"/>
  <c r="B19" i="2" s="1"/>
  <c r="D27" i="2"/>
  <c r="C27" i="2"/>
  <c r="F49" i="3"/>
  <c r="D49" i="3"/>
  <c r="I49" i="3" s="1"/>
  <c r="J49" i="3" s="1"/>
  <c r="B18" i="2" s="1"/>
  <c r="C20" i="2"/>
  <c r="D20" i="2"/>
  <c r="F91" i="3"/>
  <c r="D91" i="3"/>
  <c r="I91" i="3" s="1"/>
  <c r="J91" i="3" s="1"/>
  <c r="B30" i="2" s="1"/>
  <c r="D35" i="2"/>
  <c r="C35" i="2"/>
  <c r="D115" i="3"/>
  <c r="I115" i="3" s="1"/>
  <c r="J115" i="3" s="1"/>
  <c r="B37" i="2" s="1"/>
  <c r="F115" i="3"/>
  <c r="D17" i="3"/>
  <c r="I17" i="3" s="1"/>
  <c r="J17" i="3" s="1"/>
  <c r="B8" i="2" s="1"/>
  <c r="F17" i="3"/>
  <c r="D21" i="2"/>
  <c r="C21" i="2"/>
  <c r="F110" i="3"/>
  <c r="D110" i="3"/>
  <c r="I110" i="3" s="1"/>
  <c r="J110" i="3" s="1"/>
  <c r="B36" i="2" s="1"/>
  <c r="G15" i="1"/>
  <c r="F10" i="3"/>
  <c r="G14" i="1"/>
  <c r="E75" i="3"/>
  <c r="D75" i="3" s="1"/>
  <c r="I75" i="3" s="1"/>
  <c r="J75" i="3" s="1"/>
  <c r="B25" i="2" s="1"/>
  <c r="F100" i="3"/>
  <c r="D100" i="3"/>
  <c r="I100" i="3" s="1"/>
  <c r="J100" i="3" s="1"/>
  <c r="B32" i="2" s="1"/>
  <c r="D95" i="3"/>
  <c r="I95" i="3" s="1"/>
  <c r="J95" i="3" s="1"/>
  <c r="B31" i="2" s="1"/>
  <c r="F95" i="3"/>
  <c r="E71" i="3"/>
  <c r="D71" i="3" s="1"/>
  <c r="I71" i="3" s="1"/>
  <c r="J71" i="3" s="1"/>
  <c r="B24" i="2" s="1"/>
  <c r="C24" i="2" s="1"/>
  <c r="C38" i="2" l="1"/>
  <c r="F75" i="3"/>
  <c r="B10" i="2"/>
  <c r="D9" i="2"/>
  <c r="F26" i="3"/>
  <c r="D10" i="2"/>
  <c r="E14" i="1" s="1"/>
  <c r="D14" i="1"/>
  <c r="C10" i="2"/>
  <c r="C14" i="1" s="1"/>
  <c r="C19" i="2"/>
  <c r="D19" i="2"/>
  <c r="C26" i="2"/>
  <c r="D26" i="2"/>
  <c r="D12" i="2"/>
  <c r="C12" i="2"/>
  <c r="B15" i="2"/>
  <c r="C37" i="2"/>
  <c r="D37" i="2"/>
  <c r="C36" i="2"/>
  <c r="D36" i="2"/>
  <c r="D13" i="2"/>
  <c r="C13" i="2"/>
  <c r="D18" i="2"/>
  <c r="C18" i="2"/>
  <c r="D8" i="2"/>
  <c r="C8" i="2"/>
  <c r="B39" i="2"/>
  <c r="C7" i="2"/>
  <c r="D7" i="2"/>
  <c r="C30" i="2"/>
  <c r="D30" i="2"/>
  <c r="B22" i="2"/>
  <c r="C14" i="2"/>
  <c r="D14" i="2"/>
  <c r="D32" i="2"/>
  <c r="C32" i="2"/>
  <c r="C31" i="2"/>
  <c r="B33" i="2"/>
  <c r="D31" i="2"/>
  <c r="F71" i="3"/>
  <c r="D25" i="2"/>
  <c r="C25" i="2"/>
  <c r="B28" i="2"/>
  <c r="C28" i="2" s="1"/>
  <c r="C17" i="1" s="1"/>
  <c r="D24" i="2"/>
  <c r="C22" i="2" l="1"/>
  <c r="C16" i="1" s="1"/>
  <c r="D16" i="1"/>
  <c r="D22" i="2"/>
  <c r="E16" i="1" s="1"/>
  <c r="C15" i="2"/>
  <c r="C15" i="1" s="1"/>
  <c r="D15" i="2"/>
  <c r="E15" i="1" s="1"/>
  <c r="D15" i="1"/>
  <c r="D39" i="2"/>
  <c r="E19" i="1" s="1"/>
  <c r="D19" i="1"/>
  <c r="C39" i="2"/>
  <c r="C19" i="1" s="1"/>
  <c r="C33" i="2"/>
  <c r="C18" i="1" s="1"/>
  <c r="D18" i="1"/>
  <c r="D33" i="2"/>
  <c r="E18" i="1" s="1"/>
  <c r="D17" i="1"/>
  <c r="D28" i="2"/>
  <c r="E17" i="1" s="1"/>
</calcChain>
</file>

<file path=xl/sharedStrings.xml><?xml version="1.0" encoding="utf-8"?>
<sst xmlns="http://schemas.openxmlformats.org/spreadsheetml/2006/main" count="564" uniqueCount="375">
  <si>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</si>
  <si>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</si>
  <si>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</si>
  <si>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</si>
  <si>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</si>
  <si>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</si>
  <si>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</si>
  <si>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</si>
  <si>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</si>
  <si>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</si>
  <si>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</si>
  <si>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</si>
  <si>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</si>
  <si>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</si>
  <si>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</si>
  <si>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</si>
  <si>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</si>
  <si>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</si>
  <si>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</si>
  <si>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</si>
  <si>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</si>
  <si>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</si>
  <si>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</si>
  <si>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</si>
  <si>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</si>
  <si>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</si>
  <si>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</si>
  <si>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</si>
  <si>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</si>
  <si>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</si>
  <si>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</si>
  <si>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</si>
  <si>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</si>
  <si>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</si>
  <si>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</si>
  <si>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</si>
  <si>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</si>
  <si>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</si>
  <si>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</si>
  <si>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</si>
  <si>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</si>
  <si>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</si>
  <si>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</si>
  <si>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</si>
  <si>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</si>
  <si>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</si>
  <si>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</si>
  <si>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</si>
  <si>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</si>
  <si>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</si>
  <si>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</si>
  <si>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</si>
  <si>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</si>
  <si>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</si>
  <si>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</si>
  <si>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</si>
  <si>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</si>
  <si>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</si>
  <si>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</si>
  <si>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</si>
  <si>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</si>
  <si>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</si>
  <si>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</si>
  <si>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</si>
  <si>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</si>
  <si>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</si>
  <si>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</si>
  <si>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</si>
  <si>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</si>
  <si>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</si>
  <si>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</si>
  <si>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</si>
  <si>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</si>
  <si>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</si>
  <si>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</si>
  <si>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</si>
  <si>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</si>
  <si>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</si>
  <si>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</si>
  <si>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</si>
  <si>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</si>
  <si>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</si>
  <si>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</si>
  <si>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</si>
  <si>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</si>
  <si>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</si>
  <si>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</si>
  <si>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</si>
  <si>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</si>
  <si>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</si>
  <si>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</si>
  <si>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</si>
  <si>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</si>
  <si>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</si>
  <si>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</si>
  <si>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</si>
  <si>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</si>
  <si>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</si>
  <si>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</si>
  <si>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</si>
  <si>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</si>
  <si>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</si>
  <si>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</si>
  <si>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</si>
  <si>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</si>
  <si>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</si>
  <si>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</si>
  <si>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</si>
  <si>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</si>
  <si>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</si>
  <si>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</si>
  <si>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</si>
  <si>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</si>
  <si>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</si>
  <si>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</si>
  <si>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</si>
  <si>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</si>
  <si>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</si>
  <si>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</si>
  <si>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</si>
  <si>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</si>
  <si>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</si>
  <si>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 xml:space="preserve"> </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</si>
  <si>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</si>
  <si>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</si>
  <si>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</si>
  <si>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</si>
  <si>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</si>
  <si>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</si>
  <si>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</si>
  <si>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</si>
  <si>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</si>
  <si>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</si>
  <si>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</si>
  <si>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</si>
  <si>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</si>
  <si>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</si>
  <si>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</si>
  <si>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</si>
  <si>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</si>
  <si>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</si>
  <si>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</si>
  <si>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</si>
  <si>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</si>
  <si>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</si>
  <si>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</si>
  <si>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</si>
  <si>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</si>
  <si>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</si>
  <si>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</si>
  <si>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</si>
  <si>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</si>
  <si>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</si>
  <si>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</si>
  <si>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</si>
  <si>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</si>
  <si>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</si>
  <si>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</si>
  <si>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</si>
  <si>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</si>
  <si>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</si>
  <si>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</si>
  <si>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</si>
  <si>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</si>
  <si>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</si>
  <si>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</si>
  <si>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</si>
  <si>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</si>
  <si>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</si>
  <si>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</si>
  <si>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</si>
  <si>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</si>
  <si>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</si>
  <si>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</si>
  <si>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</si>
  <si>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</si>
  <si>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</si>
  <si>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</si>
  <si>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</si>
  <si>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</si>
  <si>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</si>
  <si>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</si>
  <si>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</si>
  <si>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</si>
  <si>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</si>
  <si>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</si>
  <si>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</si>
  <si>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</si>
  <si>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</si>
  <si>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</si>
  <si>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</si>
  <si>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</si>
  <si>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</si>
  <si>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</si>
  <si>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</si>
  <si>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</si>
  <si>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</si>
  <si>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</si>
  <si>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</si>
  <si>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</si>
  <si>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</si>
  <si>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</si>
  <si>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</si>
  <si>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</si>
  <si>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</si>
  <si>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</si>
  <si>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</si>
  <si>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</si>
  <si>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</si>
  <si>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</si>
  <si>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</si>
  <si>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</si>
  <si>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</si>
  <si>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</si>
  <si>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</si>
  <si>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</si>
  <si>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</si>
  <si>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</si>
  <si>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Interaction with companies and employees in the VC</t>
  </si>
  <si>
    <t>Papua New Guinea has ratified the international conventions in question. As far as it could be ascertained, companies in the VC respect these. There are, however, (1) remaining discrepancies between the 8 fundamental ILO conventions and relevant national labour legislation frameworks, which are in the process of review; (2) shortcomings in monitoring and enforcing the adherence to national labour legislation (including reporting to ILO) through the PNG Department of Labour and Industrial Relations.</t>
  </si>
  <si>
    <t>There are no apparent generalized risks of discrimination in employment for specific categories of the population in the value chain. However, if discrimination occurs, there may be little means open to employees to effectively redress it.</t>
  </si>
  <si>
    <t>Interaction with smallholder farmers, PPAP staff, World Bank statistics (baseline)</t>
  </si>
  <si>
    <t xml:space="preserve">Children provide family labour input among smallholder cocoa producers, especially in harvesting easily accessible cocoa pods. Risks may arise where farmers use pesticides (still rare), due to lack of awareness of safe handling in the household context. </t>
  </si>
  <si>
    <t>General observation</t>
  </si>
  <si>
    <t>Tagliarino 2017</t>
  </si>
  <si>
    <t>Filer 2011, Filer 2017</t>
  </si>
  <si>
    <t>World Bank 2017</t>
  </si>
  <si>
    <t>Lattas 2011</t>
  </si>
  <si>
    <t>Formal contracts do generally exist, although the circumstances of their contractual consent is often questionable in relation to points above, and challenges to their breach (or legality) are ardous and lengthy processes that frequently fail to deliver justice.</t>
  </si>
  <si>
    <t>Lattas 2011; Allen &amp; Monson 2014</t>
  </si>
  <si>
    <t>Yes, although ultimate decisions may be determined by male household heads.</t>
  </si>
  <si>
    <t>Yes, although much less commonly than men.</t>
  </si>
  <si>
    <t>Women earn income through specific activities, such as marketing crops from gardens primarily aimed at subsistence, and in some instances through other entrepreneurial activities or formal employment. Income earned independently by women is usually considerably lower than the income of men, e.g. from marketing cash crops (such as cocoa) that men retain control over.</t>
  </si>
  <si>
    <t>Women are generally to a substantial degree autonomous in the organisation of their work.</t>
  </si>
  <si>
    <t xml:space="preserve">Women are not barred from leadership positions within organisations they are part of, but are clearly underrepresented in them. </t>
  </si>
  <si>
    <t>Household assets are not usually distinguished as belonging to men or women. Ultimate claim on assets may be by men. Larger assets, such as vehicles, are usually owned by men.</t>
  </si>
  <si>
    <t>Women have very limited access to credit, often not at all. This mirrors a general lack of credit availability in PNG in the absence of land as a collateral to credit, but is more pronounced for women who are less likely to own significant assets that could serve as a collateral to obtain credit on their own.</t>
  </si>
  <si>
    <t>Women are not excluded from extension services, agricultural input services, etc., however, men are usually more prominent in availing of such services.</t>
  </si>
  <si>
    <t>Bourke &amp; Harwood 2009</t>
  </si>
  <si>
    <t>World Bank, Bourke &amp; Harwood 2009</t>
  </si>
  <si>
    <t>Difficult to ascertain based on available data. Prevalence in stunting in children under 5, for example, was assessed to be higher in 2010 compared to a previous survey in 2005. Nutrition-related health-targets are generally deemed off-target, often without progress, by the WHO.</t>
  </si>
  <si>
    <t>World Bank, International Food Policy Research Institute 2015</t>
  </si>
  <si>
    <t>UNICEF and other entities have stepped up efforts to improve nutritional health in PNG. A multi-sectoral National Nutrition Policy by the government also aims to tackle challenges related to nutritional practices. There remain challenges in implementation, however.</t>
  </si>
  <si>
    <t>UNICEF</t>
  </si>
  <si>
    <t>Cooperative membership is often limited to variable geographical and political-administrative zones (such as Local Level Government wards), or clan-based afiliation. Within these limitations, cooperative membership is inclusive based on paying memberships dues and meeting membership criteria (such as counting with a certain number of cocoa trees).</t>
  </si>
  <si>
    <t>Many cooperatives and other farmers' organisations have failed for lacking representative and accountable leadership, attributable to lack of knowledge of cooperative functions and management, and in some instances mismanagement for personal gain.</t>
  </si>
  <si>
    <t>Farmer groups and cooperatives are both formed in response to specific external opportunities and as a platform to improve livelihoods through specific means (e.g. cocoa marketing) or varied strategies (women's groups). There are success stories, though overall the success in negotiating in input and output markets by groups and cooperatives for their lasting benefit is limited in PNG.</t>
  </si>
  <si>
    <t>Cocoa farmers have access to the cocoa price offered by exporters (which is usually displayed on notice boards outside buying points), and information on prices and their daily change circulates among cocoa growers (in contrast to international cooca prices that farmers are generally not aware of). Information on agricultural practices is much more limited, and farmers lack vital knowledge on adapting cocoa management to the Cocoa Pod Borer. Similarly, agricultural policies are usually beyond the reach of farmers.</t>
  </si>
  <si>
    <t>There is a lack of affirmative actions to ensure respect of traditional knowledge and resources. In the smallholder cocoa sector, these are not specifically under threat though.</t>
  </si>
  <si>
    <t>Many people participate in voluntary activities for the benefit of the community. These are often based on local church congregations, but may also involve activities to look after local schools and other communal infrastructure.</t>
  </si>
  <si>
    <t>Health facilities (local aid posts, regional health centers, urban/provincial hospitals) are unevenly distributed, for many locations at considerable distance, and frequently in a state of underequipped disrepair, including irregular availability of essential medical supplies.</t>
  </si>
  <si>
    <t>McGlynn et al 2018, Bourke 2017</t>
  </si>
  <si>
    <t>Bourke &amp; Harwood 2009, Cocoa Board; Ambaku Women's Groups (Maprik)</t>
  </si>
  <si>
    <t>World Bank / IMF, Bourke &amp; Harwood 2009, Martin 2018</t>
  </si>
  <si>
    <t xml:space="preserve">Communities, if not subject to large scale development that involves expropriation or effective land alienation, have high autonomy in determining their livelihood trajectories. When agribusiness and state investment are at stake, however, these often lack transparent governance, inclusive decision-making, and effective grievance mechanisms. Risks are associated with this for large scale government driven cocoa sector plans.  </t>
  </si>
  <si>
    <t>There are significant regional variations in PNG in the relative share of modern houses built by 'permanent' material, and houses/huts of locally available material that require more frequent maintenance or rebuilding. Lack of housing quality is not a priority concern for many rural dwellers, and can on general average be cautiously deemed satisfactory. In some areas people express a preference for housing of cheaper locally available material for the risk of having houses of permanent material becoming a target in local unrest between supporters of different factions following elections, and a concern to not become subject to envy by other community members.</t>
  </si>
  <si>
    <t>Inadequate compensation valuation indicators (Tagliarino 2017). Not applicable to cocoa value chain.</t>
  </si>
  <si>
    <t>Industry stakeholders, Department of Labour and Industrial Relations</t>
  </si>
  <si>
    <t>Department of Labour and Industrial Relations</t>
  </si>
  <si>
    <t>Exporters, Department of Labour and Industrial Relations, Pacific Horticultural &amp; Agricultural Market Access Program, general observation</t>
  </si>
  <si>
    <t>Own surveys and interaction with smallholders, Curry &amp; Koczberski 2009</t>
  </si>
  <si>
    <t>Interaction with smallholer farmers, assumption based on general observation</t>
  </si>
  <si>
    <t>Karigawa et al 2016</t>
  </si>
  <si>
    <t>General observation and interaction with smallholders and exporters</t>
  </si>
  <si>
    <t>General observation and interaction with smallholders</t>
  </si>
  <si>
    <t>General observation and interaction with smallholders and exporters; Cocoa Board / CCI staff (national offices in ENB and regional officers in ESP); Martin 2013, Martin 2018</t>
  </si>
  <si>
    <t>Own surveys, interaction with smallholders, general observation; MiBank Wewak, Sepik Savings &amp; Loans Society; Ambaku women's group (Maprik)</t>
  </si>
  <si>
    <t>Bourke &amp; Harwood 2009, Curry et al 2007</t>
  </si>
  <si>
    <t>Curry et al 2007, Cocoa Board, interaction with farmers and Ambaku women's group</t>
  </si>
  <si>
    <t>Cocoa Board / CCI</t>
  </si>
  <si>
    <t>Bourke &amp; Harwood 2009, Garnevska et al 2014</t>
  </si>
  <si>
    <t>General observation, interaction with smallholders; Bourke &amp; Harwood 2009</t>
  </si>
  <si>
    <t>Own surveys, Bourke &amp; Harwood 2009</t>
  </si>
  <si>
    <t>Freedom of association is allowed but hardly effective. Employees in companies visited did not count with internal associations or membership in external organisations (e.g. labour unions) to represent their interests. In part this may be due due to generally very limited reach of labour unions in PNG. According to exporters, the majority of their employees are employed on the basis of the legal minimum wage and do not engage in collective bargaining through employee associations or labour unions.</t>
  </si>
  <si>
    <t>Contracts are fair, in the limited sense of being in accordance with minimum wage regulations. The enforceability of contracts, e.g. in relation to preventing premature dismissal or termination through employers, is low. Processes of arbitration in cases of industrial disputes are lenghty and may provide a hindrance to the effective enforcement of employee rights.</t>
  </si>
  <si>
    <t>In warehouses of cocoa exporters there is little (although some) evidence of workplace accident protection (e.g., no protective workwear, lack of procedural safety in moving pallets of cocoa bags with forklifts). Smallholders: risk of health damages through unsafe handling of pesticides (pesticide use remains currently rare).</t>
  </si>
  <si>
    <t xml:space="preserve">Cocoa is attractive as it creates remunerated labour for youth, both within (extended) family cocoa blocks, cooperatives, and fermentary/drier oprerations. The attractiveness of activities for youth in smallholder cocoa production depends on the conditions provided by the male household head (e.g. cocoa income distribution among family members). Attractiveness for male youth is higher in patrilineal contexts with availability of land, e.g. where youth is able to plant and manage cocoa on their own (e.g. Sepik region), including control over income. </t>
  </si>
  <si>
    <t>The VGGT seems not to play any role in PNG to date, and is not relevant in the current configuration of the cocoa value chain in PNG, which is smallholder-based. It may become relevant in the cocoa sector for large-scale cocoa projects, including plantations, that the PNG government places renewed interest in towards increasing national revenue through cocoa exports. While cocoa has overwhelmingly become a smallholder crop with a negligible remaining share of plantations, there are risks for governance of tenure associated with large-scale cocoa plantation projects that are becoming part of the government's sector policy again.</t>
  </si>
  <si>
    <t>General assessment: There are frequent challenges for stakeholders to access relevant intervention policies, laws, procedures and decisions in large-scale agribusiness interventions. Most planning processes in PNG follow a top-down approach.</t>
  </si>
  <si>
    <t>The exisiting legal framework that acknowledges customary land ownership also without formal registration under Incorporated Land Groups (ILGs) provides challenges for tenure security, external investment and credit access in smallholder agrculture (Kutan &amp; Chand 2014). Customary tenrure arrangements are arguably, however, the best guarantor for equitable tenure rights and access to land in practice. This is due to numerous access paths to local and temporal usufruct rights in the context of often multi-layered and sometimes overlapping ancestral land rights claims. Formalisation of tenure rights (in contrast to local and informal customary rules) risks introducing a new exclusivity of tenure rights and in practice complicates access paths for more vulnerable stakeholders. Risks ensue especially for large scale agribusiness investment (as in points above).</t>
  </si>
  <si>
    <t xml:space="preserve">Women have no claim or specific rights on land in patrilineal societies (PNG mainland). Women have ownership claims to customary land in matrilineal societies, although men increasingly take part in land transactions and land obtained outside customary arrangements becomes patrilineally inherited to sons. (In matrilineal societies land is usually inherited by nieces, not own daughters). </t>
  </si>
  <si>
    <t>Men usually take initiative and retain responsibility over cash crop production such as cocoa. The planting of crops is an important aspect for ownership of trees and control over the management and income from crops. Providing cocoa seedlings specifically for women to be planted separately may alleviate this. This is attempted in Bougainville. Ambaku women's group in Maprik (East Sepik Province) also suggested this as a way to empower women in the cocoa value chain.</t>
  </si>
  <si>
    <t>Women have control over certain income, deriving from specific activities that women have control over (food gardens, informal marketing). Income deriving from surplus sales from food gardens and other informal marketing activities is usually moderate and used for immediate household consumption needs. Occasionally such activities are increased to support men in raising resources for customary obligations. Income from cash crops, such as cocoa, however, is mostly controlled by men. Women and youth are 'paid' for their help in cocoa production from such income, which determines women's and youths motivation to work in cocoa. Nevertheless, intra-household tensions about income distribution (specifically for its retention by men) often ensue.</t>
  </si>
  <si>
    <t xml:space="preserve">To low extent only. Women have more territorial power in matrilineal societies in the PNG islands region, e.g. East New Britain, parts of Bougainville. </t>
  </si>
  <si>
    <t>Curry et al 2007, Bourke &amp; Harwood 2009,  Curry &amp; Koczberski 2011, Cocoa Board / CCI staff, interaction with farmers</t>
  </si>
  <si>
    <t>Women often remain subject to strenous work, including fetching water and other heavy carrying. Division of labour is usually organised in a way that men perform the heavy tasks of clearing land and digging drains for gardens where applicable.</t>
  </si>
  <si>
    <t>Local food production has been steadily increasing over the last decades, generally keeping pace with population growth. In some locations, the potential for expanding local food production becomes increasingly limited with ongoing population growth.</t>
  </si>
  <si>
    <t>Local markets and imports have been offsetting increasing local demand, especially in catering for increasing urban populations that more exclusively rely on food markets. Since the devaluation of the kina (making exports more expensive) in the 1990's, and for a current foreign exchange shortage, it can be assumed that in tendency more of local food demand has been met by local food production. Imports, of rice for example, spiked in 1997 and 2016 with an El Nino Southern Oscillation related drought phenomenon that considerably reduced local food production, partially offsetting local food shortages.</t>
  </si>
  <si>
    <t>Generally yes, from a long-term perspective. For a majority of the population, cash crops such as cocoa are the major source of income to allocate to food purchases. Income from cash crops such as cocoa is vital for offsetting food shortages related to seasonal variations and adverse weather phenomena affecting garden produce. Income from cash crops is also important to complement diets with purchased foods, especially protein, fats, oil. With the appearance of the Cocoa Pod Borer in PNG in 2006, however, the income of many people relying on cocoa for income has been substantially reduced or disrupted.</t>
  </si>
  <si>
    <t>To some extent, although difficult to ascertain based on available data. Food imports and the wider availability of certain foods throughout the country, tinned fish for example, allow people with cash income to complement dietary needs through purchased food. There remains a widespread challenge with nutritional quality of foods, rather than quantity, in diets mainly based on root crops and sago, which are low in energy, protein, and other essential nutrients.</t>
  </si>
  <si>
    <t>Curry et al. 2017, Bourke 2017</t>
  </si>
  <si>
    <t>Bourke &amp; Harwood 2009, Kutan and Chand 2014; Karigawa et al 2016, general observation</t>
  </si>
  <si>
    <t xml:space="preserve">Garnevska et al 2014; own surveys;  Cocoa Board; PHAMA; interaction with smallholders </t>
  </si>
  <si>
    <t>Garnevska et al 2014; interaction with smallholders</t>
  </si>
  <si>
    <t>Garnevska et al 2014; interaction with smallhoders and visits to cooperatives</t>
  </si>
  <si>
    <t>PHAMA; Interaction with smallholders and visits to cooperatives</t>
  </si>
  <si>
    <t>Own surveys, interaction with smallholders</t>
  </si>
  <si>
    <t>Interaction with farmers and exporters; Cocoa Board / CCI</t>
  </si>
  <si>
    <t>General observation, interaction with smallholders</t>
  </si>
  <si>
    <t>Interaction with smallholders; Cocoa Board / CCI</t>
  </si>
  <si>
    <t>Curry et al 2007; Interaction with smallholders; general observation</t>
  </si>
  <si>
    <t>Health services remain expensive despite free healthcare plans by the government, and costs for health services constitute a high burden on households in case of illnesses, including curable diseases. No health insurance schemes.</t>
  </si>
  <si>
    <t>Interaction with farmers, general observation</t>
  </si>
  <si>
    <t>Interaction with farmers</t>
  </si>
  <si>
    <t>Primary education is accessible to households in the cocoa value chain, both in terms of finance, and in terms of proximity of schools. Exceptions apply for more remote areas.</t>
  </si>
  <si>
    <t>Interaction with farmers; general observation</t>
  </si>
  <si>
    <t>Interaction with farmers; Cocoa Board / CCI</t>
  </si>
  <si>
    <t>There are no vocational training opportunities offered by investors in the cocoa value chain, as far as could be determined. (This question may not be applicable in the current configuration of the value chain based on smallholder production).</t>
  </si>
  <si>
    <t>6.4.1</t>
  </si>
  <si>
    <t xml:space="preserve">6.4.2 </t>
  </si>
  <si>
    <t xml:space="preserve">6.4.3 </t>
  </si>
  <si>
    <t>Bourke 2000, Bourke &amp; Harwood 2009, Bourke 2017</t>
  </si>
  <si>
    <t>Forced labour is, by all available indications, neither present nor a risk in the cocoa value chain.</t>
  </si>
  <si>
    <t>Primary school attendance of children working in cocoa production (smallholder family labour) is high. Net primary school attendance of children active in the cocoa value chain (smallholders) can be expected to be higher than the average net enrollment of 87% in 2012 (World Bank) for following reasons: (1) increasing levels of school attendance since a Tuition Fee Free education policy from 2012 onwards, (2) availability of monetary income of cocoa growers to support children in school, (3) relatively better infrastructure and school coverage in major cocoa producing areas compared to more remote areas of PNG. In general, families give high priority to children's education, especially at primary school level.</t>
  </si>
  <si>
    <t>Formal employment in the sector (exporters) is usually based on minimum wage, and is in these terms in accordance to local standards. Income levels at minimum wage are relatively low in any case, and may not be sufficient to support a family when the only source of income. Exceptions apply for plantation workforce where exemptions from minmum wages were approved by the PNG Department of Labour and Industrial Relations (e.g. Agmark), concerning a tiny segment of the sector. Plantation workforce is usually residential on small pockets of remaining plantations, also if not any more formally emplyed on defunct or unprofitable plantations. Families of fomer plantation workforce often engage in food gardening on plantation land, not having elsehwere to go, and seek labor outside the plantation where possible.</t>
  </si>
  <si>
    <t>This does not apply to the current configuration of the cocoa value chain. Where large scale investments are at stake, however, there are serious issues with due diligence, for example land acquisition (99 year leases) in agribusiness projects that affect land and property rights. Issues have been reported with the Special Agricultural and Business Lease (SABL) scheme in PNG, which has been a primary vehicle for facilitating land acquisition for large scale investments. Issues include lack of informed consent, lack of inclusive landowner representation, and the amount of forest logging undertaken in the name of agricultural projects. While the issuing of SABL's was largely discontinued since 2011, and in 2014 cancellation of existing SABL's was announced, revocation of individual leases is still pending. Underlying issues have not been sufficiently addressed towards strenghtening due diligence in large scale investment for agribusiness projects, constituting a risk where large scale investment becomes a consideration.</t>
  </si>
  <si>
    <t>General assessment with relevance for potential large-scale cocoa agribusiness investments: Challenges remain to achieve adequate prior disclosure of project related information to local stakeholders.</t>
  </si>
  <si>
    <t>General assessment: Challenges remain for inclusive participation and consultation in decision-making processes in PNG. In case of agribusiness investments, formerly unregistered customary landowners usually form Incorporated Land Groups (ILGs). ILGs become the formal representative entities for decision-making. By experience, however, many ILGs that were formed towards enabling agribusiness investments are found not to act in the inclusive interest of individual members, or at times are not inclusive in membership of all relevant stakeholders in the first place. Factors are corruption in the Lands Department, illiteracy among stakeholders, inadequate knowledge on ILGs functioning, and remaining issues with the legal framework of ILGs in the first place.</t>
  </si>
  <si>
    <t>There is generally a lack of adequate provisions to address stakeholder complaints and arbitration in large scale agribusiness investments. This may not be relevant in the current configuration of the value chain and investments in the value chain based on smallholders producers and exporters of cocoa, but may apply if large scale agribusiness investments related to cocoa are incorporated by the PNG government to meet poduction / export targets.</t>
  </si>
  <si>
    <t>Women are not per se excluded from specific segments of the value chain. Women are, however, underrepresented or absent in positions of leadership and business.</t>
  </si>
  <si>
    <t>Women are part of cocoa producer societies, cooperatives, and women's groups (where they exist). Most operational activities of farmers' organisations are conducted by men, however. Women are usually underrepresented in farmers' organisations, and more markedly so in positions of leadership.</t>
  </si>
  <si>
    <t>There is a tendency for increased intra-household cooperation in tasks traditionally associated with gender based labour division, overall work loads may not be regarded equal, however. Especially the intensification of agricultural acitivities may increase the relative overall work load of women compared to that of men (Bourke &amp; Harwood 2009).</t>
  </si>
  <si>
    <t>Consumer price index has been increasing (136 in 2016, baseline 100 in 2010). In the same period, minimum wages were increasing from &lt;40 to 140 Kina per week. This does not correspond to average wage increases though, and for a wide spectrum of the population consumer prices relative to income may have stagnated or decreased. Casual agricultural labour (extended family) in East New Britain continues to be paid 10 Kina per day (plus food), same as reported in 2002 (Martin 2018).</t>
  </si>
  <si>
    <t>Diversified food production, social support networks, and income from cash crops such as cocoa are the major mitigators to risks of periodic food shortages. Unstable and changing weather patterns due to climate change and the El Nino Southern Oscillation (ENSO) phenomena of years with excessive rainfall and severe droughts in some years (1997, 2016) create major challenges, especially drought years causing locally dramatic food shortages (less pronounced in areas with cash crop income and market access).</t>
  </si>
  <si>
    <t>Food prices, especially locally marketed produce, fluctuate considerably based on growing seasons and weather patterns. Subsistence food production is highly responsive to imported food price variations, offsetting some of its potentially adverse effects for food security.</t>
  </si>
  <si>
    <t>Yes, although of mixed success and in varied form. Cooperatives often form in response to external incentives, such as governmental cocoa programs that require registered cooperatives as beneficiaries. In the Sepik region, farmers organise in societies for the purpose of marketing with Rainforest Allicane certification. Other farmer cooperatives have formed as a strategy to remain viable following the Cocoa Pod Borer infestation of cocoa, such as the Ilugi Cooperative Society in East New Britain, constituted by settlers purchasing land from customary landowners. Ilugi Society made a name for itself for the quality of its cocoa, but struggles to establish marketing links on the boutique market. On a more general level, many cooperatives in PNG have failed for governance issues, lack of knowledge of cooperative management and functions, and internal conflicts.</t>
  </si>
  <si>
    <t>A fundamental lack of trust has been voiced by stakeholders both upstream and downstream the cocoa value chain, including accusations of price manipulation by exporters and fermentary owners. Exporters stopped previous initiatives to bind farmers through advance of input and services. Trust between farmers and exporters is possibly improved through the partnerships established between the private sector and farmers in the PPAP project.</t>
  </si>
  <si>
    <t>Health services are sketchy in provision. Health centers undertake community outreach visits, especially for immunisation campaigns, including other services to different extent. Community visits are often infrequent, and hampered by shortages of staff, equipment, and supplies.</t>
  </si>
  <si>
    <t>Access to good quality water is a concern for many rural households in particular. A large proportion of the rural population relies on rivers, streams, and other local water sources. People in East New Britain adopting pesticides in cocoa management to combat the Cooca Pod Borer have reported to refrain from drawing from previously used water sources in proximity of cocoa blocks for a concern about pesticide residues. Water tanks to collect rainwater are a partially adopted alternative, but are too costly for many households.</t>
  </si>
  <si>
    <t>People enjoy moderate access to secondary schooling, due to uneven distribution of high schools (grade 9-10) and secondary schools (grade 11-12). Despite the Tution Fee Free education policy of the government, parents are also often charged (informally) a modest fee for school upkeep not covered in governmental budget grants (or its late disbursal to schools). In areas of high competition for places in secondary education these fees can reach high proportions. While access to secondary schools has significantly improved in the last years, access to vocational education remains much more limited.</t>
  </si>
  <si>
    <t>Papua New Guinea</t>
  </si>
  <si>
    <t xml:space="preserve">Cocoa </t>
  </si>
  <si>
    <t>Policy reform, strenghtening Provincial offices of the Department of Labour and Industrial Relations, labour unions and employee organisations</t>
  </si>
  <si>
    <t>Health damages through unsafe handling and application of pesticides in smallholder production, where applicable. Insufficient protection from accidents in exporter warehouses.</t>
  </si>
  <si>
    <t>Inadequate remuneration of family labour / income distribution by male household heads placing a constraint on labour input by youth in smallholder cocoa production</t>
  </si>
  <si>
    <t>Risks for governance of tenure in large-scale gribusiness projects (not applicable to current configuration of value chain)</t>
  </si>
  <si>
    <t>Maintain focus on smallholder cocoa production</t>
  </si>
  <si>
    <t>Strenghtening stakeholder participation and inclusive planning processes.</t>
  </si>
  <si>
    <t>Risks are associated with interventions interfering with customary tenure arrangements (e.g. formalization of tenure, land titling), which could lead to exclude more vulnerable stakeholders without specific customary land claims from effective access to land for subsistence agriculture.</t>
  </si>
  <si>
    <t>Innovative cross-sectoral approaches may be required to strengthen women's participation and benefits in the cocoa value chain</t>
  </si>
  <si>
    <t>Risk that subordinate position of women in decision-making related to cocoa production negatively affects motivation to invest labour in cocoa</t>
  </si>
  <si>
    <t>Cocoa seedlings distributed to women to be planted and managed by women may be an approach to mitigate this risk</t>
  </si>
  <si>
    <t>Lack of access to resources and services places constraints for women empowerment through women's own entrepreneurial activities or livelihood strategy preferences</t>
  </si>
  <si>
    <t>Absence of women in leadership positions and influence in cocoa value chain places a constraint for empowerment of women</t>
  </si>
  <si>
    <t>Risk that cocoa intensification places additional demands on women's labour without appropriate stake in benefits</t>
  </si>
  <si>
    <t>Innovative approaches may be required to mitigate this risk</t>
  </si>
  <si>
    <t>Increasing relative consumer prices</t>
  </si>
  <si>
    <t>Macroeconomic policy</t>
  </si>
  <si>
    <t>Risks associated with diets low in energy, protein, and other essential nutrients</t>
  </si>
  <si>
    <t>Nutrition awareness, improving accessibility of adequate food to complement dietary diversity</t>
  </si>
  <si>
    <t>Improving accessibility of food, improving and diversifying rural incomes</t>
  </si>
  <si>
    <t xml:space="preserve">Lack of management skills and awareness about functions in producer organisations,hampering successful establishment and sustainiability of producer organisations </t>
  </si>
  <si>
    <t>Training in management skills relevant to producer organisations</t>
  </si>
  <si>
    <t>Improving extenstion services, training on Cocoa Pod Borer management</t>
  </si>
  <si>
    <t>Lack of adequate spread of extension services, especially to combat Cocoa Pod Borer</t>
  </si>
  <si>
    <t>Top down policy formulation and planning processes that do not correspond to farmers' needs and preferences</t>
  </si>
  <si>
    <t>Improving health facilities and services</t>
  </si>
  <si>
    <t>Lack of good quality drinking water</t>
  </si>
  <si>
    <t>Access to and quality of secondary schooling, cost of tertiary education and training</t>
  </si>
  <si>
    <t>Gender equality; lack of knowledge about effective Cocoa Pod Borer management; labour availability in smallholder cocoa production</t>
  </si>
  <si>
    <t>Intervention is likely to benefit improving smallholder income from cocoa. Increasing smallholder income will improve food and nutrition security and living conditions (access to health services and education)</t>
  </si>
  <si>
    <t>Training on cocoa and Cocoa Pod Borer management, cooperative producer organisation management &amp; financial literacy. Improving and expanding the reach of vital infrastructure, such as roads and financial services. Awareness and innovative approaches to improve gender equality.</t>
  </si>
  <si>
    <t xml:space="preserve">Cocoa is the most important income-earning crop for smallholder farmers in regions suitable for cocoa production in Papua New Guinea. The cocoa value chain is generally socially sustainable, but is not without specific and general (cross-sectional) challenges. Specific challenges include labour availability for allocation to cocoa (especially for increased labour demand to effectively manage the Cocoa Pod Borer) besides maintaining a diverse portfolio of agricultural activity and livelihood strategies. General challenges not limited to the cocoa value chain include gender equality and access to infrastructure and services. Overall, the cocoa value chain in Papua New Guinea can be regarded socially sustainable, and interventions in the cocoa value chain can be expected to have significant positive impacts on social development. </t>
  </si>
  <si>
    <t>Improving local water supplies</t>
  </si>
  <si>
    <t>Training in safe handling and application of pesticides. Strengthening job safety awareness among exporters, strengthening provincial offices of the Department of Labour and Industrial Relations</t>
  </si>
  <si>
    <t>Lack of transparency, participation and consultation in cocoa-related projects and top-down planning processes risk unsustainable interventions.</t>
  </si>
  <si>
    <t xml:space="preserve"> Lack of effective collective bargaining and enforceable employee rights</t>
  </si>
  <si>
    <t>Innovative approaches may be required to mitigate this risk, which may be regionally varied (depending on pathways of land and cocoa tree inheritance, for example).</t>
  </si>
  <si>
    <t>Improving access to services and finance for women in particular</t>
  </si>
  <si>
    <t>Mechanisms that improve women's leadership and empowerment as part of cocoa value chain interventions</t>
  </si>
  <si>
    <t>El Nino Southern Oscillation phenomena causing years of increased rainfall and pronounced droughts</t>
  </si>
  <si>
    <t>Challenges related to accessing and affordability of health facilities/services constrain health outcomes and smallholder productivity</t>
  </si>
  <si>
    <t>Women are active especially as producers, although usually regarded as 'helpers' to men who often take responsibility for planting, managing, and marketing cash crops such as cocoa. All segments of the cocoa value chain are in most instances dominated by men.</t>
  </si>
  <si>
    <t>Exclusion of women from benefits of cocoa production are a risk where men retain control over income from cocoa.</t>
  </si>
  <si>
    <t xml:space="preserve"> 23 / 06 /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</si>
</sst>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0" xfId="0" applyFont="1" applyAlignment="1" applyProtection="1">
      <alignment vertical="center"/>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2.8250000000000002</c:v>
                </c:pt>
                <c:pt idx="1">
                  <c:v>2.25</c:v>
                </c:pt>
                <c:pt idx="2">
                  <c:v>1.9899999999999998</c:v>
                </c:pt>
                <c:pt idx="3">
                  <c:v>2.375</c:v>
                </c:pt>
                <c:pt idx="4">
                  <c:v>2.3888888888888888</c:v>
                </c:pt>
                <c:pt idx="5">
                  <c:v>2.5</c:v>
                </c:pt>
              </c:numCache>
            </c:numRef>
          </c:val>
          <c:extLst>
            <c:ext xmlns:c16="http://schemas.microsoft.com/office/drawing/2014/chart" uri="{C3380CC4-5D6E-409C-BE32-E72D297353CC}">
              <c16:uniqueId val="{00000000-EBF5-3640-A05F-203892D7FB76}"/>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EBF5-3640-A05F-203892D7FB76}"/>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4" activePane="bottomLeft" state="frozen"/>
      <selection pane="bottomLeft" activeCell="B5" sqref="B5"/>
    </sheetView>
  </sheetViews>
  <sheetFormatPr baseColWidth="10" defaultColWidth="8.83203125" defaultRowHeight="13"/>
  <cols>
    <col min="1" max="1" width="20" style="95" customWidth="1"/>
    <col min="2" max="2" width="13.33203125" style="95" customWidth="1"/>
    <col min="3" max="3" width="14.33203125" style="95" customWidth="1"/>
    <col min="4" max="4" width="10.5" style="95" customWidth="1"/>
    <col min="5" max="5" width="8.5" style="95" customWidth="1"/>
    <col min="6" max="6" width="13.5" style="95" customWidth="1"/>
    <col min="7" max="7" width="11.33203125" style="95" customWidth="1"/>
    <col min="8" max="8" width="8.83203125" style="95"/>
    <col min="9" max="9" width="10.83203125" style="95" hidden="1" customWidth="1"/>
    <col min="10" max="16384" width="8.83203125" style="95"/>
  </cols>
  <sheetData>
    <row r="1" spans="1:10" ht="22.5" customHeight="1" thickBot="1">
      <c r="A1" s="467" t="s">
        <v>209</v>
      </c>
      <c r="B1" s="468"/>
      <c r="C1" s="469"/>
      <c r="D1" s="410" t="s">
        <v>26</v>
      </c>
      <c r="E1" s="340"/>
      <c r="F1" s="438" t="s">
        <v>331</v>
      </c>
      <c r="G1" s="439"/>
      <c r="I1" s="228"/>
    </row>
    <row r="2" spans="1:10" ht="16.5" customHeight="1" thickBot="1">
      <c r="A2" s="412"/>
      <c r="B2" s="413"/>
      <c r="C2" s="413"/>
      <c r="D2" s="341" t="s">
        <v>124</v>
      </c>
      <c r="E2" s="440" t="s">
        <v>330</v>
      </c>
      <c r="F2" s="440"/>
      <c r="G2" s="441"/>
    </row>
    <row r="3" spans="1:10" ht="18" customHeight="1" thickBot="1">
      <c r="A3" s="16" t="s">
        <v>24</v>
      </c>
      <c r="B3" s="442" t="s">
        <v>374</v>
      </c>
      <c r="C3" s="443"/>
      <c r="D3" s="17"/>
      <c r="E3" s="14"/>
      <c r="F3" s="14"/>
      <c r="G3" s="15"/>
      <c r="J3" s="296"/>
    </row>
    <row r="4" spans="1:10" ht="13.5" customHeight="1">
      <c r="A4" s="13"/>
      <c r="B4" s="14"/>
      <c r="C4" s="14"/>
      <c r="D4" s="14"/>
      <c r="E4" s="14"/>
      <c r="F4" s="14"/>
      <c r="G4" s="15"/>
      <c r="J4" s="423"/>
    </row>
    <row r="5" spans="1:10" ht="20.25" customHeight="1">
      <c r="A5" s="14"/>
      <c r="B5" s="14"/>
      <c r="C5" s="14"/>
      <c r="D5" s="14"/>
      <c r="E5" s="14"/>
      <c r="F5" s="14"/>
      <c r="G5" s="15"/>
      <c r="J5" s="423"/>
    </row>
    <row r="6" spans="1:10" ht="18" customHeight="1">
      <c r="A6" s="14"/>
      <c r="B6" s="14"/>
      <c r="C6" s="14"/>
      <c r="D6" s="14"/>
      <c r="E6" s="14"/>
      <c r="F6" s="14"/>
      <c r="G6" s="15"/>
      <c r="J6" s="423"/>
    </row>
    <row r="7" spans="1:10" ht="18" customHeight="1">
      <c r="A7" s="14"/>
      <c r="B7" s="14"/>
      <c r="C7" s="14"/>
      <c r="D7" s="14"/>
      <c r="E7" s="14"/>
      <c r="F7" s="14"/>
      <c r="G7" s="15"/>
    </row>
    <row r="8" spans="1:10" ht="18" customHeight="1">
      <c r="A8" s="14"/>
      <c r="B8" s="14"/>
      <c r="C8" s="14"/>
      <c r="D8" s="14"/>
      <c r="E8" s="14"/>
      <c r="F8" s="14"/>
      <c r="G8" s="15"/>
    </row>
    <row r="9" spans="1:10" ht="18" customHeight="1">
      <c r="A9" s="14"/>
      <c r="B9" s="14"/>
      <c r="C9" s="14"/>
      <c r="D9" s="14"/>
      <c r="E9" s="14"/>
      <c r="F9" s="14"/>
      <c r="G9" s="15"/>
    </row>
    <row r="10" spans="1:10" ht="6" customHeight="1" thickBot="1">
      <c r="A10" s="13"/>
      <c r="B10" s="14"/>
      <c r="C10" s="14"/>
      <c r="D10" s="14"/>
      <c r="E10" s="14"/>
      <c r="F10" s="14"/>
      <c r="G10" s="15"/>
    </row>
    <row r="11" spans="1:10" ht="14" hidden="1" thickBot="1">
      <c r="A11" s="13"/>
      <c r="B11" s="14"/>
      <c r="C11" s="14"/>
      <c r="D11" s="14"/>
      <c r="E11" s="14"/>
      <c r="F11" s="14"/>
      <c r="G11" s="15"/>
    </row>
    <row r="12" spans="1:10" ht="14" thickBot="1">
      <c r="A12" s="459" t="s">
        <v>82</v>
      </c>
      <c r="B12" s="460"/>
      <c r="C12" s="463" t="s">
        <v>83</v>
      </c>
      <c r="D12" s="464"/>
      <c r="E12" s="444" t="s">
        <v>7</v>
      </c>
      <c r="F12" s="18" t="s">
        <v>84</v>
      </c>
      <c r="G12" s="19" t="str">
        <f>Register!H3</f>
        <v>../../20..</v>
      </c>
    </row>
    <row r="13" spans="1:10" ht="14" thickBot="1">
      <c r="A13" s="461"/>
      <c r="B13" s="462"/>
      <c r="C13" s="88" t="s">
        <v>86</v>
      </c>
      <c r="D13" s="89" t="s">
        <v>87</v>
      </c>
      <c r="E13" s="445"/>
      <c r="F13" s="20" t="s">
        <v>86</v>
      </c>
      <c r="G13" s="21" t="s">
        <v>87</v>
      </c>
      <c r="I13" s="229" t="s">
        <v>15</v>
      </c>
    </row>
    <row r="14" spans="1:10" ht="14">
      <c r="A14" s="449" t="str">
        <f>Register!A5</f>
        <v>1. WORKING CONDITIONS</v>
      </c>
      <c r="B14" s="450"/>
      <c r="C14" s="342" t="str">
        <f>Register!C10</f>
        <v>Substantial</v>
      </c>
      <c r="D14" s="326">
        <f>Register!B10</f>
        <v>2.8250000000000002</v>
      </c>
      <c r="E14" s="327" t="str">
        <f>Register!D10</f>
        <v>↑</v>
      </c>
      <c r="F14" s="22" t="str">
        <f>Register!I10</f>
        <v>Not at all</v>
      </c>
      <c r="G14" s="333">
        <f>Register!H10</f>
        <v>0</v>
      </c>
      <c r="I14" s="230" t="e">
        <f>Register!#REF!</f>
        <v>#REF!</v>
      </c>
    </row>
    <row r="15" spans="1:10" ht="14">
      <c r="A15" s="451" t="str">
        <f>Register!A11</f>
        <v>2. LAND &amp; WATER RIGHTS</v>
      </c>
      <c r="B15" s="452"/>
      <c r="C15" s="343" t="str">
        <f>Register!C15</f>
        <v>Moderate/Low</v>
      </c>
      <c r="D15" s="328">
        <f>Register!B15</f>
        <v>2.25</v>
      </c>
      <c r="E15" s="329" t="str">
        <f>Register!D15</f>
        <v>↑</v>
      </c>
      <c r="F15" s="23" t="str">
        <f>Register!I15</f>
        <v>Not at all</v>
      </c>
      <c r="G15" s="334">
        <f>Register!H15</f>
        <v>0</v>
      </c>
      <c r="I15" s="231" t="e">
        <f>Register!#REF!</f>
        <v>#REF!</v>
      </c>
    </row>
    <row r="16" spans="1:10" ht="14">
      <c r="A16" s="453" t="str">
        <f>Register!A16</f>
        <v>3. GENDER EQUALITY</v>
      </c>
      <c r="B16" s="454"/>
      <c r="C16" s="343" t="str">
        <f>Register!C22</f>
        <v>Moderate/Low</v>
      </c>
      <c r="D16" s="328">
        <f>Register!B22</f>
        <v>1.9899999999999998</v>
      </c>
      <c r="E16" s="329" t="str">
        <f>Register!D22</f>
        <v>↑</v>
      </c>
      <c r="F16" s="23" t="str">
        <f>Register!I22</f>
        <v>Not at all</v>
      </c>
      <c r="G16" s="334">
        <f>Register!H22</f>
        <v>0</v>
      </c>
      <c r="I16" s="231" t="e">
        <f>Register!#REF!</f>
        <v>#REF!</v>
      </c>
    </row>
    <row r="17" spans="1:9" ht="14">
      <c r="A17" s="455" t="str">
        <f>Register!A23</f>
        <v>4. FOOD AND NUTRITION SECURITY</v>
      </c>
      <c r="B17" s="456"/>
      <c r="C17" s="343" t="str">
        <f>Register!C28</f>
        <v>Moderate/Low</v>
      </c>
      <c r="D17" s="328">
        <f>Register!B28</f>
        <v>2.375</v>
      </c>
      <c r="E17" s="329" t="str">
        <f>Register!D28</f>
        <v>↑</v>
      </c>
      <c r="F17" s="23" t="str">
        <f>Register!I28</f>
        <v>Not at all</v>
      </c>
      <c r="G17" s="334">
        <f>Register!H28</f>
        <v>0</v>
      </c>
      <c r="I17" s="231" t="e">
        <f>Register!#REF!</f>
        <v>#REF!</v>
      </c>
    </row>
    <row r="18" spans="1:9" ht="14">
      <c r="A18" s="465" t="str">
        <f>Register!A29</f>
        <v>5. SOCIAL CAPITAL</v>
      </c>
      <c r="B18" s="466"/>
      <c r="C18" s="343" t="str">
        <f>Register!C33</f>
        <v>Moderate/Low</v>
      </c>
      <c r="D18" s="330">
        <f>Register!B33</f>
        <v>2.3888888888888888</v>
      </c>
      <c r="E18" s="329" t="str">
        <f>Register!D33</f>
        <v>↑</v>
      </c>
      <c r="F18" s="319" t="str">
        <f>Register!I33</f>
        <v>Not at all</v>
      </c>
      <c r="G18" s="334">
        <f>Register!H33</f>
        <v>0</v>
      </c>
      <c r="I18" s="318"/>
    </row>
    <row r="19" spans="1:9" ht="15" thickBot="1">
      <c r="A19" s="457" t="str">
        <f>Register!A34</f>
        <v>6. LIVING CONDITIONS</v>
      </c>
      <c r="B19" s="458"/>
      <c r="C19" s="344" t="str">
        <f>Register!C39</f>
        <v>Substantial</v>
      </c>
      <c r="D19" s="331">
        <f>Register!B39</f>
        <v>2.5</v>
      </c>
      <c r="E19" s="332" t="str">
        <f>Register!D39</f>
        <v>↑</v>
      </c>
      <c r="F19" s="24" t="str">
        <f>Register!I39</f>
        <v>Not at all</v>
      </c>
      <c r="G19" s="335">
        <f>Register!H39</f>
        <v>0</v>
      </c>
      <c r="I19" s="232" t="e">
        <f>Register!#REF!</f>
        <v>#REF!</v>
      </c>
    </row>
    <row r="20" spans="1:9" s="116" customFormat="1" ht="9" customHeight="1" thickBot="1">
      <c r="A20" s="25"/>
      <c r="B20" s="26"/>
      <c r="C20" s="26"/>
      <c r="D20" s="26"/>
      <c r="E20" s="14"/>
      <c r="F20" s="27"/>
      <c r="G20" s="15"/>
      <c r="I20" s="233" t="e">
        <f>AVERAGE(I14:I19)</f>
        <v>#REF!</v>
      </c>
    </row>
    <row r="21" spans="1:9" ht="14" thickBot="1">
      <c r="A21" s="446" t="s">
        <v>8</v>
      </c>
      <c r="B21" s="447"/>
      <c r="C21" s="447"/>
      <c r="D21" s="447"/>
      <c r="E21" s="447"/>
      <c r="F21" s="447"/>
      <c r="G21" s="448"/>
    </row>
    <row r="22" spans="1:9" ht="107.25" customHeight="1" thickBot="1">
      <c r="A22" s="425" t="s">
        <v>362</v>
      </c>
      <c r="B22" s="426"/>
      <c r="C22" s="426"/>
      <c r="D22" s="426"/>
      <c r="E22" s="426"/>
      <c r="F22" s="426"/>
      <c r="G22" s="427"/>
    </row>
    <row r="23" spans="1:9" ht="7.5" customHeight="1" thickBot="1">
      <c r="A23" s="13"/>
      <c r="B23" s="14"/>
      <c r="C23" s="14"/>
      <c r="D23" s="14"/>
      <c r="E23" s="14"/>
      <c r="F23" s="14"/>
      <c r="G23" s="15"/>
    </row>
    <row r="24" spans="1:9" ht="14" thickBot="1">
      <c r="A24" s="428" t="s">
        <v>88</v>
      </c>
      <c r="B24" s="429"/>
      <c r="C24" s="429"/>
      <c r="D24" s="436"/>
      <c r="E24" s="436"/>
      <c r="F24" s="436"/>
      <c r="G24" s="437"/>
    </row>
    <row r="25" spans="1:9" ht="105.75" customHeight="1" thickBot="1">
      <c r="A25" s="425" t="s">
        <v>359</v>
      </c>
      <c r="B25" s="431"/>
      <c r="C25" s="431"/>
      <c r="D25" s="431"/>
      <c r="E25" s="431"/>
      <c r="F25" s="431"/>
      <c r="G25" s="432"/>
    </row>
    <row r="26" spans="1:9" ht="14" thickBot="1">
      <c r="A26" s="428" t="s">
        <v>89</v>
      </c>
      <c r="B26" s="429"/>
      <c r="C26" s="429"/>
      <c r="D26" s="429"/>
      <c r="E26" s="429"/>
      <c r="F26" s="429"/>
      <c r="G26" s="430"/>
    </row>
    <row r="27" spans="1:9" ht="83.25" customHeight="1" thickBot="1">
      <c r="A27" s="433" t="s">
        <v>360</v>
      </c>
      <c r="B27" s="434"/>
      <c r="C27" s="434"/>
      <c r="D27" s="434"/>
      <c r="E27" s="434"/>
      <c r="F27" s="434"/>
      <c r="G27" s="435"/>
    </row>
    <row r="28" spans="1:9" ht="14" thickBot="1">
      <c r="A28" s="428" t="s">
        <v>16</v>
      </c>
      <c r="B28" s="429"/>
      <c r="C28" s="429"/>
      <c r="D28" s="429"/>
      <c r="E28" s="429"/>
      <c r="F28" s="429"/>
      <c r="G28" s="430"/>
    </row>
    <row r="29" spans="1:9" ht="83.25" customHeight="1" thickBot="1">
      <c r="A29" s="425" t="s">
        <v>361</v>
      </c>
      <c r="B29" s="426"/>
      <c r="C29" s="426"/>
      <c r="D29" s="426"/>
      <c r="E29" s="426"/>
      <c r="F29" s="426"/>
      <c r="G29" s="427"/>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Normal="100" zoomScaleSheetLayoutView="100" workbookViewId="0">
      <pane ySplit="4" topLeftCell="A5" activePane="bottomLeft" state="frozen"/>
      <selection pane="bottomLeft" activeCell="E17" sqref="E17"/>
    </sheetView>
  </sheetViews>
  <sheetFormatPr baseColWidth="10" defaultColWidth="8.83203125" defaultRowHeight="13"/>
  <cols>
    <col min="1" max="1" width="36.6640625" style="14" customWidth="1"/>
    <col min="2" max="2" width="10.33203125" style="285" customWidth="1"/>
    <col min="3" max="3" width="15.1640625" style="116" customWidth="1"/>
    <col min="4" max="4" width="6.33203125" style="116" customWidth="1"/>
    <col min="5" max="5" width="66.5" style="95" customWidth="1"/>
    <col min="6" max="7" width="39.33203125" style="95" customWidth="1"/>
    <col min="8" max="8" width="6" style="285" customWidth="1"/>
    <col min="9" max="9" width="14.1640625" style="116" customWidth="1"/>
    <col min="10" max="10" width="8.83203125" style="95" hidden="1" customWidth="1"/>
    <col min="11" max="11" width="9.1640625" style="95" hidden="1" customWidth="1"/>
    <col min="12" max="12" width="14.83203125" style="95" hidden="1" customWidth="1"/>
    <col min="13" max="13" width="9.1640625" style="95" hidden="1" customWidth="1"/>
    <col min="14" max="14" width="9.1640625" style="95" customWidth="1"/>
    <col min="15" max="16384" width="8.83203125" style="95"/>
  </cols>
  <sheetData>
    <row r="1" spans="1:15" s="108" customFormat="1" ht="27.75" customHeight="1" thickBot="1">
      <c r="A1" s="474" t="str">
        <f>Profile!F1</f>
        <v xml:space="preserve">Cocoa </v>
      </c>
      <c r="B1" s="475"/>
      <c r="C1" s="379" t="s">
        <v>21</v>
      </c>
      <c r="D1" s="470" t="str">
        <f>Profile!E2</f>
        <v>Papua New Guinea</v>
      </c>
      <c r="E1" s="471"/>
      <c r="F1" s="377" t="s">
        <v>25</v>
      </c>
      <c r="G1" s="378" t="str">
        <f>Profile!B3</f>
        <v xml:space="preserve"> 23 / 06 / 2018</v>
      </c>
      <c r="H1" s="472" t="s">
        <v>79</v>
      </c>
      <c r="I1" s="473"/>
      <c r="M1" s="109"/>
    </row>
    <row r="2" spans="1:15" s="108" customFormat="1" ht="10.5" customHeight="1">
      <c r="A2" s="478" t="s">
        <v>9</v>
      </c>
      <c r="B2" s="490" t="s">
        <v>87</v>
      </c>
      <c r="C2" s="493" t="s">
        <v>86</v>
      </c>
      <c r="D2" s="481" t="s">
        <v>7</v>
      </c>
      <c r="E2" s="487" t="s">
        <v>10</v>
      </c>
      <c r="F2" s="481" t="s">
        <v>17</v>
      </c>
      <c r="G2" s="484" t="s">
        <v>85</v>
      </c>
      <c r="H2" s="472" t="s">
        <v>81</v>
      </c>
      <c r="I2" s="473"/>
      <c r="M2" s="109"/>
    </row>
    <row r="3" spans="1:15" s="109" customFormat="1" ht="13.5" customHeight="1" thickBot="1">
      <c r="A3" s="479"/>
      <c r="B3" s="491"/>
      <c r="C3" s="494"/>
      <c r="D3" s="482"/>
      <c r="E3" s="488"/>
      <c r="F3" s="482"/>
      <c r="G3" s="485"/>
      <c r="H3" s="476" t="s">
        <v>80</v>
      </c>
      <c r="I3" s="477"/>
      <c r="L3" s="110" t="str">
        <f>Questionnaire!$N$3</f>
        <v>High</v>
      </c>
      <c r="M3" s="109" t="s">
        <v>19</v>
      </c>
    </row>
    <row r="4" spans="1:15" s="111" customFormat="1" ht="14" thickBot="1">
      <c r="A4" s="480"/>
      <c r="B4" s="492"/>
      <c r="C4" s="495"/>
      <c r="D4" s="483"/>
      <c r="E4" s="489"/>
      <c r="F4" s="483"/>
      <c r="G4" s="486"/>
      <c r="H4" s="86" t="s">
        <v>1</v>
      </c>
      <c r="I4" s="87" t="s">
        <v>6</v>
      </c>
      <c r="L4" s="110" t="str">
        <f>Questionnaire!$N$4</f>
        <v>Substantial</v>
      </c>
      <c r="M4" s="109" t="s">
        <v>3</v>
      </c>
    </row>
    <row r="5" spans="1:15" s="109" customFormat="1" ht="15" customHeight="1" thickBot="1">
      <c r="A5" s="55" t="str">
        <f>Questionnaire!$A$3</f>
        <v>1. WORKING CONDITIONS</v>
      </c>
      <c r="B5" s="56"/>
      <c r="C5" s="56"/>
      <c r="D5" s="56"/>
      <c r="E5" s="57"/>
      <c r="F5" s="57"/>
      <c r="G5" s="57"/>
      <c r="H5" s="57"/>
      <c r="I5" s="290"/>
      <c r="L5" s="110" t="str">
        <f>Questionnaire!$N$5</f>
        <v>Moderate/Low</v>
      </c>
      <c r="M5" s="109" t="s">
        <v>20</v>
      </c>
    </row>
    <row r="6" spans="1:15" s="112" customFormat="1" ht="56">
      <c r="A6" s="58" t="str">
        <f>Questionnaire!$A$4</f>
        <v>1.1 Respect of labour rights</v>
      </c>
      <c r="B6" s="345">
        <f>Questionnaire!J10</f>
        <v>2.8</v>
      </c>
      <c r="C6" s="346" t="str">
        <f>IF(B6&lt;1.5,$L$6,IF(B6&lt;2.5,$L$5,IF(B6&lt;3.5,$L$4,IF(B6&lt;4.5,$L$3,"n/a"))))</f>
        <v>Substantial</v>
      </c>
      <c r="D6" s="347" t="str">
        <f>IF(H6&lt;B6,"↑",IF(H6&gt;B6,"↓","↔"))</f>
        <v>↑</v>
      </c>
      <c r="E6" s="2" t="s">
        <v>366</v>
      </c>
      <c r="F6" s="1" t="s">
        <v>332</v>
      </c>
      <c r="G6" s="1"/>
      <c r="H6" s="246">
        <v>0</v>
      </c>
      <c r="I6" s="289" t="str">
        <f>IF(H6&lt;1.5,$L$6,IF(H6&lt;2.5,$L$5,IF(H6&lt;3.5,$L$4,IF(H6&lt;4.5,$L$3,"n/a"))))</f>
        <v>Not at all</v>
      </c>
      <c r="K6" s="112" t="s">
        <v>11</v>
      </c>
      <c r="L6" s="110" t="str">
        <f>Questionnaire!$N$6</f>
        <v>Not at all</v>
      </c>
      <c r="M6" s="112" t="s">
        <v>4</v>
      </c>
    </row>
    <row r="7" spans="1:15" s="112" customFormat="1" ht="14">
      <c r="A7" s="59" t="str">
        <f>Questionnaire!$A$11</f>
        <v>1.2 Child Labour</v>
      </c>
      <c r="B7" s="348">
        <f>Questionnaire!J14</f>
        <v>3.5</v>
      </c>
      <c r="C7" s="349" t="str">
        <f>IF(B7&lt;1.5,$L$6,IF(B7&lt;2.5,$L$5,IF(B7&lt;3.5,$L$4,IF(B7&lt;4.5,$L$3,"n/a"))))</f>
        <v>High</v>
      </c>
      <c r="D7" s="350" t="str">
        <f>IF(H7&lt;B7,"↑",IF(H7&gt;B7,"↓","↔"))</f>
        <v>↑</v>
      </c>
      <c r="E7" s="3"/>
      <c r="F7" s="3"/>
      <c r="G7" s="3"/>
      <c r="H7" s="247">
        <v>0</v>
      </c>
      <c r="I7" s="289" t="str">
        <f>IF(H7&lt;1.5,$L$6,IF(H7&lt;2.5,$L$5,IF(H7&lt;3.5,$L$4,IF(H7&lt;4.5,$L$3,"n/a"))))</f>
        <v>Not at all</v>
      </c>
      <c r="K7" s="112" t="s">
        <v>12</v>
      </c>
      <c r="L7" s="110" t="str">
        <f>Questionnaire!$N$7</f>
        <v>n/a</v>
      </c>
    </row>
    <row r="8" spans="1:15" s="112" customFormat="1" ht="70">
      <c r="A8" s="59" t="str">
        <f>Questionnaire!$A$15</f>
        <v>1.3 Job safety</v>
      </c>
      <c r="B8" s="348">
        <f>Questionnaire!J17</f>
        <v>2</v>
      </c>
      <c r="C8" s="351" t="str">
        <f>IF(B8&lt;1.5,$L$6,IF(B8&lt;2.5,$L$5,IF(B8&lt;3.5,$L$4,IF(B8&lt;4.5,$L$3,"n/a"))))</f>
        <v>Moderate/Low</v>
      </c>
      <c r="D8" s="350" t="str">
        <f>IF(H8&lt;B8,"↑",IF(H8&gt;B8,"↓","↔"))</f>
        <v>↑</v>
      </c>
      <c r="E8" s="3" t="s">
        <v>333</v>
      </c>
      <c r="F8" s="3" t="s">
        <v>364</v>
      </c>
      <c r="G8" s="3"/>
      <c r="H8" s="247">
        <v>0</v>
      </c>
      <c r="I8" s="289" t="str">
        <f>IF(H8&lt;1.5,$L$6,IF(H8&lt;2.5,$L$5,IF(H8&lt;3.5,$L$4,IF(H8&lt;4.5,$L$3,"n/a"))))</f>
        <v>Not at all</v>
      </c>
      <c r="K8" s="112" t="s">
        <v>13</v>
      </c>
      <c r="L8" s="113"/>
    </row>
    <row r="9" spans="1:15" s="112" customFormat="1" ht="57" thickBot="1">
      <c r="A9" s="60" t="str">
        <f>Questionnaire!$A$18</f>
        <v>1.4 Attractiveness</v>
      </c>
      <c r="B9" s="352">
        <f>Questionnaire!J21</f>
        <v>3</v>
      </c>
      <c r="C9" s="349" t="str">
        <f>IF(B9&lt;1.5,$L$6,IF(B9&lt;2.5,$L$5,IF(B9&lt;3.5,$L$4,IF(B9&lt;4.5,$L$3,"n/a"))))</f>
        <v>Substantial</v>
      </c>
      <c r="D9" s="353" t="str">
        <f>IF(H9&lt;B9,"↑",IF(H9&gt;B9,"↓","↔"))</f>
        <v>↑</v>
      </c>
      <c r="E9" s="4" t="s">
        <v>334</v>
      </c>
      <c r="F9" s="4" t="s">
        <v>367</v>
      </c>
      <c r="G9" s="4"/>
      <c r="H9" s="248">
        <v>0</v>
      </c>
      <c r="I9" s="259" t="str">
        <f>IF(H9&lt;1.5,$L$6,IF(H9&lt;2.5,$L$5,IF(H9&lt;3.5,$L$4,IF(H9&lt;4.5,$L$3,"n/a"))))</f>
        <v>Not at all</v>
      </c>
      <c r="L9" s="113"/>
    </row>
    <row r="10" spans="1:15" s="115" customFormat="1" ht="18" customHeight="1" thickTop="1" thickBot="1">
      <c r="A10" s="61" t="s">
        <v>14</v>
      </c>
      <c r="B10" s="354">
        <f>IF(COUNT(B6:B9)=0,"n/a",(AVERAGE(B6:B9)))</f>
        <v>2.8250000000000002</v>
      </c>
      <c r="C10" s="411" t="str">
        <f>IF(B10&lt;1.5,$L$6,IF(B10&lt;2.5,$L$5,IF(B10&lt;3.5,$L$4,IF(B10&lt;4.5,$L$3,"n/a"))))</f>
        <v>Substantial</v>
      </c>
      <c r="D10" s="355" t="str">
        <f>IF(H10&lt;B10,"↑",IF(H10&gt;B10,"↓","↔"))</f>
        <v>↑</v>
      </c>
      <c r="E10" s="11"/>
      <c r="F10" s="114"/>
      <c r="G10" s="114"/>
      <c r="H10" s="12">
        <f>AVERAGE(H6:H9)</f>
        <v>0</v>
      </c>
      <c r="I10" s="288" t="str">
        <f>IF(H10&lt;1.5,$L$6,IF(H10&lt;2.5,$L$5,IF(H10&lt;3.5,$L$4,IF(H10&lt;4.5,$L$3,"n/a"))))</f>
        <v>Not at all</v>
      </c>
      <c r="O10" s="296"/>
    </row>
    <row r="11" spans="1:15" s="112" customFormat="1" ht="15" customHeight="1" thickBot="1">
      <c r="A11" s="62" t="str">
        <f>Questionnaire!$A$22</f>
        <v>2. LAND &amp; WATER RIGHTS</v>
      </c>
      <c r="B11" s="356"/>
      <c r="C11" s="356"/>
      <c r="D11" s="357"/>
      <c r="E11" s="63"/>
      <c r="F11" s="63"/>
      <c r="G11" s="63"/>
      <c r="H11" s="63"/>
      <c r="I11" s="291"/>
    </row>
    <row r="12" spans="1:15" s="112" customFormat="1" ht="18" customHeight="1">
      <c r="A12" s="64" t="str">
        <f>Questionnaire!$A$23</f>
        <v xml:space="preserve">2.1 Adherence to VGGT </v>
      </c>
      <c r="B12" s="358" t="str">
        <f>Questionnaire!J26</f>
        <v>n/a</v>
      </c>
      <c r="C12" s="359" t="str">
        <f>IF(B12&lt;1.5,$L$6,IF(B12&lt;2.5,$L$5,IF(B12&lt;3.5,$L$4,IF(B12&lt;4.5,$L$3,"n/a"))))</f>
        <v>n/a</v>
      </c>
      <c r="D12" s="350" t="str">
        <f>IF(H12&lt;B12,"↑",IF(H12&gt;B12,"↓","↔"))</f>
        <v>↑</v>
      </c>
      <c r="E12" s="5" t="s">
        <v>335</v>
      </c>
      <c r="F12" s="1" t="s">
        <v>336</v>
      </c>
      <c r="G12" s="1"/>
      <c r="H12" s="246">
        <v>0</v>
      </c>
      <c r="I12" s="289" t="str">
        <f>IF(H12&lt;1.5,$L$6,IF(H12&lt;2.5,$L$5,IF(H12&lt;3.5,$L$4,IF(H12&lt;4.5,$L$3,"n/a"))))</f>
        <v>Not at all</v>
      </c>
    </row>
    <row r="13" spans="1:15" s="112" customFormat="1" ht="16.5" customHeight="1">
      <c r="A13" s="65" t="str">
        <f>Questionnaire!$A$27</f>
        <v>2.2 Transparency, participation and consultation</v>
      </c>
      <c r="B13" s="360">
        <f>Questionnaire!J32</f>
        <v>2</v>
      </c>
      <c r="C13" s="351" t="str">
        <f>IF(B13&lt;1.5,$L$6,IF(B13&lt;2.5,$L$5,IF(B13&lt;3.5,$L$4,IF(B13&lt;4.5,$L$3,"n/a"))))</f>
        <v>Moderate/Low</v>
      </c>
      <c r="D13" s="350" t="str">
        <f>IF(H13&lt;B13,"↑",IF(H13&gt;B13,"↓","↔"))</f>
        <v>↑</v>
      </c>
      <c r="E13" s="6" t="s">
        <v>365</v>
      </c>
      <c r="F13" s="3" t="s">
        <v>337</v>
      </c>
      <c r="G13" s="3"/>
      <c r="H13" s="247">
        <v>0</v>
      </c>
      <c r="I13" s="289" t="str">
        <f>IF(H13&lt;1.5,$L$6,IF(H13&lt;2.5,$L$5,IF(H13&lt;3.5,$L$4,IF(H13&lt;4.5,$L$3,"n/a"))))</f>
        <v>Not at all</v>
      </c>
    </row>
    <row r="14" spans="1:15" s="112" customFormat="1" ht="18.75" customHeight="1" thickBot="1">
      <c r="A14" s="66" t="str">
        <f>Questionnaire!$A$33</f>
        <v>2.3  Equity,compensation and justice</v>
      </c>
      <c r="B14" s="361">
        <f>Questionnaire!J38</f>
        <v>2.5</v>
      </c>
      <c r="C14" s="349" t="str">
        <f>IF(B14&lt;1.5,$L$6,IF(B14&lt;2.5,$L$5,IF(B14&lt;3.5,$L$4,IF(B14&lt;4.5,$L$3,"n/a"))))</f>
        <v>Substantial</v>
      </c>
      <c r="D14" s="353" t="str">
        <f>IF(H14&lt;B14,"↑",IF(H14&gt;B14,"↓","↔"))</f>
        <v>↑</v>
      </c>
      <c r="E14" s="7" t="s">
        <v>338</v>
      </c>
      <c r="F14" s="4"/>
      <c r="G14" s="4"/>
      <c r="H14" s="248">
        <v>0</v>
      </c>
      <c r="I14" s="259" t="str">
        <f>IF(H14&lt;1.5,$L$6,IF(H14&lt;2.5,$L$5,IF(H14&lt;3.5,$L$4,IF(H14&lt;4.5,$L$3,"n/a"))))</f>
        <v>Not at all</v>
      </c>
    </row>
    <row r="15" spans="1:15" s="109" customFormat="1" ht="15" thickTop="1" thickBot="1">
      <c r="A15" s="67" t="s">
        <v>14</v>
      </c>
      <c r="B15" s="362">
        <f>IF(COUNT(B12:B14)=0,"n/a",(AVERAGE(B12:B14)))</f>
        <v>2.25</v>
      </c>
      <c r="C15" s="363" t="str">
        <f>IF(B15&lt;1.5,$L$6,IF(B15&lt;2.5,$L$5,IF(B15&lt;3.5,$L$4,IF(B15&lt;4.5,$L$3,"n/a"))))</f>
        <v>Moderate/Low</v>
      </c>
      <c r="D15" s="355" t="str">
        <f>IF(H15&lt;B15,"↑",IF(H15&gt;B15,"↓","↔"))</f>
        <v>↑</v>
      </c>
      <c r="E15" s="114"/>
      <c r="F15" s="114"/>
      <c r="G15" s="114"/>
      <c r="H15" s="10">
        <f>AVERAGE(H12:H14)</f>
        <v>0</v>
      </c>
      <c r="I15" s="288" t="str">
        <f>IF(H15&lt;1.5,$L$6,IF(H15&lt;2.5,$L$5,IF(H15&lt;3.5,$L$4,IF(H15&lt;4.5,$L$3,"n/a"))))</f>
        <v>Not at all</v>
      </c>
    </row>
    <row r="16" spans="1:15" s="112" customFormat="1" ht="15" customHeight="1" thickBot="1">
      <c r="A16" s="68" t="str">
        <f>Questionnaire!$A$39</f>
        <v>3. GENDER EQUALITY</v>
      </c>
      <c r="B16" s="356"/>
      <c r="C16" s="356"/>
      <c r="D16" s="356"/>
      <c r="E16" s="69"/>
      <c r="F16" s="69"/>
      <c r="G16" s="69"/>
      <c r="H16" s="69"/>
      <c r="I16" s="292"/>
    </row>
    <row r="17" spans="1:9" s="112" customFormat="1" ht="42">
      <c r="A17" s="70" t="str">
        <f>Questionnaire!$A$40</f>
        <v>3.1 Economic activities</v>
      </c>
      <c r="B17" s="358">
        <f>Questionnaire!J43</f>
        <v>2</v>
      </c>
      <c r="C17" s="359" t="str">
        <f t="shared" ref="C17:C22" si="0">IF(B17&lt;1.5,$L$6,IF(B17&lt;2.5,$L$5,IF(B17&lt;3.5,$L$4,IF(B17&lt;4.5,$L$3,"n/a"))))</f>
        <v>Moderate/Low</v>
      </c>
      <c r="D17" s="350" t="str">
        <f>IF(H17&lt;B17,"↑",IF(H17&gt;B17,"↓","↔"))</f>
        <v>↑</v>
      </c>
      <c r="E17" s="5" t="s">
        <v>373</v>
      </c>
      <c r="F17" s="1" t="s">
        <v>339</v>
      </c>
      <c r="G17" s="1"/>
      <c r="H17" s="246">
        <v>0</v>
      </c>
      <c r="I17" s="289" t="str">
        <f t="shared" ref="I17:I22" si="1">IF(H17&lt;1.5,$L$6,IF(H17&lt;2.5,$L$5,IF(H17&lt;3.5,$L$4,IF(H17&lt;4.5,$L$3,"n/a"))))</f>
        <v>Not at all</v>
      </c>
    </row>
    <row r="18" spans="1:9" s="112" customFormat="1" ht="42">
      <c r="A18" s="70" t="str">
        <f>Questionnaire!$A$44</f>
        <v>3.2 Access to resources and services</v>
      </c>
      <c r="B18" s="360">
        <f>Questionnaire!J49</f>
        <v>1.75</v>
      </c>
      <c r="C18" s="364" t="str">
        <f t="shared" si="0"/>
        <v>Moderate/Low</v>
      </c>
      <c r="D18" s="350" t="str">
        <f t="shared" ref="D18:D20" si="2">IF(H18&lt;B18,"↑",IF(H18&gt;B18,"↓","↔"))</f>
        <v>↑</v>
      </c>
      <c r="E18" s="6" t="s">
        <v>342</v>
      </c>
      <c r="F18" s="3" t="s">
        <v>368</v>
      </c>
      <c r="G18" s="3"/>
      <c r="H18" s="247">
        <v>0</v>
      </c>
      <c r="I18" s="289" t="str">
        <f t="shared" si="1"/>
        <v>Not at all</v>
      </c>
    </row>
    <row r="19" spans="1:9" s="112" customFormat="1" ht="42">
      <c r="A19" s="70" t="str">
        <f>Questionnaire!$A$50</f>
        <v>3.3 Decision making</v>
      </c>
      <c r="B19" s="360">
        <f>Questionnaire!J56</f>
        <v>2.2000000000000002</v>
      </c>
      <c r="C19" s="351" t="str">
        <f t="shared" si="0"/>
        <v>Moderate/Low</v>
      </c>
      <c r="D19" s="365" t="str">
        <f t="shared" si="2"/>
        <v>↑</v>
      </c>
      <c r="E19" s="251" t="s">
        <v>340</v>
      </c>
      <c r="F19" s="3" t="s">
        <v>341</v>
      </c>
      <c r="G19" s="252"/>
      <c r="H19" s="250">
        <v>0</v>
      </c>
      <c r="I19" s="289" t="str">
        <f t="shared" si="1"/>
        <v>Not at all</v>
      </c>
    </row>
    <row r="20" spans="1:9" s="112" customFormat="1" ht="42">
      <c r="A20" s="70" t="str">
        <f>Questionnaire!$A$57</f>
        <v>3.4 Leadership and empowerment</v>
      </c>
      <c r="B20" s="360">
        <f>Questionnaire!J62</f>
        <v>2</v>
      </c>
      <c r="C20" s="349" t="str">
        <f t="shared" si="0"/>
        <v>Moderate/Low</v>
      </c>
      <c r="D20" s="350" t="str">
        <f t="shared" si="2"/>
        <v>↑</v>
      </c>
      <c r="E20" s="84" t="s">
        <v>343</v>
      </c>
      <c r="F20" s="85" t="s">
        <v>369</v>
      </c>
      <c r="G20" s="85"/>
      <c r="H20" s="247">
        <v>0</v>
      </c>
      <c r="I20" s="289" t="str">
        <f t="shared" si="1"/>
        <v>Not at all</v>
      </c>
    </row>
    <row r="21" spans="1:9" s="112" customFormat="1" ht="29" thickBot="1">
      <c r="A21" s="71" t="str">
        <f>Questionnaire!$A$63</f>
        <v>3.5 Hardship and division of labour</v>
      </c>
      <c r="B21" s="361">
        <f>Questionnaire!J66</f>
        <v>2</v>
      </c>
      <c r="C21" s="366" t="str">
        <f t="shared" si="0"/>
        <v>Moderate/Low</v>
      </c>
      <c r="D21" s="353" t="str">
        <f>IF(H21&lt;B21,"↑",IF(H21&gt;B21,"↓","↔"))</f>
        <v>↑</v>
      </c>
      <c r="E21" s="7" t="s">
        <v>344</v>
      </c>
      <c r="F21" s="4" t="s">
        <v>345</v>
      </c>
      <c r="G21" s="4"/>
      <c r="H21" s="248">
        <v>0</v>
      </c>
      <c r="I21" s="259" t="str">
        <f t="shared" si="1"/>
        <v>Not at all</v>
      </c>
    </row>
    <row r="22" spans="1:9" s="109" customFormat="1" ht="15" thickTop="1" thickBot="1">
      <c r="A22" s="83" t="s">
        <v>14</v>
      </c>
      <c r="B22" s="362">
        <f>IF(COUNT(B17:B21)=0,"n/a",(AVERAGE(B17:B21)))</f>
        <v>1.9899999999999998</v>
      </c>
      <c r="C22" s="367" t="str">
        <f t="shared" si="0"/>
        <v>Moderate/Low</v>
      </c>
      <c r="D22" s="355" t="str">
        <f>IF(H22&lt;B22,"↑",IF(H22&gt;B22,"↓","↔"))</f>
        <v>↑</v>
      </c>
      <c r="E22" s="114"/>
      <c r="F22" s="114"/>
      <c r="G22" s="114"/>
      <c r="H22" s="10">
        <f>AVERAGE(H17:H21)</f>
        <v>0</v>
      </c>
      <c r="I22" s="288" t="str">
        <f t="shared" si="1"/>
        <v>Not at all</v>
      </c>
    </row>
    <row r="23" spans="1:9" s="112" customFormat="1" ht="15" customHeight="1" thickBot="1">
      <c r="A23" s="54" t="str">
        <f>Questionnaire!$A$67</f>
        <v>4. FOOD AND NUTRITION SECURITY</v>
      </c>
      <c r="B23" s="356"/>
      <c r="C23" s="356"/>
      <c r="D23" s="356"/>
      <c r="E23" s="72"/>
      <c r="F23" s="72"/>
      <c r="G23" s="72"/>
      <c r="H23" s="72"/>
      <c r="I23" s="293"/>
    </row>
    <row r="24" spans="1:9" s="112" customFormat="1" ht="18.75" customHeight="1">
      <c r="A24" s="73" t="str">
        <f>Questionnaire!$A$68</f>
        <v xml:space="preserve">4.1 Availability of food </v>
      </c>
      <c r="B24" s="358">
        <f>Questionnaire!J71</f>
        <v>3.5</v>
      </c>
      <c r="C24" s="359" t="str">
        <f>IF(B24&lt;1.5,$L$6,IF(B24&lt;2.5,$L$5,IF(B24&lt;3.5,$L$4,IF(B24&lt;4.5,$L$3,"n/a"))))</f>
        <v>High</v>
      </c>
      <c r="D24" s="347" t="str">
        <f>IF(H24&lt;B24,"↑",IF(H24&gt;B24,"↓","↔"))</f>
        <v>↑</v>
      </c>
      <c r="E24" s="5"/>
      <c r="F24" s="1"/>
      <c r="G24" s="1"/>
      <c r="H24" s="246">
        <v>0</v>
      </c>
      <c r="I24" s="289" t="str">
        <f>IF(H24&lt;1.5,$L$6,IF(H24&lt;2.5,$L$5,IF(H24&lt;3.5,$L$4,IF(H24&lt;4.5,$L$3,"n/a"))))</f>
        <v>Not at all</v>
      </c>
    </row>
    <row r="25" spans="1:9" s="112" customFormat="1" ht="16.5" customHeight="1">
      <c r="A25" s="74" t="str">
        <f>Questionnaire!$A$72</f>
        <v xml:space="preserve">4.2 Accessibility of food </v>
      </c>
      <c r="B25" s="360">
        <f>Questionnaire!J75</f>
        <v>1.5</v>
      </c>
      <c r="C25" s="351" t="str">
        <f>IF(B25&lt;1.5,$L$6,IF(B25&lt;2.5,$L$5,IF(B25&lt;3.5,$L$4,IF(B25&lt;4.5,$L$3,"n/a"))))</f>
        <v>Moderate/Low</v>
      </c>
      <c r="D25" s="350" t="str">
        <f>IF(H25&lt;B25,"↑",IF(H25&gt;B25,"↓","↔"))</f>
        <v>↑</v>
      </c>
      <c r="E25" s="6" t="s">
        <v>346</v>
      </c>
      <c r="F25" s="3" t="s">
        <v>347</v>
      </c>
      <c r="G25" s="3"/>
      <c r="H25" s="247">
        <v>0</v>
      </c>
      <c r="I25" s="289" t="str">
        <f>IF(H25&lt;1.5,$L$6,IF(H25&lt;2.5,$L$5,IF(H25&lt;3.5,$L$4,IF(H25&lt;4.5,$L$3,"n/a"))))</f>
        <v>Not at all</v>
      </c>
    </row>
    <row r="26" spans="1:9" s="112" customFormat="1" ht="28">
      <c r="A26" s="75" t="str">
        <f>Questionnaire!$A$76</f>
        <v xml:space="preserve">4.3 Utilisation and nutritional adequacy </v>
      </c>
      <c r="B26" s="360">
        <f>Questionnaire!J80</f>
        <v>2</v>
      </c>
      <c r="C26" s="351" t="str">
        <f>IF(B26&lt;1.5,$L$6,IF(B26&lt;2.5,$L$5,IF(B26&lt;3.5,$L$4,IF(B26&lt;4.5,$L$3,"n/a"))))</f>
        <v>Moderate/Low</v>
      </c>
      <c r="D26" s="350" t="str">
        <f>IF(H26&lt;B26,"↑",IF(H26&gt;B26,"↓","↔"))</f>
        <v>↑</v>
      </c>
      <c r="E26" s="6" t="s">
        <v>348</v>
      </c>
      <c r="F26" s="3" t="s">
        <v>349</v>
      </c>
      <c r="G26" s="3"/>
      <c r="H26" s="247">
        <v>0</v>
      </c>
      <c r="I26" s="289" t="str">
        <f>IF(H26&lt;1.5,$L$6,IF(H26&lt;2.5,$L$5,IF(H26&lt;3.5,$L$4,IF(H26&lt;4.5,$L$3,"n/a"))))</f>
        <v>Not at all</v>
      </c>
    </row>
    <row r="27" spans="1:9" s="112" customFormat="1" ht="29" thickBot="1">
      <c r="A27" s="76" t="str">
        <f>Questionnaire!$A$81</f>
        <v xml:space="preserve">4.4 Stability </v>
      </c>
      <c r="B27" s="361">
        <f>Questionnaire!J84</f>
        <v>2.5</v>
      </c>
      <c r="C27" s="349" t="str">
        <f>IF(B27&lt;1.5,$L$6,IF(B27&lt;2.5,$L$5,IF(B27&lt;3.5,$L$4,IF(B27&lt;4.5,$L$3,"n/a"))))</f>
        <v>Substantial</v>
      </c>
      <c r="D27" s="353" t="str">
        <f>IF(H27&lt;B27,"↑",IF(H27&gt;B27,"↓","↔"))</f>
        <v>↑</v>
      </c>
      <c r="E27" s="7" t="s">
        <v>370</v>
      </c>
      <c r="F27" s="4" t="s">
        <v>350</v>
      </c>
      <c r="G27" s="4"/>
      <c r="H27" s="248">
        <v>0</v>
      </c>
      <c r="I27" s="259" t="str">
        <f>IF(H27&lt;1.5,$L$6,IF(H27&lt;2.5,$L$5,IF(H27&lt;3.5,$L$4,IF(H27&lt;4.5,$L$3,"n/a"))))</f>
        <v>Not at all</v>
      </c>
    </row>
    <row r="28" spans="1:9" s="109" customFormat="1" ht="15" thickTop="1" thickBot="1">
      <c r="A28" s="77" t="s">
        <v>14</v>
      </c>
      <c r="B28" s="362">
        <f>IF(COUNT(B24:B27)=0,"n/a",(AVERAGE(B24:B27)))</f>
        <v>2.375</v>
      </c>
      <c r="C28" s="363" t="str">
        <f>IF(B28&lt;1.5,$L$6,IF(B28&lt;2.5,$L$5,IF(B28&lt;3.5,$L$4,IF(B28&lt;4.5,$L$3,"n/a"))))</f>
        <v>Moderate/Low</v>
      </c>
      <c r="D28" s="355" t="str">
        <f>IF(H28&lt;B28,"↑",IF(H28&gt;B28,"↓","↔"))</f>
        <v>↑</v>
      </c>
      <c r="E28" s="114"/>
      <c r="F28" s="114"/>
      <c r="G28" s="114"/>
      <c r="H28" s="10">
        <f>AVERAGE(H24:H27)</f>
        <v>0</v>
      </c>
      <c r="I28" s="288" t="str">
        <f>IF(H28&lt;1.5,$L$6,IF(H28&lt;2.5,$L$5,IF(H28&lt;3.5,$L$4,IF(H28&lt;4.5,$L$3,"n/a"))))</f>
        <v>Not at all</v>
      </c>
    </row>
    <row r="29" spans="1:9" s="109" customFormat="1" ht="14" thickBot="1">
      <c r="A29" s="317" t="str">
        <f>Questionnaire!$A$85</f>
        <v>5. SOCIAL CAPITAL</v>
      </c>
      <c r="B29" s="368"/>
      <c r="C29" s="369"/>
      <c r="D29" s="369"/>
      <c r="E29" s="309"/>
      <c r="F29" s="309"/>
      <c r="G29" s="309"/>
      <c r="H29" s="310"/>
      <c r="I29" s="311"/>
    </row>
    <row r="30" spans="1:9" s="109" customFormat="1">
      <c r="A30" s="314" t="str">
        <f>Questionnaire!$A$86</f>
        <v>5.1 Strength of producer organisations</v>
      </c>
      <c r="B30" s="370">
        <f>Questionnaire!J91</f>
        <v>2.5</v>
      </c>
      <c r="C30" s="346" t="str">
        <f>IF(B30&lt;1.5,$L$6,IF(B30&lt;2.5,$L$5,IF(B30&lt;3.5,$L$4,IF(B30&lt;4.5,$L$3,"n/a"))))</f>
        <v>Substantial</v>
      </c>
      <c r="D30" s="347" t="str">
        <f t="shared" ref="D30:D32" si="3">IF(H30&lt;B30,"↑",IF(H30&gt;B30,"↓","↔"))</f>
        <v>↑</v>
      </c>
      <c r="E30" s="414" t="s">
        <v>351</v>
      </c>
      <c r="F30" s="415" t="s">
        <v>352</v>
      </c>
      <c r="G30" s="416"/>
      <c r="H30" s="246">
        <v>0</v>
      </c>
      <c r="I30" s="289" t="str">
        <f>IF(H30&lt;1.5,$L$6,IF(H30&lt;2.5,$L$5,IF(H30&lt;3.5,$L$4,IF(H30&lt;4.5,$L$3,"n/a"))))</f>
        <v>Not at all</v>
      </c>
    </row>
    <row r="31" spans="1:9" s="109" customFormat="1">
      <c r="A31" s="315" t="str">
        <f>Questionnaire!$A$92</f>
        <v>5.2 Information and confidence</v>
      </c>
      <c r="B31" s="371">
        <f>Questionnaire!J95</f>
        <v>2</v>
      </c>
      <c r="C31" s="351" t="str">
        <f>IF(B31&lt;1.5,$L$6,IF(B31&lt;2.5,$L$5,IF(B31&lt;3.5,$L$4,IF(B31&lt;4.5,$L$3,"n/a"))))</f>
        <v>Moderate/Low</v>
      </c>
      <c r="D31" s="364" t="str">
        <f t="shared" si="3"/>
        <v>↑</v>
      </c>
      <c r="E31" s="424" t="s">
        <v>354</v>
      </c>
      <c r="F31" s="418" t="s">
        <v>353</v>
      </c>
      <c r="G31" s="419"/>
      <c r="H31" s="246">
        <v>0</v>
      </c>
      <c r="I31" s="289" t="str">
        <f>IF(H31&lt;1.5,$L$6,IF(H31&lt;2.5,$L$5,IF(H31&lt;3.5,$L$4,IF(H31&lt;4.5,$L$3,"n/a"))))</f>
        <v>Not at all</v>
      </c>
    </row>
    <row r="32" spans="1:9" s="109" customFormat="1" ht="14" thickBot="1">
      <c r="A32" s="316" t="str">
        <f>Questionnaire!$A$96</f>
        <v>5.3 Social involvement</v>
      </c>
      <c r="B32" s="372">
        <f>Questionnaire!J100</f>
        <v>2.6666666666666665</v>
      </c>
      <c r="C32" s="349" t="str">
        <f>IF(B32&lt;1.5,$L$6,IF(B32&lt;2.5,$L$5,IF(B32&lt;3.5,$L$4,IF(B32&lt;4.5,$L$3,"n/a"))))</f>
        <v>Substantial</v>
      </c>
      <c r="D32" s="366" t="str">
        <f t="shared" si="3"/>
        <v>↑</v>
      </c>
      <c r="E32" s="417" t="s">
        <v>355</v>
      </c>
      <c r="F32" s="420"/>
      <c r="G32" s="421"/>
      <c r="H32" s="248">
        <v>0</v>
      </c>
      <c r="I32" s="255" t="str">
        <f>IF(H32&lt;1.5,$L$6,IF(H32&lt;2.5,$L$5,IF(H32&lt;3.5,$L$4,IF(H32&lt;4.5,$L$3,"n/a"))))</f>
        <v>Not at all</v>
      </c>
    </row>
    <row r="33" spans="1:9" s="109" customFormat="1" ht="15" thickTop="1" thickBot="1">
      <c r="A33" s="312" t="s">
        <v>14</v>
      </c>
      <c r="B33" s="362">
        <f>IF(COUNT(B30:B32)=0,"n/a",(AVERAGE(B30:B32)))</f>
        <v>2.3888888888888888</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c r="A34" s="78" t="str">
        <f>Questionnaire!$A$101</f>
        <v>6. LIVING CONDITIONS</v>
      </c>
      <c r="B34" s="373"/>
      <c r="C34" s="374"/>
      <c r="D34" s="374"/>
      <c r="E34" s="80"/>
      <c r="F34" s="80"/>
      <c r="G34" s="80"/>
      <c r="H34" s="79"/>
      <c r="I34" s="294"/>
    </row>
    <row r="35" spans="1:9" s="112" customFormat="1" ht="15" customHeight="1" thickBot="1">
      <c r="A35" s="256" t="str">
        <f>Questionnaire!$A$102</f>
        <v>6.1 Health services</v>
      </c>
      <c r="B35" s="375">
        <f>Questionnaire!J106</f>
        <v>2</v>
      </c>
      <c r="C35" s="359" t="str">
        <f>IF(B35&lt;1.5,$L$6,IF(B35&lt;2.5,$L$5,IF(B35&lt;3.5,$L$4,IF(B35&lt;4.5,$L$3,"n/a"))))</f>
        <v>Moderate/Low</v>
      </c>
      <c r="D35" s="376" t="str">
        <f>IF(H35&lt;B35,"↑",IF(H35&gt;B35,"↓","↔"))</f>
        <v>↑</v>
      </c>
      <c r="E35" s="5" t="s">
        <v>371</v>
      </c>
      <c r="F35" s="253" t="s">
        <v>356</v>
      </c>
      <c r="G35" s="5"/>
      <c r="H35" s="249">
        <v>0</v>
      </c>
      <c r="I35" s="289" t="str">
        <f>IF(H35&lt;1.5,$L$6,IF(H35&lt;2.5,$L$5,IF(H35&lt;3.5,$L$4,IF(H35&lt;4.5,$L$3,"n/a"))))</f>
        <v>Not at all</v>
      </c>
    </row>
    <row r="36" spans="1:9" s="112" customFormat="1" ht="15" customHeight="1" thickTop="1" thickBot="1">
      <c r="A36" s="81" t="str">
        <f>Questionnaire!$A$107</f>
        <v>6.2 Housing</v>
      </c>
      <c r="B36" s="360">
        <f>Questionnaire!J110</f>
        <v>2.5</v>
      </c>
      <c r="C36" s="351" t="str">
        <f>IF(B36&lt;1.5,$L$6,IF(B36&lt;2.5,$L$5,IF(B36&lt;3.5,$L$4,IF(B36&lt;4.5,$L$3,"n/a"))))</f>
        <v>Substantial</v>
      </c>
      <c r="D36" s="351" t="str">
        <f>IF(H36&lt;B36,"↑",IF(H36&gt;B36,"↓","↔"))</f>
        <v>↑</v>
      </c>
      <c r="E36" s="6" t="s">
        <v>357</v>
      </c>
      <c r="F36" s="254" t="s">
        <v>363</v>
      </c>
      <c r="G36" s="6"/>
      <c r="H36" s="249">
        <v>0</v>
      </c>
      <c r="I36" s="289" t="str">
        <f>IF(H36&lt;1.5,$L$6,IF(H36&lt;2.5,$L$5,IF(H36&lt;3.5,$L$4,IF(H36&lt;4.5,$L$3,"n/a"))))</f>
        <v>Not at all</v>
      </c>
    </row>
    <row r="37" spans="1:9" s="112" customFormat="1" ht="15" customHeight="1" thickTop="1" thickBot="1">
      <c r="A37" s="257" t="str">
        <f>Questionnaire!$A$111</f>
        <v>6.3 Education and training</v>
      </c>
      <c r="B37" s="375">
        <f>Questionnaire!J115</f>
        <v>3</v>
      </c>
      <c r="C37" s="351" t="str">
        <f>IF(B37&lt;1.5,$L$6,IF(B37&lt;2.5,$L$5,IF(B37&lt;3.5,$L$4,IF(B37&lt;4.5,$L$3,"n/a"))))</f>
        <v>Substantial</v>
      </c>
      <c r="D37" s="376" t="str">
        <f>IF(H37&lt;B37,"↑",IF(H37&gt;B37,"↓","↔"))</f>
        <v>↑</v>
      </c>
      <c r="E37" s="6" t="s">
        <v>358</v>
      </c>
      <c r="F37" s="254"/>
      <c r="G37" s="6"/>
      <c r="H37" s="249">
        <v>0</v>
      </c>
      <c r="I37" s="289" t="str">
        <f>IF(H37&lt;1.5,$L$6,IF(H37&lt;2.5,$L$5,IF(H37&lt;3.5,$L$4,IF(H37&lt;4.5,$L$3,"n/a"))))</f>
        <v>Not at all</v>
      </c>
    </row>
    <row r="38" spans="1:9" s="112" customFormat="1" ht="15" customHeight="1" thickTop="1" thickBot="1">
      <c r="A38" s="258" t="str">
        <f>Questionnaire!$A$116</f>
        <v>6.4 Mobility ??????</v>
      </c>
      <c r="B38" s="361" t="str">
        <f>Questionnaire!J120</f>
        <v>n/a</v>
      </c>
      <c r="C38" s="349" t="str">
        <f>IF(B38&lt;1.5,$L$6,IF(B38&lt;2.5,$L$5,IF(B38&lt;3.5,$L$4,IF(B38&lt;4.5,$L$3,"n/a"))))</f>
        <v>n/a</v>
      </c>
      <c r="D38" s="366" t="str">
        <f>IF(H38&lt;B38,"↑",IF(H38&gt;B38,"↓","↔"))</f>
        <v>↑</v>
      </c>
      <c r="E38" s="8"/>
      <c r="F38" s="9"/>
      <c r="G38" s="9"/>
      <c r="H38" s="249">
        <v>0</v>
      </c>
      <c r="I38" s="259" t="str">
        <f>IF(H38&lt;1.5,$L$6,IF(H38&lt;2.5,$L$5,IF(H38&lt;3.5,$L$4,IF(H38&lt;4.5,$L$3,"n/a"))))</f>
        <v>Not at all</v>
      </c>
    </row>
    <row r="39" spans="1:9" s="109" customFormat="1" ht="15" thickTop="1" thickBot="1">
      <c r="A39" s="82" t="s">
        <v>14</v>
      </c>
      <c r="B39" s="354">
        <f>IF(COUNT(B35:B38)=0,"n/a",(AVERAGE(B35:B38)))</f>
        <v>2.5</v>
      </c>
      <c r="C39" s="363" t="str">
        <f>IF(B39&lt;1.5,$L$6,IF(B39&lt;2.5,$L$5,IF(B39&lt;3.5,$L$4,IF(B39&lt;4.5,$L$3,"n/a"))))</f>
        <v>Substantial</v>
      </c>
      <c r="D39" s="355" t="str">
        <f>IF(H39&lt;B39,"↑",IF(H39&gt;B39,"↓","↔"))</f>
        <v>↑</v>
      </c>
      <c r="E39" s="114"/>
      <c r="F39" s="114"/>
      <c r="G39" s="114"/>
      <c r="H39" s="10">
        <f>AVERAGE(H35:H38)</f>
        <v>0</v>
      </c>
      <c r="I39" s="295" t="str">
        <f>IF(H39&lt;1.5,$L$6,IF(H39&lt;2.5,$L$5,IF(H39&lt;3.5,$L$4,IF(H39&lt;4.5,$L$3,"n/a"))))</f>
        <v>Not at all</v>
      </c>
    </row>
    <row r="40" spans="1:9">
      <c r="B40" s="284"/>
      <c r="C40" s="287"/>
      <c r="I40" s="287"/>
    </row>
    <row r="41" spans="1:9">
      <c r="C41" s="117"/>
    </row>
    <row r="44" spans="1:9">
      <c r="D44" s="95"/>
      <c r="I44" s="95"/>
    </row>
    <row r="45" spans="1:9">
      <c r="F45" s="118"/>
    </row>
    <row r="46" spans="1:9">
      <c r="B46" s="283"/>
    </row>
    <row r="52" spans="2:2">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0 C31:D31 F31:I31 C32: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85" zoomScaleNormal="85" zoomScaleSheetLayoutView="100" workbookViewId="0">
      <pane ySplit="2" topLeftCell="A36" activePane="bottomLeft" state="frozen"/>
      <selection pane="bottomLeft" activeCell="F42" sqref="F42:K42"/>
    </sheetView>
  </sheetViews>
  <sheetFormatPr baseColWidth="10" defaultColWidth="8.83203125" defaultRowHeight="13"/>
  <cols>
    <col min="1" max="1" width="18" style="95" customWidth="1"/>
    <col min="2" max="2" width="29" style="95" customWidth="1"/>
    <col min="3" max="3" width="30.5" style="170" customWidth="1"/>
    <col min="4" max="4" width="14.5" style="171" customWidth="1"/>
    <col min="5" max="6" width="7.5" style="26" customWidth="1"/>
    <col min="7" max="7" width="1.1640625" style="26" customWidth="1"/>
    <col min="8" max="8" width="7.5" style="26" customWidth="1"/>
    <col min="9" max="9" width="12.5" style="116" customWidth="1"/>
    <col min="10" max="10" width="12.33203125" style="116" customWidth="1"/>
    <col min="11" max="11" width="65.83203125" style="95" customWidth="1"/>
    <col min="12" max="12" width="15.5" style="322" customWidth="1"/>
    <col min="13" max="13" width="13.5" style="95" hidden="1" customWidth="1"/>
    <col min="14" max="14" width="14.83203125" style="95" hidden="1" customWidth="1"/>
    <col min="15" max="15" width="11.1640625" style="95" hidden="1" customWidth="1"/>
    <col min="16" max="16" width="13.83203125" style="95" customWidth="1"/>
    <col min="17" max="16384" width="8.83203125" style="95"/>
  </cols>
  <sheetData>
    <row r="1" spans="1:15" ht="21" customHeight="1" thickBot="1">
      <c r="A1" s="380" t="s">
        <v>26</v>
      </c>
      <c r="B1" s="381" t="str">
        <f>Profile!F1</f>
        <v xml:space="preserve">Cocoa </v>
      </c>
      <c r="C1" s="379" t="s">
        <v>21</v>
      </c>
      <c r="D1" s="470" t="str">
        <f>Profile!E2</f>
        <v>Papua New Guinea</v>
      </c>
      <c r="E1" s="471"/>
      <c r="F1" s="377" t="s">
        <v>25</v>
      </c>
      <c r="G1" s="382"/>
      <c r="H1" s="383"/>
      <c r="I1" s="384"/>
      <c r="J1" s="378" t="str">
        <f>Profile!B3</f>
        <v xml:space="preserve"> 23 / 06 / 2018</v>
      </c>
      <c r="K1" s="119"/>
      <c r="L1" s="385" t="s">
        <v>177</v>
      </c>
    </row>
    <row r="2" spans="1:15" s="108" customFormat="1" ht="15" customHeight="1" thickBot="1">
      <c r="A2" s="582" t="s">
        <v>0</v>
      </c>
      <c r="B2" s="583"/>
      <c r="C2" s="386" t="s">
        <v>2</v>
      </c>
      <c r="D2" s="386" t="s">
        <v>86</v>
      </c>
      <c r="E2" s="386" t="s">
        <v>87</v>
      </c>
      <c r="F2" s="582" t="s">
        <v>85</v>
      </c>
      <c r="G2" s="583"/>
      <c r="H2" s="583"/>
      <c r="I2" s="583"/>
      <c r="J2" s="583"/>
      <c r="K2" s="583"/>
      <c r="L2" s="387"/>
      <c r="M2" s="113"/>
    </row>
    <row r="3" spans="1:15" s="108" customFormat="1" ht="24.75" customHeight="1" thickBot="1">
      <c r="A3" s="120" t="s">
        <v>212</v>
      </c>
      <c r="B3" s="121"/>
      <c r="C3" s="121"/>
      <c r="D3" s="121"/>
      <c r="E3" s="121"/>
      <c r="F3" s="121"/>
      <c r="G3" s="121"/>
      <c r="H3" s="121"/>
      <c r="I3" s="121"/>
      <c r="J3" s="121"/>
      <c r="K3" s="121"/>
      <c r="L3" s="388"/>
      <c r="N3" s="122" t="s">
        <v>4</v>
      </c>
      <c r="O3" s="108">
        <v>4.5</v>
      </c>
    </row>
    <row r="4" spans="1:15" s="108" customFormat="1" ht="21" customHeight="1">
      <c r="A4" s="123" t="s">
        <v>28</v>
      </c>
      <c r="B4" s="124"/>
      <c r="C4" s="124"/>
      <c r="D4" s="124"/>
      <c r="E4" s="124"/>
      <c r="F4" s="124"/>
      <c r="G4" s="124"/>
      <c r="H4" s="124"/>
      <c r="I4" s="124"/>
      <c r="J4" s="124"/>
      <c r="K4" s="124"/>
      <c r="L4" s="388"/>
      <c r="N4" s="122" t="s">
        <v>5</v>
      </c>
      <c r="O4" s="108">
        <v>3.5</v>
      </c>
    </row>
    <row r="5" spans="1:15" s="108" customFormat="1" ht="60.75" customHeight="1">
      <c r="A5" s="561" t="s">
        <v>70</v>
      </c>
      <c r="B5" s="561"/>
      <c r="C5" s="39" t="s">
        <v>258</v>
      </c>
      <c r="D5" s="50" t="s">
        <v>5</v>
      </c>
      <c r="E5" s="125">
        <f>IF(D5=$N$6,1,IF(D5=$N$5,2,IF(D5=$N$4,3,IF(D5=$N$3,4,"n/a"))))</f>
        <v>3</v>
      </c>
      <c r="F5" s="590" t="s">
        <v>219</v>
      </c>
      <c r="G5" s="590"/>
      <c r="H5" s="590"/>
      <c r="I5" s="590"/>
      <c r="J5" s="590"/>
      <c r="K5" s="590"/>
      <c r="L5" s="388"/>
      <c r="N5" s="113" t="s">
        <v>41</v>
      </c>
      <c r="O5" s="109">
        <v>2.5</v>
      </c>
    </row>
    <row r="6" spans="1:15" s="108" customFormat="1" ht="31.5" customHeight="1">
      <c r="A6" s="561" t="s">
        <v>29</v>
      </c>
      <c r="B6" s="561"/>
      <c r="C6" s="39" t="s">
        <v>218</v>
      </c>
      <c r="D6" s="50" t="s">
        <v>41</v>
      </c>
      <c r="E6" s="125">
        <f>IF(D6=$N$6,1,IF(D6=$N$5,2,IF(D6=$N$4,3,IF(D6=$N$3,4,"n/a"))))</f>
        <v>2</v>
      </c>
      <c r="F6" s="590" t="s">
        <v>273</v>
      </c>
      <c r="G6" s="590"/>
      <c r="H6" s="590"/>
      <c r="I6" s="590"/>
      <c r="J6" s="590"/>
      <c r="K6" s="590"/>
      <c r="L6" s="388"/>
      <c r="N6" s="113" t="s">
        <v>78</v>
      </c>
      <c r="O6" s="109">
        <v>1.5</v>
      </c>
    </row>
    <row r="7" spans="1:15" s="108" customFormat="1" ht="28.5" customHeight="1">
      <c r="A7" s="561" t="s">
        <v>186</v>
      </c>
      <c r="B7" s="561"/>
      <c r="C7" s="39" t="s">
        <v>257</v>
      </c>
      <c r="D7" s="50" t="s">
        <v>41</v>
      </c>
      <c r="E7" s="125">
        <f>IF(D7=$N$6,1,IF(D7=$N$5,2,IF(D7=$N$4,3,IF(D7=$N$3,4,"n/a"))))</f>
        <v>2</v>
      </c>
      <c r="F7" s="590" t="s">
        <v>274</v>
      </c>
      <c r="G7" s="590"/>
      <c r="H7" s="590"/>
      <c r="I7" s="590"/>
      <c r="J7" s="590"/>
      <c r="K7" s="590"/>
      <c r="L7" s="388"/>
      <c r="N7" s="122" t="s">
        <v>18</v>
      </c>
    </row>
    <row r="8" spans="1:15" s="108" customFormat="1" ht="30" customHeight="1">
      <c r="A8" s="561" t="s">
        <v>39</v>
      </c>
      <c r="B8" s="561"/>
      <c r="C8" s="39"/>
      <c r="D8" s="50" t="s">
        <v>4</v>
      </c>
      <c r="E8" s="125">
        <f>IF(D8=$N$6,1,IF(D8=$N$5,2,IF(D8=$N$4,3,IF(D8=$N$3,4,"n/a"))))</f>
        <v>4</v>
      </c>
      <c r="F8" s="590" t="s">
        <v>312</v>
      </c>
      <c r="G8" s="590"/>
      <c r="H8" s="590"/>
      <c r="I8" s="590"/>
      <c r="J8" s="590"/>
      <c r="K8" s="590"/>
      <c r="L8" s="388"/>
      <c r="N8" s="113"/>
    </row>
    <row r="9" spans="1:15" s="108" customFormat="1" ht="45.75" customHeight="1" thickBot="1">
      <c r="A9" s="560" t="s">
        <v>58</v>
      </c>
      <c r="B9" s="560"/>
      <c r="C9" s="189"/>
      <c r="D9" s="177" t="s">
        <v>5</v>
      </c>
      <c r="E9" s="185">
        <f>IF(D9=$N$6,1,IF(D9=$N$5,2,IF(D9=$N$4,3,IF(D9=$N$3,4,"n/a"))))</f>
        <v>3</v>
      </c>
      <c r="F9" s="546" t="s">
        <v>220</v>
      </c>
      <c r="G9" s="547"/>
      <c r="H9" s="546"/>
      <c r="I9" s="546"/>
      <c r="J9" s="546"/>
      <c r="K9" s="546"/>
      <c r="L9" s="388"/>
      <c r="N9" s="126"/>
    </row>
    <row r="10" spans="1:15" s="108" customFormat="1" ht="28.5" customHeight="1" thickBot="1">
      <c r="A10" s="570"/>
      <c r="B10" s="586"/>
      <c r="C10" s="193" t="s">
        <v>23</v>
      </c>
      <c r="D10" s="92" t="str">
        <f>IF(E10&lt;1.5,$N$6,IF(E10&lt;2.5,$N$5,IF(E10&lt;3.5,$N$4,IF(E10&lt;4.5,$N$3,"n/a"))))</f>
        <v>Substantial</v>
      </c>
      <c r="E10" s="260">
        <f>IF(COUNT(E5:E9)=0,"n/a",AVERAGE(E5:E9))</f>
        <v>2.8</v>
      </c>
      <c r="F10" s="51">
        <f>E10</f>
        <v>2.8</v>
      </c>
      <c r="G10" s="226"/>
      <c r="H10" s="52" t="s">
        <v>22</v>
      </c>
      <c r="I10" s="28" t="str">
        <f>D10</f>
        <v>Substantial</v>
      </c>
      <c r="J10" s="93">
        <f>IF(I10=$N$7,"n/a",IF(AND(I10=$N$5,D10=$N$6),1.5,IF(AND(I10=$N$4,D10=$N$5),2.5,IF(AND(I10=$N$3,D10=$N$4),3.5,IF(AND(I10=$N$6,D10=$N$5),1.49,IF(AND(I10=$N$5,D10=$N$4),2.49,IF(AND(I10=$N$4,D10=$N$3),3.49,E10)))))))</f>
        <v>2.8</v>
      </c>
      <c r="K10" s="94" t="s">
        <v>90</v>
      </c>
      <c r="L10" s="389"/>
      <c r="N10" s="122"/>
    </row>
    <row r="11" spans="1:15" s="108" customFormat="1" ht="20.25" customHeight="1" thickBot="1">
      <c r="A11" s="128" t="s">
        <v>27</v>
      </c>
      <c r="B11" s="129"/>
      <c r="C11" s="190"/>
      <c r="D11" s="130"/>
      <c r="E11" s="130"/>
      <c r="F11" s="130"/>
      <c r="G11" s="130"/>
      <c r="H11" s="130"/>
      <c r="I11" s="130"/>
      <c r="J11" s="130"/>
      <c r="K11" s="130"/>
      <c r="L11" s="388"/>
      <c r="N11" s="122"/>
    </row>
    <row r="12" spans="1:15" ht="45.75" customHeight="1">
      <c r="A12" s="561" t="s">
        <v>187</v>
      </c>
      <c r="B12" s="561"/>
      <c r="C12" s="39" t="s">
        <v>221</v>
      </c>
      <c r="D12" s="176" t="s">
        <v>4</v>
      </c>
      <c r="E12" s="187">
        <f>IF(D12=$N$6,1,IF(D12=$N$5,2,IF(D12=$N$4,3,IF(D12=$N$3,4,"n/a"))))</f>
        <v>4</v>
      </c>
      <c r="F12" s="572" t="s">
        <v>313</v>
      </c>
      <c r="G12" s="572"/>
      <c r="H12" s="572"/>
      <c r="I12" s="572"/>
      <c r="J12" s="572"/>
      <c r="K12" s="572"/>
      <c r="L12" s="390" t="s">
        <v>95</v>
      </c>
      <c r="N12" s="122"/>
    </row>
    <row r="13" spans="1:15" ht="43.5" customHeight="1" thickBot="1">
      <c r="A13" s="548" t="s">
        <v>188</v>
      </c>
      <c r="B13" s="548"/>
      <c r="C13" s="194" t="s">
        <v>261</v>
      </c>
      <c r="D13" s="192" t="s">
        <v>5</v>
      </c>
      <c r="E13" s="188">
        <f>IF(D13=$N$6,1,IF(D13=$N$5,2,IF(D13=$N$4,3,IF(D13=$N$3,4,"n/a"))))</f>
        <v>3</v>
      </c>
      <c r="F13" s="567" t="s">
        <v>222</v>
      </c>
      <c r="G13" s="513"/>
      <c r="H13" s="513"/>
      <c r="I13" s="513"/>
      <c r="J13" s="513"/>
      <c r="K13" s="551"/>
      <c r="L13" s="390" t="s">
        <v>95</v>
      </c>
    </row>
    <row r="14" spans="1:15" s="111" customFormat="1" ht="28.5" customHeight="1" thickBot="1">
      <c r="A14" s="570"/>
      <c r="B14" s="571"/>
      <c r="C14" s="193" t="s">
        <v>23</v>
      </c>
      <c r="D14" s="29" t="str">
        <f>IF(E14&lt;1.5,$N$6,IF(E14&lt;2.5,$N$5,IF(E14&lt;3.5,$N$4,IF(E14&lt;4.5,$N$3,"n/a"))))</f>
        <v>High</v>
      </c>
      <c r="E14" s="154">
        <f>IF(COUNT(E12:E13)=0,"n/a",AVERAGE(E12:E13))</f>
        <v>3.5</v>
      </c>
      <c r="F14" s="30">
        <f>E14</f>
        <v>3.5</v>
      </c>
      <c r="G14" s="226"/>
      <c r="H14" s="31" t="s">
        <v>22</v>
      </c>
      <c r="I14" s="28" t="str">
        <f>D14</f>
        <v>High</v>
      </c>
      <c r="J14" s="32">
        <f>IF(I14=$N$7,"n/a",IF(AND(I14=$N$5,D14=$N$6),1.5,IF(AND(I14=$N$4,D14=$N$5),2.5,IF(AND(I14=$N$3,D14=$N$4),3.5,IF(AND(I14=$N$6,D14=$N$5),1.49,IF(AND(I14=$N$5,D14=$N$4),2.49,IF(AND(I14=$N$4,D14=$N$3),3.49,E14)))))))</f>
        <v>3.5</v>
      </c>
      <c r="K14" s="191" t="s">
        <v>90</v>
      </c>
      <c r="L14" s="391"/>
      <c r="N14" s="122"/>
    </row>
    <row r="15" spans="1:15" ht="21.75" customHeight="1">
      <c r="A15" s="409" t="s">
        <v>30</v>
      </c>
      <c r="B15" s="128"/>
      <c r="C15" s="128"/>
      <c r="D15" s="128"/>
      <c r="E15" s="128"/>
      <c r="F15" s="128"/>
      <c r="G15" s="128"/>
      <c r="H15" s="128"/>
      <c r="I15" s="128"/>
      <c r="J15" s="128"/>
      <c r="K15" s="128"/>
      <c r="L15" s="392"/>
      <c r="N15" s="122"/>
    </row>
    <row r="16" spans="1:15" ht="46.5" customHeight="1" thickBot="1">
      <c r="A16" s="560" t="s">
        <v>189</v>
      </c>
      <c r="B16" s="560"/>
      <c r="C16" s="194" t="s">
        <v>223</v>
      </c>
      <c r="D16" s="177" t="s">
        <v>41</v>
      </c>
      <c r="E16" s="181">
        <f>IF(D16=$N$6,1,IF(D16=$N$5,2,IF(D16=$N$4,3,IF(D16=$N$3,4,"n/a"))))</f>
        <v>2</v>
      </c>
      <c r="F16" s="549" t="s">
        <v>275</v>
      </c>
      <c r="G16" s="513"/>
      <c r="H16" s="550"/>
      <c r="I16" s="550"/>
      <c r="J16" s="513"/>
      <c r="K16" s="551"/>
      <c r="L16" s="392"/>
    </row>
    <row r="17" spans="1:14" s="108" customFormat="1" ht="24.75" customHeight="1" thickBot="1">
      <c r="A17" s="593"/>
      <c r="B17" s="594"/>
      <c r="C17" s="193" t="s">
        <v>23</v>
      </c>
      <c r="D17" s="29" t="str">
        <f>IF(E17&lt;1.5,$N$6,IF(E17&lt;2.5,$N$5,IF(E17&lt;3.5,$N$4,IF(E17&lt;4.5,$N$3,"n/a"))))</f>
        <v>Moderate/Low</v>
      </c>
      <c r="E17" s="154">
        <f>IF(COUNT(E16)=0,"n/a",AVERAGE(E16))</f>
        <v>2</v>
      </c>
      <c r="F17" s="30">
        <f>E17</f>
        <v>2</v>
      </c>
      <c r="G17" s="226"/>
      <c r="H17" s="31" t="s">
        <v>22</v>
      </c>
      <c r="I17" s="28" t="str">
        <f>D17</f>
        <v>Moderate/Low</v>
      </c>
      <c r="J17" s="32">
        <f>IF(I17=$N$7,"n/a",IF(AND(I17=$N$5,D17=$N$6),1.5,IF(AND(I17=$N$4,D17=$N$5),2.5,IF(AND(I17=$N$3,D17=$N$4),3.5,IF(AND(I17=$N$6,D17=$N$5),1.49,IF(AND(I17=$N$5,D17=$N$4),2.49,IF(AND(I17=$N$4,D17=$N$3),3.49,E17)))))))</f>
        <v>2</v>
      </c>
      <c r="K17" s="191" t="s">
        <v>90</v>
      </c>
      <c r="L17" s="388"/>
      <c r="N17" s="110"/>
    </row>
    <row r="18" spans="1:14" s="131" customFormat="1" ht="21" customHeight="1">
      <c r="A18" s="128" t="s">
        <v>68</v>
      </c>
      <c r="B18" s="128"/>
      <c r="C18" s="128"/>
      <c r="D18" s="128"/>
      <c r="E18" s="128"/>
      <c r="F18" s="128"/>
      <c r="G18" s="128"/>
      <c r="H18" s="128"/>
      <c r="I18" s="128"/>
      <c r="J18" s="128"/>
      <c r="K18" s="128"/>
      <c r="L18" s="392"/>
      <c r="N18" s="132"/>
    </row>
    <row r="19" spans="1:14" s="131" customFormat="1" ht="32.25" customHeight="1">
      <c r="A19" s="561" t="s">
        <v>72</v>
      </c>
      <c r="B19" s="561"/>
      <c r="C19" s="39" t="s">
        <v>259</v>
      </c>
      <c r="D19" s="50" t="s">
        <v>5</v>
      </c>
      <c r="E19" s="173">
        <f>IF(D19=$N$6,1,IF(D19=$N$5,2,IF(D19=$N$4,3,IF(D19=$N$3,4,"n/a"))))</f>
        <v>3</v>
      </c>
      <c r="F19" s="549" t="s">
        <v>314</v>
      </c>
      <c r="G19" s="550"/>
      <c r="H19" s="550"/>
      <c r="I19" s="550"/>
      <c r="J19" s="550"/>
      <c r="K19" s="551"/>
      <c r="L19" s="390" t="s">
        <v>95</v>
      </c>
      <c r="N19" s="132"/>
    </row>
    <row r="20" spans="1:14" s="131" customFormat="1" ht="33" customHeight="1" thickBot="1">
      <c r="A20" s="548" t="s">
        <v>69</v>
      </c>
      <c r="B20" s="548"/>
      <c r="C20" s="194" t="s">
        <v>260</v>
      </c>
      <c r="D20" s="186" t="s">
        <v>5</v>
      </c>
      <c r="E20" s="185">
        <f>IF(D20=$N$6,1,IF(D20=$N$5,2,IF(D20=$N$4,3,IF(D20=$N$3,4,"n/a"))))</f>
        <v>3</v>
      </c>
      <c r="F20" s="497" t="s">
        <v>276</v>
      </c>
      <c r="G20" s="513"/>
      <c r="H20" s="498"/>
      <c r="I20" s="498"/>
      <c r="J20" s="498"/>
      <c r="K20" s="499"/>
      <c r="L20" s="393"/>
      <c r="N20" s="132"/>
    </row>
    <row r="21" spans="1:14" s="108" customFormat="1" ht="29.25" customHeight="1" thickBot="1">
      <c r="A21" s="570"/>
      <c r="B21" s="571"/>
      <c r="C21" s="193" t="s">
        <v>23</v>
      </c>
      <c r="D21" s="29" t="str">
        <f>IF(E21&lt;1.5,$N$6,IF(E21&lt;2.5,$N$5,IF(E21&lt;3.5,$N$4,IF(E21&lt;4.5,$N$3,"n/a"))))</f>
        <v>Substantial</v>
      </c>
      <c r="E21" s="154">
        <f>IF(COUNT(E19:E20)=0,"n/a",AVERAGE(E19:E20))</f>
        <v>3</v>
      </c>
      <c r="F21" s="30">
        <f>E21</f>
        <v>3</v>
      </c>
      <c r="G21" s="226"/>
      <c r="H21" s="31" t="s">
        <v>22</v>
      </c>
      <c r="I21" s="28" t="str">
        <f>D21</f>
        <v>Substantial</v>
      </c>
      <c r="J21" s="93">
        <f>IF(I21=$N$7,"n/a",IF(AND(I21=$N$5,D21=$N$6),1.5,IF(AND(I21=$N$4,D21=$N$5),2.5,IF(AND(I21=$N$3,D21=$N$4),3.5,IF(AND(I21=$N$6,D21=$N$5),1.49,IF(AND(I21=$N$5,D21=$N$4),2.49,IF(AND(I21=$N$4,D21=$N$3),3.49,E21)))))))</f>
        <v>3</v>
      </c>
      <c r="K21" s="91" t="s">
        <v>90</v>
      </c>
      <c r="L21" s="394"/>
    </row>
    <row r="22" spans="1:14" s="136" customFormat="1" ht="22.5" customHeight="1" thickBot="1">
      <c r="A22" s="133" t="s">
        <v>213</v>
      </c>
      <c r="B22" s="134"/>
      <c r="C22" s="134"/>
      <c r="D22" s="135"/>
      <c r="E22" s="135"/>
      <c r="F22" s="135"/>
      <c r="G22" s="135"/>
      <c r="H22" s="135"/>
      <c r="I22" s="135"/>
      <c r="J22" s="135"/>
      <c r="K22" s="135"/>
      <c r="L22" s="388"/>
    </row>
    <row r="23" spans="1:14" ht="21.75" customHeight="1" thickBot="1">
      <c r="A23" s="137" t="s">
        <v>43</v>
      </c>
      <c r="B23" s="138"/>
      <c r="C23" s="138"/>
      <c r="D23" s="138"/>
      <c r="E23" s="138"/>
      <c r="F23" s="138"/>
      <c r="G23" s="138"/>
      <c r="H23" s="138"/>
      <c r="I23" s="138"/>
      <c r="J23" s="138"/>
      <c r="K23" s="138"/>
      <c r="L23" s="390" t="s">
        <v>95</v>
      </c>
    </row>
    <row r="24" spans="1:14" ht="54" customHeight="1">
      <c r="A24" s="584" t="s">
        <v>44</v>
      </c>
      <c r="B24" s="585"/>
      <c r="C24" s="183" t="s">
        <v>262</v>
      </c>
      <c r="D24" s="174" t="s">
        <v>18</v>
      </c>
      <c r="E24" s="184" t="str">
        <f>IF(D24=$N$6,1,IF(D24=$N$5,2,IF(D24=$N$4,3,IF(D24=$N$3,4,"n/a"))))</f>
        <v>n/a</v>
      </c>
      <c r="F24" s="572" t="s">
        <v>277</v>
      </c>
      <c r="G24" s="572"/>
      <c r="H24" s="572"/>
      <c r="I24" s="572"/>
      <c r="J24" s="572"/>
      <c r="K24" s="572"/>
      <c r="L24" s="390" t="s">
        <v>95</v>
      </c>
    </row>
    <row r="25" spans="1:14" ht="73.5" customHeight="1" thickBot="1">
      <c r="A25" s="591" t="s">
        <v>61</v>
      </c>
      <c r="B25" s="592"/>
      <c r="C25" s="195" t="s">
        <v>225</v>
      </c>
      <c r="D25" s="175" t="s">
        <v>18</v>
      </c>
      <c r="E25" s="185" t="str">
        <f>IF(D25=$N$6,1,IF(D25=$N$5,2,IF(D25=$N$4,3,IF(D25=$N$3,4,"n/a"))))</f>
        <v>n/a</v>
      </c>
      <c r="F25" s="497" t="s">
        <v>315</v>
      </c>
      <c r="G25" s="498"/>
      <c r="H25" s="498"/>
      <c r="I25" s="498"/>
      <c r="J25" s="498"/>
      <c r="K25" s="499"/>
      <c r="L25" s="392"/>
    </row>
    <row r="26" spans="1:14" ht="35.25" customHeight="1" thickBot="1">
      <c r="A26" s="558"/>
      <c r="B26" s="559"/>
      <c r="C26" s="42" t="s">
        <v>23</v>
      </c>
      <c r="D26" s="29" t="str">
        <f>IF(E26&lt;1.5,"Low",IF(E26&lt;2.5,"Moderate",IF(E26&lt;3.5,"Substantial",IF(E26&lt;4.5,"High","n/a"))))</f>
        <v>n/a</v>
      </c>
      <c r="E26" s="154" t="str">
        <f>IF(COUNT(E24:E25)=0,"n/a",AVERAGE(E24:E25))</f>
        <v>n/a</v>
      </c>
      <c r="F26" s="51" t="str">
        <f>E26</f>
        <v>n/a</v>
      </c>
      <c r="G26" s="226"/>
      <c r="H26" s="52" t="s">
        <v>22</v>
      </c>
      <c r="I26" s="28" t="str">
        <f>D26</f>
        <v>n/a</v>
      </c>
      <c r="J26" s="93" t="str">
        <f>IF(I26=$N$7,"n/a",IF(AND(I26=$N$5,D26=$N$6),1.5,IF(AND(I26=$N$4,D26=$N$5),2.5,IF(AND(I26=$N$3,D26=$N$4),3.5,IF(AND(I26=$N$6,D26=$N$5),1.49,IF(AND(I26=$N$5,D26=$N$4),2.49,IF(AND(I26=$N$4,D26=$N$3),3.49,E26)))))))</f>
        <v>n/a</v>
      </c>
      <c r="K26" s="338" t="s">
        <v>90</v>
      </c>
      <c r="L26" s="392"/>
    </row>
    <row r="27" spans="1:14" ht="20.25" customHeight="1" thickBot="1">
      <c r="A27" s="139" t="s">
        <v>47</v>
      </c>
      <c r="B27" s="140"/>
      <c r="C27" s="141"/>
      <c r="D27" s="142"/>
      <c r="E27" s="142"/>
      <c r="F27" s="142"/>
      <c r="G27" s="142"/>
      <c r="H27" s="142"/>
      <c r="I27" s="142"/>
      <c r="J27" s="142"/>
      <c r="K27" s="142"/>
      <c r="L27" s="392"/>
    </row>
    <row r="28" spans="1:14" ht="30.75" customHeight="1">
      <c r="A28" s="502" t="s">
        <v>64</v>
      </c>
      <c r="B28" s="503"/>
      <c r="C28" s="43" t="s">
        <v>226</v>
      </c>
      <c r="D28" s="176" t="s">
        <v>41</v>
      </c>
      <c r="E28" s="187">
        <f>IF(D28=$N$6,1,IF(D28=$N$5,2,IF(D28=$N$4,3,IF(D28=$N$3,4,"n/a"))))</f>
        <v>2</v>
      </c>
      <c r="F28" s="552" t="s">
        <v>316</v>
      </c>
      <c r="G28" s="553"/>
      <c r="H28" s="553"/>
      <c r="I28" s="553"/>
      <c r="J28" s="553"/>
      <c r="K28" s="554"/>
      <c r="L28" s="392"/>
    </row>
    <row r="29" spans="1:14" ht="50.25" customHeight="1">
      <c r="A29" s="502" t="s">
        <v>45</v>
      </c>
      <c r="B29" s="503"/>
      <c r="C29" s="43"/>
      <c r="D29" s="50" t="s">
        <v>41</v>
      </c>
      <c r="E29" s="173">
        <f>IF(D29=$N$6,1,IF(D29=$N$5,2,IF(D29=$N$4,3,IF(D29=$N$3,4,"n/a"))))</f>
        <v>2</v>
      </c>
      <c r="F29" s="549" t="s">
        <v>278</v>
      </c>
      <c r="G29" s="550"/>
      <c r="H29" s="550"/>
      <c r="I29" s="550"/>
      <c r="J29" s="550"/>
      <c r="K29" s="551"/>
      <c r="L29" s="392"/>
    </row>
    <row r="30" spans="1:14" s="143" customFormat="1" ht="56.25" customHeight="1">
      <c r="A30" s="502" t="s">
        <v>59</v>
      </c>
      <c r="B30" s="503"/>
      <c r="C30" s="43" t="s">
        <v>262</v>
      </c>
      <c r="D30" s="50" t="s">
        <v>41</v>
      </c>
      <c r="E30" s="173">
        <f>IF(D30=$N$6,1,IF(D30=$N$5,2,IF(D30=$N$4,3,IF(D30=$N$3,4,"n/a"))))</f>
        <v>2</v>
      </c>
      <c r="F30" s="496" t="s">
        <v>317</v>
      </c>
      <c r="G30" s="496"/>
      <c r="H30" s="496"/>
      <c r="I30" s="496"/>
      <c r="J30" s="496"/>
      <c r="K30" s="496"/>
      <c r="L30" s="388"/>
    </row>
    <row r="31" spans="1:14" s="136" customFormat="1" ht="36" customHeight="1" thickBot="1">
      <c r="A31" s="565" t="s">
        <v>60</v>
      </c>
      <c r="B31" s="566"/>
      <c r="C31" s="195" t="s">
        <v>227</v>
      </c>
      <c r="D31" s="177" t="s">
        <v>18</v>
      </c>
      <c r="E31" s="182" t="str">
        <f>IF(D31=$N$6,1,IF(D31=$N$5,2,IF(D31=$N$4,3,IF(D31=$N$3,4,"n/a"))))</f>
        <v>n/a</v>
      </c>
      <c r="F31" s="567" t="s">
        <v>228</v>
      </c>
      <c r="G31" s="513"/>
      <c r="H31" s="513"/>
      <c r="I31" s="513"/>
      <c r="J31" s="513"/>
      <c r="K31" s="514"/>
      <c r="L31" s="390" t="s">
        <v>95</v>
      </c>
    </row>
    <row r="32" spans="1:14" s="108" customFormat="1" ht="25.5" customHeight="1" thickBot="1">
      <c r="A32" s="198"/>
      <c r="B32" s="199"/>
      <c r="C32" s="42" t="s">
        <v>23</v>
      </c>
      <c r="D32" s="29" t="str">
        <f>IF(E32&lt;1.5,"Low",IF(E32&lt;2.5,"Moderate",IF(E32&lt;3.5,"Substantial",IF(E32&lt;4.5,"High","n/a"))))</f>
        <v>Moderate</v>
      </c>
      <c r="E32" s="154">
        <f>IF(COUNT(E28:E31)=0,"n/a",AVERAGE(E28:E31))</f>
        <v>2</v>
      </c>
      <c r="F32" s="30">
        <f>E32</f>
        <v>2</v>
      </c>
      <c r="G32" s="226"/>
      <c r="H32" s="31" t="s">
        <v>22</v>
      </c>
      <c r="I32" s="28" t="str">
        <f>D32</f>
        <v>Moderate</v>
      </c>
      <c r="J32" s="32">
        <f>IF(I32=$N$7,"n/a",IF(AND(I32=$N$5,D32=$N$6),1.5,IF(AND(I32=$N$4,D32=$N$5),2.5,IF(AND(I32=$N$3,D32=$N$4),3.5,IF(AND(I32=$N$6,D32=$N$5),1.49,IF(AND(I32=$N$5,D32=$N$4),2.49,IF(AND(I32=$N$4,D32=$N$3),3.49,E32)))))))</f>
        <v>2</v>
      </c>
      <c r="K32" s="191" t="s">
        <v>90</v>
      </c>
      <c r="L32" s="388"/>
    </row>
    <row r="33" spans="1:12" s="108" customFormat="1" ht="25.5" customHeight="1" thickBot="1">
      <c r="A33" s="196" t="s">
        <v>48</v>
      </c>
      <c r="B33" s="197"/>
      <c r="C33" s="197"/>
      <c r="D33" s="197"/>
      <c r="E33" s="197"/>
      <c r="F33" s="197"/>
      <c r="G33" s="197"/>
      <c r="H33" s="197"/>
      <c r="I33" s="197"/>
      <c r="J33" s="197"/>
      <c r="K33" s="197"/>
      <c r="L33" s="388"/>
    </row>
    <row r="34" spans="1:12" s="108" customFormat="1" ht="45.75" customHeight="1">
      <c r="A34" s="587" t="s">
        <v>49</v>
      </c>
      <c r="B34" s="588"/>
      <c r="C34" s="49" t="s">
        <v>291</v>
      </c>
      <c r="D34" s="50" t="s">
        <v>5</v>
      </c>
      <c r="E34" s="125">
        <f>IF(D34=$N$6,1,IF(D34=$N$5,2,IF(D34=$N$4,3,IF(D34=$N$3,4,"n/a"))))</f>
        <v>3</v>
      </c>
      <c r="F34" s="572" t="s">
        <v>279</v>
      </c>
      <c r="G34" s="572"/>
      <c r="H34" s="572"/>
      <c r="I34" s="572"/>
      <c r="J34" s="572"/>
      <c r="K34" s="572"/>
      <c r="L34" s="390" t="s">
        <v>95</v>
      </c>
    </row>
    <row r="35" spans="1:12" s="108" customFormat="1" ht="33" customHeight="1">
      <c r="A35" s="589" t="s">
        <v>50</v>
      </c>
      <c r="B35" s="503"/>
      <c r="C35" s="49"/>
      <c r="D35" s="178" t="s">
        <v>18</v>
      </c>
      <c r="E35" s="125" t="str">
        <f>IF(D35=$N$6,1,IF(D35=$N$5,2,IF(D35=$N$4,3,IF(D35=$N$3,4,"n/a"))))</f>
        <v>n/a</v>
      </c>
      <c r="F35" s="549"/>
      <c r="G35" s="550"/>
      <c r="H35" s="550"/>
      <c r="I35" s="550"/>
      <c r="J35" s="550"/>
      <c r="K35" s="551"/>
      <c r="L35" s="388"/>
    </row>
    <row r="36" spans="1:12" s="108" customFormat="1" ht="60.75" customHeight="1">
      <c r="A36" s="587" t="s">
        <v>66</v>
      </c>
      <c r="B36" s="588"/>
      <c r="C36" s="49" t="s">
        <v>224</v>
      </c>
      <c r="D36" s="178" t="s">
        <v>18</v>
      </c>
      <c r="E36" s="125" t="str">
        <f>IF(D36=$N$6,1,IF(D36=$N$5,2,IF(D36=$N$4,3,IF(D36=$N$3,4,"n/a"))))</f>
        <v>n/a</v>
      </c>
      <c r="F36" s="549" t="s">
        <v>256</v>
      </c>
      <c r="G36" s="550"/>
      <c r="H36" s="550"/>
      <c r="I36" s="550"/>
      <c r="J36" s="550"/>
      <c r="K36" s="551"/>
      <c r="L36" s="388"/>
    </row>
    <row r="37" spans="1:12" s="108" customFormat="1" ht="60.75" customHeight="1" thickBot="1">
      <c r="A37" s="578" t="s">
        <v>67</v>
      </c>
      <c r="B37" s="579"/>
      <c r="C37" s="200" t="s">
        <v>229</v>
      </c>
      <c r="D37" s="177" t="s">
        <v>41</v>
      </c>
      <c r="E37" s="181">
        <f>IF(D37=$N$6,1,IF(D37=$N$5,2,IF(D37=$N$4,3,IF(D37=$N$3,4,"n/a"))))</f>
        <v>2</v>
      </c>
      <c r="F37" s="580" t="s">
        <v>318</v>
      </c>
      <c r="G37" s="496"/>
      <c r="H37" s="496"/>
      <c r="I37" s="496"/>
      <c r="J37" s="496"/>
      <c r="K37" s="581"/>
      <c r="L37" s="388"/>
    </row>
    <row r="38" spans="1:12" s="108" customFormat="1" ht="25.5" customHeight="1" thickBot="1">
      <c r="A38" s="44"/>
      <c r="B38" s="45"/>
      <c r="C38" s="46" t="s">
        <v>23</v>
      </c>
      <c r="D38" s="29" t="str">
        <f>IF(E38&lt;1.5,"Low",IF(E38&lt;2.5,"Moderate",IF(E38&lt;3.5,"Substantial",IF(E38&lt;4.5,"High","n/a"))))</f>
        <v>Substantial</v>
      </c>
      <c r="E38" s="154">
        <f>IF(COUNT(E34:E37)=0,"n/a",AVERAGE(E34:E37))</f>
        <v>2.5</v>
      </c>
      <c r="F38" s="30">
        <f>E38</f>
        <v>2.5</v>
      </c>
      <c r="G38" s="226"/>
      <c r="H38" s="31" t="s">
        <v>22</v>
      </c>
      <c r="I38" s="28" t="str">
        <f>D38</f>
        <v>Substantial</v>
      </c>
      <c r="J38" s="32">
        <f>IF(I38=$N$7,"n/a",IF(AND(I38=$N$5,D38=$N$6),1.5,IF(AND(I38=$N$4,D38=$N$5),2.5,IF(AND(I38=$N$3,D38=$N$4),3.5,IF(AND(I38=$N$6,D38=$N$5),1.49,IF(AND(I38=$N$5,D38=$N$4),2.49,IF(AND(I38=$N$4,D38=$N$3),3.49,E38)))))))</f>
        <v>2.5</v>
      </c>
      <c r="K38" s="191" t="s">
        <v>90</v>
      </c>
      <c r="L38" s="388"/>
    </row>
    <row r="39" spans="1:12" s="131" customFormat="1" ht="22.5" customHeight="1" thickBot="1">
      <c r="A39" s="33" t="s">
        <v>214</v>
      </c>
      <c r="B39" s="34"/>
      <c r="C39" s="35"/>
      <c r="D39" s="37"/>
      <c r="E39" s="37"/>
      <c r="F39" s="36"/>
      <c r="G39" s="144"/>
      <c r="H39" s="37"/>
      <c r="I39" s="37"/>
      <c r="J39" s="36"/>
      <c r="K39" s="145"/>
      <c r="L39" s="392"/>
    </row>
    <row r="40" spans="1:12" s="131" customFormat="1" ht="22.5" customHeight="1">
      <c r="A40" s="146" t="s">
        <v>32</v>
      </c>
      <c r="B40" s="147"/>
      <c r="C40" s="147"/>
      <c r="D40" s="147"/>
      <c r="E40" s="147"/>
      <c r="F40" s="147"/>
      <c r="G40" s="147"/>
      <c r="H40" s="147"/>
      <c r="I40" s="147"/>
      <c r="J40" s="147"/>
      <c r="K40" s="147"/>
      <c r="L40" s="392"/>
    </row>
    <row r="41" spans="1:12" s="108" customFormat="1" ht="33.75" customHeight="1">
      <c r="A41" s="508" t="s">
        <v>40</v>
      </c>
      <c r="B41" s="508"/>
      <c r="C41" s="40" t="s">
        <v>263</v>
      </c>
      <c r="D41" s="50" t="s">
        <v>41</v>
      </c>
      <c r="E41" s="173">
        <f>IF(D41=$N$6,1,IF(D41=$N$5,2,IF(D41=$N$4,3,IF(D41=$N$3,4,"n/a"))))</f>
        <v>2</v>
      </c>
      <c r="F41" s="513" t="s">
        <v>319</v>
      </c>
      <c r="G41" s="513"/>
      <c r="H41" s="513"/>
      <c r="I41" s="513"/>
      <c r="J41" s="513"/>
      <c r="K41" s="513"/>
      <c r="L41" s="390" t="s">
        <v>95</v>
      </c>
    </row>
    <row r="42" spans="1:12" s="108" customFormat="1" ht="44.25" customHeight="1" thickBot="1">
      <c r="A42" s="575" t="s">
        <v>139</v>
      </c>
      <c r="B42" s="576"/>
      <c r="C42" s="201" t="s">
        <v>263</v>
      </c>
      <c r="D42" s="50" t="s">
        <v>41</v>
      </c>
      <c r="E42" s="173">
        <f>IF(D42=$N$6,1,IF(D42=$N$5,2,IF(D42=$N$4,3,IF(D42=$N$3,4,"n/a"))))</f>
        <v>2</v>
      </c>
      <c r="F42" s="513" t="s">
        <v>372</v>
      </c>
      <c r="G42" s="513"/>
      <c r="H42" s="513"/>
      <c r="I42" s="513"/>
      <c r="J42" s="513"/>
      <c r="K42" s="514"/>
      <c r="L42" s="388"/>
    </row>
    <row r="43" spans="1:12" s="131" customFormat="1" ht="30" customHeight="1" thickBot="1">
      <c r="A43" s="573"/>
      <c r="B43" s="574"/>
      <c r="C43" s="38" t="s">
        <v>23</v>
      </c>
      <c r="D43" s="29" t="str">
        <f>IF(E43&lt;1.5,"Low",IF(E43&lt;2.5,"Moderate",IF(E43&lt;3.5,"Substantial",IF(E43&lt;4.5,"High","n/a"))))</f>
        <v>Moderate</v>
      </c>
      <c r="E43" s="154">
        <f>IF(COUNT(E41:E42)=0,"n/a",AVERAGE(E41:E42))</f>
        <v>2</v>
      </c>
      <c r="F43" s="30">
        <f>E43</f>
        <v>2</v>
      </c>
      <c r="G43" s="226"/>
      <c r="H43" s="31" t="s">
        <v>22</v>
      </c>
      <c r="I43" s="28" t="str">
        <f>D43</f>
        <v>Moderate</v>
      </c>
      <c r="J43" s="32">
        <f>IF(I43=$N$7,"n/a",IF(AND(I43=$N$5,D43=$N$6),1.5,IF(AND(I43=$N$4,D43=$N$5),2.5,IF(AND(I43=$N$3,D43=$N$4),3.5,IF(AND(I43=$N$6,D43=$N$5),1.49,IF(AND(I43=$N$5,D43=$N$4),2.49,IF(AND(I43=$N$4,D43=$N$3),3.49,E43)))))))</f>
        <v>2</v>
      </c>
      <c r="K43" s="202" t="s">
        <v>90</v>
      </c>
      <c r="L43" s="395"/>
    </row>
    <row r="44" spans="1:12" s="131" customFormat="1" ht="18" customHeight="1" thickBot="1">
      <c r="A44" s="148" t="s">
        <v>33</v>
      </c>
      <c r="B44" s="149"/>
      <c r="C44" s="149"/>
      <c r="D44" s="150"/>
      <c r="E44" s="150"/>
      <c r="F44" s="150"/>
      <c r="G44" s="150"/>
      <c r="H44" s="150"/>
      <c r="I44" s="150"/>
      <c r="J44" s="150"/>
      <c r="K44" s="150"/>
      <c r="L44" s="392"/>
    </row>
    <row r="45" spans="1:12" s="136" customFormat="1" ht="30.75" customHeight="1">
      <c r="A45" s="508" t="s">
        <v>140</v>
      </c>
      <c r="B45" s="603"/>
      <c r="C45" s="40" t="s">
        <v>264</v>
      </c>
      <c r="D45" s="50" t="s">
        <v>41</v>
      </c>
      <c r="E45" s="173">
        <f>IF(D45=$N$6,1,IF(D45=$N$5,2,IF(D45=$N$4,3,IF(D45=$N$3,4,"n/a"))))</f>
        <v>2</v>
      </c>
      <c r="F45" s="552" t="s">
        <v>235</v>
      </c>
      <c r="G45" s="553"/>
      <c r="H45" s="553"/>
      <c r="I45" s="553"/>
      <c r="J45" s="553"/>
      <c r="K45" s="554"/>
      <c r="L45" s="388"/>
    </row>
    <row r="46" spans="1:12" s="136" customFormat="1" ht="21" customHeight="1">
      <c r="A46" s="577" t="s">
        <v>38</v>
      </c>
      <c r="B46" s="505"/>
      <c r="C46" s="40" t="s">
        <v>265</v>
      </c>
      <c r="D46" s="50" t="s">
        <v>78</v>
      </c>
      <c r="E46" s="173">
        <f>IF(D46=$N$6,1,IF(D46=$N$5,2,IF(D46=$N$4,3,IF(D46=$N$3,4,"n/a"))))</f>
        <v>1</v>
      </c>
      <c r="F46" s="556" t="s">
        <v>280</v>
      </c>
      <c r="G46" s="556"/>
      <c r="H46" s="556"/>
      <c r="I46" s="556"/>
      <c r="J46" s="556"/>
      <c r="K46" s="556"/>
      <c r="L46" s="388"/>
    </row>
    <row r="47" spans="1:12" s="108" customFormat="1" ht="20.25" customHeight="1">
      <c r="A47" s="577" t="s">
        <v>142</v>
      </c>
      <c r="B47" s="505"/>
      <c r="C47" s="40" t="s">
        <v>266</v>
      </c>
      <c r="D47" s="50" t="s">
        <v>41</v>
      </c>
      <c r="E47" s="173">
        <f>IF(D47=$N$6,1,IF(D47=$N$5,2,IF(D47=$N$4,3,IF(D47=$N$3,4,"n/a"))))</f>
        <v>2</v>
      </c>
      <c r="F47" s="550" t="s">
        <v>236</v>
      </c>
      <c r="G47" s="550"/>
      <c r="H47" s="550"/>
      <c r="I47" s="550"/>
      <c r="J47" s="550"/>
      <c r="K47" s="550"/>
      <c r="L47" s="388"/>
    </row>
    <row r="48" spans="1:12" s="108" customFormat="1" ht="31.5" customHeight="1" thickBot="1">
      <c r="A48" s="575" t="s">
        <v>143</v>
      </c>
      <c r="B48" s="576"/>
      <c r="C48" s="203" t="s">
        <v>223</v>
      </c>
      <c r="D48" s="177" t="s">
        <v>41</v>
      </c>
      <c r="E48" s="173">
        <f>IF(D48=$N$6,1,IF(D48=$N$5,2,IF(D48=$N$4,3,IF(D48=$N$3,4,"n/a"))))</f>
        <v>2</v>
      </c>
      <c r="F48" s="497" t="s">
        <v>237</v>
      </c>
      <c r="G48" s="498"/>
      <c r="H48" s="498"/>
      <c r="I48" s="498"/>
      <c r="J48" s="498"/>
      <c r="K48" s="499"/>
      <c r="L48" s="388"/>
    </row>
    <row r="49" spans="1:19" s="131" customFormat="1" ht="32.25" customHeight="1" thickBot="1">
      <c r="A49" s="574"/>
      <c r="B49" s="604"/>
      <c r="C49" s="38" t="s">
        <v>23</v>
      </c>
      <c r="D49" s="29" t="str">
        <f>IF(E49&lt;1.5,"Low",IF(E49&lt;2.5,"Moderate",IF(E49&lt;3.5,"Substantial",IF(E49&lt;4.5,"High","n/a"))))</f>
        <v>Moderate</v>
      </c>
      <c r="E49" s="154">
        <f>IF(COUNT(E45:E48)=0,"n/a",AVERAGE(E45:E48))</f>
        <v>1.75</v>
      </c>
      <c r="F49" s="51">
        <f>E49</f>
        <v>1.75</v>
      </c>
      <c r="G49" s="226"/>
      <c r="H49" s="52" t="s">
        <v>22</v>
      </c>
      <c r="I49" s="337" t="str">
        <f>D49</f>
        <v>Moderate</v>
      </c>
      <c r="J49" s="93">
        <f>IF(I49=$N$7,"n/a",IF(AND(I49=$N$5,D49=$N$6),1.5,IF(AND(I49=$N$4,D49=$N$5),2.5,IF(AND(I49=$N$3,D49=$N$4),3.5,IF(AND(I49=$N$6,D49=$N$5),1.49,IF(AND(I49=$N$5,D49=$N$4),2.49,IF(AND(I49=$N$4,D49=$N$3),3.49,E49)))))))</f>
        <v>1.75</v>
      </c>
      <c r="K49" s="94" t="s">
        <v>90</v>
      </c>
      <c r="L49" s="392"/>
    </row>
    <row r="50" spans="1:19" s="131" customFormat="1" ht="22.5" customHeight="1" thickBot="1">
      <c r="A50" s="151" t="s">
        <v>146</v>
      </c>
      <c r="B50" s="152"/>
      <c r="C50" s="179"/>
      <c r="D50" s="179"/>
      <c r="E50" s="180"/>
      <c r="F50" s="153"/>
      <c r="G50" s="153"/>
      <c r="H50" s="153"/>
      <c r="I50" s="153"/>
      <c r="J50" s="153"/>
      <c r="K50" s="153"/>
      <c r="L50" s="392"/>
    </row>
    <row r="51" spans="1:19" s="131" customFormat="1" ht="34.5" customHeight="1">
      <c r="A51" s="517" t="s">
        <v>145</v>
      </c>
      <c r="B51" s="517"/>
      <c r="C51" s="203" t="s">
        <v>252</v>
      </c>
      <c r="D51" s="178" t="s">
        <v>41</v>
      </c>
      <c r="E51" s="172">
        <f>IF(D51=$N$6,1,IF(D51=$N$5,2,IF(D51=$N$4,3,IF(D51=$N$3,4,"n/a"))))</f>
        <v>2</v>
      </c>
      <c r="F51" s="552" t="s">
        <v>281</v>
      </c>
      <c r="G51" s="553"/>
      <c r="H51" s="553"/>
      <c r="I51" s="553"/>
      <c r="J51" s="553"/>
      <c r="K51" s="554"/>
      <c r="L51" s="392"/>
    </row>
    <row r="52" spans="1:19" s="131" customFormat="1" ht="34.5" customHeight="1">
      <c r="A52" s="517" t="s">
        <v>141</v>
      </c>
      <c r="B52" s="517"/>
      <c r="C52" s="203" t="s">
        <v>268</v>
      </c>
      <c r="D52" s="178" t="s">
        <v>5</v>
      </c>
      <c r="E52" s="172">
        <f>IF(D52=$N$6,1,IF(D52=$N$5,2,IF(D52=$N$4,3,IF(D52=$N$3,4,"n/a"))))</f>
        <v>3</v>
      </c>
      <c r="F52" s="549" t="s">
        <v>233</v>
      </c>
      <c r="G52" s="550"/>
      <c r="H52" s="550"/>
      <c r="I52" s="550"/>
      <c r="J52" s="550"/>
      <c r="K52" s="551"/>
      <c r="L52" s="392"/>
    </row>
    <row r="53" spans="1:19" s="131" customFormat="1" ht="24.75" customHeight="1">
      <c r="A53" s="508" t="s">
        <v>144</v>
      </c>
      <c r="B53" s="508"/>
      <c r="C53" s="40" t="s">
        <v>267</v>
      </c>
      <c r="D53" s="178" t="s">
        <v>41</v>
      </c>
      <c r="E53" s="172">
        <f>IF(D53=$N$6,1,IF(D53=$N$5,2,IF(D53=$N$4,3,IF(D53=$N$3,4,"n/a"))))</f>
        <v>2</v>
      </c>
      <c r="F53" s="555" t="s">
        <v>282</v>
      </c>
      <c r="G53" s="556"/>
      <c r="H53" s="556"/>
      <c r="I53" s="556"/>
      <c r="J53" s="556"/>
      <c r="K53" s="557"/>
      <c r="L53" s="392"/>
    </row>
    <row r="54" spans="1:19" s="131" customFormat="1" ht="21" customHeight="1">
      <c r="A54" s="517" t="s">
        <v>147</v>
      </c>
      <c r="B54" s="517"/>
      <c r="C54" s="203" t="s">
        <v>267</v>
      </c>
      <c r="D54" s="50" t="s">
        <v>41</v>
      </c>
      <c r="E54" s="181">
        <f>IF(D54=$N$6,1,IF(D54=$N$5,2,IF(D54=$N$4,3,IF(D54=$N$3,4,"n/a"))))</f>
        <v>2</v>
      </c>
      <c r="F54" s="549" t="s">
        <v>232</v>
      </c>
      <c r="G54" s="513"/>
      <c r="H54" s="550"/>
      <c r="I54" s="550"/>
      <c r="J54" s="550"/>
      <c r="K54" s="551"/>
      <c r="L54" s="392"/>
    </row>
    <row r="55" spans="1:19" s="131" customFormat="1" ht="34.5" customHeight="1" thickBot="1">
      <c r="A55" s="508" t="s">
        <v>148</v>
      </c>
      <c r="B55" s="508"/>
      <c r="C55" s="40" t="s">
        <v>269</v>
      </c>
      <c r="D55" s="178" t="s">
        <v>41</v>
      </c>
      <c r="E55" s="173">
        <f>IF(D55=$N$6,1,IF(D55=$N$5,2,IF(D55=$N$4,3,IF(D55=$N$3,4,"n/a"))))</f>
        <v>2</v>
      </c>
      <c r="F55" s="550" t="s">
        <v>230</v>
      </c>
      <c r="G55" s="550"/>
      <c r="H55" s="550"/>
      <c r="I55" s="550"/>
      <c r="J55" s="513"/>
      <c r="K55" s="550"/>
      <c r="L55" s="392"/>
    </row>
    <row r="56" spans="1:19" s="136" customFormat="1" ht="28.5" customHeight="1" thickBot="1">
      <c r="A56" s="568"/>
      <c r="B56" s="569"/>
      <c r="C56" s="38" t="s">
        <v>23</v>
      </c>
      <c r="D56" s="29" t="str">
        <f>IF(E56&lt;1.5,"Low",IF(E56&lt;2.5,"Moderate",IF(E56&lt;3.5,"Substantial",IF(E56&lt;4.5,"High","n/a"))))</f>
        <v>Moderate</v>
      </c>
      <c r="E56" s="154">
        <f>IF(COUNT(E51:E55)=0,"n/a",AVERAGE(E51:E55))</f>
        <v>2.2000000000000002</v>
      </c>
      <c r="F56" s="30">
        <f>E56</f>
        <v>2.2000000000000002</v>
      </c>
      <c r="G56" s="226"/>
      <c r="H56" s="31" t="s">
        <v>22</v>
      </c>
      <c r="I56" s="28" t="str">
        <f>D56</f>
        <v>Moderate</v>
      </c>
      <c r="J56" s="32">
        <f>IF(I56=$N$7,"n/a",IF(AND(I56=$N$5,D56=$N$6),1.5,IF(AND(I56=$N$4,D56=$N$5),2.5,IF(AND(I56=$N$3,D56=$N$4),3.5,IF(AND(I56=$N$6,D56=$N$5),1.49,IF(AND(I56=$N$5,D56=$N$4),2.49,IF(AND(I56=$N$4,D56=$N$3),3.49,E56)))))))</f>
        <v>2.2000000000000002</v>
      </c>
      <c r="K56" s="91" t="s">
        <v>90</v>
      </c>
      <c r="L56" s="388"/>
    </row>
    <row r="57" spans="1:19" s="108" customFormat="1" ht="19.5" customHeight="1" thickBot="1">
      <c r="A57" s="148" t="s">
        <v>149</v>
      </c>
      <c r="B57" s="155"/>
      <c r="C57" s="204"/>
      <c r="D57" s="156"/>
      <c r="E57" s="156"/>
      <c r="F57" s="156"/>
      <c r="G57" s="156"/>
      <c r="H57" s="156"/>
      <c r="I57" s="156"/>
      <c r="J57" s="156"/>
      <c r="K57" s="156"/>
      <c r="L57" s="388"/>
    </row>
    <row r="58" spans="1:19" s="131" customFormat="1" ht="32.25" customHeight="1">
      <c r="A58" s="508" t="s">
        <v>37</v>
      </c>
      <c r="B58" s="508"/>
      <c r="C58" s="40" t="s">
        <v>270</v>
      </c>
      <c r="D58" s="176" t="s">
        <v>41</v>
      </c>
      <c r="E58" s="181">
        <f>IF(D58=$N$6,1,IF(D58=$N$5,2,IF(D58=$N$4,3,IF(D58=$N$3,4,"n/a"))))</f>
        <v>2</v>
      </c>
      <c r="F58" s="562" t="s">
        <v>320</v>
      </c>
      <c r="G58" s="563"/>
      <c r="H58" s="563"/>
      <c r="I58" s="563"/>
      <c r="J58" s="563"/>
      <c r="K58" s="564"/>
      <c r="L58" s="392"/>
    </row>
    <row r="59" spans="1:19" s="131" customFormat="1" ht="32.25" customHeight="1">
      <c r="A59" s="508" t="s">
        <v>34</v>
      </c>
      <c r="B59" s="508"/>
      <c r="C59" s="40" t="s">
        <v>271</v>
      </c>
      <c r="D59" s="50" t="s">
        <v>41</v>
      </c>
      <c r="E59" s="125">
        <f>IF(D59=$N$6,1,IF(D59=$N$5,2,IF(D59=$N$4,3,IF(D59=$N$3,4,"n/a"))))</f>
        <v>2</v>
      </c>
      <c r="F59" s="549" t="s">
        <v>234</v>
      </c>
      <c r="G59" s="550"/>
      <c r="H59" s="550"/>
      <c r="I59" s="550"/>
      <c r="J59" s="550"/>
      <c r="K59" s="551"/>
      <c r="L59" s="392"/>
    </row>
    <row r="60" spans="1:19" s="131" customFormat="1" ht="48.75" customHeight="1">
      <c r="A60" s="508" t="s">
        <v>35</v>
      </c>
      <c r="B60" s="508"/>
      <c r="C60" s="40"/>
      <c r="D60" s="50" t="s">
        <v>41</v>
      </c>
      <c r="E60" s="125">
        <f>IF(D60=$N$6,1,IF(D60=$N$5,2,IF(D60=$N$4,3,IF(D60=$N$3,4,"n/a"))))</f>
        <v>2</v>
      </c>
      <c r="F60" s="549" t="s">
        <v>283</v>
      </c>
      <c r="G60" s="550"/>
      <c r="H60" s="550"/>
      <c r="I60" s="550"/>
      <c r="J60" s="550"/>
      <c r="K60" s="551"/>
      <c r="L60" s="396"/>
    </row>
    <row r="61" spans="1:19" s="131" customFormat="1" ht="21" customHeight="1" thickBot="1">
      <c r="A61" s="517" t="s">
        <v>36</v>
      </c>
      <c r="B61" s="517"/>
      <c r="C61" s="203" t="s">
        <v>223</v>
      </c>
      <c r="D61" s="186" t="s">
        <v>41</v>
      </c>
      <c r="E61" s="185">
        <f>IF(D61=$N$6,1,IF(D61=$N$5,2,IF(D61=$N$4,3,IF(D61=$N$3,4,"n/a"))))</f>
        <v>2</v>
      </c>
      <c r="F61" s="497" t="s">
        <v>231</v>
      </c>
      <c r="G61" s="498"/>
      <c r="H61" s="498"/>
      <c r="I61" s="498"/>
      <c r="J61" s="498"/>
      <c r="K61" s="499"/>
      <c r="L61" s="392"/>
    </row>
    <row r="62" spans="1:19" s="136" customFormat="1" ht="28.5" customHeight="1" thickBot="1">
      <c r="A62" s="518"/>
      <c r="B62" s="519"/>
      <c r="C62" s="38" t="s">
        <v>23</v>
      </c>
      <c r="D62" s="29" t="str">
        <f>IF(E62&lt;1.5,"Low",IF(E62&lt;2.5,"Moderate",IF(E62&lt;3.5,"Substantial",IF(E62&lt;4.5,"High","n/a"))))</f>
        <v>Moderate</v>
      </c>
      <c r="E62" s="154">
        <f>IF(COUNT(E58:E61)=0,"n/a",AVERAGE(E58:E61))</f>
        <v>2</v>
      </c>
      <c r="F62" s="51">
        <f>E62</f>
        <v>2</v>
      </c>
      <c r="G62" s="127"/>
      <c r="H62" s="52" t="s">
        <v>22</v>
      </c>
      <c r="I62" s="337" t="str">
        <f>D62</f>
        <v>Moderate</v>
      </c>
      <c r="J62" s="93">
        <f>IF(I62=$N$7,"n/a",IF(AND(I62=$N$5,D62=$N$6),1.5,IF(AND(I62=$N$4,D62=$N$5),2.5,IF(AND(I62=$N$3,D62=$N$4),3.5,IF(AND(I62=$N$6,D62=$N$5),1.49,IF(AND(I62=$N$5,D62=$N$4),2.49,IF(AND(I62=$N$4,D62=$N$3),3.49,E62)))))))</f>
        <v>2</v>
      </c>
      <c r="K62" s="338" t="s">
        <v>90</v>
      </c>
      <c r="L62" s="388"/>
    </row>
    <row r="63" spans="1:19" s="108" customFormat="1" ht="21.75" customHeight="1">
      <c r="A63" s="208" t="s">
        <v>150</v>
      </c>
      <c r="B63" s="147"/>
      <c r="C63" s="155"/>
      <c r="D63" s="147"/>
      <c r="E63" s="204"/>
      <c r="F63" s="204"/>
      <c r="G63" s="204"/>
      <c r="H63" s="204"/>
      <c r="I63" s="204"/>
      <c r="J63" s="204"/>
      <c r="K63" s="207"/>
      <c r="L63" s="388"/>
    </row>
    <row r="64" spans="1:19" s="157" customFormat="1" ht="47.25" customHeight="1">
      <c r="A64" s="504" t="s">
        <v>151</v>
      </c>
      <c r="B64" s="505"/>
      <c r="C64" s="40" t="s">
        <v>284</v>
      </c>
      <c r="D64" s="205" t="s">
        <v>41</v>
      </c>
      <c r="E64" s="206">
        <f>IF(D64=$N$6,1,IF(D64=$N$5,2,IF(D64=$N$4,3,IF(D64=$N$3,4,"n/a"))))</f>
        <v>2</v>
      </c>
      <c r="F64" s="496" t="s">
        <v>321</v>
      </c>
      <c r="G64" s="496"/>
      <c r="H64" s="496"/>
      <c r="I64" s="496"/>
      <c r="J64" s="496"/>
      <c r="K64" s="496"/>
      <c r="L64" s="397"/>
      <c r="S64" s="158"/>
    </row>
    <row r="65" spans="1:19" s="157" customFormat="1" ht="48.75" customHeight="1" thickBot="1">
      <c r="A65" s="509" t="s">
        <v>152</v>
      </c>
      <c r="B65" s="510"/>
      <c r="C65" s="201" t="s">
        <v>272</v>
      </c>
      <c r="D65" s="175" t="s">
        <v>41</v>
      </c>
      <c r="E65" s="173">
        <f>IF(D65=$N$6,1,IF(D65=$N$5,2,IF(D65=$N$4,3,IF(D65=$N$3,4,"n/a"))))</f>
        <v>2</v>
      </c>
      <c r="F65" s="497" t="s">
        <v>285</v>
      </c>
      <c r="G65" s="498"/>
      <c r="H65" s="498"/>
      <c r="I65" s="498"/>
      <c r="J65" s="498"/>
      <c r="K65" s="499"/>
      <c r="L65" s="397"/>
      <c r="S65" s="158"/>
    </row>
    <row r="66" spans="1:19" s="157" customFormat="1" ht="30" customHeight="1" thickBot="1">
      <c r="A66" s="506"/>
      <c r="B66" s="507"/>
      <c r="C66" s="38" t="s">
        <v>23</v>
      </c>
      <c r="D66" s="29" t="str">
        <f>IF(E66&lt;1.5,"Low",IF(E66&lt;2.5,"Moderate",IF(E66&lt;3.5,"Substantial",IF(E66&lt;4.5,"High","n/a"))))</f>
        <v>Moderate</v>
      </c>
      <c r="E66" s="154">
        <f>IF(COUNT(E64:E65)=0,"n/a",AVERAGE(E64:E65))</f>
        <v>2</v>
      </c>
      <c r="F66" s="51">
        <f>E66</f>
        <v>2</v>
      </c>
      <c r="G66" s="226"/>
      <c r="H66" s="52" t="s">
        <v>22</v>
      </c>
      <c r="I66" s="337" t="str">
        <f>D66</f>
        <v>Moderate</v>
      </c>
      <c r="J66" s="93">
        <f>IF(I66=$N$7,"n/a",IF(AND(I66=$N$5,D66=$N$6),1.5,IF(AND(I66=$N$4,D66=$N$5),2.5,IF(AND(I66=$N$3,D66=$N$4),3.5,IF(AND(I66=$N$6,D66=$N$5),1.49,IF(AND(I66=$N$5,D66=$N$4),2.49,IF(AND(I66=$N$4,D66=$N$3),3.49,E66)))))))</f>
        <v>2</v>
      </c>
      <c r="K66" s="339" t="s">
        <v>90</v>
      </c>
      <c r="L66" s="398"/>
      <c r="S66" s="158"/>
    </row>
    <row r="67" spans="1:19" s="161" customFormat="1" ht="24.75" customHeight="1" thickBot="1">
      <c r="A67" s="159" t="s">
        <v>215</v>
      </c>
      <c r="B67" s="160"/>
      <c r="C67" s="218"/>
      <c r="D67" s="218"/>
      <c r="E67" s="218"/>
      <c r="F67" s="218"/>
      <c r="G67" s="218"/>
      <c r="H67" s="218"/>
      <c r="I67" s="218"/>
      <c r="J67" s="218"/>
      <c r="K67" s="219"/>
      <c r="L67" s="390" t="s">
        <v>95</v>
      </c>
      <c r="Q67" s="162"/>
    </row>
    <row r="68" spans="1:19" s="163" customFormat="1" ht="23.25" customHeight="1">
      <c r="A68" s="212" t="s">
        <v>208</v>
      </c>
      <c r="B68" s="213"/>
      <c r="C68" s="215"/>
      <c r="D68" s="216"/>
      <c r="E68" s="216"/>
      <c r="F68" s="216"/>
      <c r="G68" s="216"/>
      <c r="H68" s="216"/>
      <c r="I68" s="216"/>
      <c r="J68" s="216"/>
      <c r="K68" s="217"/>
      <c r="L68" s="397"/>
    </row>
    <row r="69" spans="1:19" s="163" customFormat="1" ht="24.75" customHeight="1">
      <c r="A69" s="531" t="s">
        <v>51</v>
      </c>
      <c r="B69" s="602"/>
      <c r="C69" s="234" t="s">
        <v>239</v>
      </c>
      <c r="D69" s="235" t="s">
        <v>4</v>
      </c>
      <c r="E69" s="125">
        <f>IF(D69=$N$6,1,IF(D69=$N$5,2,IF(D69=$N$4,3,IF(D69=$N$3,4,"n/a"))))</f>
        <v>4</v>
      </c>
      <c r="F69" s="526" t="s">
        <v>286</v>
      </c>
      <c r="G69" s="526"/>
      <c r="H69" s="526"/>
      <c r="I69" s="526"/>
      <c r="J69" s="526"/>
      <c r="K69" s="526"/>
      <c r="L69" s="390" t="s">
        <v>95</v>
      </c>
    </row>
    <row r="70" spans="1:19" s="163" customFormat="1" ht="33.75" customHeight="1" thickBot="1">
      <c r="A70" s="511" t="s">
        <v>52</v>
      </c>
      <c r="B70" s="512"/>
      <c r="C70" s="236" t="s">
        <v>311</v>
      </c>
      <c r="D70" s="175" t="s">
        <v>5</v>
      </c>
      <c r="E70" s="185">
        <f>IF(D70=$N$6,1,IF(D70=$N$5,2,IF(D70=$N$4,3,IF(D70=$N$3,4,"n/a"))))</f>
        <v>3</v>
      </c>
      <c r="F70" s="520" t="s">
        <v>287</v>
      </c>
      <c r="G70" s="521"/>
      <c r="H70" s="520"/>
      <c r="I70" s="520"/>
      <c r="J70" s="521"/>
      <c r="K70" s="520"/>
      <c r="L70" s="390" t="s">
        <v>95</v>
      </c>
    </row>
    <row r="71" spans="1:19" s="163" customFormat="1" ht="27" customHeight="1" thickBot="1">
      <c r="A71" s="515"/>
      <c r="B71" s="516"/>
      <c r="C71" s="222" t="s">
        <v>23</v>
      </c>
      <c r="D71" s="48" t="str">
        <f>IF(E71&lt;1.5,"Low",IF(E71&lt;2.5,"Moderate",IF(E71&lt;3.5,"Substantial",IF(E71&lt;4.5,"High","n/a"))))</f>
        <v>High</v>
      </c>
      <c r="E71" s="154">
        <f>IF(COUNT(E69:E70)=0,"n/a",AVERAGE(E69:E70))</f>
        <v>3.5</v>
      </c>
      <c r="F71" s="30">
        <f>E71</f>
        <v>3.5</v>
      </c>
      <c r="G71" s="226"/>
      <c r="H71" s="31" t="s">
        <v>22</v>
      </c>
      <c r="I71" s="28" t="str">
        <f>D71</f>
        <v>High</v>
      </c>
      <c r="J71" s="32">
        <f>IF(I71=$N$7,"n/a",IF(AND(I71=$N$5,D71=$N$6),1.5,IF(AND(I71=$N$4,D71=$N$5),2.5,IF(AND(I71=$N$3,D71=$N$4),3.5,IF(AND(I71=$N$6,D71=$N$5),1.49,IF(AND(I71=$N$5,D71=$N$4),2.49,IF(AND(I71=$N$4,D71=$N$3),3.49,E71)))))))</f>
        <v>3.5</v>
      </c>
      <c r="K71" s="191" t="s">
        <v>90</v>
      </c>
      <c r="L71" s="397"/>
    </row>
    <row r="72" spans="1:19" s="163" customFormat="1" ht="20.25" customHeight="1">
      <c r="A72" s="325" t="s">
        <v>42</v>
      </c>
      <c r="B72" s="215"/>
      <c r="C72" s="216"/>
      <c r="D72" s="209"/>
      <c r="E72" s="210"/>
      <c r="F72" s="216"/>
      <c r="G72" s="216"/>
      <c r="H72" s="216"/>
      <c r="I72" s="216"/>
      <c r="J72" s="216"/>
      <c r="K72" s="217"/>
      <c r="L72" s="397"/>
    </row>
    <row r="73" spans="1:19" s="163" customFormat="1" ht="36" customHeight="1">
      <c r="A73" s="500" t="s">
        <v>73</v>
      </c>
      <c r="B73" s="501"/>
      <c r="C73" s="237" t="s">
        <v>311</v>
      </c>
      <c r="D73" s="178" t="s">
        <v>41</v>
      </c>
      <c r="E73" s="125">
        <f>IF(D73=$N$6,1,IF(D73=$N$5,2,IF(D73=$N$4,3,IF(D73=$N$3,4,"n/a"))))</f>
        <v>2</v>
      </c>
      <c r="F73" s="607" t="s">
        <v>288</v>
      </c>
      <c r="G73" s="520"/>
      <c r="H73" s="520"/>
      <c r="I73" s="520"/>
      <c r="J73" s="520"/>
      <c r="K73" s="608"/>
      <c r="L73" s="390"/>
    </row>
    <row r="74" spans="1:19" s="163" customFormat="1" ht="33.75" customHeight="1" thickBot="1">
      <c r="A74" s="511" t="s">
        <v>56</v>
      </c>
      <c r="B74" s="512"/>
      <c r="C74" s="238" t="s">
        <v>253</v>
      </c>
      <c r="D74" s="177" t="s">
        <v>78</v>
      </c>
      <c r="E74" s="185">
        <f>IF(D74=$N$6,1,IF(D74=$N$5,2,IF(D74=$N$4,3,IF(D74=$N$3,4,"n/a"))))</f>
        <v>1</v>
      </c>
      <c r="F74" s="599" t="s">
        <v>322</v>
      </c>
      <c r="G74" s="600"/>
      <c r="H74" s="600"/>
      <c r="I74" s="600"/>
      <c r="J74" s="600"/>
      <c r="K74" s="620"/>
      <c r="L74" s="390" t="s">
        <v>95</v>
      </c>
    </row>
    <row r="75" spans="1:19" s="163" customFormat="1" ht="25.5" customHeight="1" thickBot="1">
      <c r="A75" s="527"/>
      <c r="B75" s="528"/>
      <c r="C75" s="47" t="s">
        <v>23</v>
      </c>
      <c r="D75" s="29" t="str">
        <f>IF(E75&lt;1.5,"Low",IF(E75&lt;2.5,"Moderate",IF(E75&lt;3.5,"Substantial",IF(E75&lt;4.5,"High","n/a"))))</f>
        <v>Moderate</v>
      </c>
      <c r="E75" s="154">
        <f>IF(COUNT(E73:E74)=0,"n/a",AVERAGE(E73:E74))</f>
        <v>1.5</v>
      </c>
      <c r="F75" s="51">
        <f>E75</f>
        <v>1.5</v>
      </c>
      <c r="G75" s="226"/>
      <c r="H75" s="52" t="s">
        <v>22</v>
      </c>
      <c r="I75" s="337" t="str">
        <f>D75</f>
        <v>Moderate</v>
      </c>
      <c r="J75" s="93">
        <f>IF(I75=$N$7,"n/a",IF(AND(I75=$N$5,D75=$N$6),1.5,IF(AND(I75=$N$4,D75=$N$5),2.5,IF(AND(I75=$N$3,D75=$N$4),3.5,IF(AND(I75=$N$6,D75=$N$5),1.49,IF(AND(I75=$N$5,D75=$N$4),2.49,IF(AND(I75=$N$4,D75=$N$3),3.49,E75)))))))</f>
        <v>1.5</v>
      </c>
      <c r="K75" s="94" t="s">
        <v>90</v>
      </c>
      <c r="L75" s="397"/>
    </row>
    <row r="76" spans="1:19" s="163" customFormat="1" ht="21" customHeight="1">
      <c r="A76" s="212" t="s">
        <v>53</v>
      </c>
      <c r="B76" s="213"/>
      <c r="C76" s="209"/>
      <c r="D76" s="209"/>
      <c r="E76" s="209"/>
      <c r="F76" s="209"/>
      <c r="G76" s="209"/>
      <c r="H76" s="209"/>
      <c r="I76" s="209"/>
      <c r="J76" s="209"/>
      <c r="K76" s="211"/>
      <c r="L76" s="397"/>
    </row>
    <row r="77" spans="1:19" s="163" customFormat="1" ht="35.25" customHeight="1">
      <c r="A77" s="531" t="s">
        <v>54</v>
      </c>
      <c r="B77" s="602"/>
      <c r="C77" s="239" t="s">
        <v>251</v>
      </c>
      <c r="D77" s="178" t="s">
        <v>41</v>
      </c>
      <c r="E77" s="125">
        <f>IF(D77=$N$6,1,IF(D77=$N$5,2,IF(D77=$N$4,3,IF(D77=$N$3,4,"n/a"))))</f>
        <v>2</v>
      </c>
      <c r="F77" s="526" t="s">
        <v>289</v>
      </c>
      <c r="G77" s="526"/>
      <c r="H77" s="526"/>
      <c r="I77" s="526"/>
      <c r="J77" s="526"/>
      <c r="K77" s="526"/>
      <c r="L77" s="397"/>
    </row>
    <row r="78" spans="1:19" s="163" customFormat="1" ht="26.25" customHeight="1">
      <c r="A78" s="531" t="s">
        <v>55</v>
      </c>
      <c r="B78" s="532"/>
      <c r="C78" s="237" t="s">
        <v>243</v>
      </c>
      <c r="D78" s="50" t="s">
        <v>41</v>
      </c>
      <c r="E78" s="125">
        <f>IF(D78=$N$6,1,IF(D78=$N$5,2,IF(D78=$N$4,3,IF(D78=$N$3,4,"n/a"))))</f>
        <v>2</v>
      </c>
      <c r="F78" s="520" t="s">
        <v>242</v>
      </c>
      <c r="G78" s="520"/>
      <c r="H78" s="520"/>
      <c r="I78" s="520"/>
      <c r="J78" s="520"/>
      <c r="K78" s="520"/>
      <c r="L78" s="390" t="s">
        <v>95</v>
      </c>
    </row>
    <row r="79" spans="1:19" s="163" customFormat="1" ht="24" customHeight="1" thickBot="1">
      <c r="A79" s="531" t="s">
        <v>74</v>
      </c>
      <c r="B79" s="532"/>
      <c r="C79" s="240" t="s">
        <v>241</v>
      </c>
      <c r="D79" s="177" t="s">
        <v>41</v>
      </c>
      <c r="E79" s="185">
        <f>IF(D79=$N$6,1,IF(D79=$N$5,2,IF(D79=$N$4,3,IF(D79=$N$3,4,"n/a"))))</f>
        <v>2</v>
      </c>
      <c r="F79" s="520" t="s">
        <v>240</v>
      </c>
      <c r="G79" s="521"/>
      <c r="H79" s="520"/>
      <c r="I79" s="520"/>
      <c r="J79" s="521"/>
      <c r="K79" s="520"/>
      <c r="L79" s="390" t="s">
        <v>95</v>
      </c>
    </row>
    <row r="80" spans="1:19" s="163" customFormat="1" ht="27.75" customHeight="1" thickBot="1">
      <c r="A80" s="527"/>
      <c r="B80" s="528"/>
      <c r="C80" s="47" t="s">
        <v>23</v>
      </c>
      <c r="D80" s="29" t="str">
        <f>IF(E80&lt;1.5,"Low",IF(E80&lt;2.5,"Moderate",IF(E80&lt;3.5,"Substantial",IF(E80&lt;4.5,"High","n/a"))))</f>
        <v>Moderate</v>
      </c>
      <c r="E80" s="154">
        <f>IF(COUNT(E77:E79)=0,"n/a",AVERAGE(E77:E79))</f>
        <v>2</v>
      </c>
      <c r="F80" s="30">
        <f>E80</f>
        <v>2</v>
      </c>
      <c r="G80" s="226"/>
      <c r="H80" s="31" t="s">
        <v>22</v>
      </c>
      <c r="I80" s="28" t="str">
        <f>D80</f>
        <v>Moderate</v>
      </c>
      <c r="J80" s="32">
        <f>IF(I80=$N$7,"n/a",IF(AND(I80=$N$5,D80=$N$6),1.5,IF(AND(I80=$N$4,D80=$N$5),2.5,IF(AND(I80=$N$3,D80=$N$4),3.5,IF(AND(I80=$N$6,D80=$N$5),1.49,IF(AND(I80=$N$5,D80=$N$4),2.49,IF(AND(I80=$N$4,D80=$N$3),3.49,E80)))))))</f>
        <v>2</v>
      </c>
      <c r="K80" s="91" t="s">
        <v>90</v>
      </c>
      <c r="L80" s="397"/>
    </row>
    <row r="81" spans="1:17" s="163" customFormat="1" ht="21" customHeight="1">
      <c r="A81" s="214" t="s">
        <v>57</v>
      </c>
      <c r="B81" s="209"/>
      <c r="C81" s="209"/>
      <c r="D81" s="209"/>
      <c r="E81" s="209"/>
      <c r="F81" s="209"/>
      <c r="G81" s="209"/>
      <c r="H81" s="209"/>
      <c r="I81" s="209"/>
      <c r="J81" s="209"/>
      <c r="K81" s="211"/>
      <c r="L81" s="397"/>
    </row>
    <row r="82" spans="1:17" s="163" customFormat="1" ht="34.5" customHeight="1">
      <c r="A82" s="531" t="s">
        <v>76</v>
      </c>
      <c r="B82" s="602"/>
      <c r="C82" s="239" t="s">
        <v>290</v>
      </c>
      <c r="D82" s="178" t="s">
        <v>5</v>
      </c>
      <c r="E82" s="125">
        <f>IF(D82=$N$6,1,IF(D82=$N$5,2,IF(D82=$N$4,3,IF(D82=$N$3,4,"n/a"))))</f>
        <v>3</v>
      </c>
      <c r="F82" s="526" t="s">
        <v>323</v>
      </c>
      <c r="G82" s="526"/>
      <c r="H82" s="526"/>
      <c r="I82" s="526"/>
      <c r="J82" s="526"/>
      <c r="K82" s="526"/>
      <c r="L82" s="397"/>
    </row>
    <row r="83" spans="1:17" s="163" customFormat="1" ht="27.75" customHeight="1" thickBot="1">
      <c r="A83" s="511" t="s">
        <v>77</v>
      </c>
      <c r="B83" s="512"/>
      <c r="C83" s="240" t="s">
        <v>238</v>
      </c>
      <c r="D83" s="177" t="s">
        <v>41</v>
      </c>
      <c r="E83" s="185">
        <f>IF(D83=$N$6,1,IF(D83=$N$5,2,IF(D83=$N$4,3,IF(D83=$N$3,4,"n/a"))))</f>
        <v>2</v>
      </c>
      <c r="F83" s="599" t="s">
        <v>324</v>
      </c>
      <c r="G83" s="600"/>
      <c r="H83" s="600"/>
      <c r="I83" s="600"/>
      <c r="J83" s="600"/>
      <c r="K83" s="601"/>
      <c r="L83" s="390" t="s">
        <v>95</v>
      </c>
      <c r="Q83" s="164"/>
    </row>
    <row r="84" spans="1:17" s="163" customFormat="1" ht="26.25" customHeight="1" thickBot="1">
      <c r="A84" s="220"/>
      <c r="B84" s="221"/>
      <c r="C84" s="222" t="s">
        <v>23</v>
      </c>
      <c r="D84" s="29" t="str">
        <f>IF(E84&lt;1.5,"Low",IF(E84&lt;2.5,"Moderate",IF(E84&lt;3.5,"Substantial",IF(E84&lt;4.5,"High","n/a"))))</f>
        <v>Substantial</v>
      </c>
      <c r="E84" s="154">
        <f>IF(COUNT(E82:E83)=0,"n/a",AVERAGE(E82:E83))</f>
        <v>2.5</v>
      </c>
      <c r="F84" s="51">
        <f>E84</f>
        <v>2.5</v>
      </c>
      <c r="G84" s="227"/>
      <c r="H84" s="336" t="s">
        <v>22</v>
      </c>
      <c r="I84" s="337" t="str">
        <f>D84</f>
        <v>Substantial</v>
      </c>
      <c r="J84" s="93">
        <f>IF(I84=$N$7,"n/a",IF(AND(I84=$N$5,D84=$N$6),1.5,IF(AND(I84=$N$4,D84=$N$5),2.5,IF(AND(I84=$N$3,D84=$N$4),3.5,IF(AND(I84=$N$6,D84=$N$5),1.49,IF(AND(I84=$N$5,D84=$N$4),2.49,IF(AND(I84=$N$4,D84=$N$3),3.49,E84)))))))</f>
        <v>2.5</v>
      </c>
      <c r="K84" s="338" t="s">
        <v>90</v>
      </c>
      <c r="L84" s="397"/>
      <c r="Q84" s="165"/>
    </row>
    <row r="85" spans="1:17" s="163" customFormat="1" ht="26.25" customHeight="1" thickBot="1">
      <c r="A85" s="301" t="s">
        <v>216</v>
      </c>
      <c r="B85" s="300"/>
      <c r="C85" s="300"/>
      <c r="D85" s="300"/>
      <c r="E85" s="300"/>
      <c r="F85" s="300"/>
      <c r="G85" s="300"/>
      <c r="H85" s="300"/>
      <c r="I85" s="300"/>
      <c r="J85" s="300"/>
      <c r="K85" s="300"/>
      <c r="L85" s="397"/>
      <c r="Q85" s="165"/>
    </row>
    <row r="86" spans="1:17" s="163" customFormat="1" ht="21.75" customHeight="1">
      <c r="A86" s="406" t="s">
        <v>173</v>
      </c>
      <c r="B86" s="302"/>
      <c r="C86" s="302"/>
      <c r="D86" s="302"/>
      <c r="E86" s="302"/>
      <c r="F86" s="302"/>
      <c r="G86" s="302"/>
      <c r="H86" s="302"/>
      <c r="I86" s="302"/>
      <c r="J86" s="302"/>
      <c r="K86" s="303"/>
      <c r="L86" s="397"/>
      <c r="Q86" s="165"/>
    </row>
    <row r="87" spans="1:17" s="163" customFormat="1" ht="33.75" customHeight="1">
      <c r="A87" s="539" t="s">
        <v>153</v>
      </c>
      <c r="B87" s="540"/>
      <c r="C87" s="304" t="s">
        <v>292</v>
      </c>
      <c r="D87" s="235" t="s">
        <v>5</v>
      </c>
      <c r="E87" s="223">
        <f>IF(D87=$N$6,1,IF(D87=$N$5,2,IF(D87=$N$4,3,IF(D87=$N$3,4,"n/a"))))</f>
        <v>3</v>
      </c>
      <c r="F87" s="526" t="s">
        <v>325</v>
      </c>
      <c r="G87" s="526"/>
      <c r="H87" s="526"/>
      <c r="I87" s="526"/>
      <c r="J87" s="526"/>
      <c r="K87" s="526"/>
      <c r="L87" s="397"/>
      <c r="Q87" s="165"/>
    </row>
    <row r="88" spans="1:17" s="163" customFormat="1" ht="33.75" customHeight="1">
      <c r="A88" s="539" t="s">
        <v>154</v>
      </c>
      <c r="B88" s="540"/>
      <c r="C88" s="304" t="s">
        <v>293</v>
      </c>
      <c r="D88" s="235" t="s">
        <v>5</v>
      </c>
      <c r="E88" s="223">
        <f>IF(D88=$N$6,1,IF(D88=$N$5,2,IF(D88=$N$4,3,IF(D88=$N$3,4,"n/a"))))</f>
        <v>3</v>
      </c>
      <c r="F88" s="526" t="s">
        <v>244</v>
      </c>
      <c r="G88" s="526"/>
      <c r="H88" s="526"/>
      <c r="I88" s="526"/>
      <c r="J88" s="526"/>
      <c r="K88" s="526"/>
      <c r="L88" s="390" t="s">
        <v>95</v>
      </c>
      <c r="Q88" s="165"/>
    </row>
    <row r="89" spans="1:17" s="163" customFormat="1" ht="30.75" customHeight="1">
      <c r="A89" s="539" t="s">
        <v>155</v>
      </c>
      <c r="B89" s="540"/>
      <c r="C89" s="304" t="s">
        <v>294</v>
      </c>
      <c r="D89" s="235" t="s">
        <v>41</v>
      </c>
      <c r="E89" s="223">
        <f>IF(D89=$N$6,1,IF(D89=$N$5,2,IF(D89=$N$4,3,IF(D89=$N$3,4,"n/a"))))</f>
        <v>2</v>
      </c>
      <c r="F89" s="526" t="s">
        <v>245</v>
      </c>
      <c r="G89" s="526"/>
      <c r="H89" s="526"/>
      <c r="I89" s="526"/>
      <c r="J89" s="526"/>
      <c r="K89" s="526"/>
      <c r="L89" s="397"/>
      <c r="Q89" s="165"/>
    </row>
    <row r="90" spans="1:17" s="163" customFormat="1" ht="45.75" customHeight="1" thickBot="1">
      <c r="A90" s="539" t="s">
        <v>174</v>
      </c>
      <c r="B90" s="540"/>
      <c r="C90" s="304" t="s">
        <v>295</v>
      </c>
      <c r="D90" s="235" t="s">
        <v>41</v>
      </c>
      <c r="E90" s="223">
        <f>IF(D90=$N$6,1,IF(D90=$N$5,2,IF(D90=$N$4,3,IF(D90=$N$3,4,"n/a"))))</f>
        <v>2</v>
      </c>
      <c r="F90" s="526" t="s">
        <v>246</v>
      </c>
      <c r="G90" s="526"/>
      <c r="H90" s="526"/>
      <c r="I90" s="526"/>
      <c r="J90" s="541"/>
      <c r="K90" s="526"/>
      <c r="L90" s="397"/>
      <c r="Q90" s="165"/>
    </row>
    <row r="91" spans="1:17" s="163" customFormat="1" ht="26.25" customHeight="1" thickBot="1">
      <c r="A91" s="544"/>
      <c r="B91" s="545"/>
      <c r="C91" s="305" t="s">
        <v>23</v>
      </c>
      <c r="D91" s="29" t="str">
        <f>IF(E91&lt;1.5,"Low",IF(E91&lt;2.5,"Moderate",IF(E91&lt;3.5,"Substantial",IF(E91&lt;4.5,"High","n/a"))))</f>
        <v>Substantial</v>
      </c>
      <c r="E91" s="154">
        <f>IF(COUNT(E87:E90)=0,"n/a",AVERAGE(E87:E90))</f>
        <v>2.5</v>
      </c>
      <c r="F91" s="30">
        <f>E91</f>
        <v>2.5</v>
      </c>
      <c r="G91" s="227"/>
      <c r="H91" s="53" t="s">
        <v>22</v>
      </c>
      <c r="I91" s="28" t="str">
        <f>D91</f>
        <v>Substantial</v>
      </c>
      <c r="J91" s="32">
        <f>IF(I91=$N$7,"n/a",IF(AND(I91=$N$5,D91=$N$6),1.5,IF(AND(I91=$N$4,D91=$N$5),2.5,IF(AND(I91=$N$3,D91=$N$4),3.5,IF(AND(I91=$N$6,D91=$N$5),1.49,IF(AND(I91=$N$5,D91=$N$4),2.49,IF(AND(I91=$N$4,D91=$N$3),3.49,E91)))))))</f>
        <v>2.5</v>
      </c>
      <c r="K91" s="91" t="s">
        <v>90</v>
      </c>
      <c r="L91" s="397"/>
      <c r="Q91" s="165"/>
    </row>
    <row r="92" spans="1:17" s="163" customFormat="1" ht="21" customHeight="1">
      <c r="A92" s="406" t="s">
        <v>166</v>
      </c>
      <c r="B92" s="302"/>
      <c r="C92" s="302"/>
      <c r="D92" s="302"/>
      <c r="E92" s="302"/>
      <c r="F92" s="302"/>
      <c r="G92" s="302"/>
      <c r="H92" s="302"/>
      <c r="I92" s="302"/>
      <c r="J92" s="302"/>
      <c r="K92" s="303"/>
      <c r="L92" s="397"/>
      <c r="Q92" s="165"/>
    </row>
    <row r="93" spans="1:17" s="163" customFormat="1" ht="47.25" customHeight="1">
      <c r="A93" s="539" t="s">
        <v>167</v>
      </c>
      <c r="B93" s="540"/>
      <c r="C93" s="304" t="s">
        <v>296</v>
      </c>
      <c r="D93" s="178" t="s">
        <v>41</v>
      </c>
      <c r="E93" s="223">
        <f>IF(D93=$N$6,1,IF(D93=$N$5,2,IF(D93=$N$4,3,IF(D93=$N$3,4,"n/a"))))</f>
        <v>2</v>
      </c>
      <c r="F93" s="526" t="s">
        <v>247</v>
      </c>
      <c r="G93" s="526"/>
      <c r="H93" s="526"/>
      <c r="I93" s="526"/>
      <c r="J93" s="526"/>
      <c r="K93" s="526"/>
      <c r="L93" s="397"/>
      <c r="Q93" s="165"/>
    </row>
    <row r="94" spans="1:17" s="163" customFormat="1" ht="31.5" customHeight="1" thickBot="1">
      <c r="A94" s="613" t="s">
        <v>176</v>
      </c>
      <c r="B94" s="614"/>
      <c r="C94" s="306" t="s">
        <v>297</v>
      </c>
      <c r="D94" s="177" t="s">
        <v>41</v>
      </c>
      <c r="E94" s="185">
        <f>IF(D94=$N$6,1,IF(D94=$N$5,2,IF(D94=$N$4,3,IF(D94=$N$3,4,"n/a"))))</f>
        <v>2</v>
      </c>
      <c r="F94" s="611" t="s">
        <v>326</v>
      </c>
      <c r="G94" s="612"/>
      <c r="H94" s="612"/>
      <c r="I94" s="612"/>
      <c r="J94" s="612"/>
      <c r="K94" s="610"/>
      <c r="L94" s="390" t="s">
        <v>95</v>
      </c>
      <c r="Q94" s="165"/>
    </row>
    <row r="95" spans="1:17" s="163" customFormat="1" ht="26.25" customHeight="1" thickBot="1">
      <c r="A95" s="615"/>
      <c r="B95" s="616"/>
      <c r="C95" s="305" t="s">
        <v>23</v>
      </c>
      <c r="D95" s="29" t="str">
        <f>IF(E95&lt;1.5,"Low",IF(E95&lt;2.5,"Moderate",IF(E95&lt;3.5,"Substantial",IF(E95&lt;4.5,"High","n/a"))))</f>
        <v>Moderate</v>
      </c>
      <c r="E95" s="154">
        <f>IF(COUNT(E93:E94)=0,"n/a",AVERAGE(E93:E94))</f>
        <v>2</v>
      </c>
      <c r="F95" s="30">
        <f>E95</f>
        <v>2</v>
      </c>
      <c r="G95" s="226"/>
      <c r="H95" s="31" t="s">
        <v>22</v>
      </c>
      <c r="I95" s="28" t="str">
        <f>D95</f>
        <v>Moderate</v>
      </c>
      <c r="J95" s="32">
        <f>IF(I95=$N$7,"n/a",IF(AND(I95=$N$5,D95=$N$6),1.5,IF(AND(I95=$N$4,D95=$N$5),2.5,IF(AND(I95=$N$3,D95=$N$4),3.5,IF(AND(I95=$N$6,D95=$N$5),1.49,IF(AND(I95=$N$5,D95=$N$4),2.49,IF(AND(I95=$N$4,D95=$N$3),3.49,E95)))))))</f>
        <v>2</v>
      </c>
      <c r="K95" s="91" t="s">
        <v>90</v>
      </c>
      <c r="L95" s="397"/>
      <c r="Q95" s="165"/>
    </row>
    <row r="96" spans="1:17" s="163" customFormat="1" ht="21" customHeight="1">
      <c r="A96" s="406" t="s">
        <v>157</v>
      </c>
      <c r="B96" s="302"/>
      <c r="C96" s="302"/>
      <c r="D96" s="302"/>
      <c r="E96" s="302"/>
      <c r="F96" s="302"/>
      <c r="G96" s="302"/>
      <c r="H96" s="302"/>
      <c r="I96" s="302"/>
      <c r="J96" s="302"/>
      <c r="K96" s="303"/>
      <c r="L96" s="397"/>
      <c r="Q96" s="165"/>
    </row>
    <row r="97" spans="1:17" s="163" customFormat="1" ht="33.75" customHeight="1">
      <c r="A97" s="539" t="s">
        <v>158</v>
      </c>
      <c r="B97" s="540"/>
      <c r="C97" s="307" t="s">
        <v>223</v>
      </c>
      <c r="D97" s="178" t="s">
        <v>5</v>
      </c>
      <c r="E97" s="125">
        <f>IF(D97=$N$6,1,IF(D97=$N$5,2,IF(D97=$N$4,3,IF(D97=$N$3,4,"n/a"))))</f>
        <v>3</v>
      </c>
      <c r="F97" s="526" t="s">
        <v>254</v>
      </c>
      <c r="G97" s="526"/>
      <c r="H97" s="526"/>
      <c r="I97" s="526"/>
      <c r="J97" s="526"/>
      <c r="K97" s="526"/>
      <c r="L97" s="390" t="s">
        <v>95</v>
      </c>
      <c r="Q97" s="165"/>
    </row>
    <row r="98" spans="1:17" s="163" customFormat="1" ht="33" customHeight="1">
      <c r="A98" s="613" t="s">
        <v>159</v>
      </c>
      <c r="B98" s="617"/>
      <c r="C98" s="307" t="s">
        <v>223</v>
      </c>
      <c r="D98" s="50" t="s">
        <v>41</v>
      </c>
      <c r="E98" s="125">
        <f>IF(D98=$N$6,1,IF(D98=$N$5,2,IF(D98=$N$4,3,IF(D98=$N$3,4,"n/a"))))</f>
        <v>2</v>
      </c>
      <c r="F98" s="607" t="s">
        <v>248</v>
      </c>
      <c r="G98" s="520"/>
      <c r="H98" s="520"/>
      <c r="I98" s="520"/>
      <c r="J98" s="520"/>
      <c r="K98" s="608"/>
      <c r="L98" s="390" t="s">
        <v>95</v>
      </c>
      <c r="P98" s="323"/>
      <c r="Q98" s="165"/>
    </row>
    <row r="99" spans="1:17" s="163" customFormat="1" ht="31.5" customHeight="1" thickBot="1">
      <c r="A99" s="618" t="s">
        <v>160</v>
      </c>
      <c r="B99" s="619"/>
      <c r="C99" s="308" t="s">
        <v>298</v>
      </c>
      <c r="D99" s="298" t="s">
        <v>5</v>
      </c>
      <c r="E99" s="299">
        <f>IF(D99=$N$6,1,IF(D99=$N$5,2,IF(D99=$N$4,3,IF(D99=$N$3,4,"n/a"))))</f>
        <v>3</v>
      </c>
      <c r="F99" s="609" t="s">
        <v>249</v>
      </c>
      <c r="G99" s="521"/>
      <c r="H99" s="521"/>
      <c r="I99" s="521"/>
      <c r="J99" s="521"/>
      <c r="K99" s="610"/>
      <c r="L99" s="397"/>
      <c r="P99" s="323"/>
      <c r="Q99" s="165"/>
    </row>
    <row r="100" spans="1:17" s="163" customFormat="1" ht="26.25" customHeight="1" thickBot="1">
      <c r="A100" s="605"/>
      <c r="B100" s="606"/>
      <c r="C100" s="305" t="s">
        <v>23</v>
      </c>
      <c r="D100" s="29" t="str">
        <f>IF(E100&lt;1.5,"Low",IF(E100&lt;2.5,"Moderate",IF(E100&lt;3.5,"Substantial",IF(E100&lt;4.5,"High","n/a"))))</f>
        <v>Substantial</v>
      </c>
      <c r="E100" s="154">
        <f>IF(COUNT(E97:E99)=0,"n/a",AVERAGE(E97:E99))</f>
        <v>2.6666666666666665</v>
      </c>
      <c r="F100" s="30">
        <f>E100</f>
        <v>2.6666666666666665</v>
      </c>
      <c r="G100" s="226"/>
      <c r="H100" s="31" t="s">
        <v>22</v>
      </c>
      <c r="I100" s="28" t="str">
        <f>D100</f>
        <v>Substantial</v>
      </c>
      <c r="J100" s="32">
        <f>IF(I100=$N$7,"n/a",IF(AND(I100=$N$5,D100=$N$6),1.5,IF(AND(I100=$N$4,D100=$N$5),2.5,IF(AND(I100=$N$3,D100=$N$4),3.5,IF(AND(I100=$N$6,D100=$N$5),1.49,IF(AND(I100=$N$5,D100=$N$4),2.49,IF(AND(I100=$N$4,D100=$N$3),3.49,E100)))))))</f>
        <v>2.6666666666666665</v>
      </c>
      <c r="K100" s="91" t="s">
        <v>90</v>
      </c>
      <c r="L100" s="397"/>
      <c r="P100" s="323"/>
      <c r="Q100" s="165"/>
    </row>
    <row r="101" spans="1:17" s="163" customFormat="1" ht="23.25" customHeight="1" thickBot="1">
      <c r="A101" s="166" t="s">
        <v>217</v>
      </c>
      <c r="B101" s="167"/>
      <c r="C101" s="167"/>
      <c r="D101" s="167"/>
      <c r="E101" s="167"/>
      <c r="F101" s="167"/>
      <c r="G101" s="167"/>
      <c r="H101" s="167"/>
      <c r="I101" s="167"/>
      <c r="J101" s="167"/>
      <c r="K101" s="167"/>
      <c r="L101" s="397"/>
      <c r="M101" s="165"/>
    </row>
    <row r="102" spans="1:17" s="163" customFormat="1" ht="20.25" customHeight="1">
      <c r="A102" s="407" t="s">
        <v>162</v>
      </c>
      <c r="B102" s="224"/>
      <c r="C102" s="224"/>
      <c r="D102" s="224"/>
      <c r="E102" s="224"/>
      <c r="F102" s="224"/>
      <c r="G102" s="224"/>
      <c r="H102" s="224"/>
      <c r="I102" s="224"/>
      <c r="J102" s="224"/>
      <c r="K102" s="225"/>
      <c r="L102" s="397"/>
    </row>
    <row r="103" spans="1:17" s="163" customFormat="1" ht="30.75" customHeight="1">
      <c r="A103" s="524" t="s">
        <v>179</v>
      </c>
      <c r="B103" s="525"/>
      <c r="C103" s="241" t="s">
        <v>299</v>
      </c>
      <c r="D103" s="235" t="s">
        <v>41</v>
      </c>
      <c r="E103" s="223">
        <f>IF(D103=$N$6,1,IF(D103=$N$5,2,IF(D103=$N$4,3,IF(D103=$N$3,4,"n/a"))))</f>
        <v>2</v>
      </c>
      <c r="F103" s="526" t="s">
        <v>250</v>
      </c>
      <c r="G103" s="526"/>
      <c r="H103" s="526"/>
      <c r="I103" s="526"/>
      <c r="J103" s="526"/>
      <c r="K103" s="526"/>
      <c r="L103" s="390" t="s">
        <v>95</v>
      </c>
      <c r="Q103" s="165"/>
    </row>
    <row r="104" spans="1:17" s="163" customFormat="1" ht="32.25" customHeight="1">
      <c r="A104" s="595" t="s">
        <v>180</v>
      </c>
      <c r="B104" s="596"/>
      <c r="C104" s="242" t="s">
        <v>299</v>
      </c>
      <c r="D104" s="205" t="s">
        <v>41</v>
      </c>
      <c r="E104" s="125">
        <f>IF(D104=$N$6,1,IF(D104=$N$5,2,IF(D104=$N$4,3,IF(D104=$N$3,4,"n/a"))))</f>
        <v>2</v>
      </c>
      <c r="F104" s="520" t="s">
        <v>327</v>
      </c>
      <c r="G104" s="520"/>
      <c r="H104" s="520"/>
      <c r="I104" s="520"/>
      <c r="J104" s="520"/>
      <c r="K104" s="520"/>
      <c r="L104" s="390" t="s">
        <v>95</v>
      </c>
      <c r="Q104" s="168"/>
    </row>
    <row r="105" spans="1:17" ht="31.5" customHeight="1" thickBot="1">
      <c r="A105" s="537" t="s">
        <v>181</v>
      </c>
      <c r="B105" s="538"/>
      <c r="C105" s="243" t="s">
        <v>300</v>
      </c>
      <c r="D105" s="175" t="s">
        <v>41</v>
      </c>
      <c r="E105" s="185">
        <f>IF(D105=$N$6,1,IF(D105=$N$5,2,IF(D105=$N$4,3,IF(D105=$N$3,4,"n/a"))))</f>
        <v>2</v>
      </c>
      <c r="F105" s="520" t="s">
        <v>301</v>
      </c>
      <c r="G105" s="521"/>
      <c r="H105" s="520"/>
      <c r="I105" s="520"/>
      <c r="J105" s="521"/>
      <c r="K105" s="520"/>
      <c r="L105" s="390" t="s">
        <v>95</v>
      </c>
    </row>
    <row r="106" spans="1:17" ht="32.25" customHeight="1" thickBot="1">
      <c r="A106" s="542"/>
      <c r="B106" s="543"/>
      <c r="C106" s="41" t="s">
        <v>23</v>
      </c>
      <c r="D106" s="29" t="str">
        <f>IF(E106&lt;1.5,"Low",IF(E106&lt;2.5,"Moderate",IF(E106&lt;3.5,"Substantial",IF(E106&lt;4.5,"High","n/a"))))</f>
        <v>Moderate</v>
      </c>
      <c r="E106" s="154">
        <f>IF(COUNT(E103:E105)=0,"n/a",AVERAGE(E103:E105))</f>
        <v>2</v>
      </c>
      <c r="F106" s="30">
        <f>E106</f>
        <v>2</v>
      </c>
      <c r="G106" s="227"/>
      <c r="H106" s="53" t="s">
        <v>22</v>
      </c>
      <c r="I106" s="28" t="str">
        <f>D106</f>
        <v>Moderate</v>
      </c>
      <c r="J106" s="32">
        <f>IF(I106=$N$7,"n/a",IF(AND(I106=$N$5,D106=$N$6),1.5,IF(AND(I106=$N$4,D106=$N$5),2.5,IF(AND(I106=$N$3,D106=$N$4),3.5,IF(AND(I106=$N$6,D106=$N$5),1.49,IF(AND(I106=$N$5,D106=$N$4),2.49,IF(AND(I106=$N$4,D106=$N$3),3.49,E106)))))))</f>
        <v>2</v>
      </c>
      <c r="K106" s="91" t="s">
        <v>90</v>
      </c>
      <c r="L106" s="392"/>
    </row>
    <row r="107" spans="1:17" ht="19.5" customHeight="1">
      <c r="A107" s="408" t="s">
        <v>163</v>
      </c>
      <c r="B107" s="224"/>
      <c r="C107" s="224"/>
      <c r="D107" s="224"/>
      <c r="E107" s="224"/>
      <c r="F107" s="224"/>
      <c r="G107" s="224"/>
      <c r="H107" s="224"/>
      <c r="I107" s="224"/>
      <c r="J107" s="224"/>
      <c r="K107" s="225"/>
      <c r="L107" s="392"/>
    </row>
    <row r="108" spans="1:17" ht="31.5" customHeight="1">
      <c r="A108" s="524" t="s">
        <v>182</v>
      </c>
      <c r="B108" s="525"/>
      <c r="C108" s="241" t="s">
        <v>302</v>
      </c>
      <c r="D108" s="178" t="s">
        <v>5</v>
      </c>
      <c r="E108" s="223">
        <f>IF(D108=$N$6,1,IF(D108=$N$5,2,IF(D108=$N$4,3,IF(D108=$N$3,4,"n/a"))))</f>
        <v>3</v>
      </c>
      <c r="F108" s="526" t="s">
        <v>255</v>
      </c>
      <c r="G108" s="526"/>
      <c r="H108" s="526"/>
      <c r="I108" s="526"/>
      <c r="J108" s="526"/>
      <c r="K108" s="526"/>
      <c r="L108" s="392"/>
    </row>
    <row r="109" spans="1:17" ht="31.5" customHeight="1" thickBot="1">
      <c r="A109" s="597" t="s">
        <v>183</v>
      </c>
      <c r="B109" s="598"/>
      <c r="C109" s="244" t="s">
        <v>303</v>
      </c>
      <c r="D109" s="177" t="s">
        <v>41</v>
      </c>
      <c r="E109" s="185">
        <f>IF(D109=$N$6,1,IF(D109=$N$5,2,IF(D109=$N$4,3,IF(D109=$N$3,4,"n/a"))))</f>
        <v>2</v>
      </c>
      <c r="F109" s="611" t="s">
        <v>328</v>
      </c>
      <c r="G109" s="612"/>
      <c r="H109" s="612"/>
      <c r="I109" s="612"/>
      <c r="J109" s="612"/>
      <c r="K109" s="610"/>
      <c r="L109" s="392"/>
    </row>
    <row r="110" spans="1:17" ht="27" customHeight="1" thickBot="1">
      <c r="A110" s="522"/>
      <c r="B110" s="523"/>
      <c r="C110" s="41" t="s">
        <v>23</v>
      </c>
      <c r="D110" s="29" t="str">
        <f>IF(E110&lt;1.5,"Low",IF(E110&lt;2.5,"Moderate",IF(E110&lt;3.5,"Substantial",IF(E110&lt;4.5,"High","n/a"))))</f>
        <v>Substantial</v>
      </c>
      <c r="E110" s="154">
        <f>IF(COUNT(E108:E109)=0,"n/a",AVERAGE(E108:E109))</f>
        <v>2.5</v>
      </c>
      <c r="F110" s="30">
        <f>E110</f>
        <v>2.5</v>
      </c>
      <c r="G110" s="226"/>
      <c r="H110" s="31" t="s">
        <v>22</v>
      </c>
      <c r="I110" s="28" t="str">
        <f>D110</f>
        <v>Substantial</v>
      </c>
      <c r="J110" s="32">
        <f>IF(I110=$N$7,"n/a",IF(AND(I110=$N$5,D110=$N$6),1.5,IF(AND(I110=$N$4,D110=$N$5),2.5,IF(AND(I110=$N$3,D110=$N$4),3.5,IF(AND(I110=$N$6,D110=$N$5),1.49,IF(AND(I110=$N$5,D110=$N$4),2.49,IF(AND(I110=$N$4,D110=$N$3),3.49,E110)))))))</f>
        <v>2.5</v>
      </c>
      <c r="K110" s="91" t="s">
        <v>90</v>
      </c>
      <c r="L110" s="392"/>
    </row>
    <row r="111" spans="1:17" ht="21" customHeight="1">
      <c r="A111" s="408" t="s">
        <v>164</v>
      </c>
      <c r="B111" s="224"/>
      <c r="C111" s="224"/>
      <c r="D111" s="224"/>
      <c r="E111" s="224"/>
      <c r="F111" s="224"/>
      <c r="G111" s="224"/>
      <c r="H111" s="224"/>
      <c r="I111" s="224"/>
      <c r="J111" s="224"/>
      <c r="K111" s="225"/>
      <c r="L111" s="392"/>
      <c r="Q111" s="169"/>
    </row>
    <row r="112" spans="1:17" ht="29.25" customHeight="1">
      <c r="A112" s="524" t="s">
        <v>184</v>
      </c>
      <c r="B112" s="525"/>
      <c r="C112" s="241" t="s">
        <v>305</v>
      </c>
      <c r="D112" s="235" t="s">
        <v>4</v>
      </c>
      <c r="E112" s="223">
        <f>IF(D112=$N$6,1,IF(D112=$N$5,2,IF(D112=$N$4,3,IF(D112=$N$3,4,"n/a"))))</f>
        <v>4</v>
      </c>
      <c r="F112" s="526" t="s">
        <v>304</v>
      </c>
      <c r="G112" s="526"/>
      <c r="H112" s="526"/>
      <c r="I112" s="526"/>
      <c r="J112" s="526"/>
      <c r="K112" s="526"/>
      <c r="L112" s="392"/>
    </row>
    <row r="113" spans="1:12" ht="30.75" customHeight="1">
      <c r="A113" s="595" t="s">
        <v>185</v>
      </c>
      <c r="B113" s="596"/>
      <c r="C113" s="242" t="s">
        <v>305</v>
      </c>
      <c r="D113" s="205" t="s">
        <v>41</v>
      </c>
      <c r="E113" s="125">
        <f>IF(D113=$N$6,1,IF(D113=$N$5,2,IF(D113=$N$4,3,IF(D113=$N$3,4,"n/a"))))</f>
        <v>2</v>
      </c>
      <c r="F113" s="607" t="s">
        <v>329</v>
      </c>
      <c r="G113" s="520"/>
      <c r="H113" s="520"/>
      <c r="I113" s="520"/>
      <c r="J113" s="520"/>
      <c r="K113" s="608"/>
      <c r="L113" s="392"/>
    </row>
    <row r="114" spans="1:12" ht="42.75" customHeight="1" thickBot="1">
      <c r="A114" s="537" t="s">
        <v>165</v>
      </c>
      <c r="B114" s="538"/>
      <c r="C114" s="243" t="s">
        <v>306</v>
      </c>
      <c r="D114" s="175" t="s">
        <v>18</v>
      </c>
      <c r="E114" s="185" t="str">
        <f>IF(D114=$N$6,1,IF(D114=$N$5,2,IF(D114=$N$4,3,IF(D114=$N$3,4,"n/a"))))</f>
        <v>n/a</v>
      </c>
      <c r="F114" s="609" t="s">
        <v>307</v>
      </c>
      <c r="G114" s="521"/>
      <c r="H114" s="521"/>
      <c r="I114" s="521"/>
      <c r="J114" s="521"/>
      <c r="K114" s="610"/>
      <c r="L114" s="390" t="s">
        <v>95</v>
      </c>
    </row>
    <row r="115" spans="1:12" ht="26.25" customHeight="1" thickBot="1">
      <c r="A115" s="529"/>
      <c r="B115" s="530"/>
      <c r="C115" s="41" t="s">
        <v>23</v>
      </c>
      <c r="D115" s="29" t="str">
        <f>IF(E115&lt;1.5,"Low",IF(E115&lt;2.5,"Moderate",IF(E115&lt;3.5,"Substantial",IF(E115&lt;4.5,"High","n/a"))))</f>
        <v>Substantial</v>
      </c>
      <c r="E115" s="154">
        <f>IF(COUNT(E112:E114)=0,"n/a",AVERAGE(E112:E114))</f>
        <v>3</v>
      </c>
      <c r="F115" s="30">
        <f>E115</f>
        <v>3</v>
      </c>
      <c r="G115" s="226"/>
      <c r="H115" s="31" t="s">
        <v>22</v>
      </c>
      <c r="I115" s="28" t="str">
        <f>D115</f>
        <v>Substantial</v>
      </c>
      <c r="J115" s="32">
        <f>IF(I115=$N$7,"n/a",IF(AND(I115=$N$5,D115=$N$6),1.5,IF(AND(I115=$N$4,D115=$N$5),2.5,IF(AND(I115=$N$3,D115=$N$4),3.5,IF(AND(I115=$N$6,D115=$N$5),1.49,IF(AND(I115=$N$5,D115=$N$4),2.49,IF(AND(I115=$N$4,D115=$N$3),3.49,E115)))))))</f>
        <v>3</v>
      </c>
      <c r="K115" s="91" t="s">
        <v>90</v>
      </c>
      <c r="L115" s="392"/>
    </row>
    <row r="116" spans="1:12" ht="23.25" customHeight="1">
      <c r="A116" s="408" t="s">
        <v>168</v>
      </c>
      <c r="B116" s="224"/>
      <c r="C116" s="224"/>
      <c r="D116" s="224"/>
      <c r="E116" s="224"/>
      <c r="F116" s="224"/>
      <c r="G116" s="224"/>
      <c r="H116" s="224"/>
      <c r="I116" s="224"/>
      <c r="J116" s="224"/>
      <c r="K116" s="225"/>
      <c r="L116" s="392"/>
    </row>
    <row r="117" spans="1:12" ht="33" customHeight="1">
      <c r="A117" s="535" t="s">
        <v>308</v>
      </c>
      <c r="B117" s="536"/>
      <c r="C117" s="245"/>
      <c r="D117" s="178" t="s">
        <v>18</v>
      </c>
      <c r="E117" s="125" t="str">
        <f>IF(D117=$N$6,1,IF(D117=$N$5,2,IF(D117=$N$4,3,IF(D117=$N$3,4,"n/a"))))</f>
        <v>n/a</v>
      </c>
      <c r="F117" s="526"/>
      <c r="G117" s="526"/>
      <c r="H117" s="526"/>
      <c r="I117" s="526"/>
      <c r="J117" s="526"/>
      <c r="K117" s="526"/>
      <c r="L117" s="390"/>
    </row>
    <row r="118" spans="1:12" ht="33" customHeight="1">
      <c r="A118" s="535" t="s">
        <v>309</v>
      </c>
      <c r="B118" s="536"/>
      <c r="C118" s="242"/>
      <c r="D118" s="205" t="s">
        <v>18</v>
      </c>
      <c r="E118" s="125" t="str">
        <f>IF(D118=$N$6,1,IF(D118=$N$5,2,IF(D118=$N$4,3,IF(D118=$N$3,4,"n/a"))))</f>
        <v>n/a</v>
      </c>
      <c r="F118" s="607" t="s">
        <v>122</v>
      </c>
      <c r="G118" s="520"/>
      <c r="H118" s="520"/>
      <c r="I118" s="520"/>
      <c r="J118" s="520"/>
      <c r="K118" s="608"/>
      <c r="L118" s="390"/>
    </row>
    <row r="119" spans="1:12" ht="34.5" customHeight="1" thickBot="1">
      <c r="A119" s="533" t="s">
        <v>310</v>
      </c>
      <c r="B119" s="534"/>
      <c r="C119" s="245"/>
      <c r="D119" s="177" t="s">
        <v>18</v>
      </c>
      <c r="E119" s="185" t="str">
        <f>IF(D119=$N$6,1,IF(D119=$N$5,2,IF(D119=$N$4,3,IF(D119=$N$3,4,"n/a"))))</f>
        <v>n/a</v>
      </c>
      <c r="F119" s="609"/>
      <c r="G119" s="521"/>
      <c r="H119" s="521"/>
      <c r="I119" s="521"/>
      <c r="J119" s="521"/>
      <c r="K119" s="610"/>
      <c r="L119" s="390"/>
    </row>
    <row r="120" spans="1:12" ht="27" customHeight="1" thickBot="1">
      <c r="A120" s="522"/>
      <c r="B120" s="523"/>
      <c r="C120" s="41" t="s">
        <v>23</v>
      </c>
      <c r="D120" s="29" t="str">
        <f>IF(E120&lt;1.5,"Low",IF(E120&lt;2.5,"Moderate",IF(E120&lt;3.5,"Substantial",IF(E120&lt;4.5,"High","n/a"))))</f>
        <v>n/a</v>
      </c>
      <c r="E120" s="154" t="str">
        <f>IF(COUNT(E117:E119)=0,"n/a",AVERAGE(E117:E119))</f>
        <v>n/a</v>
      </c>
      <c r="F120" s="30" t="str">
        <f>E120</f>
        <v>n/a</v>
      </c>
      <c r="G120" s="226"/>
      <c r="H120" s="31" t="s">
        <v>22</v>
      </c>
      <c r="I120" s="28" t="str">
        <f>D120</f>
        <v>n/a</v>
      </c>
      <c r="J120" s="32" t="str">
        <f>IF(I120=$N$7,"n/a",IF(AND(I120=$N$5,D120=$N$6),1.5,IF(AND(I120=$N$4,D120=$N$5),2.5,IF(AND(I120=$N$3,D120=$N$4),3.5,IF(AND(I120=$N$6,D120=$N$5),1.49,IF(AND(I120=$N$5,D120=$N$4),2.49,IF(AND(I120=$N$4,D120=$N$3),3.49,E120)))))))</f>
        <v>n/a</v>
      </c>
      <c r="K120" s="91" t="s">
        <v>90</v>
      </c>
      <c r="L120" s="392"/>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A21" zoomScaleNormal="100" zoomScaleSheetLayoutView="115" workbookViewId="0">
      <selection activeCell="B28" sqref="B28"/>
    </sheetView>
  </sheetViews>
  <sheetFormatPr baseColWidth="10" defaultColWidth="8.83203125" defaultRowHeight="13"/>
  <cols>
    <col min="1" max="1" width="12.83203125" style="95" customWidth="1"/>
    <col min="2" max="2" width="126" style="95" customWidth="1"/>
    <col min="3" max="3" width="8.83203125" style="95"/>
    <col min="4" max="5" width="17.6640625" style="95" customWidth="1"/>
    <col min="6" max="6" width="17.83203125" style="95" customWidth="1"/>
    <col min="7" max="16384" width="8.83203125" style="95"/>
  </cols>
  <sheetData>
    <row r="1" spans="1:2" ht="24" customHeight="1" thickBot="1">
      <c r="A1" s="621" t="s">
        <v>121</v>
      </c>
      <c r="B1" s="622"/>
    </row>
    <row r="2" spans="1:2" s="163" customFormat="1" ht="23.25" customHeight="1">
      <c r="A2" s="623" t="s">
        <v>206</v>
      </c>
      <c r="B2" s="624"/>
    </row>
    <row r="3" spans="1:2" ht="40.5" customHeight="1">
      <c r="A3" s="400" t="s">
        <v>195</v>
      </c>
      <c r="B3" s="405" t="s">
        <v>191</v>
      </c>
    </row>
    <row r="4" spans="1:2" ht="36" customHeight="1">
      <c r="A4" s="422" t="s">
        <v>196</v>
      </c>
      <c r="B4" s="97" t="s">
        <v>193</v>
      </c>
    </row>
    <row r="5" spans="1:2" ht="36" customHeight="1" thickBot="1">
      <c r="A5" s="400" t="s">
        <v>210</v>
      </c>
      <c r="B5" s="403" t="s">
        <v>211</v>
      </c>
    </row>
    <row r="6" spans="1:2" ht="23.25" customHeight="1">
      <c r="A6" s="625" t="s">
        <v>192</v>
      </c>
      <c r="B6" s="626"/>
    </row>
    <row r="7" spans="1:2" ht="21.75" customHeight="1">
      <c r="A7" s="399" t="s">
        <v>134</v>
      </c>
      <c r="B7" s="264"/>
    </row>
    <row r="8" spans="1:2" ht="37.5" customHeight="1">
      <c r="A8" s="96">
        <v>1</v>
      </c>
      <c r="B8" s="405" t="s">
        <v>194</v>
      </c>
    </row>
    <row r="9" spans="1:2" ht="22.5" customHeight="1">
      <c r="A9" s="399" t="s">
        <v>132</v>
      </c>
      <c r="B9" s="263"/>
    </row>
    <row r="10" spans="1:2" ht="130.5" customHeight="1">
      <c r="A10" s="404">
        <f>+A8+1</f>
        <v>2</v>
      </c>
      <c r="B10" s="97" t="s">
        <v>207</v>
      </c>
    </row>
    <row r="11" spans="1:2" ht="27" customHeight="1">
      <c r="A11" s="404">
        <f>+A10+1</f>
        <v>3</v>
      </c>
      <c r="B11" s="97" t="s">
        <v>197</v>
      </c>
    </row>
    <row r="12" spans="1:2" ht="23.25" customHeight="1">
      <c r="A12" s="404">
        <f t="shared" ref="A12:A13" si="0">+A11+1</f>
        <v>4</v>
      </c>
      <c r="B12" s="97" t="s">
        <v>204</v>
      </c>
    </row>
    <row r="13" spans="1:2" ht="114" customHeight="1">
      <c r="A13" s="404">
        <f t="shared" si="0"/>
        <v>5</v>
      </c>
      <c r="B13" s="97" t="s">
        <v>205</v>
      </c>
    </row>
    <row r="14" spans="1:2" ht="22.5" customHeight="1">
      <c r="A14" s="399" t="s">
        <v>133</v>
      </c>
      <c r="B14" s="264"/>
    </row>
    <row r="15" spans="1:2" ht="54.75" customHeight="1">
      <c r="A15" s="404">
        <f>+A13+1</f>
        <v>6</v>
      </c>
      <c r="B15" s="97" t="s">
        <v>198</v>
      </c>
    </row>
    <row r="16" spans="1:2" ht="23.25" customHeight="1">
      <c r="A16" s="404">
        <f t="shared" ref="A16:A18" si="1">+A15+1</f>
        <v>7</v>
      </c>
      <c r="B16" s="97" t="s">
        <v>199</v>
      </c>
    </row>
    <row r="17" spans="1:6" ht="24.75" customHeight="1">
      <c r="A17" s="404">
        <f t="shared" si="1"/>
        <v>8</v>
      </c>
      <c r="B17" s="97" t="s">
        <v>200</v>
      </c>
    </row>
    <row r="18" spans="1:6" ht="24.75" customHeight="1">
      <c r="A18" s="404">
        <f t="shared" si="1"/>
        <v>9</v>
      </c>
      <c r="B18" s="97" t="s">
        <v>201</v>
      </c>
    </row>
    <row r="19" spans="1:6" ht="21.75" customHeight="1">
      <c r="A19" s="399" t="s">
        <v>134</v>
      </c>
      <c r="B19" s="264"/>
    </row>
    <row r="20" spans="1:6" ht="40.5" customHeight="1" thickBot="1">
      <c r="A20" s="96">
        <f>+A18+1</f>
        <v>10</v>
      </c>
      <c r="B20" s="403" t="s">
        <v>202</v>
      </c>
    </row>
    <row r="21" spans="1:6" ht="52.5" customHeight="1" thickBot="1">
      <c r="A21" s="402" t="s">
        <v>123</v>
      </c>
      <c r="B21" s="265" t="s">
        <v>203</v>
      </c>
      <c r="E21" s="14"/>
      <c r="F21" s="14"/>
    </row>
    <row r="24" spans="1:6" ht="17.25" customHeight="1">
      <c r="A24" s="401" t="s">
        <v>92</v>
      </c>
      <c r="B24" s="401" t="s">
        <v>91</v>
      </c>
    </row>
    <row r="25" spans="1:6">
      <c r="A25" s="98" t="s">
        <v>93</v>
      </c>
      <c r="B25" s="98" t="s">
        <v>71</v>
      </c>
    </row>
    <row r="26" spans="1:6">
      <c r="A26" s="98" t="s">
        <v>94</v>
      </c>
      <c r="B26" s="98" t="s">
        <v>71</v>
      </c>
    </row>
    <row r="27" spans="1:6">
      <c r="A27" s="98" t="s">
        <v>96</v>
      </c>
      <c r="B27" s="99" t="s">
        <v>97</v>
      </c>
    </row>
    <row r="28" spans="1:6" ht="36">
      <c r="A28" s="100">
        <v>2.1</v>
      </c>
      <c r="B28" s="101" t="s">
        <v>62</v>
      </c>
    </row>
    <row r="29" spans="1:6">
      <c r="A29" s="102" t="s">
        <v>98</v>
      </c>
      <c r="B29" s="102" t="s">
        <v>63</v>
      </c>
    </row>
    <row r="30" spans="1:6">
      <c r="A30" s="102" t="s">
        <v>99</v>
      </c>
      <c r="B30" s="102" t="s">
        <v>46</v>
      </c>
    </row>
    <row r="31" spans="1:6" ht="24">
      <c r="A31" s="103" t="s">
        <v>100</v>
      </c>
      <c r="B31" s="102" t="s">
        <v>65</v>
      </c>
    </row>
    <row r="32" spans="1:6">
      <c r="A32" s="104" t="s">
        <v>101</v>
      </c>
      <c r="B32" s="104" t="s">
        <v>31</v>
      </c>
    </row>
    <row r="33" spans="1:3" ht="24">
      <c r="A33" s="105">
        <v>4</v>
      </c>
      <c r="B33" s="105" t="s">
        <v>102</v>
      </c>
    </row>
    <row r="34" spans="1:3">
      <c r="A34" s="90" t="s">
        <v>103</v>
      </c>
      <c r="B34" s="90" t="s">
        <v>190</v>
      </c>
    </row>
    <row r="35" spans="1:3">
      <c r="A35" s="90" t="s">
        <v>104</v>
      </c>
      <c r="B35" s="90" t="s">
        <v>115</v>
      </c>
    </row>
    <row r="36" spans="1:3">
      <c r="A36" s="90" t="s">
        <v>105</v>
      </c>
      <c r="B36" s="90" t="s">
        <v>114</v>
      </c>
    </row>
    <row r="37" spans="1:3" ht="36">
      <c r="A37" s="90" t="s">
        <v>106</v>
      </c>
      <c r="B37" s="90" t="s">
        <v>107</v>
      </c>
    </row>
    <row r="38" spans="1:3" ht="24">
      <c r="A38" s="90" t="s">
        <v>108</v>
      </c>
      <c r="B38" s="90" t="s">
        <v>75</v>
      </c>
    </row>
    <row r="39" spans="1:3">
      <c r="A39" s="90" t="s">
        <v>109</v>
      </c>
      <c r="B39" s="90" t="s">
        <v>116</v>
      </c>
    </row>
    <row r="40" spans="1:3">
      <c r="A40" s="320" t="s">
        <v>110</v>
      </c>
      <c r="B40" s="320" t="s">
        <v>156</v>
      </c>
    </row>
    <row r="41" spans="1:3">
      <c r="A41" s="321" t="s">
        <v>175</v>
      </c>
      <c r="B41" s="321" t="s">
        <v>178</v>
      </c>
    </row>
    <row r="42" spans="1:3">
      <c r="A42" s="321" t="s">
        <v>161</v>
      </c>
      <c r="B42" s="321" t="s">
        <v>119</v>
      </c>
    </row>
    <row r="43" spans="1:3">
      <c r="A43" s="321" t="s">
        <v>113</v>
      </c>
      <c r="B43" s="321" t="s">
        <v>120</v>
      </c>
    </row>
    <row r="44" spans="1:3">
      <c r="A44" s="106" t="s">
        <v>169</v>
      </c>
      <c r="B44" s="106" t="s">
        <v>111</v>
      </c>
    </row>
    <row r="45" spans="1:3">
      <c r="A45" s="106" t="s">
        <v>170</v>
      </c>
      <c r="B45" s="107" t="s">
        <v>112</v>
      </c>
    </row>
    <row r="46" spans="1:3">
      <c r="A46" s="107" t="s">
        <v>171</v>
      </c>
      <c r="B46" s="107" t="s">
        <v>117</v>
      </c>
    </row>
    <row r="47" spans="1:3">
      <c r="A47" s="107" t="s">
        <v>172</v>
      </c>
      <c r="B47" s="107" t="s">
        <v>118</v>
      </c>
    </row>
    <row r="48" spans="1:3" ht="14" thickBot="1">
      <c r="A48" s="324"/>
      <c r="B48" s="324"/>
      <c r="C48" s="14"/>
    </row>
    <row r="49" spans="1:6" ht="27.75" customHeight="1" thickBot="1">
      <c r="A49" s="261"/>
      <c r="B49" s="262"/>
      <c r="D49" s="266"/>
      <c r="E49" s="272" t="s">
        <v>125</v>
      </c>
      <c r="F49" s="267" t="s">
        <v>127</v>
      </c>
    </row>
    <row r="50" spans="1:6" ht="45" customHeight="1" thickBot="1">
      <c r="A50" s="261"/>
      <c r="B50" s="262" t="s">
        <v>135</v>
      </c>
      <c r="C50" s="15"/>
      <c r="D50" s="277" t="s">
        <v>126</v>
      </c>
      <c r="E50" s="273" t="s">
        <v>128</v>
      </c>
      <c r="F50" s="271" t="s">
        <v>129</v>
      </c>
    </row>
    <row r="51" spans="1:6" ht="21.75" customHeight="1">
      <c r="A51" s="261"/>
      <c r="B51" s="262"/>
      <c r="C51" s="15"/>
      <c r="D51" s="278" t="s">
        <v>4</v>
      </c>
      <c r="E51" s="274">
        <v>4</v>
      </c>
      <c r="F51" s="270" t="s">
        <v>136</v>
      </c>
    </row>
    <row r="52" spans="1:6" ht="21.75" customHeight="1">
      <c r="A52" s="261"/>
      <c r="B52" s="262"/>
      <c r="C52" s="15"/>
      <c r="D52" s="279" t="s">
        <v>5</v>
      </c>
      <c r="E52" s="275">
        <v>3</v>
      </c>
      <c r="F52" s="268" t="s">
        <v>137</v>
      </c>
    </row>
    <row r="53" spans="1:6" ht="21.75" customHeight="1">
      <c r="A53" s="261"/>
      <c r="B53" s="262"/>
      <c r="C53" s="15"/>
      <c r="D53" s="280" t="s">
        <v>41</v>
      </c>
      <c r="E53" s="275">
        <v>2</v>
      </c>
      <c r="F53" s="268" t="s">
        <v>138</v>
      </c>
    </row>
    <row r="54" spans="1:6" ht="21.75" customHeight="1">
      <c r="A54" s="261"/>
      <c r="B54" s="262"/>
      <c r="C54" s="15"/>
      <c r="D54" s="281" t="s">
        <v>78</v>
      </c>
      <c r="E54" s="275">
        <v>1</v>
      </c>
      <c r="F54" s="268" t="s">
        <v>131</v>
      </c>
    </row>
    <row r="55" spans="1:6" ht="21.75" customHeight="1" thickBot="1">
      <c r="A55" s="261"/>
      <c r="B55" s="262"/>
      <c r="C55" s="15"/>
      <c r="D55" s="282" t="s">
        <v>18</v>
      </c>
      <c r="E55" s="276" t="s">
        <v>130</v>
      </c>
      <c r="F55" s="269"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9E1EE69-C7E6-4EAC-A394-35EB88A447EF}"/>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Microsoft Office User</cp:lastModifiedBy>
  <cp:lastPrinted>2015-09-16T12:49:58Z</cp:lastPrinted>
  <dcterms:created xsi:type="dcterms:W3CDTF">2012-01-04T16:00:22Z</dcterms:created>
  <dcterms:modified xsi:type="dcterms:W3CDTF">2018-06-23T13:15:52Z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