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0" yWindow="0" windowWidth="20730" windowHeight="11235"/>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45621"/>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21" i="3" s="1"/>
  <c r="E16" i="3"/>
  <c r="E17" i="3" s="1"/>
  <c r="E13" i="3"/>
  <c r="E12" i="3"/>
  <c r="E9" i="3"/>
  <c r="E8" i="3"/>
  <c r="E7" i="3"/>
  <c r="E6" i="3"/>
  <c r="E5" i="3"/>
  <c r="E71" i="3" l="1"/>
  <c r="E84" i="3"/>
  <c r="E80" i="3"/>
  <c r="E75" i="3"/>
  <c r="E66" i="3"/>
  <c r="E115" i="3"/>
  <c r="E110" i="3"/>
  <c r="E106" i="3"/>
  <c r="E100" i="3"/>
  <c r="E95" i="3"/>
  <c r="E91" i="3"/>
  <c r="E38" i="3"/>
  <c r="E32" i="3"/>
  <c r="E62" i="3"/>
  <c r="E56" i="3"/>
  <c r="E49" i="3"/>
  <c r="E43" i="3"/>
  <c r="E14" i="3"/>
  <c r="E10" i="3"/>
  <c r="E26" i="3"/>
  <c r="H33" i="2"/>
  <c r="A32" i="2"/>
  <c r="A31" i="2"/>
  <c r="A30" i="2"/>
  <c r="A29" i="2"/>
  <c r="A18" i="1" s="1"/>
  <c r="G18" i="1" l="1"/>
  <c r="F100" i="3"/>
  <c r="D100" i="3"/>
  <c r="I100" i="3" s="1"/>
  <c r="D95" i="3"/>
  <c r="I95" i="3" s="1"/>
  <c r="F91" i="3"/>
  <c r="D91" i="3"/>
  <c r="I91" i="3" s="1"/>
  <c r="F95" i="3"/>
  <c r="D1" i="2"/>
  <c r="G1" i="2"/>
  <c r="J1" i="3"/>
  <c r="D1" i="3"/>
  <c r="B1" i="3"/>
  <c r="A1" i="2"/>
  <c r="J91" i="3" l="1"/>
  <c r="B30" i="2" s="1"/>
  <c r="J95" i="3"/>
  <c r="B31" i="2" s="1"/>
  <c r="J100" i="3"/>
  <c r="B32"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2" i="2" l="1"/>
  <c r="D32" i="2"/>
  <c r="D31" i="2"/>
  <c r="C31" i="2"/>
  <c r="C30" i="2"/>
  <c r="D30" i="2"/>
  <c r="B33" i="2"/>
  <c r="D33" i="2" s="1"/>
  <c r="E18" i="1" s="1"/>
  <c r="I30" i="2"/>
  <c r="I38" i="2"/>
  <c r="I19" i="2"/>
  <c r="I9" i="2"/>
  <c r="I18" i="2"/>
  <c r="I8" i="2"/>
  <c r="I17" i="2"/>
  <c r="I7" i="2"/>
  <c r="I21" i="2"/>
  <c r="I20" i="2"/>
  <c r="I37" i="2"/>
  <c r="I27" i="2"/>
  <c r="I26" i="2"/>
  <c r="I25" i="2"/>
  <c r="I6" i="2"/>
  <c r="I14" i="2"/>
  <c r="I13" i="2"/>
  <c r="I12" i="2"/>
  <c r="I36" i="2"/>
  <c r="I35" i="2"/>
  <c r="I24" i="2"/>
  <c r="I32" i="2"/>
  <c r="I31" i="2"/>
  <c r="I33" i="2"/>
  <c r="F18" i="1" s="1"/>
  <c r="D62" i="3"/>
  <c r="D66" i="3"/>
  <c r="D106" i="3"/>
  <c r="D115" i="3"/>
  <c r="D110" i="3"/>
  <c r="D71" i="3"/>
  <c r="D43" i="3"/>
  <c r="D26" i="3"/>
  <c r="I26" i="3" s="1"/>
  <c r="J26" i="3" s="1"/>
  <c r="D32" i="3"/>
  <c r="D38" i="3"/>
  <c r="D84" i="3"/>
  <c r="D120" i="3"/>
  <c r="D17" i="3"/>
  <c r="D18" i="1" l="1"/>
  <c r="C33" i="2"/>
  <c r="C18" i="1" s="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15" i="2" l="1"/>
  <c r="F15" i="1" s="1"/>
  <c r="I28" i="2"/>
  <c r="F17" i="1" s="1"/>
  <c r="I39" i="2"/>
  <c r="F19" i="1" s="1"/>
  <c r="I10" i="2"/>
  <c r="F14"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71" i="3" l="1"/>
  <c r="B24" i="2" s="1"/>
  <c r="C24" i="2" s="1"/>
  <c r="J120" i="3"/>
  <c r="B38" i="2" s="1"/>
  <c r="C38" i="2" s="1"/>
  <c r="J38" i="3"/>
  <c r="B14" i="2" s="1"/>
  <c r="C1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D24" i="2" l="1"/>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<sst xmlns="http://schemas.openxmlformats.org/spreadsheetml/2006/main" count="570" uniqueCount="329">
  <si>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</si>
  <si>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</si>
  <si>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</si>
  <si>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</si>
  <si>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</si>
  <si>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</si>
  <si>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</si>
  <si>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</si>
  <si>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</si>
  <si>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</si>
  <si>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</si>
  <si>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</si>
  <si>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</si>
  <si>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</si>
  <si>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</si>
  <si>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</si>
  <si>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</si>
  <si>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</si>
  <si>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</si>
  <si>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</si>
  <si>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</si>
  <si>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</si>
  <si>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</si>
  <si>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</si>
  <si>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</si>
  <si>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</si>
  <si>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</si>
  <si>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 xml:space="preserve"> . . / . . / 20 .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</si>
  <si>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</si>
  <si>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</si>
  <si>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</si>
  <si>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</si>
  <si>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</si>
  <si>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</si>
  <si>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</si>
  <si>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</si>
  <si>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</si>
  <si>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</si>
  <si>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</si>
  <si>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</si>
  <si>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</si>
  <si>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</si>
  <si>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</si>
  <si>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</si>
  <si>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</si>
  <si>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</si>
  <si>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</si>
  <si>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</si>
  <si>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</si>
  <si>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</si>
  <si>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</si>
  <si>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</si>
  <si>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</si>
  <si>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</si>
  <si>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</si>
  <si>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</si>
  <si>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</si>
  <si>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</si>
  <si>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</si>
  <si>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</si>
  <si>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</si>
  <si>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</si>
  <si>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</si>
  <si>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</si>
  <si>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</si>
  <si>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</si>
  <si>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</si>
  <si>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</si>
  <si>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</si>
  <si>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</si>
  <si>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</si>
  <si>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</si>
  <si>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</si>
  <si>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</si>
  <si>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</si>
  <si>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</si>
  <si>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</si>
  <si>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</si>
  <si>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</si>
  <si>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</si>
  <si>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</si>
  <si>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</si>
  <si>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</si>
  <si>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</si>
  <si>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</si>
  <si>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</si>
  <si>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</si>
  <si>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</si>
  <si>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</si>
  <si>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</si>
  <si>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</si>
  <si>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</si>
  <si>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</si>
  <si>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</si>
  <si>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</si>
  <si>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</si>
  <si>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</si>
  <si>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</si>
  <si>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</si>
  <si>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</si>
  <si>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</si>
  <si>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</si>
  <si>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</si>
  <si>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</si>
  <si>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</si>
  <si>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</si>
  <si>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</si>
  <si>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</si>
  <si>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</si>
  <si>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</si>
  <si>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</si>
  <si>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</si>
  <si>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</si>
  <si>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</si>
  <si>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</si>
  <si>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</si>
  <si>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</si>
  <si>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</si>
  <si>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</si>
  <si>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</si>
  <si>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</si>
  <si>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</si>
  <si>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</si>
  <si>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</si>
  <si>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</si>
  <si>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</si>
  <si>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</si>
  <si>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</si>
  <si>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</si>
  <si>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</si>
  <si>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</si>
  <si>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</si>
  <si>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</si>
  <si>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</si>
  <si>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</si>
  <si>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</si>
  <si>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</si>
  <si>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</si>
  <si>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</si>
  <si>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</si>
  <si>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</si>
  <si>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</si>
  <si>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</si>
  <si>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</si>
  <si>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</si>
  <si>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</si>
  <si>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</si>
  <si>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</si>
  <si>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</si>
  <si>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</si>
  <si>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</si>
  <si>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</si>
  <si>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</si>
  <si>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</si>
  <si>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</si>
  <si>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</si>
  <si>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</si>
  <si>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</si>
  <si>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</si>
  <si>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</si>
  <si>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</si>
  <si>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</si>
  <si>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</si>
  <si>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</si>
  <si>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</si>
  <si>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</si>
  <si>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</si>
  <si>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</si>
  <si>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</si>
  <si>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</si>
  <si>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</si>
  <si>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</si>
  <si>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</si>
  <si>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</si>
  <si>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</si>
  <si>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</si>
  <si>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</si>
  <si>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</si>
  <si>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</si>
  <si>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</si>
  <si>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</si>
  <si>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</si>
  <si>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</si>
  <si>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</si>
  <si>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</si>
  <si>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</si>
  <si>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</si>
  <si>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</si>
  <si>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</si>
  <si>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</si>
  <si>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</si>
  <si>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</si>
  <si>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</si>
  <si>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</si>
  <si>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</si>
  <si>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</si>
  <si>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</si>
  <si>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</si>
  <si>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</si>
  <si>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</si>
  <si>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</si>
  <si>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</si>
  <si>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</si>
  <si>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</si>
  <si>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</si>
  <si>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</si>
  <si>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</si>
  <si>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</si>
  <si>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</si>
  <si>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</si>
  <si>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</si>
  <si>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</si>
  <si>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</si>
  <si>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</si>
  <si>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</si>
  <si>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</si>
  <si>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</si>
  <si>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</si>
  <si>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</si>
  <si>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</si>
  <si>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</si>
  <si>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</si>
  <si>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Beef</t>
  </si>
  <si>
    <t>Swaziland</t>
  </si>
  <si>
    <t xml:space="preserve">Cattle production on the SNL (like SNL agriculture in general) is not particualrly attractive for youth, and there is a trend for rural youth to migrate to urbanised areas.  Employment in the more formal parts of the value chain (e.g in abattoirs or feed mills) is attractive because it consists of salaried employment which is in high demand, not because of any specific aspects of cattle-related work.   </t>
  </si>
  <si>
    <t>See 2.2.1</t>
  </si>
  <si>
    <t>No evidence of this sort of collective negotiation</t>
  </si>
  <si>
    <t>Information on livestock health and production, through Veterinary Assistants and informally, little information on policies.  Information on timing and location of cattle markets and other selling opportunities, but no price information</t>
  </si>
  <si>
    <t>Focus Group Discussions were unanimous in stating that such groups do not operate in the beef value chain, though other forms of association for development (e.g. collective action to raise local contributions to infrastructure development) do operate successfully</t>
  </si>
  <si>
    <t>Very little trust between value chain actors.  The system works around this by being largely based on cash transactions</t>
  </si>
  <si>
    <t>Little evidence of any positive action for this</t>
  </si>
  <si>
    <t>Several mentions from communities of collective action, including jointly raising local contributions to infrastructure development</t>
  </si>
  <si>
    <t>Health service availability in Swaziland is generally high</t>
  </si>
  <si>
    <t>No evidence of negative perceptions of health service costs</t>
  </si>
  <si>
    <t>Health service availability in Swaziland is generally high: no evidence of any differential between cattle-owing and non-cattle-owning households</t>
  </si>
  <si>
    <t>Standards of rural housing are generally high: no evidence of any differential between cattle-owing and non-cattle-owning households</t>
  </si>
  <si>
    <t>Well-constructed outside latrines for individual households appear to be the norm: no evidence of any differential between cattle-owing and non-cattle-owning households</t>
  </si>
  <si>
    <t>Primary education rates in rural areas are high: no evidence of any differential between cattle-owing and non-cattle-owning households</t>
  </si>
  <si>
    <t>Very little evidence except for in-house on- the-job training</t>
  </si>
  <si>
    <t>As above</t>
  </si>
  <si>
    <t xml:space="preserve">Laws allow formation of staff associations or recognition of trade unions in formal sector enterprises employing more than 25 people.  The three largest enterprises interviewed recognise and have collective agreements with unions (one seen by the researchers).  Some dissent from trade union leaders who stated that there is harrassment of thos joing unions. This question is not applicable to SNL production systems or to small or informal enterprises such as butcheries. </t>
  </si>
  <si>
    <t>Interview with Ministry of Labour, Focus Group Discussions</t>
  </si>
  <si>
    <t>Swaziland has a well-developed labour law .  In larger formal sector companies, written contracts are signed,  and there are regular Labour Office inspections.  Trade union leaders agreed that contracts were upheld where there are TU branches,  In the SNL production systems, herding contracts are informal, but the implications for inequality and poverty are not clear.</t>
  </si>
  <si>
    <t>We found no evidence of forced labour, which is contrary to the Constitution</t>
  </si>
  <si>
    <t>Focus Group Discussions, interviews, general discussions</t>
  </si>
  <si>
    <t>Employment of children under 15 is illegal except in training contexts. Employment law relating to 15-18 year olds is complex. FGDs showed that children and young people do work on cattle production tasks (especially bringing cattle to the kraals in the evening) but for relatively short periods of the day before and after school</t>
  </si>
  <si>
    <t>We saw no evidence of exposure to harmful work within the SNL production system or informal processing.  No-one actively involved in dipping appeared to be under 18</t>
  </si>
  <si>
    <t>Focus Group Discussions, direct observation</t>
  </si>
  <si>
    <t>Interviews with companies, Ministry of Labour, leaders of Swaziland, Agricultural, Plantation and Allied Workers Union</t>
  </si>
  <si>
    <t>Interviews with companies, Ministry of Labour, leaders of Swaziland, Agricultural, Plantation and Allied Workers Union, internet research</t>
  </si>
  <si>
    <t>There is developed health and safety legislation, enforced by a small number of government OSH inspectors.  Formal sector companies have health and safety policies, in one case managed on their behalf by the S.African company NOSA, and also subscribe to an insurance-like Workmen's Compensation Scheme.  Large companies also provide access to nursing and medical care.  Trade union leaders were more critical of the degree to which OSH legisaltion is actually followed.</t>
  </si>
  <si>
    <t>Outside the question of gender inequality, Swaziland is a fairly homogeneous society and the question is of limited applicability.  There were several suggestions that Mozambican migrants were being hired for herding labour within the SNL at low wages, but wages are low also for community members</t>
  </si>
  <si>
    <t>Swaziland has a well-developed system of minimum ("gazetted") wages for different grades of employee.  In larger formal sector companies, gazetted wages are comfortably exceeded, with additional benefits.  The situation in informal processing enterprises is less clear.  In the SNL production system, de facto wages for herding may be lower than gazetted, but the full implications of this for inequality and poverty are unclear and may not be great (as it may be a life-cycle phenomenon).</t>
  </si>
  <si>
    <t>Mainly Focus Group Discussions</t>
  </si>
  <si>
    <t>Interviews with companies, government officials and  FAO</t>
  </si>
  <si>
    <t>Government officials, companies and national staff of FAO were unaware of the "Guide to due diligence"</t>
  </si>
  <si>
    <t>Government officials, companies and national staff of FAO were unaware of the VGGT</t>
  </si>
  <si>
    <t>Interviews with multiple stakeholders</t>
  </si>
  <si>
    <t>Focus Group Discussions and interviews with multiple stakeholders</t>
  </si>
  <si>
    <t>We saw no evidence of active programmes or policies to increase involvement of women in the value chain</t>
  </si>
  <si>
    <t>The question of ownership of cattle as between men and women is a very complex issue, and is also subject to some degree of change in the direction of more rights for women, but in general women have a smaller degree of effective control</t>
  </si>
  <si>
    <t>Where women own and make production decisions over cattle they appear to have equal rights to use communal grazing land</t>
  </si>
  <si>
    <t>There appears to be no credit available to cattle producers on the SNL, either women or men</t>
  </si>
  <si>
    <t>Service provision is generally low, and given patterns of household division of labour, it is likely that women are further disadvantaged in this respect</t>
  </si>
  <si>
    <t>Patterns of intra-household decision-making are complex, but women have generally less influence over production decisions</t>
  </si>
  <si>
    <t>Women suffer a slight disadvantage in being able to manage cattle and carry out tasks like dipping and marketing themselves</t>
  </si>
  <si>
    <t>Patterns of intra-household decision-making are complex, and we were told that decisions on use of income from cattle sales were made jointly by husband and wife, but it is likley there is some disadvantage for women</t>
  </si>
  <si>
    <t>Women appear only to earn independent income from cattle production where they are de jure or de facto heads of households.</t>
  </si>
  <si>
    <t>Patterns of intra-household decision-making are complex, and we were told that decisions to sell cattle were made jointly by husband and wife, but it is likely there is some disadvantage for women</t>
  </si>
  <si>
    <t>Direct observations</t>
  </si>
  <si>
    <t>Both women and men in FGDs expressed satisfaction with official local development planning</t>
  </si>
  <si>
    <t>Women spoke up in FGDs independently and confidently</t>
  </si>
  <si>
    <t>Women have much greater roles in domestic work and child care, but men carry out the majority of work in herding, dipping and especially ploughing</t>
  </si>
  <si>
    <t>We saw little evidence of labour-saving technologies specifically promoted for traditionally female tasks</t>
  </si>
  <si>
    <t>No strong trend</t>
  </si>
  <si>
    <t>Food security in rural Swaziland is generally good, and there is reason to believe that it is marginally better for cattle-owners than for non-cattle owners (because of availability of dairy products, use of manure as fertilser, and use of cattle sales to buffer shocks)</t>
  </si>
  <si>
    <t>It was generally stated that cattle-owing households were no more likely to have higher income than non-cattle owners (who might have e.g. non-farm businesses or remittance)s</t>
  </si>
  <si>
    <t>No trend of decreasing prices</t>
  </si>
  <si>
    <t>A significant proportion of FGD participants stated that cattle-owning households had better dietary quality and diversity than non-cattle-owning households, because of availability of dairy products and use of manure as a fertilzer, specifically on vegetable gardens</t>
  </si>
  <si>
    <t>As 4.3.1</t>
  </si>
  <si>
    <t>Drought is a major risk factor in rural Swaziland, but there is some evidence that cattle-owners can use cattle sales as a coping mechanism</t>
  </si>
  <si>
    <t>There is no mechanism to reduce food price variation during droughts</t>
  </si>
  <si>
    <t>Focus Group Discussions, direct observation and interviews with multiple stakeholders</t>
  </si>
  <si>
    <t>National statistics, Focus Group Discussions, and interviews with multiple stakeholders</t>
  </si>
  <si>
    <t>Migration, now generally short-term and within Swaziland, is an important livelihood strategy.  There is some evidence that urban-rural return migration is placeing pressure on natural resources</t>
  </si>
  <si>
    <t xml:space="preserve">The lack of awareness of the VGGT and related international guidelines is a symptom of a broader problem of a lack of transparent and equitable land policy in Swaziland.  </t>
  </si>
  <si>
    <t>Broader policy discussion of international norms on land acquisition into Swaziland policy</t>
  </si>
  <si>
    <t>As for 2.2</t>
  </si>
  <si>
    <t>While a large-scale shift in use of SNL areas to commercial ranching is unlikely under current economic conditions, the current lack of transparency on acquisition of use rights for commercial investment on the SNL (and compensation for it) means there is some risk of effective expropriation, damage to livelihoods and knock-on increases in grazing pressure elsewhere in the system.  The risk is exacerbated by the long-running failure to approve a national policy on land.</t>
  </si>
  <si>
    <t>While there is no major risk here, labour rights including freedom of association should be protected and expanded.</t>
  </si>
  <si>
    <t>Continued efforts to observe the spirit and letter of international norms on labour rights including free association</t>
  </si>
  <si>
    <t>No major risk here</t>
  </si>
  <si>
    <t>Continued enforcement of current policies</t>
  </si>
  <si>
    <t>Not enough is known about safety in small-scale and informal processing enterprises (small abattoirs and butcheries)</t>
  </si>
  <si>
    <t>Research on OSH issues in this category of enterprise</t>
  </si>
  <si>
    <t>Risk of drift away from cattle production by youth</t>
  </si>
  <si>
    <t>Continued investment in services to SNL cattle production (animal health, production inputs, market information and value chain integration) and training targeted to youth</t>
  </si>
  <si>
    <t>Renewed policy discussion on a land policy that can serve growth objectives while protecting SNL livelihoods</t>
  </si>
  <si>
    <t xml:space="preserve">Risk of continued exclusion of women from the value chain (beyond cattle production on the SNL) </t>
  </si>
  <si>
    <t>Women's involvement in cattle production on the SNL is increasing for a number of reasons, though it is still limited by traditional role expectations.  Women's involvement in the rest of the value chain is very low (though there are examples of women in senior positions)</t>
  </si>
  <si>
    <t>Skills training for women in butchery and abattoir work and management</t>
  </si>
  <si>
    <t>Risk of continued exclusion of women from opportunities for efficient and improved cattlle production</t>
  </si>
  <si>
    <t>Most feasible mitigation opportunities are improved service provsion, and provison of credit, to both women and men cattle producers on the SNL</t>
  </si>
  <si>
    <t>Risk of missed opportunities for female participation and for use of income on household priorities</t>
  </si>
  <si>
    <t>These are general issues of women's empowerment that will need to be addressed long-term</t>
  </si>
  <si>
    <t>Risk of missed opportunities for female participation in public decision-making</t>
  </si>
  <si>
    <t>As for 3.4</t>
  </si>
  <si>
    <t xml:space="preserve">Risk of missed opportunities for reduction of female drudgery  </t>
  </si>
  <si>
    <t>Risks are generic to the rural Swaziland economy, not to the beef value chain</t>
  </si>
  <si>
    <t>Risks are generic to the rural Swaziland economy, not to the beef value chain.  However, improved incomes for cattle producers will still be beneficial</t>
  </si>
  <si>
    <t>Decline in SNL cattle production, without other measures to increase dietary quality and diversity, might risk increased micronutrient deficiency</t>
  </si>
  <si>
    <t>More recognition at policy level of nutritional benefits of SNL cattle production</t>
  </si>
  <si>
    <t>Drought remains a major risk, which will be exacerbated by climate change and by shrinking of rangelands</t>
  </si>
  <si>
    <t>Better drought management policies (micro-insurance, targeted feed distribution, market intervention)</t>
  </si>
  <si>
    <t>Risks of missed opportunities for improved cattle productivity, and improved efficiency and equity of the beef value chain</t>
  </si>
  <si>
    <t>Research on reasons for absence of producer associations, followed by development of pilots</t>
  </si>
  <si>
    <t>Measures for improved efficiency and equity in the beef value chain</t>
  </si>
  <si>
    <t>Accelerated development of market information systems accessible to SNL farmers.  Establishment of industry for a with representation form along the value chain, including SNL farmers</t>
  </si>
  <si>
    <t>Risks of ineffective and inequitable development processes</t>
  </si>
  <si>
    <t>Long-term development of local institutions</t>
  </si>
  <si>
    <t>No major risks relating to cattle owners or the beef value chain</t>
  </si>
  <si>
    <t>As 6.1</t>
  </si>
  <si>
    <t>Swaziland is a member of the ILO, and has ratifed the eight fundamental conventions between 1978 and 2004.  Swaziland has been a signatory of the ICESCR and ICCPR since 2004.  Companies (i.e.formal sector companies) appeared to respect the relevant rights and standards, though a dissenting view was given in regard to formal sector companies by trade union leaders, and there is agreement that standards may not be so high in informal and family-owned businesses.</t>
  </si>
  <si>
    <t>As regards tenure issues within the SNL; the issues are complex and there are different views on how equitable (between large, small and non-herdowners) is.  There is considerable concern about the sustainability (and thus security) of the communal tenure system, both as regards intrinsic characteristics (the "tragedy of the commons") and more specific issues of population expansion, including urban-rural return migration, and consequent encroachment on rangelands by homesteads.  As regards the overall land tenure situation in the country and the dualism between SNL and TDL, this could be regarded as inequitable, but it is deeply rooted and unlikely to change.</t>
  </si>
  <si>
    <t xml:space="preserve">Overall note on Sections 2.2 and 2.3: we did not find examples of actual or planned acquisition of areas in the SNL for commercial ranching or related activities, so it is difficult to draw conclusions for this section.  It was suggested that acquisition of SNL through the local chiefs could be less than transparent.  Acquisition of SNL for other agricultural activities, e.g. irrigation, has been a complex process with attempts at providing benefits for local farmers, but imperfect transparency.   </t>
  </si>
  <si>
    <t xml:space="preserve">Farmer groups and organisations are few.  Women are members of trade unions.  </t>
  </si>
  <si>
    <t>We saw little evidence of female leadership in organisations. We met various female Veterinary Assistants which is a key support role in cattle production</t>
  </si>
  <si>
    <t>Communities express satisfaction with official local development planning, though little enthusiasm.  Secondary literature suggests problems of equity in local planning processes</t>
  </si>
  <si>
    <t>School is compulsory to 16: there is some evidence of a differential between cattle-owing and non-cattle-owning households in ability to afford secondary, further and higher education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</si>
</sst>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04">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9"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208">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3.1749999999999998</c:v>
                </c:pt>
                <c:pt idx="1">
                  <c:v>1.6666666666666667</c:v>
                </c:pt>
                <c:pt idx="2">
                  <c:v>2.15</c:v>
                </c:pt>
                <c:pt idx="3">
                  <c:v>2.375</c:v>
                </c:pt>
                <c:pt idx="4">
                  <c:v>1.7777777777777779</c:v>
                </c:pt>
                <c:pt idx="5">
                  <c:v>3.125</c:v>
                </c:pt>
              </c:numCache>
            </c:numRef>
          </c:val>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219596672"/>
        <c:axId val="219598208"/>
      </c:radarChart>
      <c:catAx>
        <c:axId val="219596672"/>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219598208"/>
        <c:crosses val="autoZero"/>
        <c:auto val="0"/>
        <c:lblAlgn val="ctr"/>
        <c:lblOffset val="100"/>
        <c:noMultiLvlLbl val="0"/>
      </c:catAx>
      <c:valAx>
        <c:axId val="219598208"/>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219596672"/>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Normal="100" zoomScaleSheetLayoutView="100" workbookViewId="0">
      <pane ySplit="3" topLeftCell="A7" activePane="bottomLeft" state="frozen"/>
      <selection pane="bottomLeft" activeCell="F8" sqref="F8"/>
    </sheetView>
  </sheetViews>
  <sheetFormatPr defaultColWidth="8.85546875" defaultRowHeight="12.75" x14ac:dyDescent="0.2"/>
  <cols>
    <col min="1" max="1" width="20" style="93" customWidth="1"/>
    <col min="2" max="2" width="13.28515625" style="93" customWidth="1"/>
    <col min="3" max="3" width="14.28515625" style="93" customWidth="1"/>
    <col min="4" max="4" width="10.42578125" style="93" customWidth="1"/>
    <col min="5" max="5" width="8.42578125" style="93" customWidth="1"/>
    <col min="6" max="6" width="13.42578125" style="93" customWidth="1"/>
    <col min="7" max="7" width="11.28515625" style="93" customWidth="1"/>
    <col min="8" max="8" width="8.85546875" style="93"/>
    <col min="9" max="9" width="10.85546875" style="93" hidden="1" customWidth="1"/>
    <col min="10" max="16384" width="8.85546875" style="93"/>
  </cols>
  <sheetData>
    <row r="1" spans="1:10" ht="22.5" customHeight="1" thickBot="1" x14ac:dyDescent="0.25">
      <c r="A1" s="446" t="s">
        <v>213</v>
      </c>
      <c r="B1" s="447"/>
      <c r="C1" s="448"/>
      <c r="D1" s="395" t="s">
        <v>28</v>
      </c>
      <c r="E1" s="325"/>
      <c r="F1" s="417" t="s">
        <v>222</v>
      </c>
      <c r="G1" s="418"/>
      <c r="I1" s="223"/>
    </row>
    <row r="2" spans="1:10" ht="16.5" customHeight="1" thickBot="1" x14ac:dyDescent="0.25">
      <c r="A2" s="397"/>
      <c r="B2" s="398"/>
      <c r="C2" s="398"/>
      <c r="D2" s="326" t="s">
        <v>125</v>
      </c>
      <c r="E2" s="419" t="s">
        <v>223</v>
      </c>
      <c r="F2" s="419"/>
      <c r="G2" s="420"/>
    </row>
    <row r="3" spans="1:10" ht="18" customHeight="1" thickBot="1" x14ac:dyDescent="0.25">
      <c r="A3" s="16" t="s">
        <v>25</v>
      </c>
      <c r="B3" s="421" t="s">
        <v>27</v>
      </c>
      <c r="C3" s="422"/>
      <c r="D3" s="17"/>
      <c r="E3" s="14"/>
      <c r="F3" s="14"/>
      <c r="G3" s="15"/>
      <c r="J3" s="284"/>
    </row>
    <row r="4" spans="1:10" ht="13.5" customHeight="1" x14ac:dyDescent="0.2">
      <c r="A4" s="13"/>
      <c r="B4" s="14"/>
      <c r="C4" s="14"/>
      <c r="D4" s="14"/>
      <c r="E4" s="14"/>
      <c r="F4" s="14"/>
      <c r="G4" s="15"/>
      <c r="J4" s="403"/>
    </row>
    <row r="5" spans="1:10" ht="20.25" customHeight="1" x14ac:dyDescent="0.2">
      <c r="A5" s="14"/>
      <c r="B5" s="14"/>
      <c r="C5" s="14"/>
      <c r="D5" s="14"/>
      <c r="E5" s="14"/>
      <c r="F5" s="14"/>
      <c r="G5" s="15"/>
      <c r="J5" s="403"/>
    </row>
    <row r="6" spans="1:10" ht="18" customHeight="1" x14ac:dyDescent="0.2">
      <c r="A6" s="14"/>
      <c r="B6" s="14"/>
      <c r="C6" s="14"/>
      <c r="D6" s="14"/>
      <c r="E6" s="14"/>
      <c r="F6" s="14"/>
      <c r="G6" s="15"/>
      <c r="J6" s="403"/>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38" t="s">
        <v>84</v>
      </c>
      <c r="B12" s="439"/>
      <c r="C12" s="442" t="s">
        <v>85</v>
      </c>
      <c r="D12" s="443"/>
      <c r="E12" s="423" t="s">
        <v>7</v>
      </c>
      <c r="F12" s="18" t="s">
        <v>86</v>
      </c>
      <c r="G12" s="19" t="str">
        <f>Register!H3</f>
        <v>../../20..</v>
      </c>
    </row>
    <row r="13" spans="1:10" ht="13.5" thickBot="1" x14ac:dyDescent="0.25">
      <c r="A13" s="440"/>
      <c r="B13" s="441"/>
      <c r="C13" s="86" t="s">
        <v>88</v>
      </c>
      <c r="D13" s="87" t="s">
        <v>89</v>
      </c>
      <c r="E13" s="424"/>
      <c r="F13" s="20" t="s">
        <v>88</v>
      </c>
      <c r="G13" s="21" t="s">
        <v>89</v>
      </c>
      <c r="I13" s="224" t="s">
        <v>15</v>
      </c>
    </row>
    <row r="14" spans="1:10" ht="15" x14ac:dyDescent="0.2">
      <c r="A14" s="428" t="str">
        <f>Register!A5</f>
        <v>1. WORKING CONDITIONS</v>
      </c>
      <c r="B14" s="429"/>
      <c r="C14" s="327" t="str">
        <f>Register!C10</f>
        <v>Substantial</v>
      </c>
      <c r="D14" s="311">
        <f>Register!B10</f>
        <v>3.1749999999999998</v>
      </c>
      <c r="E14" s="312" t="str">
        <f>Register!D10</f>
        <v>↑</v>
      </c>
      <c r="F14" s="22" t="str">
        <f>Register!I10</f>
        <v>Not at all</v>
      </c>
      <c r="G14" s="318">
        <f>Register!H10</f>
        <v>0</v>
      </c>
      <c r="I14" s="225" t="e">
        <f>Register!#REF!</f>
        <v>#REF!</v>
      </c>
    </row>
    <row r="15" spans="1:10" ht="15" x14ac:dyDescent="0.2">
      <c r="A15" s="430" t="str">
        <f>Register!A11</f>
        <v>2. LAND &amp; WATER RIGHTS</v>
      </c>
      <c r="B15" s="431"/>
      <c r="C15" s="328" t="str">
        <f>Register!C15</f>
        <v>Moderate/Low</v>
      </c>
      <c r="D15" s="313">
        <f>Register!B15</f>
        <v>1.6666666666666667</v>
      </c>
      <c r="E15" s="314" t="str">
        <f>Register!D15</f>
        <v>↑</v>
      </c>
      <c r="F15" s="23" t="str">
        <f>Register!I15</f>
        <v>Not at all</v>
      </c>
      <c r="G15" s="319">
        <f>Register!H15</f>
        <v>0</v>
      </c>
      <c r="I15" s="226" t="e">
        <f>Register!#REF!</f>
        <v>#REF!</v>
      </c>
    </row>
    <row r="16" spans="1:10" ht="15" x14ac:dyDescent="0.2">
      <c r="A16" s="432" t="str">
        <f>Register!A16</f>
        <v>3. GENDER EQUALITY</v>
      </c>
      <c r="B16" s="433"/>
      <c r="C16" s="328" t="str">
        <f>Register!C22</f>
        <v>Moderate/Low</v>
      </c>
      <c r="D16" s="313">
        <f>Register!B22</f>
        <v>2.15</v>
      </c>
      <c r="E16" s="314" t="str">
        <f>Register!D22</f>
        <v>↑</v>
      </c>
      <c r="F16" s="23" t="str">
        <f>Register!I22</f>
        <v>Not at all</v>
      </c>
      <c r="G16" s="319">
        <f>Register!H22</f>
        <v>0</v>
      </c>
      <c r="I16" s="226" t="e">
        <f>Register!#REF!</f>
        <v>#REF!</v>
      </c>
    </row>
    <row r="17" spans="1:9" ht="15" x14ac:dyDescent="0.2">
      <c r="A17" s="434" t="str">
        <f>Register!A23</f>
        <v>4. FOOD AND NUTRITION SECURITY</v>
      </c>
      <c r="B17" s="435"/>
      <c r="C17" s="328" t="str">
        <f>Register!C28</f>
        <v>Moderate/Low</v>
      </c>
      <c r="D17" s="313">
        <f>Register!B28</f>
        <v>2.375</v>
      </c>
      <c r="E17" s="314" t="str">
        <f>Register!D28</f>
        <v>↑</v>
      </c>
      <c r="F17" s="23" t="str">
        <f>Register!I28</f>
        <v>Not at all</v>
      </c>
      <c r="G17" s="319">
        <f>Register!H28</f>
        <v>0</v>
      </c>
      <c r="I17" s="226" t="e">
        <f>Register!#REF!</f>
        <v>#REF!</v>
      </c>
    </row>
    <row r="18" spans="1:9" ht="15" x14ac:dyDescent="0.2">
      <c r="A18" s="444" t="str">
        <f>Register!A29</f>
        <v>5. SOCIAL CAPITAL</v>
      </c>
      <c r="B18" s="445"/>
      <c r="C18" s="328" t="str">
        <f>Register!C33</f>
        <v>Moderate/Low</v>
      </c>
      <c r="D18" s="315">
        <f>Register!B33</f>
        <v>1.7777777777777779</v>
      </c>
      <c r="E18" s="314" t="str">
        <f>Register!D33</f>
        <v>↑</v>
      </c>
      <c r="F18" s="304" t="str">
        <f>Register!I33</f>
        <v>Not at all</v>
      </c>
      <c r="G18" s="319">
        <f>Register!H33</f>
        <v>0</v>
      </c>
      <c r="I18" s="303"/>
    </row>
    <row r="19" spans="1:9" ht="15.75" thickBot="1" x14ac:dyDescent="0.25">
      <c r="A19" s="436" t="str">
        <f>Register!A34</f>
        <v>6. LIVING CONDITIONS</v>
      </c>
      <c r="B19" s="437"/>
      <c r="C19" s="329" t="str">
        <f>Register!C39</f>
        <v>Substantial</v>
      </c>
      <c r="D19" s="316">
        <f>Register!B39</f>
        <v>3.125</v>
      </c>
      <c r="E19" s="317" t="str">
        <f>Register!D39</f>
        <v>↑</v>
      </c>
      <c r="F19" s="24" t="str">
        <f>Register!I39</f>
        <v>Not at all</v>
      </c>
      <c r="G19" s="320">
        <f>Register!H39</f>
        <v>0</v>
      </c>
      <c r="I19" s="227" t="e">
        <f>Register!#REF!</f>
        <v>#REF!</v>
      </c>
    </row>
    <row r="20" spans="1:9" s="114" customFormat="1" ht="9" customHeight="1" thickBot="1" x14ac:dyDescent="0.25">
      <c r="A20" s="25"/>
      <c r="B20" s="26"/>
      <c r="C20" s="26"/>
      <c r="D20" s="26"/>
      <c r="E20" s="14"/>
      <c r="F20" s="27"/>
      <c r="G20" s="15"/>
      <c r="I20" s="228" t="e">
        <f>AVERAGE(I14:I19)</f>
        <v>#REF!</v>
      </c>
    </row>
    <row r="21" spans="1:9" ht="13.5" thickBot="1" x14ac:dyDescent="0.25">
      <c r="A21" s="425" t="s">
        <v>8</v>
      </c>
      <c r="B21" s="426"/>
      <c r="C21" s="426"/>
      <c r="D21" s="426"/>
      <c r="E21" s="426"/>
      <c r="F21" s="426"/>
      <c r="G21" s="427"/>
    </row>
    <row r="22" spans="1:9" ht="107.25" customHeight="1" thickBot="1" x14ac:dyDescent="0.25">
      <c r="A22" s="404"/>
      <c r="B22" s="405"/>
      <c r="C22" s="405"/>
      <c r="D22" s="405"/>
      <c r="E22" s="405"/>
      <c r="F22" s="405"/>
      <c r="G22" s="406"/>
    </row>
    <row r="23" spans="1:9" ht="7.5" customHeight="1" thickBot="1" x14ac:dyDescent="0.25">
      <c r="A23" s="13"/>
      <c r="B23" s="14"/>
      <c r="C23" s="14"/>
      <c r="D23" s="14"/>
      <c r="E23" s="14"/>
      <c r="F23" s="14"/>
      <c r="G23" s="15"/>
    </row>
    <row r="24" spans="1:9" ht="13.5" thickBot="1" x14ac:dyDescent="0.25">
      <c r="A24" s="407" t="s">
        <v>90</v>
      </c>
      <c r="B24" s="408"/>
      <c r="C24" s="408"/>
      <c r="D24" s="415"/>
      <c r="E24" s="415"/>
      <c r="F24" s="415"/>
      <c r="G24" s="416"/>
    </row>
    <row r="25" spans="1:9" ht="105.75" customHeight="1" thickBot="1" x14ac:dyDescent="0.25">
      <c r="A25" s="404"/>
      <c r="B25" s="410"/>
      <c r="C25" s="410"/>
      <c r="D25" s="410"/>
      <c r="E25" s="410"/>
      <c r="F25" s="410"/>
      <c r="G25" s="411"/>
    </row>
    <row r="26" spans="1:9" ht="13.5" thickBot="1" x14ac:dyDescent="0.25">
      <c r="A26" s="407" t="s">
        <v>91</v>
      </c>
      <c r="B26" s="408"/>
      <c r="C26" s="408"/>
      <c r="D26" s="408"/>
      <c r="E26" s="408"/>
      <c r="F26" s="408"/>
      <c r="G26" s="409"/>
    </row>
    <row r="27" spans="1:9" ht="83.25" customHeight="1" thickBot="1" x14ac:dyDescent="0.25">
      <c r="A27" s="412"/>
      <c r="B27" s="413"/>
      <c r="C27" s="413"/>
      <c r="D27" s="413"/>
      <c r="E27" s="413"/>
      <c r="F27" s="413"/>
      <c r="G27" s="414"/>
    </row>
    <row r="28" spans="1:9" ht="13.5" thickBot="1" x14ac:dyDescent="0.25">
      <c r="A28" s="407" t="s">
        <v>17</v>
      </c>
      <c r="B28" s="408"/>
      <c r="C28" s="408"/>
      <c r="D28" s="408"/>
      <c r="E28" s="408"/>
      <c r="F28" s="408"/>
      <c r="G28" s="409"/>
    </row>
    <row r="29" spans="1:9" ht="83.25" customHeight="1" thickBot="1" x14ac:dyDescent="0.25">
      <c r="A29" s="404"/>
      <c r="B29" s="405"/>
      <c r="C29" s="405"/>
      <c r="D29" s="405"/>
      <c r="E29" s="405"/>
      <c r="F29" s="405"/>
      <c r="G29" s="406"/>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207" priority="1" operator="equal">
      <formula>"High"</formula>
    </cfRule>
    <cfRule type="cellIs" dxfId="206" priority="2" operator="equal">
      <formula>"Substantial"</formula>
    </cfRule>
    <cfRule type="cellIs" dxfId="205" priority="3" operator="equal">
      <formula>"Moderate"</formula>
    </cfRule>
    <cfRule type="cellIs" dxfId="204"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52"/>
  <sheetViews>
    <sheetView zoomScaleNormal="100" zoomScaleSheetLayoutView="100" workbookViewId="0">
      <pane ySplit="4" topLeftCell="A5" activePane="bottomLeft" state="frozen"/>
      <selection pane="bottomLeft" activeCell="D44" sqref="D44"/>
    </sheetView>
  </sheetViews>
  <sheetFormatPr defaultColWidth="8.85546875" defaultRowHeight="12.75" x14ac:dyDescent="0.2"/>
  <cols>
    <col min="1" max="1" width="36.7109375" style="14" customWidth="1"/>
    <col min="2" max="2" width="10.28515625" style="273" customWidth="1"/>
    <col min="3" max="3" width="15.140625" style="114" customWidth="1"/>
    <col min="4" max="4" width="6.28515625" style="114" customWidth="1"/>
    <col min="5" max="5" width="66.42578125" style="93" customWidth="1"/>
    <col min="6" max="7" width="39.28515625" style="93" customWidth="1"/>
    <col min="8" max="8" width="6" style="273" customWidth="1"/>
    <col min="9" max="9" width="14.140625" style="114" customWidth="1"/>
    <col min="10" max="10" width="8.85546875" style="93" hidden="1" customWidth="1"/>
    <col min="11" max="11" width="9.140625" style="93" hidden="1" customWidth="1"/>
    <col min="12" max="12" width="14.85546875" style="93" hidden="1" customWidth="1"/>
    <col min="13" max="13" width="9.140625" style="93" hidden="1" customWidth="1"/>
    <col min="14" max="14" width="9.140625" style="93" customWidth="1"/>
    <col min="15" max="16384" width="8.85546875" style="93"/>
  </cols>
  <sheetData>
    <row r="1" spans="1:15" s="106" customFormat="1" ht="27.75" customHeight="1" thickBot="1" x14ac:dyDescent="0.25">
      <c r="A1" s="453" t="str">
        <f>Profile!F1</f>
        <v>Beef</v>
      </c>
      <c r="B1" s="454"/>
      <c r="C1" s="364" t="s">
        <v>22</v>
      </c>
      <c r="D1" s="449" t="str">
        <f>Profile!E2</f>
        <v>Swaziland</v>
      </c>
      <c r="E1" s="450"/>
      <c r="F1" s="362" t="s">
        <v>26</v>
      </c>
      <c r="G1" s="363" t="str">
        <f>Profile!B3</f>
        <v xml:space="preserve"> . . / . . / 20 . .</v>
      </c>
      <c r="H1" s="451" t="s">
        <v>81</v>
      </c>
      <c r="I1" s="452"/>
      <c r="M1" s="107"/>
    </row>
    <row r="2" spans="1:15" s="106" customFormat="1" ht="10.5" customHeight="1" x14ac:dyDescent="0.2">
      <c r="A2" s="457" t="s">
        <v>9</v>
      </c>
      <c r="B2" s="469" t="s">
        <v>89</v>
      </c>
      <c r="C2" s="472" t="s">
        <v>88</v>
      </c>
      <c r="D2" s="460" t="s">
        <v>7</v>
      </c>
      <c r="E2" s="466" t="s">
        <v>10</v>
      </c>
      <c r="F2" s="460" t="s">
        <v>18</v>
      </c>
      <c r="G2" s="463" t="s">
        <v>87</v>
      </c>
      <c r="H2" s="451" t="s">
        <v>83</v>
      </c>
      <c r="I2" s="452"/>
      <c r="M2" s="107"/>
    </row>
    <row r="3" spans="1:15" s="107" customFormat="1" ht="13.5" customHeight="1" thickBot="1" x14ac:dyDescent="0.25">
      <c r="A3" s="458"/>
      <c r="B3" s="470"/>
      <c r="C3" s="473"/>
      <c r="D3" s="461"/>
      <c r="E3" s="467"/>
      <c r="F3" s="461"/>
      <c r="G3" s="464"/>
      <c r="H3" s="455" t="s">
        <v>82</v>
      </c>
      <c r="I3" s="456"/>
      <c r="L3" s="108" t="str">
        <f>Questionnaire!$N$3</f>
        <v>High</v>
      </c>
      <c r="M3" s="107" t="s">
        <v>20</v>
      </c>
    </row>
    <row r="4" spans="1:15" s="109" customFormat="1" ht="13.5" thickBot="1" x14ac:dyDescent="0.25">
      <c r="A4" s="459"/>
      <c r="B4" s="471"/>
      <c r="C4" s="474"/>
      <c r="D4" s="462"/>
      <c r="E4" s="468"/>
      <c r="F4" s="462"/>
      <c r="G4" s="465"/>
      <c r="H4" s="84" t="s">
        <v>1</v>
      </c>
      <c r="I4" s="85" t="s">
        <v>6</v>
      </c>
      <c r="L4" s="108" t="str">
        <f>Questionnaire!$N$4</f>
        <v>Substantial</v>
      </c>
      <c r="M4" s="107" t="s">
        <v>3</v>
      </c>
    </row>
    <row r="5" spans="1:15" s="107" customFormat="1" ht="15" customHeight="1" thickBot="1" x14ac:dyDescent="0.25">
      <c r="A5" s="54" t="str">
        <f>Questionnaire!$A$3</f>
        <v>1. WORKING CONDITIONS</v>
      </c>
      <c r="B5" s="55"/>
      <c r="C5" s="55"/>
      <c r="D5" s="55"/>
      <c r="E5" s="56"/>
      <c r="F5" s="56"/>
      <c r="G5" s="56"/>
      <c r="H5" s="56"/>
      <c r="I5" s="278"/>
      <c r="L5" s="108" t="str">
        <f>Questionnaire!$N$5</f>
        <v>Moderate/Low</v>
      </c>
      <c r="M5" s="107" t="s">
        <v>21</v>
      </c>
    </row>
    <row r="6" spans="1:15" s="110" customFormat="1" ht="42.75" x14ac:dyDescent="0.2">
      <c r="A6" s="57" t="str">
        <f>Questionnaire!$A$4</f>
        <v>1.1 Respect of labour rights</v>
      </c>
      <c r="B6" s="330">
        <f>Questionnaire!J10</f>
        <v>3.2</v>
      </c>
      <c r="C6" s="331" t="str">
        <f>IF(B6&lt;1.5,$L$6,IF(B6&lt;2.5,$L$5,IF(B6&lt;3.5,$L$4,IF(B6&lt;4.5,$L$3,"n/a"))))</f>
        <v>Substantial</v>
      </c>
      <c r="D6" s="332" t="str">
        <f>IF(H6&lt;B6,"↑",IF(H6&gt;B6,"↓","↔"))</f>
        <v>↑</v>
      </c>
      <c r="E6" s="2" t="s">
        <v>289</v>
      </c>
      <c r="F6" s="1" t="s">
        <v>290</v>
      </c>
      <c r="G6" s="1"/>
      <c r="H6" s="234">
        <v>0</v>
      </c>
      <c r="I6" s="277" t="str">
        <f>IF(H6&lt;1.5,$L$6,IF(H6&lt;2.5,$L$5,IF(H6&lt;3.5,$L$4,IF(H6&lt;4.5,$L$3,"n/a"))))</f>
        <v>Not at all</v>
      </c>
      <c r="K6" s="110" t="s">
        <v>11</v>
      </c>
      <c r="L6" s="108" t="str">
        <f>Questionnaire!$N$6</f>
        <v>Not at all</v>
      </c>
      <c r="M6" s="110" t="s">
        <v>4</v>
      </c>
    </row>
    <row r="7" spans="1:15" s="110" customFormat="1" ht="28.5" x14ac:dyDescent="0.2">
      <c r="A7" s="58" t="str">
        <f>Questionnaire!$A$11</f>
        <v>1.2 Child Labour</v>
      </c>
      <c r="B7" s="333">
        <f>Questionnaire!J14</f>
        <v>4</v>
      </c>
      <c r="C7" s="334" t="str">
        <f>IF(B7&lt;1.5,$L$6,IF(B7&lt;2.5,$L$5,IF(B7&lt;3.5,$L$4,IF(B7&lt;4.5,$L$3,"n/a"))))</f>
        <v>High</v>
      </c>
      <c r="D7" s="335" t="str">
        <f>IF(H7&lt;B7,"↑",IF(H7&gt;B7,"↓","↔"))</f>
        <v>↑</v>
      </c>
      <c r="E7" s="3" t="s">
        <v>291</v>
      </c>
      <c r="F7" s="3" t="s">
        <v>292</v>
      </c>
      <c r="G7" s="3"/>
      <c r="H7" s="235">
        <v>0</v>
      </c>
      <c r="I7" s="277" t="str">
        <f>IF(H7&lt;1.5,$L$6,IF(H7&lt;2.5,$L$5,IF(H7&lt;3.5,$L$4,IF(H7&lt;4.5,$L$3,"n/a"))))</f>
        <v>Not at all</v>
      </c>
      <c r="K7" s="110" t="s">
        <v>12</v>
      </c>
      <c r="L7" s="108" t="str">
        <f>Questionnaire!$N$7</f>
        <v>n/a</v>
      </c>
    </row>
    <row r="8" spans="1:15" s="110" customFormat="1" ht="28.5" x14ac:dyDescent="0.2">
      <c r="A8" s="58" t="str">
        <f>Questionnaire!$A$15</f>
        <v>1.3 Job safety</v>
      </c>
      <c r="B8" s="333">
        <f>Questionnaire!J17</f>
        <v>3</v>
      </c>
      <c r="C8" s="336" t="str">
        <f>IF(B8&lt;1.5,$L$6,IF(B8&lt;2.5,$L$5,IF(B8&lt;3.5,$L$4,IF(B8&lt;4.5,$L$3,"n/a"))))</f>
        <v>Substantial</v>
      </c>
      <c r="D8" s="335" t="str">
        <f>IF(H8&lt;B8,"↑",IF(H8&gt;B8,"↓","↔"))</f>
        <v>↑</v>
      </c>
      <c r="E8" s="3" t="s">
        <v>293</v>
      </c>
      <c r="F8" s="3" t="s">
        <v>294</v>
      </c>
      <c r="G8" s="3"/>
      <c r="H8" s="235">
        <v>0</v>
      </c>
      <c r="I8" s="277" t="str">
        <f>IF(H8&lt;1.5,$L$6,IF(H8&lt;2.5,$L$5,IF(H8&lt;3.5,$L$4,IF(H8&lt;4.5,$L$3,"n/a"))))</f>
        <v>Not at all</v>
      </c>
      <c r="K8" s="110" t="s">
        <v>13</v>
      </c>
      <c r="L8" s="111"/>
    </row>
    <row r="9" spans="1:15" s="110" customFormat="1" ht="72" thickBot="1" x14ac:dyDescent="0.25">
      <c r="A9" s="59" t="str">
        <f>Questionnaire!$A$18</f>
        <v>1.4 Attractiveness</v>
      </c>
      <c r="B9" s="337">
        <f>Questionnaire!J21</f>
        <v>2.5</v>
      </c>
      <c r="C9" s="334" t="str">
        <f>IF(B9&lt;1.5,$L$6,IF(B9&lt;2.5,$L$5,IF(B9&lt;3.5,$L$4,IF(B9&lt;4.5,$L$3,"n/a"))))</f>
        <v>Substantial</v>
      </c>
      <c r="D9" s="338" t="str">
        <f>IF(H9&lt;B9,"↑",IF(H9&gt;B9,"↓","↔"))</f>
        <v>↑</v>
      </c>
      <c r="E9" s="4" t="s">
        <v>295</v>
      </c>
      <c r="F9" s="4" t="s">
        <v>296</v>
      </c>
      <c r="G9" s="4"/>
      <c r="H9" s="236">
        <v>0</v>
      </c>
      <c r="I9" s="247" t="str">
        <f>IF(H9&lt;1.5,$L$6,IF(H9&lt;2.5,$L$5,IF(H9&lt;3.5,$L$4,IF(H9&lt;4.5,$L$3,"n/a"))))</f>
        <v>Not at all</v>
      </c>
      <c r="L9" s="111"/>
    </row>
    <row r="10" spans="1:15" s="113" customFormat="1" ht="18" customHeight="1" thickTop="1" thickBot="1" x14ac:dyDescent="0.25">
      <c r="A10" s="60" t="s">
        <v>14</v>
      </c>
      <c r="B10" s="339">
        <f>IF(COUNT(B6:B9)=0,"n/a",(AVERAGE(B6:B9)))</f>
        <v>3.1749999999999998</v>
      </c>
      <c r="C10" s="396" t="str">
        <f>IF(B10&lt;1.5,$L$6,IF(B10&lt;2.5,$L$5,IF(B10&lt;3.5,$L$4,IF(B10&lt;4.5,$L$3,"n/a"))))</f>
        <v>Substantial</v>
      </c>
      <c r="D10" s="340" t="str">
        <f>IF(H10&lt;B10,"↑",IF(H10&gt;B10,"↓","↔"))</f>
        <v>↑</v>
      </c>
      <c r="E10" s="11"/>
      <c r="F10" s="112"/>
      <c r="G10" s="112"/>
      <c r="H10" s="12">
        <f>AVERAGE(H6:H9)</f>
        <v>0</v>
      </c>
      <c r="I10" s="276" t="str">
        <f>IF(H10&lt;1.5,$L$6,IF(H10&lt;2.5,$L$5,IF(H10&lt;3.5,$L$4,IF(H10&lt;4.5,$L$3,"n/a"))))</f>
        <v>Not at all</v>
      </c>
      <c r="O10" s="284"/>
    </row>
    <row r="11" spans="1:15" s="110" customFormat="1" ht="15" customHeight="1" thickBot="1" x14ac:dyDescent="0.25">
      <c r="A11" s="61" t="str">
        <f>Questionnaire!$A$22</f>
        <v>2. LAND &amp; WATER RIGHTS</v>
      </c>
      <c r="B11" s="341"/>
      <c r="C11" s="341"/>
      <c r="D11" s="342"/>
      <c r="E11" s="62"/>
      <c r="F11" s="62"/>
      <c r="G11" s="62"/>
      <c r="H11" s="62"/>
      <c r="I11" s="279"/>
    </row>
    <row r="12" spans="1:15" s="110" customFormat="1" ht="50.25" customHeight="1" x14ac:dyDescent="0.2">
      <c r="A12" s="63" t="str">
        <f>Questionnaire!$A$23</f>
        <v xml:space="preserve">2.1 Adherence to VGGT </v>
      </c>
      <c r="B12" s="343">
        <f>Questionnaire!J26</f>
        <v>1</v>
      </c>
      <c r="C12" s="344" t="str">
        <f>IF(B12&lt;1.5,$L$6,IF(B12&lt;2.5,$L$5,IF(B12&lt;3.5,$L$4,IF(B12&lt;4.5,$L$3,"n/a"))))</f>
        <v>Not at all</v>
      </c>
      <c r="D12" s="335" t="str">
        <f>IF(H12&lt;B12,"↑",IF(H12&gt;B12,"↓","↔"))</f>
        <v>↑</v>
      </c>
      <c r="E12" s="5" t="s">
        <v>285</v>
      </c>
      <c r="F12" s="1" t="s">
        <v>286</v>
      </c>
      <c r="G12" s="1"/>
      <c r="H12" s="234">
        <v>0</v>
      </c>
      <c r="I12" s="277" t="str">
        <f>IF(H12&lt;1.5,$L$6,IF(H12&lt;2.5,$L$5,IF(H12&lt;3.5,$L$4,IF(H12&lt;4.5,$L$3,"n/a"))))</f>
        <v>Not at all</v>
      </c>
    </row>
    <row r="13" spans="1:15" s="110" customFormat="1" ht="104.25" customHeight="1" x14ac:dyDescent="0.2">
      <c r="A13" s="64" t="str">
        <f>Questionnaire!$A$27</f>
        <v>2.2 Transparency, participation and consultation</v>
      </c>
      <c r="B13" s="345">
        <f>Questionnaire!J32</f>
        <v>2</v>
      </c>
      <c r="C13" s="336" t="str">
        <f>IF(B13&lt;1.5,$L$6,IF(B13&lt;2.5,$L$5,IF(B13&lt;3.5,$L$4,IF(B13&lt;4.5,$L$3,"n/a"))))</f>
        <v>Moderate/Low</v>
      </c>
      <c r="D13" s="335" t="str">
        <f>IF(H13&lt;B13,"↑",IF(H13&gt;B13,"↓","↔"))</f>
        <v>↑</v>
      </c>
      <c r="E13" s="6" t="s">
        <v>288</v>
      </c>
      <c r="F13" s="3" t="s">
        <v>297</v>
      </c>
      <c r="G13" s="3"/>
      <c r="H13" s="235">
        <v>0</v>
      </c>
      <c r="I13" s="277" t="str">
        <f>IF(H13&lt;1.5,$L$6,IF(H13&lt;2.5,$L$5,IF(H13&lt;3.5,$L$4,IF(H13&lt;4.5,$L$3,"n/a"))))</f>
        <v>Not at all</v>
      </c>
    </row>
    <row r="14" spans="1:15" s="110" customFormat="1" ht="18.75" customHeight="1" thickBot="1" x14ac:dyDescent="0.25">
      <c r="A14" s="65" t="str">
        <f>Questionnaire!$A$33</f>
        <v>2.3  Equity,compensation and justice</v>
      </c>
      <c r="B14" s="346">
        <f>Questionnaire!J38</f>
        <v>2</v>
      </c>
      <c r="C14" s="334" t="str">
        <f>IF(B14&lt;1.5,$L$6,IF(B14&lt;2.5,$L$5,IF(B14&lt;3.5,$L$4,IF(B14&lt;4.5,$L$3,"n/a"))))</f>
        <v>Moderate/Low</v>
      </c>
      <c r="D14" s="338" t="str">
        <f>IF(H14&lt;B14,"↑",IF(H14&gt;B14,"↓","↔"))</f>
        <v>↑</v>
      </c>
      <c r="E14" s="7" t="s">
        <v>287</v>
      </c>
      <c r="F14" s="4" t="s">
        <v>287</v>
      </c>
      <c r="G14" s="4"/>
      <c r="H14" s="236">
        <v>0</v>
      </c>
      <c r="I14" s="247" t="str">
        <f>IF(H14&lt;1.5,$L$6,IF(H14&lt;2.5,$L$5,IF(H14&lt;3.5,$L$4,IF(H14&lt;4.5,$L$3,"n/a"))))</f>
        <v>Not at all</v>
      </c>
    </row>
    <row r="15" spans="1:15" s="107" customFormat="1" ht="14.25" thickTop="1" thickBot="1" x14ac:dyDescent="0.25">
      <c r="A15" s="66" t="s">
        <v>14</v>
      </c>
      <c r="B15" s="347">
        <f>IF(COUNT(B12:B14)=0,"n/a",(AVERAGE(B12:B14)))</f>
        <v>1.6666666666666667</v>
      </c>
      <c r="C15" s="348" t="str">
        <f>IF(B15&lt;1.5,$L$6,IF(B15&lt;2.5,$L$5,IF(B15&lt;3.5,$L$4,IF(B15&lt;4.5,$L$3,"n/a"))))</f>
        <v>Moderate/Low</v>
      </c>
      <c r="D15" s="340" t="str">
        <f>IF(H15&lt;B15,"↑",IF(H15&gt;B15,"↓","↔"))</f>
        <v>↑</v>
      </c>
      <c r="E15" s="112"/>
      <c r="F15" s="112"/>
      <c r="G15" s="112"/>
      <c r="H15" s="10">
        <f>AVERAGE(H12:H14)</f>
        <v>0</v>
      </c>
      <c r="I15" s="276" t="str">
        <f>IF(H15&lt;1.5,$L$6,IF(H15&lt;2.5,$L$5,IF(H15&lt;3.5,$L$4,IF(H15&lt;4.5,$L$3,"n/a"))))</f>
        <v>Not at all</v>
      </c>
    </row>
    <row r="16" spans="1:15" s="110" customFormat="1" ht="15" customHeight="1" thickBot="1" x14ac:dyDescent="0.25">
      <c r="A16" s="67" t="str">
        <f>Questionnaire!$A$39</f>
        <v>3. GENDER EQUALITY</v>
      </c>
      <c r="B16" s="341"/>
      <c r="C16" s="341"/>
      <c r="D16" s="341"/>
      <c r="E16" s="68"/>
      <c r="F16" s="68"/>
      <c r="G16" s="68"/>
      <c r="H16" s="68"/>
      <c r="I16" s="280"/>
    </row>
    <row r="17" spans="1:9" s="110" customFormat="1" ht="32.25" customHeight="1" x14ac:dyDescent="0.2">
      <c r="A17" s="69" t="str">
        <f>Questionnaire!$A$40</f>
        <v>3.1 Economic activities</v>
      </c>
      <c r="B17" s="343">
        <f>Questionnaire!J43</f>
        <v>2</v>
      </c>
      <c r="C17" s="344" t="str">
        <f t="shared" ref="C17:C22" si="0">IF(B17&lt;1.5,$L$6,IF(B17&lt;2.5,$L$5,IF(B17&lt;3.5,$L$4,IF(B17&lt;4.5,$L$3,"n/a"))))</f>
        <v>Moderate/Low</v>
      </c>
      <c r="D17" s="335" t="str">
        <f>IF(H17&lt;B17,"↑",IF(H17&gt;B17,"↓","↔"))</f>
        <v>↑</v>
      </c>
      <c r="E17" s="5" t="s">
        <v>298</v>
      </c>
      <c r="F17" s="1" t="s">
        <v>300</v>
      </c>
      <c r="G17" s="1"/>
      <c r="H17" s="234">
        <v>0</v>
      </c>
      <c r="I17" s="277" t="str">
        <f t="shared" ref="I17:I22" si="1">IF(H17&lt;1.5,$L$6,IF(H17&lt;2.5,$L$5,IF(H17&lt;3.5,$L$4,IF(H17&lt;4.5,$L$3,"n/a"))))</f>
        <v>Not at all</v>
      </c>
    </row>
    <row r="18" spans="1:9" s="110" customFormat="1" ht="59.25" customHeight="1" x14ac:dyDescent="0.2">
      <c r="A18" s="69" t="str">
        <f>Questionnaire!$A$44</f>
        <v>3.2 Access to resources and services</v>
      </c>
      <c r="B18" s="345">
        <f>Questionnaire!J49</f>
        <v>2</v>
      </c>
      <c r="C18" s="349" t="str">
        <f t="shared" si="0"/>
        <v>Moderate/Low</v>
      </c>
      <c r="D18" s="335" t="str">
        <f t="shared" ref="D18:D20" si="2">IF(H18&lt;B18,"↑",IF(H18&gt;B18,"↓","↔"))</f>
        <v>↑</v>
      </c>
      <c r="E18" s="6" t="s">
        <v>301</v>
      </c>
      <c r="F18" s="3" t="s">
        <v>302</v>
      </c>
      <c r="G18" s="3"/>
      <c r="H18" s="235">
        <v>0</v>
      </c>
      <c r="I18" s="277" t="str">
        <f t="shared" si="1"/>
        <v>Not at all</v>
      </c>
    </row>
    <row r="19" spans="1:9" s="110" customFormat="1" ht="42.75" x14ac:dyDescent="0.2">
      <c r="A19" s="69" t="str">
        <f>Questionnaire!$A$50</f>
        <v>3.3 Decision making</v>
      </c>
      <c r="B19" s="345">
        <f>Questionnaire!J56</f>
        <v>2</v>
      </c>
      <c r="C19" s="336" t="str">
        <f t="shared" si="0"/>
        <v>Moderate/Low</v>
      </c>
      <c r="D19" s="350" t="str">
        <f t="shared" si="2"/>
        <v>↑</v>
      </c>
      <c r="E19" s="239" t="s">
        <v>303</v>
      </c>
      <c r="F19" s="3" t="s">
        <v>304</v>
      </c>
      <c r="G19" s="240"/>
      <c r="H19" s="238">
        <v>0</v>
      </c>
      <c r="I19" s="277" t="str">
        <f t="shared" si="1"/>
        <v>Not at all</v>
      </c>
    </row>
    <row r="20" spans="1:9" s="110" customFormat="1" ht="28.5" x14ac:dyDescent="0.2">
      <c r="A20" s="69" t="str">
        <f>Questionnaire!$A$57</f>
        <v>3.4 Leadership and empowerment</v>
      </c>
      <c r="B20" s="345">
        <f>Questionnaire!J62</f>
        <v>2.25</v>
      </c>
      <c r="C20" s="334" t="str">
        <f t="shared" si="0"/>
        <v>Moderate/Low</v>
      </c>
      <c r="D20" s="335" t="str">
        <f t="shared" si="2"/>
        <v>↑</v>
      </c>
      <c r="E20" s="239" t="s">
        <v>305</v>
      </c>
      <c r="F20" s="83" t="s">
        <v>306</v>
      </c>
      <c r="G20" s="83"/>
      <c r="H20" s="235">
        <v>0</v>
      </c>
      <c r="I20" s="277" t="str">
        <f t="shared" si="1"/>
        <v>Not at all</v>
      </c>
    </row>
    <row r="21" spans="1:9" s="110" customFormat="1" ht="15" thickBot="1" x14ac:dyDescent="0.25">
      <c r="A21" s="70" t="str">
        <f>Questionnaire!$A$63</f>
        <v>3.5 Hardship and division of labour</v>
      </c>
      <c r="B21" s="346">
        <f>Questionnaire!J66</f>
        <v>2.5</v>
      </c>
      <c r="C21" s="351" t="str">
        <f t="shared" si="0"/>
        <v>Substantial</v>
      </c>
      <c r="D21" s="338" t="str">
        <f>IF(H21&lt;B21,"↑",IF(H21&gt;B21,"↓","↔"))</f>
        <v>↑</v>
      </c>
      <c r="E21" s="239" t="s">
        <v>307</v>
      </c>
      <c r="F21" s="4" t="s">
        <v>306</v>
      </c>
      <c r="G21" s="4"/>
      <c r="H21" s="236">
        <v>0</v>
      </c>
      <c r="I21" s="247" t="str">
        <f t="shared" si="1"/>
        <v>Not at all</v>
      </c>
    </row>
    <row r="22" spans="1:9" s="107" customFormat="1" ht="14.25" thickTop="1" thickBot="1" x14ac:dyDescent="0.25">
      <c r="A22" s="82" t="s">
        <v>14</v>
      </c>
      <c r="B22" s="347">
        <f>IF(COUNT(B17:B21)=0,"n/a",(AVERAGE(B17:B21)))</f>
        <v>2.15</v>
      </c>
      <c r="C22" s="352" t="str">
        <f t="shared" si="0"/>
        <v>Moderate/Low</v>
      </c>
      <c r="D22" s="340" t="str">
        <f>IF(H22&lt;B22,"↑",IF(H22&gt;B22,"↓","↔"))</f>
        <v>↑</v>
      </c>
      <c r="E22" s="112"/>
      <c r="F22" s="112"/>
      <c r="G22" s="112"/>
      <c r="H22" s="10">
        <f>AVERAGE(H17:H21)</f>
        <v>0</v>
      </c>
      <c r="I22" s="276" t="str">
        <f t="shared" si="1"/>
        <v>Not at all</v>
      </c>
    </row>
    <row r="23" spans="1:9" s="110" customFormat="1" ht="15" customHeight="1" thickBot="1" x14ac:dyDescent="0.25">
      <c r="A23" s="53" t="str">
        <f>Questionnaire!$A$67</f>
        <v>4. FOOD AND NUTRITION SECURITY</v>
      </c>
      <c r="B23" s="341"/>
      <c r="C23" s="341"/>
      <c r="D23" s="341"/>
      <c r="E23" s="71"/>
      <c r="F23" s="71"/>
      <c r="G23" s="71"/>
      <c r="H23" s="71"/>
      <c r="I23" s="281"/>
    </row>
    <row r="24" spans="1:9" s="110" customFormat="1" ht="35.25" customHeight="1" thickBot="1" x14ac:dyDescent="0.25">
      <c r="A24" s="72" t="str">
        <f>Questionnaire!$A$68</f>
        <v xml:space="preserve">4.1 Availability of food </v>
      </c>
      <c r="B24" s="343">
        <f>Questionnaire!J71</f>
        <v>2.5</v>
      </c>
      <c r="C24" s="344" t="str">
        <f>IF(B24&lt;1.5,$L$6,IF(B24&lt;2.5,$L$5,IF(B24&lt;3.5,$L$4,IF(B24&lt;4.5,$L$3,"n/a"))))</f>
        <v>Substantial</v>
      </c>
      <c r="D24" s="332" t="str">
        <f>IF(H24&lt;B24,"↑",IF(H24&gt;B24,"↓","↔"))</f>
        <v>↑</v>
      </c>
      <c r="E24" s="5" t="s">
        <v>308</v>
      </c>
      <c r="F24" s="1"/>
      <c r="G24" s="1"/>
      <c r="H24" s="234">
        <v>0</v>
      </c>
      <c r="I24" s="277" t="str">
        <f>IF(H24&lt;1.5,$L$6,IF(H24&lt;2.5,$L$5,IF(H24&lt;3.5,$L$4,IF(H24&lt;4.5,$L$3,"n/a"))))</f>
        <v>Not at all</v>
      </c>
    </row>
    <row r="25" spans="1:9" s="110" customFormat="1" ht="44.25" customHeight="1" x14ac:dyDescent="0.2">
      <c r="A25" s="73" t="str">
        <f>Questionnaire!$A$72</f>
        <v xml:space="preserve">4.2 Accessibility of food </v>
      </c>
      <c r="B25" s="345">
        <f>Questionnaire!J75</f>
        <v>2.5</v>
      </c>
      <c r="C25" s="336" t="str">
        <f>IF(B25&lt;1.5,$L$6,IF(B25&lt;2.5,$L$5,IF(B25&lt;3.5,$L$4,IF(B25&lt;4.5,$L$3,"n/a"))))</f>
        <v>Substantial</v>
      </c>
      <c r="D25" s="335" t="str">
        <f>IF(H25&lt;B25,"↑",IF(H25&gt;B25,"↓","↔"))</f>
        <v>↑</v>
      </c>
      <c r="E25" s="5" t="s">
        <v>309</v>
      </c>
      <c r="F25" s="3" t="s">
        <v>316</v>
      </c>
      <c r="G25" s="3"/>
      <c r="H25" s="235">
        <v>0</v>
      </c>
      <c r="I25" s="277" t="str">
        <f>IF(H25&lt;1.5,$L$6,IF(H25&lt;2.5,$L$5,IF(H25&lt;3.5,$L$4,IF(H25&lt;4.5,$L$3,"n/a"))))</f>
        <v>Not at all</v>
      </c>
    </row>
    <row r="26" spans="1:9" s="110" customFormat="1" ht="43.5" customHeight="1" x14ac:dyDescent="0.2">
      <c r="A26" s="74" t="str">
        <f>Questionnaire!$A$76</f>
        <v xml:space="preserve">4.3 Utilisation and nutritional adequacy </v>
      </c>
      <c r="B26" s="345">
        <f>Questionnaire!J80</f>
        <v>3</v>
      </c>
      <c r="C26" s="336" t="str">
        <f>IF(B26&lt;1.5,$L$6,IF(B26&lt;2.5,$L$5,IF(B26&lt;3.5,$L$4,IF(B26&lt;4.5,$L$3,"n/a"))))</f>
        <v>Substantial</v>
      </c>
      <c r="D26" s="335" t="str">
        <f>IF(H26&lt;B26,"↑",IF(H26&gt;B26,"↓","↔"))</f>
        <v>↑</v>
      </c>
      <c r="E26" s="6" t="s">
        <v>310</v>
      </c>
      <c r="F26" s="3" t="s">
        <v>311</v>
      </c>
      <c r="G26" s="3"/>
      <c r="H26" s="235">
        <v>0</v>
      </c>
      <c r="I26" s="277" t="str">
        <f>IF(H26&lt;1.5,$L$6,IF(H26&lt;2.5,$L$5,IF(H26&lt;3.5,$L$4,IF(H26&lt;4.5,$L$3,"n/a"))))</f>
        <v>Not at all</v>
      </c>
    </row>
    <row r="27" spans="1:9" s="110" customFormat="1" ht="47.25" customHeight="1" thickBot="1" x14ac:dyDescent="0.25">
      <c r="A27" s="75" t="str">
        <f>Questionnaire!$A$81</f>
        <v xml:space="preserve">4.4 Stability </v>
      </c>
      <c r="B27" s="346">
        <f>Questionnaire!J84</f>
        <v>1.5</v>
      </c>
      <c r="C27" s="334" t="str">
        <f>IF(B27&lt;1.5,$L$6,IF(B27&lt;2.5,$L$5,IF(B27&lt;3.5,$L$4,IF(B27&lt;4.5,$L$3,"n/a"))))</f>
        <v>Moderate/Low</v>
      </c>
      <c r="D27" s="338" t="str">
        <f>IF(H27&lt;B27,"↑",IF(H27&gt;B27,"↓","↔"))</f>
        <v>↑</v>
      </c>
      <c r="E27" s="7" t="s">
        <v>312</v>
      </c>
      <c r="F27" s="4" t="s">
        <v>313</v>
      </c>
      <c r="G27" s="4"/>
      <c r="H27" s="236">
        <v>0</v>
      </c>
      <c r="I27" s="247" t="str">
        <f>IF(H27&lt;1.5,$L$6,IF(H27&lt;2.5,$L$5,IF(H27&lt;3.5,$L$4,IF(H27&lt;4.5,$L$3,"n/a"))))</f>
        <v>Not at all</v>
      </c>
    </row>
    <row r="28" spans="1:9" s="107" customFormat="1" ht="14.25" thickTop="1" thickBot="1" x14ac:dyDescent="0.25">
      <c r="A28" s="76" t="s">
        <v>14</v>
      </c>
      <c r="B28" s="347">
        <f>IF(COUNT(B24:B27)=0,"n/a",(AVERAGE(B24:B27)))</f>
        <v>2.375</v>
      </c>
      <c r="C28" s="348" t="str">
        <f>IF(B28&lt;1.5,$L$6,IF(B28&lt;2.5,$L$5,IF(B28&lt;3.5,$L$4,IF(B28&lt;4.5,$L$3,"n/a"))))</f>
        <v>Moderate/Low</v>
      </c>
      <c r="D28" s="340" t="str">
        <f>IF(H28&lt;B28,"↑",IF(H28&gt;B28,"↓","↔"))</f>
        <v>↑</v>
      </c>
      <c r="E28" s="112"/>
      <c r="F28" s="112"/>
      <c r="G28" s="112"/>
      <c r="H28" s="10">
        <f>AVERAGE(H24:H27)</f>
        <v>0</v>
      </c>
      <c r="I28" s="276" t="str">
        <f>IF(H28&lt;1.5,$L$6,IF(H28&lt;2.5,$L$5,IF(H28&lt;3.5,$L$4,IF(H28&lt;4.5,$L$3,"n/a"))))</f>
        <v>Not at all</v>
      </c>
    </row>
    <row r="29" spans="1:9" s="107" customFormat="1" ht="13.5" thickBot="1" x14ac:dyDescent="0.25">
      <c r="A29" s="302" t="str">
        <f>Questionnaire!$A$85</f>
        <v>5. SOCIAL CAPITAL</v>
      </c>
      <c r="B29" s="353"/>
      <c r="C29" s="354"/>
      <c r="D29" s="354"/>
      <c r="E29" s="294"/>
      <c r="F29" s="294"/>
      <c r="G29" s="294"/>
      <c r="H29" s="295"/>
      <c r="I29" s="296"/>
    </row>
    <row r="30" spans="1:9" s="107" customFormat="1" ht="45.75" customHeight="1" thickBot="1" x14ac:dyDescent="0.25">
      <c r="A30" s="299" t="str">
        <f>Questionnaire!$A$86</f>
        <v>5.1 Strength of producer organisations</v>
      </c>
      <c r="B30" s="355">
        <f>Questionnaire!J91</f>
        <v>1</v>
      </c>
      <c r="C30" s="331" t="str">
        <f>IF(B30&lt;1.5,$L$6,IF(B30&lt;2.5,$L$5,IF(B30&lt;3.5,$L$4,IF(B30&lt;4.5,$L$3,"n/a"))))</f>
        <v>Not at all</v>
      </c>
      <c r="D30" s="332" t="str">
        <f t="shared" ref="D30:D32" si="3">IF(H30&lt;B30,"↑",IF(H30&gt;B30,"↓","↔"))</f>
        <v>↑</v>
      </c>
      <c r="E30" s="7" t="s">
        <v>314</v>
      </c>
      <c r="F30" s="4" t="s">
        <v>315</v>
      </c>
      <c r="G30" s="399"/>
      <c r="H30" s="234">
        <v>0</v>
      </c>
      <c r="I30" s="277" t="str">
        <f>IF(H30&lt;1.5,$L$6,IF(H30&lt;2.5,$L$5,IF(H30&lt;3.5,$L$4,IF(H30&lt;4.5,$L$3,"n/a"))))</f>
        <v>Not at all</v>
      </c>
    </row>
    <row r="31" spans="1:9" s="107" customFormat="1" ht="72.75" thickTop="1" thickBot="1" x14ac:dyDescent="0.25">
      <c r="A31" s="300" t="str">
        <f>Questionnaire!$A$92</f>
        <v>5.2 Information and confidence</v>
      </c>
      <c r="B31" s="356">
        <f>Questionnaire!J95</f>
        <v>2</v>
      </c>
      <c r="C31" s="336" t="str">
        <f>IF(B31&lt;1.5,$L$6,IF(B31&lt;2.5,$L$5,IF(B31&lt;3.5,$L$4,IF(B31&lt;4.5,$L$3,"n/a"))))</f>
        <v>Moderate/Low</v>
      </c>
      <c r="D31" s="349" t="str">
        <f t="shared" si="3"/>
        <v>↑</v>
      </c>
      <c r="E31" s="7" t="s">
        <v>314</v>
      </c>
      <c r="F31" s="4" t="s">
        <v>317</v>
      </c>
      <c r="G31" s="400"/>
      <c r="H31" s="234">
        <v>0</v>
      </c>
      <c r="I31" s="277" t="str">
        <f>IF(H31&lt;1.5,$L$6,IF(H31&lt;2.5,$L$5,IF(H31&lt;3.5,$L$4,IF(H31&lt;4.5,$L$3,"n/a"))))</f>
        <v>Not at all</v>
      </c>
    </row>
    <row r="32" spans="1:9" s="107" customFormat="1" ht="30" thickTop="1" thickBot="1" x14ac:dyDescent="0.25">
      <c r="A32" s="301" t="str">
        <f>Questionnaire!$A$96</f>
        <v>5.3 Social involvement</v>
      </c>
      <c r="B32" s="357">
        <f>Questionnaire!J100</f>
        <v>2.3333333333333335</v>
      </c>
      <c r="C32" s="334" t="str">
        <f>IF(B32&lt;1.5,$L$6,IF(B32&lt;2.5,$L$5,IF(B32&lt;3.5,$L$4,IF(B32&lt;4.5,$L$3,"n/a"))))</f>
        <v>Moderate/Low</v>
      </c>
      <c r="D32" s="351" t="str">
        <f t="shared" si="3"/>
        <v>↑</v>
      </c>
      <c r="E32" s="7" t="s">
        <v>318</v>
      </c>
      <c r="F32" s="4" t="s">
        <v>319</v>
      </c>
      <c r="G32" s="401"/>
      <c r="H32" s="236">
        <v>0</v>
      </c>
      <c r="I32" s="243" t="str">
        <f>IF(H32&lt;1.5,$L$6,IF(H32&lt;2.5,$L$5,IF(H32&lt;3.5,$L$4,IF(H32&lt;4.5,$L$3,"n/a"))))</f>
        <v>Not at all</v>
      </c>
    </row>
    <row r="33" spans="1:9" s="107" customFormat="1" ht="14.25" thickTop="1" thickBot="1" x14ac:dyDescent="0.25">
      <c r="A33" s="297" t="s">
        <v>14</v>
      </c>
      <c r="B33" s="347">
        <f>IF(COUNT(B30:B32)=0,"n/a",(AVERAGE(B30:B32)))</f>
        <v>1.7777777777777779</v>
      </c>
      <c r="C33" s="348" t="str">
        <f>IF(B33&lt;1.5,$L$6,IF(B33&lt;2.5,$L$5,IF(B33&lt;3.5,$L$4,IF(B33&lt;4.5,$L$3,"n/a"))))</f>
        <v>Moderate/Low</v>
      </c>
      <c r="D33" s="340" t="str">
        <f>IF(H33&lt;B33,"↑",IF(H33&gt;B33,"↓","↔"))</f>
        <v>↑</v>
      </c>
      <c r="E33" s="112"/>
      <c r="F33" s="298"/>
      <c r="G33" s="112"/>
      <c r="H33" s="10">
        <f>AVERAGE(H30:H32)</f>
        <v>0</v>
      </c>
      <c r="I33" s="285" t="str">
        <f>IF(H33&lt;1.5,$L$6,IF(H33&lt;2.5,$L$5,IF(H33&lt;3.5,$L$4,IF(H33&lt;4.5,$L$3,"n/a"))))</f>
        <v>Not at all</v>
      </c>
    </row>
    <row r="34" spans="1:9" s="110" customFormat="1" ht="15" customHeight="1" thickBot="1" x14ac:dyDescent="0.25">
      <c r="A34" s="77" t="str">
        <f>Questionnaire!$A$101</f>
        <v>6. LIVING CONDITIONS</v>
      </c>
      <c r="B34" s="358"/>
      <c r="C34" s="359"/>
      <c r="D34" s="359"/>
      <c r="E34" s="79"/>
      <c r="F34" s="79"/>
      <c r="G34" s="79"/>
      <c r="H34" s="78"/>
      <c r="I34" s="282"/>
    </row>
    <row r="35" spans="1:9" s="110" customFormat="1" ht="15" customHeight="1" thickBot="1" x14ac:dyDescent="0.25">
      <c r="A35" s="244" t="str">
        <f>Questionnaire!$A$102</f>
        <v>6.1 Health services</v>
      </c>
      <c r="B35" s="360">
        <f>Questionnaire!J106</f>
        <v>3</v>
      </c>
      <c r="C35" s="344" t="str">
        <f>IF(B35&lt;1.5,$L$6,IF(B35&lt;2.5,$L$5,IF(B35&lt;3.5,$L$4,IF(B35&lt;4.5,$L$3,"n/a"))))</f>
        <v>Substantial</v>
      </c>
      <c r="D35" s="361" t="str">
        <f>IF(H35&lt;B35,"↑",IF(H35&gt;B35,"↓","↔"))</f>
        <v>↑</v>
      </c>
      <c r="E35" s="5" t="s">
        <v>320</v>
      </c>
      <c r="F35" s="241"/>
      <c r="G35" s="5"/>
      <c r="H35" s="237">
        <v>0</v>
      </c>
      <c r="I35" s="277" t="str">
        <f>IF(H35&lt;1.5,$L$6,IF(H35&lt;2.5,$L$5,IF(H35&lt;3.5,$L$4,IF(H35&lt;4.5,$L$3,"n/a"))))</f>
        <v>Not at all</v>
      </c>
    </row>
    <row r="36" spans="1:9" s="110" customFormat="1" ht="15" customHeight="1" thickTop="1" thickBot="1" x14ac:dyDescent="0.25">
      <c r="A36" s="80" t="str">
        <f>Questionnaire!$A$107</f>
        <v>6.2 Housing</v>
      </c>
      <c r="B36" s="345">
        <f>Questionnaire!J110</f>
        <v>3.5</v>
      </c>
      <c r="C36" s="336" t="str">
        <f>IF(B36&lt;1.5,$L$6,IF(B36&lt;2.5,$L$5,IF(B36&lt;3.5,$L$4,IF(B36&lt;4.5,$L$3,"n/a"))))</f>
        <v>High</v>
      </c>
      <c r="D36" s="336" t="str">
        <f>IF(H36&lt;B36,"↑",IF(H36&gt;B36,"↓","↔"))</f>
        <v>↑</v>
      </c>
      <c r="E36" s="6" t="s">
        <v>321</v>
      </c>
      <c r="F36" s="242"/>
      <c r="G36" s="6"/>
      <c r="H36" s="237">
        <v>0</v>
      </c>
      <c r="I36" s="277" t="str">
        <f>IF(H36&lt;1.5,$L$6,IF(H36&lt;2.5,$L$5,IF(H36&lt;3.5,$L$4,IF(H36&lt;4.5,$L$3,"n/a"))))</f>
        <v>Not at all</v>
      </c>
    </row>
    <row r="37" spans="1:9" s="110" customFormat="1" ht="15" customHeight="1" thickTop="1" thickBot="1" x14ac:dyDescent="0.25">
      <c r="A37" s="245" t="str">
        <f>Questionnaire!$A$111</f>
        <v>6.3 Education and training</v>
      </c>
      <c r="B37" s="360">
        <f>Questionnaire!J115</f>
        <v>3</v>
      </c>
      <c r="C37" s="336" t="str">
        <f>IF(B37&lt;1.5,$L$6,IF(B37&lt;2.5,$L$5,IF(B37&lt;3.5,$L$4,IF(B37&lt;4.5,$L$3,"n/a"))))</f>
        <v>Substantial</v>
      </c>
      <c r="D37" s="361" t="str">
        <f>IF(H37&lt;B37,"↑",IF(H37&gt;B37,"↓","↔"))</f>
        <v>↑</v>
      </c>
      <c r="E37" s="6" t="s">
        <v>321</v>
      </c>
      <c r="F37" s="242"/>
      <c r="G37" s="6"/>
      <c r="H37" s="237">
        <v>0</v>
      </c>
      <c r="I37" s="277" t="str">
        <f>IF(H37&lt;1.5,$L$6,IF(H37&lt;2.5,$L$5,IF(H37&lt;3.5,$L$4,IF(H37&lt;4.5,$L$3,"n/a"))))</f>
        <v>Not at all</v>
      </c>
    </row>
    <row r="38" spans="1:9" s="110" customFormat="1" ht="15" customHeight="1" thickTop="1" thickBot="1" x14ac:dyDescent="0.25">
      <c r="A38" s="246" t="str">
        <f>Questionnaire!$A$116</f>
        <v>6.4 Mobility ??????</v>
      </c>
      <c r="B38" s="346">
        <f>Questionnaire!J120</f>
        <v>3</v>
      </c>
      <c r="C38" s="334" t="str">
        <f>IF(B38&lt;1.5,$L$6,IF(B38&lt;2.5,$L$5,IF(B38&lt;3.5,$L$4,IF(B38&lt;4.5,$L$3,"n/a"))))</f>
        <v>Substantial</v>
      </c>
      <c r="D38" s="351" t="str">
        <f>IF(H38&lt;B38,"↑",IF(H38&gt;B38,"↓","↔"))</f>
        <v>↑</v>
      </c>
      <c r="E38" s="8" t="s">
        <v>321</v>
      </c>
      <c r="F38" s="9"/>
      <c r="G38" s="9"/>
      <c r="H38" s="237">
        <v>0</v>
      </c>
      <c r="I38" s="247" t="str">
        <f>IF(H38&lt;1.5,$L$6,IF(H38&lt;2.5,$L$5,IF(H38&lt;3.5,$L$4,IF(H38&lt;4.5,$L$3,"n/a"))))</f>
        <v>Not at all</v>
      </c>
    </row>
    <row r="39" spans="1:9" s="107" customFormat="1" ht="14.25" thickTop="1" thickBot="1" x14ac:dyDescent="0.25">
      <c r="A39" s="81" t="s">
        <v>14</v>
      </c>
      <c r="B39" s="339">
        <f>IF(COUNT(B35:B38)=0,"n/a",(AVERAGE(B35:B38)))</f>
        <v>3.125</v>
      </c>
      <c r="C39" s="348" t="str">
        <f>IF(B39&lt;1.5,$L$6,IF(B39&lt;2.5,$L$5,IF(B39&lt;3.5,$L$4,IF(B39&lt;4.5,$L$3,"n/a"))))</f>
        <v>Substantial</v>
      </c>
      <c r="D39" s="340" t="str">
        <f>IF(H39&lt;B39,"↑",IF(H39&gt;B39,"↓","↔"))</f>
        <v>↑</v>
      </c>
      <c r="E39" s="112"/>
      <c r="F39" s="112"/>
      <c r="G39" s="112"/>
      <c r="H39" s="10">
        <f>AVERAGE(H35:H38)</f>
        <v>0</v>
      </c>
      <c r="I39" s="283" t="str">
        <f>IF(H39&lt;1.5,$L$6,IF(H39&lt;2.5,$L$5,IF(H39&lt;3.5,$L$4,IF(H39&lt;4.5,$L$3,"n/a"))))</f>
        <v>Not at all</v>
      </c>
    </row>
    <row r="40" spans="1:9" x14ac:dyDescent="0.2">
      <c r="B40" s="272"/>
      <c r="C40" s="275"/>
      <c r="I40" s="275"/>
    </row>
    <row r="41" spans="1:9" x14ac:dyDescent="0.2">
      <c r="C41" s="115"/>
    </row>
    <row r="44" spans="1:9" x14ac:dyDescent="0.2">
      <c r="D44" s="93"/>
      <c r="I44" s="93"/>
    </row>
    <row r="45" spans="1:9" x14ac:dyDescent="0.2">
      <c r="F45" s="116"/>
    </row>
    <row r="46" spans="1:9" x14ac:dyDescent="0.2">
      <c r="B46" s="271"/>
    </row>
    <row r="52" spans="2:2" x14ac:dyDescent="0.2">
      <c r="B52" s="274"/>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99" priority="41" operator="equal">
      <formula>"High"</formula>
    </cfRule>
    <cfRule type="cellIs" dxfId="198" priority="42" operator="equal">
      <formula>"Substantial"</formula>
    </cfRule>
    <cfRule type="cellIs" dxfId="197" priority="43" operator="equal">
      <formula>"Moderate"</formula>
    </cfRule>
    <cfRule type="containsText" dxfId="196" priority="44" operator="containsText" text="Low">
      <formula>NOT(ISERROR(SEARCH("Low",G2)))</formula>
    </cfRule>
  </conditionalFormatting>
  <conditionalFormatting sqref="H35:I38">
    <cfRule type="cellIs" dxfId="195" priority="33" operator="equal">
      <formula>"High"</formula>
    </cfRule>
    <cfRule type="cellIs" dxfId="194" priority="34" operator="equal">
      <formula>"Substantial"</formula>
    </cfRule>
    <cfRule type="cellIs" dxfId="193" priority="35" operator="equal">
      <formula>"Moderate"</formula>
    </cfRule>
    <cfRule type="containsText" dxfId="192" priority="36" operator="containsText" text="Low">
      <formula>NOT(ISERROR(SEARCH("Low",H35)))</formula>
    </cfRule>
  </conditionalFormatting>
  <conditionalFormatting sqref="H39">
    <cfRule type="cellIs" dxfId="191" priority="29" operator="equal">
      <formula>"High"</formula>
    </cfRule>
    <cfRule type="cellIs" dxfId="190" priority="30" operator="equal">
      <formula>"Substantial"</formula>
    </cfRule>
    <cfRule type="cellIs" dxfId="189" priority="31" operator="equal">
      <formula>"Moderate"</formula>
    </cfRule>
    <cfRule type="containsText" dxfId="188" priority="32" operator="containsText" text="Low">
      <formula>NOT(ISERROR(SEARCH("Low",H39)))</formula>
    </cfRule>
  </conditionalFormatting>
  <conditionalFormatting sqref="C1">
    <cfRule type="cellIs" dxfId="187" priority="21" operator="equal">
      <formula>"High"</formula>
    </cfRule>
    <cfRule type="cellIs" dxfId="186" priority="22" operator="equal">
      <formula>"Substantial"</formula>
    </cfRule>
    <cfRule type="cellIs" dxfId="185" priority="23" operator="equal">
      <formula>"Moderate"</formula>
    </cfRule>
    <cfRule type="cellIs" dxfId="184" priority="24" operator="equal">
      <formula>"Low"</formula>
    </cfRule>
  </conditionalFormatting>
  <conditionalFormatting sqref="F1">
    <cfRule type="cellIs" dxfId="183" priority="17" operator="equal">
      <formula>"High"</formula>
    </cfRule>
    <cfRule type="cellIs" dxfId="182" priority="18" operator="equal">
      <formula>"Substantial"</formula>
    </cfRule>
    <cfRule type="cellIs" dxfId="181" priority="19" operator="equal">
      <formula>"Moderate"</formula>
    </cfRule>
    <cfRule type="cellIs" dxfId="180" priority="20" operator="equal">
      <formula>"Low"</formula>
    </cfRule>
  </conditionalFormatting>
  <conditionalFormatting sqref="A5:I9 A15 C15:I15 A34:I38 A28:A32 A39 C39:I39 A11:I14 A10 C10:I10 A22 C22:I22 A16:I21 A23:I27 C28:I32">
    <cfRule type="cellIs" dxfId="179" priority="46" operator="equal">
      <formula>$L$5</formula>
    </cfRule>
    <cfRule type="cellIs" dxfId="178" priority="47" operator="equal">
      <formula>$L$4</formula>
    </cfRule>
    <cfRule type="cellIs" dxfId="177" priority="48" operator="equal">
      <formula>$L$3</formula>
    </cfRule>
    <cfRule type="cellIs" dxfId="176" priority="57" operator="equal">
      <formula>$L$6</formula>
    </cfRule>
  </conditionalFormatting>
  <conditionalFormatting sqref="G33">
    <cfRule type="cellIs" dxfId="175" priority="1" operator="equal">
      <formula>"High"</formula>
    </cfRule>
    <cfRule type="cellIs" dxfId="174" priority="2" operator="equal">
      <formula>"Substantial"</formula>
    </cfRule>
    <cfRule type="cellIs" dxfId="173" priority="3" operator="equal">
      <formula>"Moderate"</formula>
    </cfRule>
    <cfRule type="containsText" dxfId="172" priority="4" operator="containsText" text="Low">
      <formula>NOT(ISERROR(SEARCH("Low",G33)))</formula>
    </cfRule>
  </conditionalFormatting>
  <conditionalFormatting sqref="A33 C33:I33">
    <cfRule type="cellIs" dxfId="171" priority="5" operator="equal">
      <formula>$L$5</formula>
    </cfRule>
    <cfRule type="cellIs" dxfId="170" priority="6" operator="equal">
      <formula>$L$4</formula>
    </cfRule>
    <cfRule type="cellIs" dxfId="169" priority="7" operator="equal">
      <formula>$L$3</formula>
    </cfRule>
    <cfRule type="cellIs" dxfId="168" priority="8" operator="equal">
      <formula>$L$6</formula>
    </cfRule>
  </conditionalFormatting>
  <pageMargins left="0.70866141732283472" right="0.70866141732283472" top="0.74803149606299213" bottom="0.74803149606299213" header="0.31496062992125984" footer="0.31496062992125984"/>
  <pageSetup paperSize="9" scale="57" fitToHeight="0"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70" zoomScaleNormal="70" zoomScaleSheetLayoutView="100" workbookViewId="0">
      <pane ySplit="2" topLeftCell="A110" activePane="bottomLeft" state="frozen"/>
      <selection pane="bottomLeft" activeCell="F117" sqref="F117:K117"/>
    </sheetView>
  </sheetViews>
  <sheetFormatPr defaultColWidth="8.85546875" defaultRowHeight="12.75" x14ac:dyDescent="0.2"/>
  <cols>
    <col min="1" max="1" width="18" style="93" customWidth="1"/>
    <col min="2" max="2" width="29" style="93" customWidth="1"/>
    <col min="3" max="3" width="30.5703125" style="168" customWidth="1"/>
    <col min="4" max="4" width="14.42578125" style="169" customWidth="1"/>
    <col min="5" max="6" width="7.42578125" style="26" customWidth="1"/>
    <col min="7" max="7" width="1.140625" style="26" customWidth="1"/>
    <col min="8" max="8" width="7.42578125" style="26" customWidth="1"/>
    <col min="9" max="9" width="12.5703125" style="114" customWidth="1"/>
    <col min="10" max="10" width="12.28515625" style="114" customWidth="1"/>
    <col min="11" max="11" width="65.85546875" style="93" customWidth="1"/>
    <col min="12" max="12" width="15.5703125" style="307" customWidth="1"/>
    <col min="13" max="13" width="13.42578125" style="93" hidden="1" customWidth="1"/>
    <col min="14" max="14" width="14.85546875" style="93" hidden="1" customWidth="1"/>
    <col min="15" max="15" width="11.140625" style="93" hidden="1" customWidth="1"/>
    <col min="16" max="16" width="13.85546875" style="93" customWidth="1"/>
    <col min="17" max="16384" width="8.85546875" style="93"/>
  </cols>
  <sheetData>
    <row r="1" spans="1:15" ht="21" customHeight="1" thickBot="1" x14ac:dyDescent="0.35">
      <c r="A1" s="365" t="s">
        <v>28</v>
      </c>
      <c r="B1" s="366" t="str">
        <f>Profile!F1</f>
        <v>Beef</v>
      </c>
      <c r="C1" s="364" t="s">
        <v>22</v>
      </c>
      <c r="D1" s="449" t="str">
        <f>Profile!E2</f>
        <v>Swaziland</v>
      </c>
      <c r="E1" s="450"/>
      <c r="F1" s="362" t="s">
        <v>26</v>
      </c>
      <c r="G1" s="367"/>
      <c r="H1" s="368"/>
      <c r="I1" s="369"/>
      <c r="J1" s="363" t="str">
        <f>Profile!B3</f>
        <v xml:space="preserve"> . . / . . / 20 . .</v>
      </c>
      <c r="K1" s="117"/>
      <c r="L1" s="370" t="s">
        <v>180</v>
      </c>
    </row>
    <row r="2" spans="1:15" s="106" customFormat="1" ht="15" customHeight="1" thickBot="1" x14ac:dyDescent="0.25">
      <c r="A2" s="559" t="s">
        <v>0</v>
      </c>
      <c r="B2" s="560"/>
      <c r="C2" s="371" t="s">
        <v>2</v>
      </c>
      <c r="D2" s="371" t="s">
        <v>88</v>
      </c>
      <c r="E2" s="371" t="s">
        <v>89</v>
      </c>
      <c r="F2" s="559" t="s">
        <v>87</v>
      </c>
      <c r="G2" s="560"/>
      <c r="H2" s="560"/>
      <c r="I2" s="560"/>
      <c r="J2" s="560"/>
      <c r="K2" s="560"/>
      <c r="L2" s="372"/>
      <c r="M2" s="111"/>
    </row>
    <row r="3" spans="1:15" s="106" customFormat="1" ht="24.75" customHeight="1" thickBot="1" x14ac:dyDescent="0.25">
      <c r="A3" s="118" t="s">
        <v>216</v>
      </c>
      <c r="B3" s="119"/>
      <c r="C3" s="119"/>
      <c r="D3" s="119"/>
      <c r="E3" s="119"/>
      <c r="F3" s="119"/>
      <c r="G3" s="119"/>
      <c r="H3" s="119"/>
      <c r="I3" s="119"/>
      <c r="J3" s="119"/>
      <c r="K3" s="119"/>
      <c r="L3" s="373"/>
      <c r="N3" s="120" t="s">
        <v>4</v>
      </c>
      <c r="O3" s="106">
        <v>4.5</v>
      </c>
    </row>
    <row r="4" spans="1:15" s="106" customFormat="1" ht="21" customHeight="1" x14ac:dyDescent="0.2">
      <c r="A4" s="121" t="s">
        <v>30</v>
      </c>
      <c r="B4" s="122"/>
      <c r="C4" s="122"/>
      <c r="D4" s="122"/>
      <c r="E4" s="122"/>
      <c r="F4" s="122"/>
      <c r="G4" s="122"/>
      <c r="H4" s="122"/>
      <c r="I4" s="122"/>
      <c r="J4" s="122"/>
      <c r="K4" s="122"/>
      <c r="L4" s="373"/>
      <c r="N4" s="120" t="s">
        <v>5</v>
      </c>
      <c r="O4" s="106">
        <v>3.5</v>
      </c>
    </row>
    <row r="5" spans="1:15" s="106" customFormat="1" ht="73.5" customHeight="1" x14ac:dyDescent="0.2">
      <c r="A5" s="537" t="s">
        <v>72</v>
      </c>
      <c r="B5" s="537"/>
      <c r="C5" s="39" t="s">
        <v>249</v>
      </c>
      <c r="D5" s="49" t="s">
        <v>5</v>
      </c>
      <c r="E5" s="123">
        <f>IF(D5=$N$6,1,IF(D5=$N$5,2,IF(D5=$N$4,3,IF(D5=$N$3,4,"n/a"))))</f>
        <v>3</v>
      </c>
      <c r="F5" s="567" t="s">
        <v>322</v>
      </c>
      <c r="G5" s="567"/>
      <c r="H5" s="567"/>
      <c r="I5" s="567"/>
      <c r="J5" s="567"/>
      <c r="K5" s="567"/>
      <c r="L5" s="373"/>
      <c r="N5" s="111" t="s">
        <v>43</v>
      </c>
      <c r="O5" s="107">
        <v>2.5</v>
      </c>
    </row>
    <row r="6" spans="1:15" s="106" customFormat="1" ht="76.5" customHeight="1" x14ac:dyDescent="0.2">
      <c r="A6" s="537" t="s">
        <v>31</v>
      </c>
      <c r="B6" s="537"/>
      <c r="C6" s="39" t="s">
        <v>239</v>
      </c>
      <c r="D6" s="49" t="s">
        <v>5</v>
      </c>
      <c r="E6" s="123">
        <f>IF(D6=$N$6,1,IF(D6=$N$5,2,IF(D6=$N$4,3,IF(D6=$N$3,4,"n/a"))))</f>
        <v>3</v>
      </c>
      <c r="F6" s="567" t="s">
        <v>240</v>
      </c>
      <c r="G6" s="567"/>
      <c r="H6" s="567"/>
      <c r="I6" s="567"/>
      <c r="J6" s="567"/>
      <c r="K6" s="567"/>
      <c r="L6" s="373"/>
      <c r="N6" s="111" t="s">
        <v>80</v>
      </c>
      <c r="O6" s="107">
        <v>1.5</v>
      </c>
    </row>
    <row r="7" spans="1:15" s="106" customFormat="1" ht="58.5" customHeight="1" x14ac:dyDescent="0.2">
      <c r="A7" s="537" t="s">
        <v>189</v>
      </c>
      <c r="B7" s="537"/>
      <c r="C7" s="39" t="s">
        <v>239</v>
      </c>
      <c r="D7" s="49" t="s">
        <v>5</v>
      </c>
      <c r="E7" s="123">
        <f>IF(D7=$N$6,1,IF(D7=$N$5,2,IF(D7=$N$4,3,IF(D7=$N$3,4,"n/a"))))</f>
        <v>3</v>
      </c>
      <c r="F7" s="567" t="s">
        <v>242</v>
      </c>
      <c r="G7" s="567"/>
      <c r="H7" s="567"/>
      <c r="I7" s="567"/>
      <c r="J7" s="567"/>
      <c r="K7" s="567"/>
      <c r="L7" s="373"/>
      <c r="N7" s="120" t="s">
        <v>19</v>
      </c>
    </row>
    <row r="8" spans="1:15" s="106" customFormat="1" ht="30" customHeight="1" x14ac:dyDescent="0.2">
      <c r="A8" s="537" t="s">
        <v>41</v>
      </c>
      <c r="B8" s="537"/>
      <c r="C8" s="39" t="s">
        <v>241</v>
      </c>
      <c r="D8" s="49" t="s">
        <v>4</v>
      </c>
      <c r="E8" s="123">
        <f>IF(D8=$N$6,1,IF(D8=$N$5,2,IF(D8=$N$4,3,IF(D8=$N$3,4,"n/a"))))</f>
        <v>4</v>
      </c>
      <c r="F8" s="567" t="s">
        <v>243</v>
      </c>
      <c r="G8" s="567"/>
      <c r="H8" s="567"/>
      <c r="I8" s="567"/>
      <c r="J8" s="567"/>
      <c r="K8" s="567"/>
      <c r="L8" s="373"/>
      <c r="N8" s="111"/>
    </row>
    <row r="9" spans="1:15" s="106" customFormat="1" ht="45.75" customHeight="1" thickBot="1" x14ac:dyDescent="0.25">
      <c r="A9" s="536" t="s">
        <v>60</v>
      </c>
      <c r="B9" s="536"/>
      <c r="C9" s="187" t="s">
        <v>244</v>
      </c>
      <c r="D9" s="175" t="s">
        <v>5</v>
      </c>
      <c r="E9" s="183">
        <f>IF(D9=$N$6,1,IF(D9=$N$5,2,IF(D9=$N$4,3,IF(D9=$N$3,4,"n/a"))))</f>
        <v>3</v>
      </c>
      <c r="F9" s="525" t="s">
        <v>251</v>
      </c>
      <c r="G9" s="526"/>
      <c r="H9" s="525"/>
      <c r="I9" s="525"/>
      <c r="J9" s="525"/>
      <c r="K9" s="525"/>
      <c r="L9" s="373"/>
      <c r="N9" s="124"/>
    </row>
    <row r="10" spans="1:15" s="106" customFormat="1" ht="28.5" customHeight="1" thickBot="1" x14ac:dyDescent="0.25">
      <c r="A10" s="547"/>
      <c r="B10" s="563"/>
      <c r="C10" s="191" t="s">
        <v>24</v>
      </c>
      <c r="D10" s="90" t="str">
        <f>IF(E10&lt;1.5,$N$6,IF(E10&lt;2.5,$N$5,IF(E10&lt;3.5,$N$4,IF(E10&lt;4.5,$N$3,"n/a"))))</f>
        <v>Substantial</v>
      </c>
      <c r="E10" s="248">
        <f>IF(COUNT(E5:E9)=0,"n/a",AVERAGE(E5:E9))</f>
        <v>3.2</v>
      </c>
      <c r="F10" s="50">
        <f>E10</f>
        <v>3.2</v>
      </c>
      <c r="G10" s="221"/>
      <c r="H10" s="51" t="s">
        <v>23</v>
      </c>
      <c r="I10" s="28" t="str">
        <f>D10</f>
        <v>Substantial</v>
      </c>
      <c r="J10" s="91">
        <f>IF(I10=$N$7,"n/a",IF(AND(I10=$N$5,D10=$N$6),1.5,IF(AND(I10=$N$4,D10=$N$5),2.5,IF(AND(I10=$N$3,D10=$N$4),3.5,IF(AND(I10=$N$6,D10=$N$5),1.49,IF(AND(I10=$N$5,D10=$N$4),2.49,IF(AND(I10=$N$4,D10=$N$3),3.49,E10)))))))</f>
        <v>3.2</v>
      </c>
      <c r="K10" s="92" t="s">
        <v>92</v>
      </c>
      <c r="L10" s="374"/>
      <c r="N10" s="120"/>
    </row>
    <row r="11" spans="1:15" s="106" customFormat="1" ht="20.25" customHeight="1" thickBot="1" x14ac:dyDescent="0.25">
      <c r="A11" s="126" t="s">
        <v>29</v>
      </c>
      <c r="B11" s="127"/>
      <c r="C11" s="188"/>
      <c r="D11" s="128"/>
      <c r="E11" s="128"/>
      <c r="F11" s="128"/>
      <c r="G11" s="128"/>
      <c r="H11" s="128"/>
      <c r="I11" s="128"/>
      <c r="J11" s="128"/>
      <c r="K11" s="128"/>
      <c r="L11" s="373"/>
      <c r="N11" s="120"/>
    </row>
    <row r="12" spans="1:15" ht="45.75" customHeight="1" x14ac:dyDescent="0.2">
      <c r="A12" s="537" t="s">
        <v>190</v>
      </c>
      <c r="B12" s="537"/>
      <c r="C12" s="39" t="s">
        <v>241</v>
      </c>
      <c r="D12" s="174" t="s">
        <v>4</v>
      </c>
      <c r="E12" s="185">
        <f>IF(D12=$N$6,1,IF(D12=$N$5,2,IF(D12=$N$4,3,IF(D12=$N$3,4,"n/a"))))</f>
        <v>4</v>
      </c>
      <c r="F12" s="546" t="s">
        <v>245</v>
      </c>
      <c r="G12" s="546"/>
      <c r="H12" s="546"/>
      <c r="I12" s="546"/>
      <c r="J12" s="546"/>
      <c r="K12" s="546"/>
      <c r="L12" s="375" t="s">
        <v>97</v>
      </c>
      <c r="N12" s="120"/>
    </row>
    <row r="13" spans="1:15" ht="43.5" customHeight="1" thickBot="1" x14ac:dyDescent="0.25">
      <c r="A13" s="527" t="s">
        <v>191</v>
      </c>
      <c r="B13" s="527"/>
      <c r="C13" s="192" t="s">
        <v>247</v>
      </c>
      <c r="D13" s="190" t="s">
        <v>4</v>
      </c>
      <c r="E13" s="186">
        <f>IF(D13=$N$6,1,IF(D13=$N$5,2,IF(D13=$N$4,3,IF(D13=$N$3,4,"n/a"))))</f>
        <v>4</v>
      </c>
      <c r="F13" s="543" t="s">
        <v>246</v>
      </c>
      <c r="G13" s="492"/>
      <c r="H13" s="492"/>
      <c r="I13" s="492"/>
      <c r="J13" s="492"/>
      <c r="K13" s="530"/>
      <c r="L13" s="375" t="s">
        <v>97</v>
      </c>
    </row>
    <row r="14" spans="1:15" s="109" customFormat="1" ht="28.5" customHeight="1" thickBot="1" x14ac:dyDescent="0.25">
      <c r="A14" s="547"/>
      <c r="B14" s="548"/>
      <c r="C14" s="191" t="s">
        <v>24</v>
      </c>
      <c r="D14" s="29" t="str">
        <f>IF(E14&lt;1.5,$N$6,IF(E14&lt;2.5,$N$5,IF(E14&lt;3.5,$N$4,IF(E14&lt;4.5,$N$3,"n/a"))))</f>
        <v>High</v>
      </c>
      <c r="E14" s="152">
        <f>IF(COUNT(E12:E13)=0,"n/a",AVERAGE(E12:E13))</f>
        <v>4</v>
      </c>
      <c r="F14" s="30">
        <f>E14</f>
        <v>4</v>
      </c>
      <c r="G14" s="221"/>
      <c r="H14" s="31" t="s">
        <v>23</v>
      </c>
      <c r="I14" s="28" t="str">
        <f>D14</f>
        <v>High</v>
      </c>
      <c r="J14" s="32">
        <f>IF(I14=$N$7,"n/a",IF(AND(I14=$N$5,D14=$N$6),1.5,IF(AND(I14=$N$4,D14=$N$5),2.5,IF(AND(I14=$N$3,D14=$N$4),3.5,IF(AND(I14=$N$6,D14=$N$5),1.49,IF(AND(I14=$N$5,D14=$N$4),2.49,IF(AND(I14=$N$4,D14=$N$3),3.49,E14)))))))</f>
        <v>4</v>
      </c>
      <c r="K14" s="189" t="s">
        <v>92</v>
      </c>
      <c r="L14" s="376"/>
      <c r="N14" s="120"/>
    </row>
    <row r="15" spans="1:15" ht="21.75" customHeight="1" x14ac:dyDescent="0.2">
      <c r="A15" s="394" t="s">
        <v>32</v>
      </c>
      <c r="B15" s="126"/>
      <c r="C15" s="126"/>
      <c r="D15" s="126"/>
      <c r="E15" s="126"/>
      <c r="F15" s="126"/>
      <c r="G15" s="126"/>
      <c r="H15" s="126"/>
      <c r="I15" s="126"/>
      <c r="J15" s="126"/>
      <c r="K15" s="126"/>
      <c r="L15" s="377"/>
      <c r="N15" s="120"/>
    </row>
    <row r="16" spans="1:15" ht="76.5" customHeight="1" thickBot="1" x14ac:dyDescent="0.25">
      <c r="A16" s="536" t="s">
        <v>192</v>
      </c>
      <c r="B16" s="536"/>
      <c r="C16" s="192" t="s">
        <v>248</v>
      </c>
      <c r="D16" s="175" t="s">
        <v>5</v>
      </c>
      <c r="E16" s="179">
        <f>IF(D16=$N$6,1,IF(D16=$N$5,2,IF(D16=$N$4,3,IF(D16=$N$3,4,"n/a"))))</f>
        <v>3</v>
      </c>
      <c r="F16" s="528" t="s">
        <v>250</v>
      </c>
      <c r="G16" s="492"/>
      <c r="H16" s="529"/>
      <c r="I16" s="529"/>
      <c r="J16" s="492"/>
      <c r="K16" s="530"/>
      <c r="L16" s="377"/>
    </row>
    <row r="17" spans="1:14" s="106" customFormat="1" ht="24.75" customHeight="1" thickBot="1" x14ac:dyDescent="0.25">
      <c r="A17" s="570"/>
      <c r="B17" s="571"/>
      <c r="C17" s="191" t="s">
        <v>24</v>
      </c>
      <c r="D17" s="29" t="str">
        <f>IF(E17&lt;1.5,$N$6,IF(E17&lt;2.5,$N$5,IF(E17&lt;3.5,$N$4,IF(E17&lt;4.5,$N$3,"n/a"))))</f>
        <v>Substantial</v>
      </c>
      <c r="E17" s="152">
        <f>IF(COUNT(E16)=0,"n/a",AVERAGE(E16))</f>
        <v>3</v>
      </c>
      <c r="F17" s="30">
        <f>E17</f>
        <v>3</v>
      </c>
      <c r="G17" s="221"/>
      <c r="H17" s="31" t="s">
        <v>23</v>
      </c>
      <c r="I17" s="28" t="str">
        <f>D17</f>
        <v>Substantial</v>
      </c>
      <c r="J17" s="32">
        <f>IF(I17=$N$7,"n/a",IF(AND(I17=$N$5,D17=$N$6),1.5,IF(AND(I17=$N$4,D17=$N$5),2.5,IF(AND(I17=$N$3,D17=$N$4),3.5,IF(AND(I17=$N$6,D17=$N$5),1.49,IF(AND(I17=$N$5,D17=$N$4),2.49,IF(AND(I17=$N$4,D17=$N$3),3.49,E17)))))))</f>
        <v>3</v>
      </c>
      <c r="K17" s="189" t="s">
        <v>92</v>
      </c>
      <c r="L17" s="373"/>
      <c r="N17" s="108"/>
    </row>
    <row r="18" spans="1:14" s="129" customFormat="1" ht="21" customHeight="1" x14ac:dyDescent="0.2">
      <c r="A18" s="126" t="s">
        <v>70</v>
      </c>
      <c r="B18" s="126"/>
      <c r="C18" s="126"/>
      <c r="D18" s="126"/>
      <c r="E18" s="126"/>
      <c r="F18" s="126"/>
      <c r="G18" s="126"/>
      <c r="H18" s="126"/>
      <c r="I18" s="126"/>
      <c r="J18" s="126"/>
      <c r="K18" s="126"/>
      <c r="L18" s="377"/>
      <c r="N18" s="130"/>
    </row>
    <row r="19" spans="1:14" s="129" customFormat="1" ht="78" customHeight="1" x14ac:dyDescent="0.2">
      <c r="A19" s="537" t="s">
        <v>74</v>
      </c>
      <c r="B19" s="537"/>
      <c r="C19" s="192" t="s">
        <v>248</v>
      </c>
      <c r="D19" s="49" t="s">
        <v>5</v>
      </c>
      <c r="E19" s="171">
        <f>IF(D19=$N$6,1,IF(D19=$N$5,2,IF(D19=$N$4,3,IF(D19=$N$3,4,"n/a"))))</f>
        <v>3</v>
      </c>
      <c r="F19" s="528" t="s">
        <v>252</v>
      </c>
      <c r="G19" s="529"/>
      <c r="H19" s="529"/>
      <c r="I19" s="529"/>
      <c r="J19" s="529"/>
      <c r="K19" s="530"/>
      <c r="L19" s="375" t="s">
        <v>97</v>
      </c>
      <c r="N19" s="130"/>
    </row>
    <row r="20" spans="1:14" s="129" customFormat="1" ht="63.75" customHeight="1" thickBot="1" x14ac:dyDescent="0.25">
      <c r="A20" s="527" t="s">
        <v>71</v>
      </c>
      <c r="B20" s="527"/>
      <c r="C20" s="192" t="s">
        <v>253</v>
      </c>
      <c r="D20" s="184" t="s">
        <v>43</v>
      </c>
      <c r="E20" s="183">
        <f>IF(D20=$N$6,1,IF(D20=$N$5,2,IF(D20=$N$4,3,IF(D20=$N$3,4,"n/a"))))</f>
        <v>2</v>
      </c>
      <c r="F20" s="476" t="s">
        <v>224</v>
      </c>
      <c r="G20" s="492"/>
      <c r="H20" s="477"/>
      <c r="I20" s="477"/>
      <c r="J20" s="477"/>
      <c r="K20" s="478"/>
      <c r="L20" s="378"/>
      <c r="N20" s="130"/>
    </row>
    <row r="21" spans="1:14" s="106" customFormat="1" ht="29.25" customHeight="1" thickBot="1" x14ac:dyDescent="0.25">
      <c r="A21" s="547"/>
      <c r="B21" s="548"/>
      <c r="C21" s="191" t="s">
        <v>24</v>
      </c>
      <c r="D21" s="29" t="str">
        <f>IF(E21&lt;1.5,$N$6,IF(E21&lt;2.5,$N$5,IF(E21&lt;3.5,$N$4,IF(E21&lt;4.5,$N$3,"n/a"))))</f>
        <v>Substantial</v>
      </c>
      <c r="E21" s="152">
        <f>IF(COUNT(E19:E20)=0,"n/a",AVERAGE(E19:E20))</f>
        <v>2.5</v>
      </c>
      <c r="F21" s="30">
        <f>E21</f>
        <v>2.5</v>
      </c>
      <c r="G21" s="221"/>
      <c r="H21" s="31" t="s">
        <v>23</v>
      </c>
      <c r="I21" s="28" t="str">
        <f>D21</f>
        <v>Substantial</v>
      </c>
      <c r="J21" s="91">
        <f>IF(I21=$N$7,"n/a",IF(AND(I21=$N$5,D21=$N$6),1.5,IF(AND(I21=$N$4,D21=$N$5),2.5,IF(AND(I21=$N$3,D21=$N$4),3.5,IF(AND(I21=$N$6,D21=$N$5),1.49,IF(AND(I21=$N$5,D21=$N$4),2.49,IF(AND(I21=$N$4,D21=$N$3),3.49,E21)))))))</f>
        <v>2.5</v>
      </c>
      <c r="K21" s="89" t="s">
        <v>92</v>
      </c>
      <c r="L21" s="379"/>
    </row>
    <row r="22" spans="1:14" s="134" customFormat="1" ht="22.5" customHeight="1" thickBot="1" x14ac:dyDescent="0.25">
      <c r="A22" s="131" t="s">
        <v>217</v>
      </c>
      <c r="B22" s="132"/>
      <c r="C22" s="132"/>
      <c r="D22" s="133"/>
      <c r="E22" s="133"/>
      <c r="F22" s="133"/>
      <c r="G22" s="133"/>
      <c r="H22" s="133"/>
      <c r="I22" s="133"/>
      <c r="J22" s="133"/>
      <c r="K22" s="133"/>
      <c r="L22" s="373"/>
    </row>
    <row r="23" spans="1:14" ht="21.75" customHeight="1" thickBot="1" x14ac:dyDescent="0.25">
      <c r="A23" s="135" t="s">
        <v>45</v>
      </c>
      <c r="B23" s="136"/>
      <c r="C23" s="136"/>
      <c r="D23" s="136"/>
      <c r="E23" s="136"/>
      <c r="F23" s="136"/>
      <c r="G23" s="136"/>
      <c r="H23" s="136"/>
      <c r="I23" s="136"/>
      <c r="J23" s="136"/>
      <c r="K23" s="136"/>
      <c r="L23" s="375" t="s">
        <v>97</v>
      </c>
    </row>
    <row r="24" spans="1:14" ht="54" customHeight="1" thickBot="1" x14ac:dyDescent="0.25">
      <c r="A24" s="561" t="s">
        <v>46</v>
      </c>
      <c r="B24" s="562"/>
      <c r="C24" s="181" t="s">
        <v>254</v>
      </c>
      <c r="D24" s="172" t="s">
        <v>80</v>
      </c>
      <c r="E24" s="182">
        <f>IF(D24=$N$6,1,IF(D24=$N$5,2,IF(D24=$N$4,3,IF(D24=$N$3,4,"n/a"))))</f>
        <v>1</v>
      </c>
      <c r="F24" s="546" t="s">
        <v>256</v>
      </c>
      <c r="G24" s="546"/>
      <c r="H24" s="546"/>
      <c r="I24" s="546"/>
      <c r="J24" s="546"/>
      <c r="K24" s="546"/>
      <c r="L24" s="375" t="s">
        <v>97</v>
      </c>
    </row>
    <row r="25" spans="1:14" ht="73.5" customHeight="1" thickBot="1" x14ac:dyDescent="0.25">
      <c r="A25" s="568" t="s">
        <v>63</v>
      </c>
      <c r="B25" s="569"/>
      <c r="C25" s="181" t="s">
        <v>254</v>
      </c>
      <c r="D25" s="173" t="s">
        <v>80</v>
      </c>
      <c r="E25" s="183">
        <f>IF(D25=$N$6,1,IF(D25=$N$5,2,IF(D25=$N$4,3,IF(D25=$N$3,4,"n/a"))))</f>
        <v>1</v>
      </c>
      <c r="F25" s="546" t="s">
        <v>255</v>
      </c>
      <c r="G25" s="546"/>
      <c r="H25" s="546"/>
      <c r="I25" s="546"/>
      <c r="J25" s="546"/>
      <c r="K25" s="546"/>
      <c r="L25" s="377"/>
    </row>
    <row r="26" spans="1:14" ht="35.25" customHeight="1" thickBot="1" x14ac:dyDescent="0.25">
      <c r="A26" s="534"/>
      <c r="B26" s="535"/>
      <c r="C26" s="42" t="s">
        <v>24</v>
      </c>
      <c r="D26" s="29" t="str">
        <f>IF(E26&lt;1.5,"Low",IF(E26&lt;2.5,"Moderate",IF(E26&lt;3.5,"Substantial",IF(E26&lt;4.5,"High","n/a"))))</f>
        <v>Low</v>
      </c>
      <c r="E26" s="152">
        <f>IF(COUNT(E24:E25)=0,"n/a",AVERAGE(E24:E25))</f>
        <v>1</v>
      </c>
      <c r="F26" s="50">
        <f>E26</f>
        <v>1</v>
      </c>
      <c r="G26" s="221"/>
      <c r="H26" s="51" t="s">
        <v>23</v>
      </c>
      <c r="I26" s="28" t="str">
        <f>D26</f>
        <v>Low</v>
      </c>
      <c r="J26" s="91">
        <f>IF(I26=$N$7,"n/a",IF(AND(I26=$N$5,D26=$N$6),1.5,IF(AND(I26=$N$4,D26=$N$5),2.5,IF(AND(I26=$N$3,D26=$N$4),3.5,IF(AND(I26=$N$6,D26=$N$5),1.49,IF(AND(I26=$N$5,D26=$N$4),2.49,IF(AND(I26=$N$4,D26=$N$3),3.49,E26)))))))</f>
        <v>1</v>
      </c>
      <c r="K26" s="323" t="s">
        <v>92</v>
      </c>
      <c r="L26" s="377"/>
    </row>
    <row r="27" spans="1:14" ht="20.25" customHeight="1" thickBot="1" x14ac:dyDescent="0.25">
      <c r="A27" s="137" t="s">
        <v>49</v>
      </c>
      <c r="B27" s="138"/>
      <c r="C27" s="139"/>
      <c r="D27" s="140"/>
      <c r="E27" s="140"/>
      <c r="F27" s="140"/>
      <c r="G27" s="140"/>
      <c r="H27" s="140"/>
      <c r="I27" s="140"/>
      <c r="J27" s="140"/>
      <c r="K27" s="140"/>
      <c r="L27" s="377"/>
    </row>
    <row r="28" spans="1:14" ht="77.25" customHeight="1" x14ac:dyDescent="0.2">
      <c r="A28" s="481" t="s">
        <v>66</v>
      </c>
      <c r="B28" s="482"/>
      <c r="C28" s="43" t="s">
        <v>257</v>
      </c>
      <c r="D28" s="174" t="s">
        <v>43</v>
      </c>
      <c r="E28" s="185">
        <f>IF(D28=$N$6,1,IF(D28=$N$5,2,IF(D28=$N$4,3,IF(D28=$N$3,4,"n/a"))))</f>
        <v>2</v>
      </c>
      <c r="F28" s="531" t="s">
        <v>324</v>
      </c>
      <c r="G28" s="532"/>
      <c r="H28" s="532"/>
      <c r="I28" s="532"/>
      <c r="J28" s="532"/>
      <c r="K28" s="533"/>
      <c r="L28" s="377"/>
    </row>
    <row r="29" spans="1:14" ht="50.25" customHeight="1" x14ac:dyDescent="0.2">
      <c r="A29" s="481" t="s">
        <v>47</v>
      </c>
      <c r="B29" s="482"/>
      <c r="C29" s="43" t="s">
        <v>257</v>
      </c>
      <c r="D29" s="49" t="s">
        <v>43</v>
      </c>
      <c r="E29" s="171">
        <f>IF(D29=$N$6,1,IF(D29=$N$5,2,IF(D29=$N$4,3,IF(D29=$N$3,4,"n/a"))))</f>
        <v>2</v>
      </c>
      <c r="F29" s="528" t="s">
        <v>225</v>
      </c>
      <c r="G29" s="529"/>
      <c r="H29" s="529"/>
      <c r="I29" s="529"/>
      <c r="J29" s="529"/>
      <c r="K29" s="530"/>
      <c r="L29" s="377"/>
    </row>
    <row r="30" spans="1:14" s="141" customFormat="1" ht="56.25" customHeight="1" x14ac:dyDescent="0.2">
      <c r="A30" s="481" t="s">
        <v>61</v>
      </c>
      <c r="B30" s="482"/>
      <c r="C30" s="43" t="s">
        <v>257</v>
      </c>
      <c r="D30" s="49" t="s">
        <v>43</v>
      </c>
      <c r="E30" s="171">
        <f>IF(D30=$N$6,1,IF(D30=$N$5,2,IF(D30=$N$4,3,IF(D30=$N$3,4,"n/a"))))</f>
        <v>2</v>
      </c>
      <c r="F30" s="475" t="s">
        <v>225</v>
      </c>
      <c r="G30" s="475"/>
      <c r="H30" s="475"/>
      <c r="I30" s="475"/>
      <c r="J30" s="475"/>
      <c r="K30" s="475"/>
      <c r="L30" s="373"/>
    </row>
    <row r="31" spans="1:14" s="134" customFormat="1" ht="36" customHeight="1" thickBot="1" x14ac:dyDescent="0.25">
      <c r="A31" s="541" t="s">
        <v>62</v>
      </c>
      <c r="B31" s="542"/>
      <c r="C31" s="43" t="s">
        <v>257</v>
      </c>
      <c r="D31" s="175" t="s">
        <v>43</v>
      </c>
      <c r="E31" s="180">
        <f>IF(D31=$N$6,1,IF(D31=$N$5,2,IF(D31=$N$4,3,IF(D31=$N$3,4,"n/a"))))</f>
        <v>2</v>
      </c>
      <c r="F31" s="543" t="s">
        <v>225</v>
      </c>
      <c r="G31" s="492"/>
      <c r="H31" s="492"/>
      <c r="I31" s="492"/>
      <c r="J31" s="492"/>
      <c r="K31" s="493"/>
      <c r="L31" s="375" t="s">
        <v>97</v>
      </c>
    </row>
    <row r="32" spans="1:14" s="106" customFormat="1" ht="25.5" customHeight="1" thickBot="1" x14ac:dyDescent="0.25">
      <c r="A32" s="195"/>
      <c r="B32" s="196"/>
      <c r="C32" s="42" t="s">
        <v>24</v>
      </c>
      <c r="D32" s="29" t="str">
        <f>IF(E32&lt;1.5,"Low",IF(E32&lt;2.5,"Moderate",IF(E32&lt;3.5,"Substantial",IF(E32&lt;4.5,"High","n/a"))))</f>
        <v>Moderate</v>
      </c>
      <c r="E32" s="152">
        <f>IF(COUNT(E28:E31)=0,"n/a",AVERAGE(E28:E31))</f>
        <v>2</v>
      </c>
      <c r="F32" s="30">
        <f>E32</f>
        <v>2</v>
      </c>
      <c r="G32" s="221"/>
      <c r="H32" s="31" t="s">
        <v>23</v>
      </c>
      <c r="I32" s="28" t="str">
        <f>D32</f>
        <v>Moderate</v>
      </c>
      <c r="J32" s="32">
        <f>IF(I32=$N$7,"n/a",IF(AND(I32=$N$5,D32=$N$6),1.5,IF(AND(I32=$N$4,D32=$N$5),2.5,IF(AND(I32=$N$3,D32=$N$4),3.5,IF(AND(I32=$N$6,D32=$N$5),1.49,IF(AND(I32=$N$5,D32=$N$4),2.49,IF(AND(I32=$N$4,D32=$N$3),3.49,E32)))))))</f>
        <v>2</v>
      </c>
      <c r="K32" s="189" t="s">
        <v>92</v>
      </c>
      <c r="L32" s="373"/>
    </row>
    <row r="33" spans="1:12" s="106" customFormat="1" ht="25.5" customHeight="1" thickBot="1" x14ac:dyDescent="0.25">
      <c r="A33" s="193" t="s">
        <v>50</v>
      </c>
      <c r="B33" s="194"/>
      <c r="C33" s="194"/>
      <c r="D33" s="194"/>
      <c r="E33" s="194"/>
      <c r="F33" s="194"/>
      <c r="G33" s="194"/>
      <c r="H33" s="194"/>
      <c r="I33" s="194"/>
      <c r="J33" s="194"/>
      <c r="K33" s="194"/>
      <c r="L33" s="373"/>
    </row>
    <row r="34" spans="1:12" s="106" customFormat="1" ht="99" customHeight="1" x14ac:dyDescent="0.2">
      <c r="A34" s="564" t="s">
        <v>51</v>
      </c>
      <c r="B34" s="565"/>
      <c r="C34" s="43" t="s">
        <v>257</v>
      </c>
      <c r="D34" s="49" t="s">
        <v>43</v>
      </c>
      <c r="E34" s="123">
        <f>IF(D34=$N$6,1,IF(D34=$N$5,2,IF(D34=$N$4,3,IF(D34=$N$3,4,"n/a"))))</f>
        <v>2</v>
      </c>
      <c r="F34" s="546" t="s">
        <v>323</v>
      </c>
      <c r="G34" s="546"/>
      <c r="H34" s="546"/>
      <c r="I34" s="546"/>
      <c r="J34" s="546"/>
      <c r="K34" s="546"/>
      <c r="L34" s="375" t="s">
        <v>97</v>
      </c>
    </row>
    <row r="35" spans="1:12" s="106" customFormat="1" ht="33" customHeight="1" x14ac:dyDescent="0.2">
      <c r="A35" s="566" t="s">
        <v>52</v>
      </c>
      <c r="B35" s="482"/>
      <c r="C35" s="43" t="s">
        <v>257</v>
      </c>
      <c r="D35" s="176" t="s">
        <v>43</v>
      </c>
      <c r="E35" s="123">
        <f>IF(D35=$N$6,1,IF(D35=$N$5,2,IF(D35=$N$4,3,IF(D35=$N$3,4,"n/a"))))</f>
        <v>2</v>
      </c>
      <c r="F35" s="528" t="s">
        <v>225</v>
      </c>
      <c r="G35" s="529"/>
      <c r="H35" s="529"/>
      <c r="I35" s="529"/>
      <c r="J35" s="529"/>
      <c r="K35" s="530"/>
      <c r="L35" s="373"/>
    </row>
    <row r="36" spans="1:12" s="106" customFormat="1" ht="60.75" customHeight="1" x14ac:dyDescent="0.2">
      <c r="A36" s="564" t="s">
        <v>68</v>
      </c>
      <c r="B36" s="565"/>
      <c r="C36" s="43" t="s">
        <v>257</v>
      </c>
      <c r="D36" s="176" t="s">
        <v>43</v>
      </c>
      <c r="E36" s="123">
        <f>IF(D36=$N$6,1,IF(D36=$N$5,2,IF(D36=$N$4,3,IF(D36=$N$3,4,"n/a"))))</f>
        <v>2</v>
      </c>
      <c r="F36" s="528" t="s">
        <v>225</v>
      </c>
      <c r="G36" s="529"/>
      <c r="H36" s="529"/>
      <c r="I36" s="529"/>
      <c r="J36" s="529"/>
      <c r="K36" s="530"/>
      <c r="L36" s="373"/>
    </row>
    <row r="37" spans="1:12" s="106" customFormat="1" ht="60.75" customHeight="1" thickBot="1" x14ac:dyDescent="0.25">
      <c r="A37" s="555" t="s">
        <v>69</v>
      </c>
      <c r="B37" s="556"/>
      <c r="C37" s="43" t="s">
        <v>257</v>
      </c>
      <c r="D37" s="175" t="s">
        <v>43</v>
      </c>
      <c r="E37" s="179">
        <f>IF(D37=$N$6,1,IF(D37=$N$5,2,IF(D37=$N$4,3,IF(D37=$N$3,4,"n/a"))))</f>
        <v>2</v>
      </c>
      <c r="F37" s="557" t="s">
        <v>225</v>
      </c>
      <c r="G37" s="475"/>
      <c r="H37" s="475"/>
      <c r="I37" s="475"/>
      <c r="J37" s="475"/>
      <c r="K37" s="558"/>
      <c r="L37" s="373"/>
    </row>
    <row r="38" spans="1:12" s="106" customFormat="1" ht="25.5" customHeight="1" thickBot="1" x14ac:dyDescent="0.25">
      <c r="A38" s="44"/>
      <c r="B38" s="45"/>
      <c r="C38" s="46" t="s">
        <v>24</v>
      </c>
      <c r="D38" s="29" t="str">
        <f>IF(E38&lt;1.5,"Low",IF(E38&lt;2.5,"Moderate",IF(E38&lt;3.5,"Substantial",IF(E38&lt;4.5,"High","n/a"))))</f>
        <v>Moderate</v>
      </c>
      <c r="E38" s="152">
        <f>IF(COUNT(E34:E37)=0,"n/a",AVERAGE(E34:E37))</f>
        <v>2</v>
      </c>
      <c r="F38" s="30">
        <f>E38</f>
        <v>2</v>
      </c>
      <c r="G38" s="221"/>
      <c r="H38" s="31" t="s">
        <v>23</v>
      </c>
      <c r="I38" s="28" t="str">
        <f>D38</f>
        <v>Moderate</v>
      </c>
      <c r="J38" s="32">
        <f>IF(I38=$N$7,"n/a",IF(AND(I38=$N$5,D38=$N$6),1.5,IF(AND(I38=$N$4,D38=$N$5),2.5,IF(AND(I38=$N$3,D38=$N$4),3.5,IF(AND(I38=$N$6,D38=$N$5),1.49,IF(AND(I38=$N$5,D38=$N$4),2.49,IF(AND(I38=$N$4,D38=$N$3),3.49,E38)))))))</f>
        <v>2</v>
      </c>
      <c r="K38" s="189" t="s">
        <v>92</v>
      </c>
      <c r="L38" s="373"/>
    </row>
    <row r="39" spans="1:12" s="129" customFormat="1" ht="22.5" customHeight="1" thickBot="1" x14ac:dyDescent="0.25">
      <c r="A39" s="33" t="s">
        <v>218</v>
      </c>
      <c r="B39" s="34"/>
      <c r="C39" s="35"/>
      <c r="D39" s="37"/>
      <c r="E39" s="37"/>
      <c r="F39" s="36"/>
      <c r="G39" s="142"/>
      <c r="H39" s="37"/>
      <c r="I39" s="37"/>
      <c r="J39" s="36"/>
      <c r="K39" s="143"/>
      <c r="L39" s="377"/>
    </row>
    <row r="40" spans="1:12" s="129" customFormat="1" ht="22.5" customHeight="1" x14ac:dyDescent="0.2">
      <c r="A40" s="144" t="s">
        <v>34</v>
      </c>
      <c r="B40" s="145"/>
      <c r="C40" s="145"/>
      <c r="D40" s="145"/>
      <c r="E40" s="145"/>
      <c r="F40" s="145"/>
      <c r="G40" s="145"/>
      <c r="H40" s="145"/>
      <c r="I40" s="145"/>
      <c r="J40" s="145"/>
      <c r="K40" s="145"/>
      <c r="L40" s="377"/>
    </row>
    <row r="41" spans="1:12" s="106" customFormat="1" ht="33.75" customHeight="1" x14ac:dyDescent="0.2">
      <c r="A41" s="487" t="s">
        <v>42</v>
      </c>
      <c r="B41" s="487"/>
      <c r="C41" s="40" t="s">
        <v>258</v>
      </c>
      <c r="D41" s="49" t="s">
        <v>43</v>
      </c>
      <c r="E41" s="171">
        <f>IF(D41=$N$6,1,IF(D41=$N$5,2,IF(D41=$N$4,3,IF(D41=$N$3,4,"n/a"))))</f>
        <v>2</v>
      </c>
      <c r="F41" s="492" t="s">
        <v>259</v>
      </c>
      <c r="G41" s="492"/>
      <c r="H41" s="492"/>
      <c r="I41" s="492"/>
      <c r="J41" s="492"/>
      <c r="K41" s="492"/>
      <c r="L41" s="375" t="s">
        <v>97</v>
      </c>
    </row>
    <row r="42" spans="1:12" s="106" customFormat="1" ht="44.25" customHeight="1" thickBot="1" x14ac:dyDescent="0.25">
      <c r="A42" s="551" t="s">
        <v>140</v>
      </c>
      <c r="B42" s="552"/>
      <c r="C42" s="40" t="s">
        <v>258</v>
      </c>
      <c r="D42" s="49" t="s">
        <v>43</v>
      </c>
      <c r="E42" s="171">
        <f>IF(D42=$N$6,1,IF(D42=$N$5,2,IF(D42=$N$4,3,IF(D42=$N$3,4,"n/a"))))</f>
        <v>2</v>
      </c>
      <c r="F42" s="492" t="s">
        <v>299</v>
      </c>
      <c r="G42" s="492"/>
      <c r="H42" s="492"/>
      <c r="I42" s="492"/>
      <c r="J42" s="492"/>
      <c r="K42" s="493"/>
      <c r="L42" s="373"/>
    </row>
    <row r="43" spans="1:12" s="129" customFormat="1" ht="30" customHeight="1" thickBot="1" x14ac:dyDescent="0.25">
      <c r="A43" s="549"/>
      <c r="B43" s="550"/>
      <c r="C43" s="38" t="s">
        <v>24</v>
      </c>
      <c r="D43" s="29" t="str">
        <f>IF(E43&lt;1.5,"Low",IF(E43&lt;2.5,"Moderate",IF(E43&lt;3.5,"Substantial",IF(E43&lt;4.5,"High","n/a"))))</f>
        <v>Moderate</v>
      </c>
      <c r="E43" s="152">
        <f>IF(COUNT(E41:E42)=0,"n/a",AVERAGE(E41:E42))</f>
        <v>2</v>
      </c>
      <c r="F43" s="30">
        <f>E43</f>
        <v>2</v>
      </c>
      <c r="G43" s="221"/>
      <c r="H43" s="31" t="s">
        <v>23</v>
      </c>
      <c r="I43" s="28" t="str">
        <f>D43</f>
        <v>Moderate</v>
      </c>
      <c r="J43" s="32">
        <f>IF(I43=$N$7,"n/a",IF(AND(I43=$N$5,D43=$N$6),1.5,IF(AND(I43=$N$4,D43=$N$5),2.5,IF(AND(I43=$N$3,D43=$N$4),3.5,IF(AND(I43=$N$6,D43=$N$5),1.49,IF(AND(I43=$N$5,D43=$N$4),2.49,IF(AND(I43=$N$4,D43=$N$3),3.49,E43)))))))</f>
        <v>2</v>
      </c>
      <c r="K43" s="197" t="s">
        <v>92</v>
      </c>
      <c r="L43" s="380"/>
    </row>
    <row r="44" spans="1:12" s="129" customFormat="1" ht="18" customHeight="1" thickBot="1" x14ac:dyDescent="0.25">
      <c r="A44" s="146" t="s">
        <v>35</v>
      </c>
      <c r="B44" s="147"/>
      <c r="C44" s="147"/>
      <c r="D44" s="148"/>
      <c r="E44" s="148"/>
      <c r="F44" s="148"/>
      <c r="G44" s="148"/>
      <c r="H44" s="148"/>
      <c r="I44" s="148"/>
      <c r="J44" s="148"/>
      <c r="K44" s="148"/>
      <c r="L44" s="377"/>
    </row>
    <row r="45" spans="1:12" s="134" customFormat="1" ht="44.25" customHeight="1" x14ac:dyDescent="0.2">
      <c r="A45" s="487" t="s">
        <v>141</v>
      </c>
      <c r="B45" s="580"/>
      <c r="C45" s="40" t="s">
        <v>258</v>
      </c>
      <c r="D45" s="49" t="s">
        <v>43</v>
      </c>
      <c r="E45" s="171">
        <f>IF(D45=$N$6,1,IF(D45=$N$5,2,IF(D45=$N$4,3,IF(D45=$N$3,4,"n/a"))))</f>
        <v>2</v>
      </c>
      <c r="F45" s="531" t="s">
        <v>260</v>
      </c>
      <c r="G45" s="532"/>
      <c r="H45" s="532"/>
      <c r="I45" s="532"/>
      <c r="J45" s="532"/>
      <c r="K45" s="533"/>
      <c r="L45" s="373"/>
    </row>
    <row r="46" spans="1:12" s="134" customFormat="1" ht="30" customHeight="1" x14ac:dyDescent="0.2">
      <c r="A46" s="553" t="s">
        <v>40</v>
      </c>
      <c r="B46" s="484"/>
      <c r="C46" s="40" t="s">
        <v>258</v>
      </c>
      <c r="D46" s="49" t="s">
        <v>5</v>
      </c>
      <c r="E46" s="171">
        <f>IF(D46=$N$6,1,IF(D46=$N$5,2,IF(D46=$N$4,3,IF(D46=$N$3,4,"n/a"))))</f>
        <v>3</v>
      </c>
      <c r="F46" s="554" t="s">
        <v>261</v>
      </c>
      <c r="G46" s="554"/>
      <c r="H46" s="554"/>
      <c r="I46" s="554"/>
      <c r="J46" s="554"/>
      <c r="K46" s="554"/>
      <c r="L46" s="373"/>
    </row>
    <row r="47" spans="1:12" s="106" customFormat="1" ht="31.5" customHeight="1" x14ac:dyDescent="0.2">
      <c r="A47" s="553" t="s">
        <v>143</v>
      </c>
      <c r="B47" s="484"/>
      <c r="C47" s="40" t="s">
        <v>258</v>
      </c>
      <c r="D47" s="49" t="s">
        <v>80</v>
      </c>
      <c r="E47" s="171">
        <f>IF(D47=$N$6,1,IF(D47=$N$5,2,IF(D47=$N$4,3,IF(D47=$N$3,4,"n/a"))))</f>
        <v>1</v>
      </c>
      <c r="F47" s="529" t="s">
        <v>262</v>
      </c>
      <c r="G47" s="529"/>
      <c r="H47" s="529"/>
      <c r="I47" s="529"/>
      <c r="J47" s="529"/>
      <c r="K47" s="529"/>
      <c r="L47" s="373"/>
    </row>
    <row r="48" spans="1:12" s="106" customFormat="1" ht="31.5" customHeight="1" thickBot="1" x14ac:dyDescent="0.25">
      <c r="A48" s="551" t="s">
        <v>144</v>
      </c>
      <c r="B48" s="552"/>
      <c r="C48" s="40" t="s">
        <v>258</v>
      </c>
      <c r="D48" s="175" t="s">
        <v>43</v>
      </c>
      <c r="E48" s="171">
        <f>IF(D48=$N$6,1,IF(D48=$N$5,2,IF(D48=$N$4,3,IF(D48=$N$3,4,"n/a"))))</f>
        <v>2</v>
      </c>
      <c r="F48" s="476" t="s">
        <v>263</v>
      </c>
      <c r="G48" s="477"/>
      <c r="H48" s="477"/>
      <c r="I48" s="477"/>
      <c r="J48" s="477"/>
      <c r="K48" s="478"/>
      <c r="L48" s="373"/>
    </row>
    <row r="49" spans="1:19" s="129" customFormat="1" ht="32.25" customHeight="1" thickBot="1" x14ac:dyDescent="0.25">
      <c r="A49" s="550"/>
      <c r="B49" s="581"/>
      <c r="C49" s="38" t="s">
        <v>24</v>
      </c>
      <c r="D49" s="29" t="str">
        <f>IF(E49&lt;1.5,"Low",IF(E49&lt;2.5,"Moderate",IF(E49&lt;3.5,"Substantial",IF(E49&lt;4.5,"High","n/a"))))</f>
        <v>Moderate</v>
      </c>
      <c r="E49" s="152">
        <f>IF(COUNT(E45:E48)=0,"n/a",AVERAGE(E45:E48))</f>
        <v>2</v>
      </c>
      <c r="F49" s="50">
        <f>E49</f>
        <v>2</v>
      </c>
      <c r="G49" s="221"/>
      <c r="H49" s="51" t="s">
        <v>23</v>
      </c>
      <c r="I49" s="322" t="str">
        <f>D49</f>
        <v>Moderate</v>
      </c>
      <c r="J49" s="91">
        <f>IF(I49=$N$7,"n/a",IF(AND(I49=$N$5,D49=$N$6),1.5,IF(AND(I49=$N$4,D49=$N$5),2.5,IF(AND(I49=$N$3,D49=$N$4),3.5,IF(AND(I49=$N$6,D49=$N$5),1.49,IF(AND(I49=$N$5,D49=$N$4),2.49,IF(AND(I49=$N$4,D49=$N$3),3.49,E49)))))))</f>
        <v>2</v>
      </c>
      <c r="K49" s="92" t="s">
        <v>92</v>
      </c>
      <c r="L49" s="377"/>
    </row>
    <row r="50" spans="1:19" s="129" customFormat="1" ht="22.5" customHeight="1" thickBot="1" x14ac:dyDescent="0.25">
      <c r="A50" s="149" t="s">
        <v>147</v>
      </c>
      <c r="B50" s="150"/>
      <c r="C50" s="177"/>
      <c r="D50" s="177"/>
      <c r="E50" s="178"/>
      <c r="F50" s="151"/>
      <c r="G50" s="151"/>
      <c r="H50" s="151"/>
      <c r="I50" s="151"/>
      <c r="J50" s="151"/>
      <c r="K50" s="151"/>
      <c r="L50" s="377"/>
    </row>
    <row r="51" spans="1:19" s="129" customFormat="1" ht="34.5" customHeight="1" x14ac:dyDescent="0.2">
      <c r="A51" s="496" t="s">
        <v>146</v>
      </c>
      <c r="B51" s="496"/>
      <c r="C51" s="40" t="s">
        <v>258</v>
      </c>
      <c r="D51" s="176" t="s">
        <v>43</v>
      </c>
      <c r="E51" s="170">
        <f>IF(D51=$N$6,1,IF(D51=$N$5,2,IF(D51=$N$4,3,IF(D51=$N$3,4,"n/a"))))</f>
        <v>2</v>
      </c>
      <c r="F51" s="531" t="s">
        <v>264</v>
      </c>
      <c r="G51" s="532"/>
      <c r="H51" s="532"/>
      <c r="I51" s="532"/>
      <c r="J51" s="532"/>
      <c r="K51" s="533"/>
      <c r="L51" s="377"/>
    </row>
    <row r="52" spans="1:19" s="129" customFormat="1" ht="34.5" customHeight="1" thickBot="1" x14ac:dyDescent="0.25">
      <c r="A52" s="496" t="s">
        <v>142</v>
      </c>
      <c r="B52" s="496"/>
      <c r="C52" s="40" t="s">
        <v>258</v>
      </c>
      <c r="D52" s="176" t="s">
        <v>43</v>
      </c>
      <c r="E52" s="170">
        <f>IF(D52=$N$6,1,IF(D52=$N$5,2,IF(D52=$N$4,3,IF(D52=$N$3,4,"n/a"))))</f>
        <v>2</v>
      </c>
      <c r="F52" s="528" t="s">
        <v>265</v>
      </c>
      <c r="G52" s="529"/>
      <c r="H52" s="529"/>
      <c r="I52" s="529"/>
      <c r="J52" s="529"/>
      <c r="K52" s="530"/>
      <c r="L52" s="377"/>
    </row>
    <row r="53" spans="1:19" s="129" customFormat="1" ht="33.75" customHeight="1" x14ac:dyDescent="0.2">
      <c r="A53" s="487" t="s">
        <v>145</v>
      </c>
      <c r="B53" s="487"/>
      <c r="C53" s="40" t="s">
        <v>258</v>
      </c>
      <c r="D53" s="176" t="s">
        <v>43</v>
      </c>
      <c r="E53" s="170">
        <f>IF(D53=$N$6,1,IF(D53=$N$5,2,IF(D53=$N$4,3,IF(D53=$N$3,4,"n/a"))))</f>
        <v>2</v>
      </c>
      <c r="F53" s="531" t="s">
        <v>266</v>
      </c>
      <c r="G53" s="532"/>
      <c r="H53" s="532"/>
      <c r="I53" s="532"/>
      <c r="J53" s="532"/>
      <c r="K53" s="533"/>
      <c r="L53" s="377"/>
    </row>
    <row r="54" spans="1:19" s="129" customFormat="1" ht="30" customHeight="1" thickBot="1" x14ac:dyDescent="0.25">
      <c r="A54" s="496" t="s">
        <v>148</v>
      </c>
      <c r="B54" s="496"/>
      <c r="C54" s="40" t="s">
        <v>258</v>
      </c>
      <c r="D54" s="49" t="s">
        <v>43</v>
      </c>
      <c r="E54" s="179">
        <f>IF(D54=$N$6,1,IF(D54=$N$5,2,IF(D54=$N$4,3,IF(D54=$N$3,4,"n/a"))))</f>
        <v>2</v>
      </c>
      <c r="F54" s="528" t="s">
        <v>267</v>
      </c>
      <c r="G54" s="492"/>
      <c r="H54" s="529"/>
      <c r="I54" s="529"/>
      <c r="J54" s="529"/>
      <c r="K54" s="530"/>
      <c r="L54" s="377"/>
    </row>
    <row r="55" spans="1:19" s="129" customFormat="1" ht="34.5" customHeight="1" thickBot="1" x14ac:dyDescent="0.25">
      <c r="A55" s="487" t="s">
        <v>149</v>
      </c>
      <c r="B55" s="487"/>
      <c r="C55" s="40" t="s">
        <v>258</v>
      </c>
      <c r="D55" s="176" t="s">
        <v>43</v>
      </c>
      <c r="E55" s="171">
        <f>IF(D55=$N$6,1,IF(D55=$N$5,2,IF(D55=$N$4,3,IF(D55=$N$3,4,"n/a"))))</f>
        <v>2</v>
      </c>
      <c r="F55" s="531" t="s">
        <v>268</v>
      </c>
      <c r="G55" s="532"/>
      <c r="H55" s="532"/>
      <c r="I55" s="532"/>
      <c r="J55" s="532"/>
      <c r="K55" s="533"/>
      <c r="L55" s="377"/>
    </row>
    <row r="56" spans="1:19" s="134" customFormat="1" ht="28.5" customHeight="1" thickBot="1" x14ac:dyDescent="0.25">
      <c r="A56" s="544"/>
      <c r="B56" s="545"/>
      <c r="C56" s="38" t="s">
        <v>24</v>
      </c>
      <c r="D56" s="29" t="str">
        <f>IF(E56&lt;1.5,"Low",IF(E56&lt;2.5,"Moderate",IF(E56&lt;3.5,"Substantial",IF(E56&lt;4.5,"High","n/a"))))</f>
        <v>Moderate</v>
      </c>
      <c r="E56" s="152">
        <f>IF(COUNT(E51:E55)=0,"n/a",AVERAGE(E51:E55))</f>
        <v>2</v>
      </c>
      <c r="F56" s="30">
        <f>E56</f>
        <v>2</v>
      </c>
      <c r="G56" s="221"/>
      <c r="H56" s="31" t="s">
        <v>23</v>
      </c>
      <c r="I56" s="28" t="str">
        <f>D56</f>
        <v>Moderate</v>
      </c>
      <c r="J56" s="32">
        <f>IF(I56=$N$7,"n/a",IF(AND(I56=$N$5,D56=$N$6),1.5,IF(AND(I56=$N$4,D56=$N$5),2.5,IF(AND(I56=$N$3,D56=$N$4),3.5,IF(AND(I56=$N$6,D56=$N$5),1.49,IF(AND(I56=$N$5,D56=$N$4),2.49,IF(AND(I56=$N$4,D56=$N$3),3.49,E56)))))))</f>
        <v>2</v>
      </c>
      <c r="K56" s="89" t="s">
        <v>92</v>
      </c>
      <c r="L56" s="373"/>
    </row>
    <row r="57" spans="1:19" s="106" customFormat="1" ht="19.5" customHeight="1" thickBot="1" x14ac:dyDescent="0.25">
      <c r="A57" s="146" t="s">
        <v>150</v>
      </c>
      <c r="B57" s="153"/>
      <c r="C57" s="199"/>
      <c r="D57" s="154"/>
      <c r="E57" s="154"/>
      <c r="F57" s="154"/>
      <c r="G57" s="154"/>
      <c r="H57" s="154"/>
      <c r="I57" s="154"/>
      <c r="J57" s="154"/>
      <c r="K57" s="154"/>
      <c r="L57" s="373"/>
    </row>
    <row r="58" spans="1:19" s="129" customFormat="1" ht="32.25" customHeight="1" x14ac:dyDescent="0.2">
      <c r="A58" s="487" t="s">
        <v>39</v>
      </c>
      <c r="B58" s="487"/>
      <c r="C58" s="40" t="s">
        <v>258</v>
      </c>
      <c r="D58" s="174" t="s">
        <v>43</v>
      </c>
      <c r="E58" s="179">
        <f>IF(D58=$N$6,1,IF(D58=$N$5,2,IF(D58=$N$4,3,IF(D58=$N$3,4,"n/a"))))</f>
        <v>2</v>
      </c>
      <c r="F58" s="538" t="s">
        <v>325</v>
      </c>
      <c r="G58" s="539"/>
      <c r="H58" s="539"/>
      <c r="I58" s="539"/>
      <c r="J58" s="539"/>
      <c r="K58" s="540"/>
      <c r="L58" s="377"/>
    </row>
    <row r="59" spans="1:19" s="129" customFormat="1" ht="32.25" customHeight="1" x14ac:dyDescent="0.2">
      <c r="A59" s="487" t="s">
        <v>36</v>
      </c>
      <c r="B59" s="487"/>
      <c r="C59" s="40" t="s">
        <v>258</v>
      </c>
      <c r="D59" s="49" t="s">
        <v>43</v>
      </c>
      <c r="E59" s="123">
        <f>IF(D59=$N$6,1,IF(D59=$N$5,2,IF(D59=$N$4,3,IF(D59=$N$3,4,"n/a"))))</f>
        <v>2</v>
      </c>
      <c r="F59" s="528" t="s">
        <v>326</v>
      </c>
      <c r="G59" s="529"/>
      <c r="H59" s="529"/>
      <c r="I59" s="529"/>
      <c r="J59" s="529"/>
      <c r="K59" s="530"/>
      <c r="L59" s="377"/>
    </row>
    <row r="60" spans="1:19" s="129" customFormat="1" ht="48.75" customHeight="1" x14ac:dyDescent="0.2">
      <c r="A60" s="487" t="s">
        <v>37</v>
      </c>
      <c r="B60" s="487"/>
      <c r="C60" s="40" t="s">
        <v>258</v>
      </c>
      <c r="D60" s="49" t="s">
        <v>43</v>
      </c>
      <c r="E60" s="123">
        <f>IF(D60=$N$6,1,IF(D60=$N$5,2,IF(D60=$N$4,3,IF(D60=$N$3,4,"n/a"))))</f>
        <v>2</v>
      </c>
      <c r="F60" s="505" t="s">
        <v>270</v>
      </c>
      <c r="G60" s="505"/>
      <c r="H60" s="505"/>
      <c r="I60" s="505"/>
      <c r="J60" s="505"/>
      <c r="K60" s="505"/>
      <c r="L60" s="381"/>
    </row>
    <row r="61" spans="1:19" s="129" customFormat="1" ht="21" customHeight="1" thickBot="1" x14ac:dyDescent="0.25">
      <c r="A61" s="496" t="s">
        <v>38</v>
      </c>
      <c r="B61" s="496"/>
      <c r="C61" s="198" t="s">
        <v>269</v>
      </c>
      <c r="D61" s="184" t="s">
        <v>5</v>
      </c>
      <c r="E61" s="183">
        <f>IF(D61=$N$6,1,IF(D61=$N$5,2,IF(D61=$N$4,3,IF(D61=$N$3,4,"n/a"))))</f>
        <v>3</v>
      </c>
      <c r="F61" s="476" t="s">
        <v>271</v>
      </c>
      <c r="G61" s="477"/>
      <c r="H61" s="477"/>
      <c r="I61" s="477"/>
      <c r="J61" s="477"/>
      <c r="K61" s="478"/>
      <c r="L61" s="377"/>
    </row>
    <row r="62" spans="1:19" s="134" customFormat="1" ht="28.5" customHeight="1" thickBot="1" x14ac:dyDescent="0.25">
      <c r="A62" s="497"/>
      <c r="B62" s="498"/>
      <c r="C62" s="38" t="s">
        <v>24</v>
      </c>
      <c r="D62" s="29" t="str">
        <f>IF(E62&lt;1.5,"Low",IF(E62&lt;2.5,"Moderate",IF(E62&lt;3.5,"Substantial",IF(E62&lt;4.5,"High","n/a"))))</f>
        <v>Moderate</v>
      </c>
      <c r="E62" s="152">
        <f>IF(COUNT(E58:E61)=0,"n/a",AVERAGE(E58:E61))</f>
        <v>2.25</v>
      </c>
      <c r="F62" s="50">
        <f>E62</f>
        <v>2.25</v>
      </c>
      <c r="G62" s="125"/>
      <c r="H62" s="51" t="s">
        <v>23</v>
      </c>
      <c r="I62" s="322" t="str">
        <f>D62</f>
        <v>Moderate</v>
      </c>
      <c r="J62" s="91">
        <f>IF(I62=$N$7,"n/a",IF(AND(I62=$N$5,D62=$N$6),1.5,IF(AND(I62=$N$4,D62=$N$5),2.5,IF(AND(I62=$N$3,D62=$N$4),3.5,IF(AND(I62=$N$6,D62=$N$5),1.49,IF(AND(I62=$N$5,D62=$N$4),2.49,IF(AND(I62=$N$4,D62=$N$3),3.49,E62)))))))</f>
        <v>2.25</v>
      </c>
      <c r="K62" s="323" t="s">
        <v>92</v>
      </c>
      <c r="L62" s="373"/>
    </row>
    <row r="63" spans="1:19" s="106" customFormat="1" ht="21.75" customHeight="1" x14ac:dyDescent="0.2">
      <c r="A63" s="203" t="s">
        <v>151</v>
      </c>
      <c r="B63" s="145"/>
      <c r="C63" s="153"/>
      <c r="D63" s="145"/>
      <c r="E63" s="199"/>
      <c r="F63" s="199"/>
      <c r="G63" s="199"/>
      <c r="H63" s="199"/>
      <c r="I63" s="199"/>
      <c r="J63" s="199"/>
      <c r="K63" s="202"/>
      <c r="L63" s="373"/>
    </row>
    <row r="64" spans="1:19" s="155" customFormat="1" ht="47.25" customHeight="1" x14ac:dyDescent="0.2">
      <c r="A64" s="483" t="s">
        <v>152</v>
      </c>
      <c r="B64" s="484"/>
      <c r="C64" s="40" t="s">
        <v>258</v>
      </c>
      <c r="D64" s="200" t="s">
        <v>5</v>
      </c>
      <c r="E64" s="201">
        <f>IF(D64=$N$6,1,IF(D64=$N$5,2,IF(D64=$N$4,3,IF(D64=$N$3,4,"n/a"))))</f>
        <v>3</v>
      </c>
      <c r="F64" s="475" t="s">
        <v>272</v>
      </c>
      <c r="G64" s="475"/>
      <c r="H64" s="475"/>
      <c r="I64" s="475"/>
      <c r="J64" s="475"/>
      <c r="K64" s="475"/>
      <c r="L64" s="382"/>
      <c r="S64" s="156"/>
    </row>
    <row r="65" spans="1:19" s="155" customFormat="1" ht="48.75" customHeight="1" thickBot="1" x14ac:dyDescent="0.25">
      <c r="A65" s="488" t="s">
        <v>153</v>
      </c>
      <c r="B65" s="489"/>
      <c r="C65" s="40" t="s">
        <v>258</v>
      </c>
      <c r="D65" s="173" t="s">
        <v>43</v>
      </c>
      <c r="E65" s="171">
        <f>IF(D65=$N$6,1,IF(D65=$N$5,2,IF(D65=$N$4,3,IF(D65=$N$3,4,"n/a"))))</f>
        <v>2</v>
      </c>
      <c r="F65" s="476" t="s">
        <v>273</v>
      </c>
      <c r="G65" s="477"/>
      <c r="H65" s="477"/>
      <c r="I65" s="477"/>
      <c r="J65" s="477"/>
      <c r="K65" s="478"/>
      <c r="L65" s="382"/>
      <c r="S65" s="156"/>
    </row>
    <row r="66" spans="1:19" s="155" customFormat="1" ht="30" customHeight="1" thickBot="1" x14ac:dyDescent="0.25">
      <c r="A66" s="485"/>
      <c r="B66" s="486"/>
      <c r="C66" s="38" t="s">
        <v>24</v>
      </c>
      <c r="D66" s="29" t="str">
        <f>IF(E66&lt;1.5,"Low",IF(E66&lt;2.5,"Moderate",IF(E66&lt;3.5,"Substantial",IF(E66&lt;4.5,"High","n/a"))))</f>
        <v>Substantial</v>
      </c>
      <c r="E66" s="152">
        <f>IF(COUNT(E64:E65)=0,"n/a",AVERAGE(E64:E65))</f>
        <v>2.5</v>
      </c>
      <c r="F66" s="50">
        <f>E66</f>
        <v>2.5</v>
      </c>
      <c r="G66" s="221"/>
      <c r="H66" s="51" t="s">
        <v>23</v>
      </c>
      <c r="I66" s="322" t="str">
        <f>D66</f>
        <v>Substantial</v>
      </c>
      <c r="J66" s="91">
        <f>IF(I66=$N$7,"n/a",IF(AND(I66=$N$5,D66=$N$6),1.5,IF(AND(I66=$N$4,D66=$N$5),2.5,IF(AND(I66=$N$3,D66=$N$4),3.5,IF(AND(I66=$N$6,D66=$N$5),1.49,IF(AND(I66=$N$5,D66=$N$4),2.49,IF(AND(I66=$N$4,D66=$N$3),3.49,E66)))))))</f>
        <v>2.5</v>
      </c>
      <c r="K66" s="324" t="s">
        <v>92</v>
      </c>
      <c r="L66" s="383"/>
      <c r="S66" s="156"/>
    </row>
    <row r="67" spans="1:19" s="159" customFormat="1" ht="24.75" customHeight="1" thickBot="1" x14ac:dyDescent="0.25">
      <c r="A67" s="157" t="s">
        <v>219</v>
      </c>
      <c r="B67" s="158"/>
      <c r="C67" s="213"/>
      <c r="D67" s="213"/>
      <c r="E67" s="213"/>
      <c r="F67" s="213"/>
      <c r="G67" s="213"/>
      <c r="H67" s="213"/>
      <c r="I67" s="213"/>
      <c r="J67" s="213"/>
      <c r="K67" s="214"/>
      <c r="L67" s="375" t="s">
        <v>97</v>
      </c>
      <c r="Q67" s="160"/>
    </row>
    <row r="68" spans="1:19" s="161" customFormat="1" ht="23.25" customHeight="1" x14ac:dyDescent="0.2">
      <c r="A68" s="207" t="s">
        <v>212</v>
      </c>
      <c r="B68" s="208"/>
      <c r="C68" s="210"/>
      <c r="D68" s="211"/>
      <c r="E68" s="211"/>
      <c r="F68" s="211"/>
      <c r="G68" s="211"/>
      <c r="H68" s="211"/>
      <c r="I68" s="211"/>
      <c r="J68" s="211"/>
      <c r="K68" s="212"/>
      <c r="L68" s="382"/>
    </row>
    <row r="69" spans="1:19" s="161" customFormat="1" ht="45" customHeight="1" thickBot="1" x14ac:dyDescent="0.25">
      <c r="A69" s="510" t="s">
        <v>53</v>
      </c>
      <c r="B69" s="579"/>
      <c r="C69" s="230" t="s">
        <v>258</v>
      </c>
      <c r="D69" s="229" t="s">
        <v>5</v>
      </c>
      <c r="E69" s="123">
        <f>IF(D69=$N$6,1,IF(D69=$N$5,2,IF(D69=$N$4,3,IF(D69=$N$3,4,"n/a"))))</f>
        <v>3</v>
      </c>
      <c r="F69" s="505" t="s">
        <v>275</v>
      </c>
      <c r="G69" s="505"/>
      <c r="H69" s="505"/>
      <c r="I69" s="505"/>
      <c r="J69" s="505"/>
      <c r="K69" s="505"/>
      <c r="L69" s="375" t="s">
        <v>97</v>
      </c>
    </row>
    <row r="70" spans="1:19" s="161" customFormat="1" ht="45" customHeight="1" thickBot="1" x14ac:dyDescent="0.25">
      <c r="A70" s="490" t="s">
        <v>54</v>
      </c>
      <c r="B70" s="491"/>
      <c r="C70" s="230" t="s">
        <v>258</v>
      </c>
      <c r="D70" s="173" t="s">
        <v>43</v>
      </c>
      <c r="E70" s="183">
        <f>IF(D70=$N$6,1,IF(D70=$N$5,2,IF(D70=$N$4,3,IF(D70=$N$3,4,"n/a"))))</f>
        <v>2</v>
      </c>
      <c r="F70" s="499" t="s">
        <v>274</v>
      </c>
      <c r="G70" s="500"/>
      <c r="H70" s="499"/>
      <c r="I70" s="499"/>
      <c r="J70" s="500"/>
      <c r="K70" s="499"/>
      <c r="L70" s="375" t="s">
        <v>97</v>
      </c>
    </row>
    <row r="71" spans="1:19" s="161" customFormat="1" ht="27" customHeight="1" thickBot="1" x14ac:dyDescent="0.25">
      <c r="A71" s="494"/>
      <c r="B71" s="495"/>
      <c r="C71" s="217" t="s">
        <v>24</v>
      </c>
      <c r="D71" s="48" t="str">
        <f>IF(E71&lt;1.5,"Low",IF(E71&lt;2.5,"Moderate",IF(E71&lt;3.5,"Substantial",IF(E71&lt;4.5,"High","n/a"))))</f>
        <v>Substantial</v>
      </c>
      <c r="E71" s="152">
        <f>IF(COUNT(E69:E70)=0,"n/a",AVERAGE(E69:E70))</f>
        <v>2.5</v>
      </c>
      <c r="F71" s="30">
        <f>E71</f>
        <v>2.5</v>
      </c>
      <c r="G71" s="221"/>
      <c r="H71" s="31" t="s">
        <v>23</v>
      </c>
      <c r="I71" s="28" t="str">
        <f>D71</f>
        <v>Substantial</v>
      </c>
      <c r="J71" s="32">
        <f>IF(I71=$N$7,"n/a",IF(AND(I71=$N$5,D71=$N$6),1.5,IF(AND(I71=$N$4,D71=$N$5),2.5,IF(AND(I71=$N$3,D71=$N$4),3.5,IF(AND(I71=$N$6,D71=$N$5),1.49,IF(AND(I71=$N$5,D71=$N$4),2.49,IF(AND(I71=$N$4,D71=$N$3),3.49,E71)))))))</f>
        <v>2.5</v>
      </c>
      <c r="K71" s="189" t="s">
        <v>92</v>
      </c>
      <c r="L71" s="382"/>
    </row>
    <row r="72" spans="1:19" s="161" customFormat="1" ht="20.25" customHeight="1" x14ac:dyDescent="0.2">
      <c r="A72" s="310" t="s">
        <v>44</v>
      </c>
      <c r="B72" s="210"/>
      <c r="C72" s="211"/>
      <c r="D72" s="204"/>
      <c r="E72" s="205"/>
      <c r="F72" s="211"/>
      <c r="G72" s="211"/>
      <c r="H72" s="211"/>
      <c r="I72" s="211"/>
      <c r="J72" s="211"/>
      <c r="K72" s="212"/>
      <c r="L72" s="382"/>
    </row>
    <row r="73" spans="1:19" s="161" customFormat="1" ht="45" customHeight="1" thickBot="1" x14ac:dyDescent="0.25">
      <c r="A73" s="479" t="s">
        <v>75</v>
      </c>
      <c r="B73" s="480"/>
      <c r="C73" s="230" t="s">
        <v>258</v>
      </c>
      <c r="D73" s="176" t="s">
        <v>5</v>
      </c>
      <c r="E73" s="123">
        <f>IF(D73=$N$6,1,IF(D73=$N$5,2,IF(D73=$N$4,3,IF(D73=$N$3,4,"n/a"))))</f>
        <v>3</v>
      </c>
      <c r="F73" s="584" t="s">
        <v>276</v>
      </c>
      <c r="G73" s="499"/>
      <c r="H73" s="499"/>
      <c r="I73" s="499"/>
      <c r="J73" s="499"/>
      <c r="K73" s="585"/>
      <c r="L73" s="375"/>
    </row>
    <row r="74" spans="1:19" s="161" customFormat="1" ht="44.25" customHeight="1" thickBot="1" x14ac:dyDescent="0.25">
      <c r="A74" s="490" t="s">
        <v>58</v>
      </c>
      <c r="B74" s="491"/>
      <c r="C74" s="230" t="s">
        <v>258</v>
      </c>
      <c r="D74" s="175" t="s">
        <v>43</v>
      </c>
      <c r="E74" s="183">
        <f>IF(D74=$N$6,1,IF(D74=$N$5,2,IF(D74=$N$4,3,IF(D74=$N$3,4,"n/a"))))</f>
        <v>2</v>
      </c>
      <c r="F74" s="576" t="s">
        <v>277</v>
      </c>
      <c r="G74" s="577"/>
      <c r="H74" s="577"/>
      <c r="I74" s="577"/>
      <c r="J74" s="577"/>
      <c r="K74" s="597"/>
      <c r="L74" s="375" t="s">
        <v>97</v>
      </c>
    </row>
    <row r="75" spans="1:19" s="161" customFormat="1" ht="25.5" customHeight="1" thickBot="1" x14ac:dyDescent="0.25">
      <c r="A75" s="506"/>
      <c r="B75" s="507"/>
      <c r="C75" s="47" t="s">
        <v>24</v>
      </c>
      <c r="D75" s="29" t="str">
        <f>IF(E75&lt;1.5,"Low",IF(E75&lt;2.5,"Moderate",IF(E75&lt;3.5,"Substantial",IF(E75&lt;4.5,"High","n/a"))))</f>
        <v>Substantial</v>
      </c>
      <c r="E75" s="152">
        <f>IF(COUNT(E73:E74)=0,"n/a",AVERAGE(E73:E74))</f>
        <v>2.5</v>
      </c>
      <c r="F75" s="50">
        <f>E75</f>
        <v>2.5</v>
      </c>
      <c r="G75" s="221"/>
      <c r="H75" s="51" t="s">
        <v>23</v>
      </c>
      <c r="I75" s="322" t="str">
        <f>D75</f>
        <v>Substantial</v>
      </c>
      <c r="J75" s="91">
        <f>IF(I75=$N$7,"n/a",IF(AND(I75=$N$5,D75=$N$6),1.5,IF(AND(I75=$N$4,D75=$N$5),2.5,IF(AND(I75=$N$3,D75=$N$4),3.5,IF(AND(I75=$N$6,D75=$N$5),1.49,IF(AND(I75=$N$5,D75=$N$4),2.49,IF(AND(I75=$N$4,D75=$N$3),3.49,E75)))))))</f>
        <v>2.5</v>
      </c>
      <c r="K75" s="92" t="s">
        <v>92</v>
      </c>
      <c r="L75" s="382"/>
    </row>
    <row r="76" spans="1:19" s="161" customFormat="1" ht="21" customHeight="1" x14ac:dyDescent="0.2">
      <c r="A76" s="207" t="s">
        <v>55</v>
      </c>
      <c r="B76" s="208"/>
      <c r="C76" s="204"/>
      <c r="D76" s="204"/>
      <c r="E76" s="204"/>
      <c r="F76" s="204"/>
      <c r="G76" s="204"/>
      <c r="H76" s="204"/>
      <c r="I76" s="204"/>
      <c r="J76" s="204"/>
      <c r="K76" s="206"/>
      <c r="L76" s="382"/>
    </row>
    <row r="77" spans="1:19" s="161" customFormat="1" ht="45" customHeight="1" thickBot="1" x14ac:dyDescent="0.25">
      <c r="A77" s="510" t="s">
        <v>56</v>
      </c>
      <c r="B77" s="579"/>
      <c r="C77" s="230" t="s">
        <v>258</v>
      </c>
      <c r="D77" s="176" t="s">
        <v>5</v>
      </c>
      <c r="E77" s="123">
        <f>IF(D77=$N$6,1,IF(D77=$N$5,2,IF(D77=$N$4,3,IF(D77=$N$3,4,"n/a"))))</f>
        <v>3</v>
      </c>
      <c r="F77" s="505" t="s">
        <v>278</v>
      </c>
      <c r="G77" s="505"/>
      <c r="H77" s="505"/>
      <c r="I77" s="505"/>
      <c r="J77" s="505"/>
      <c r="K77" s="505"/>
      <c r="L77" s="382"/>
    </row>
    <row r="78" spans="1:19" s="161" customFormat="1" ht="46.5" customHeight="1" thickBot="1" x14ac:dyDescent="0.25">
      <c r="A78" s="510" t="s">
        <v>57</v>
      </c>
      <c r="B78" s="511"/>
      <c r="C78" s="230" t="s">
        <v>258</v>
      </c>
      <c r="D78" s="49" t="s">
        <v>5</v>
      </c>
      <c r="E78" s="123">
        <f>IF(D78=$N$6,1,IF(D78=$N$5,2,IF(D78=$N$4,3,IF(D78=$N$3,4,"n/a"))))</f>
        <v>3</v>
      </c>
      <c r="F78" s="499" t="s">
        <v>279</v>
      </c>
      <c r="G78" s="499"/>
      <c r="H78" s="499"/>
      <c r="I78" s="499"/>
      <c r="J78" s="499"/>
      <c r="K78" s="499"/>
      <c r="L78" s="375" t="s">
        <v>97</v>
      </c>
    </row>
    <row r="79" spans="1:19" s="161" customFormat="1" ht="48.75" customHeight="1" thickBot="1" x14ac:dyDescent="0.25">
      <c r="A79" s="510" t="s">
        <v>76</v>
      </c>
      <c r="B79" s="511"/>
      <c r="C79" s="230" t="s">
        <v>258</v>
      </c>
      <c r="D79" s="175" t="s">
        <v>5</v>
      </c>
      <c r="E79" s="183">
        <f>IF(D79=$N$6,1,IF(D79=$N$5,2,IF(D79=$N$4,3,IF(D79=$N$3,4,"n/a"))))</f>
        <v>3</v>
      </c>
      <c r="F79" s="499" t="s">
        <v>279</v>
      </c>
      <c r="G79" s="500"/>
      <c r="H79" s="499"/>
      <c r="I79" s="499"/>
      <c r="J79" s="500"/>
      <c r="K79" s="499"/>
      <c r="L79" s="375" t="s">
        <v>97</v>
      </c>
    </row>
    <row r="80" spans="1:19" s="161" customFormat="1" ht="27.75" customHeight="1" thickBot="1" x14ac:dyDescent="0.25">
      <c r="A80" s="506"/>
      <c r="B80" s="507"/>
      <c r="C80" s="47" t="s">
        <v>24</v>
      </c>
      <c r="D80" s="29" t="str">
        <f>IF(E80&lt;1.5,"Low",IF(E80&lt;2.5,"Moderate",IF(E80&lt;3.5,"Substantial",IF(E80&lt;4.5,"High","n/a"))))</f>
        <v>Substantial</v>
      </c>
      <c r="E80" s="152">
        <f>IF(COUNT(E77:E79)=0,"n/a",AVERAGE(E77:E79))</f>
        <v>3</v>
      </c>
      <c r="F80" s="30">
        <f>E80</f>
        <v>3</v>
      </c>
      <c r="G80" s="221"/>
      <c r="H80" s="31" t="s">
        <v>23</v>
      </c>
      <c r="I80" s="28" t="str">
        <f>D80</f>
        <v>Substantial</v>
      </c>
      <c r="J80" s="32">
        <f>IF(I80=$N$7,"n/a",IF(AND(I80=$N$5,D80=$N$6),1.5,IF(AND(I80=$N$4,D80=$N$5),2.5,IF(AND(I80=$N$3,D80=$N$4),3.5,IF(AND(I80=$N$6,D80=$N$5),1.49,IF(AND(I80=$N$5,D80=$N$4),2.49,IF(AND(I80=$N$4,D80=$N$3),3.49,E80)))))))</f>
        <v>3</v>
      </c>
      <c r="K80" s="89" t="s">
        <v>92</v>
      </c>
      <c r="L80" s="382"/>
    </row>
    <row r="81" spans="1:17" s="161" customFormat="1" ht="21" customHeight="1" x14ac:dyDescent="0.2">
      <c r="A81" s="209" t="s">
        <v>59</v>
      </c>
      <c r="B81" s="204"/>
      <c r="C81" s="204"/>
      <c r="D81" s="204"/>
      <c r="E81" s="204"/>
      <c r="F81" s="204"/>
      <c r="G81" s="204"/>
      <c r="H81" s="204"/>
      <c r="I81" s="204"/>
      <c r="J81" s="204"/>
      <c r="K81" s="206"/>
      <c r="L81" s="382"/>
    </row>
    <row r="82" spans="1:17" s="161" customFormat="1" ht="49.5" customHeight="1" thickBot="1" x14ac:dyDescent="0.25">
      <c r="A82" s="510" t="s">
        <v>78</v>
      </c>
      <c r="B82" s="579"/>
      <c r="C82" s="230" t="s">
        <v>258</v>
      </c>
      <c r="D82" s="176" t="s">
        <v>43</v>
      </c>
      <c r="E82" s="123">
        <f>IF(D82=$N$6,1,IF(D82=$N$5,2,IF(D82=$N$4,3,IF(D82=$N$3,4,"n/a"))))</f>
        <v>2</v>
      </c>
      <c r="F82" s="505" t="s">
        <v>280</v>
      </c>
      <c r="G82" s="505"/>
      <c r="H82" s="505"/>
      <c r="I82" s="505"/>
      <c r="J82" s="505"/>
      <c r="K82" s="505"/>
      <c r="L82" s="382"/>
    </row>
    <row r="83" spans="1:17" s="161" customFormat="1" ht="45.75" customHeight="1" thickBot="1" x14ac:dyDescent="0.25">
      <c r="A83" s="490" t="s">
        <v>79</v>
      </c>
      <c r="B83" s="491"/>
      <c r="C83" s="230" t="s">
        <v>258</v>
      </c>
      <c r="D83" s="175" t="s">
        <v>80</v>
      </c>
      <c r="E83" s="183">
        <f>IF(D83=$N$6,1,IF(D83=$N$5,2,IF(D83=$N$4,3,IF(D83=$N$3,4,"n/a"))))</f>
        <v>1</v>
      </c>
      <c r="F83" s="576" t="s">
        <v>281</v>
      </c>
      <c r="G83" s="577"/>
      <c r="H83" s="577"/>
      <c r="I83" s="577"/>
      <c r="J83" s="577"/>
      <c r="K83" s="578"/>
      <c r="L83" s="375" t="s">
        <v>97</v>
      </c>
      <c r="Q83" s="162"/>
    </row>
    <row r="84" spans="1:17" s="161" customFormat="1" ht="26.25" customHeight="1" thickBot="1" x14ac:dyDescent="0.25">
      <c r="A84" s="215"/>
      <c r="B84" s="216"/>
      <c r="C84" s="217" t="s">
        <v>24</v>
      </c>
      <c r="D84" s="29" t="str">
        <f>IF(E84&lt;1.5,"Low",IF(E84&lt;2.5,"Moderate",IF(E84&lt;3.5,"Substantial",IF(E84&lt;4.5,"High","n/a"))))</f>
        <v>Moderate</v>
      </c>
      <c r="E84" s="152">
        <f>IF(COUNT(E82:E83)=0,"n/a",AVERAGE(E82:E83))</f>
        <v>1.5</v>
      </c>
      <c r="F84" s="50">
        <f>E84</f>
        <v>1.5</v>
      </c>
      <c r="G84" s="222"/>
      <c r="H84" s="321" t="s">
        <v>23</v>
      </c>
      <c r="I84" s="322" t="str">
        <f>D84</f>
        <v>Moderate</v>
      </c>
      <c r="J84" s="91">
        <f>IF(I84=$N$7,"n/a",IF(AND(I84=$N$5,D84=$N$6),1.5,IF(AND(I84=$N$4,D84=$N$5),2.5,IF(AND(I84=$N$3,D84=$N$4),3.5,IF(AND(I84=$N$6,D84=$N$5),1.49,IF(AND(I84=$N$5,D84=$N$4),2.49,IF(AND(I84=$N$4,D84=$N$3),3.49,E84)))))))</f>
        <v>1.5</v>
      </c>
      <c r="K84" s="323" t="s">
        <v>92</v>
      </c>
      <c r="L84" s="382"/>
      <c r="Q84" s="163"/>
    </row>
    <row r="85" spans="1:17" s="161" customFormat="1" ht="26.25" customHeight="1" thickBot="1" x14ac:dyDescent="0.25">
      <c r="A85" s="289" t="s">
        <v>220</v>
      </c>
      <c r="B85" s="288"/>
      <c r="C85" s="288"/>
      <c r="D85" s="288"/>
      <c r="E85" s="288"/>
      <c r="F85" s="288"/>
      <c r="G85" s="288"/>
      <c r="H85" s="288"/>
      <c r="I85" s="288"/>
      <c r="J85" s="288"/>
      <c r="K85" s="288"/>
      <c r="L85" s="382"/>
      <c r="Q85" s="163"/>
    </row>
    <row r="86" spans="1:17" s="161" customFormat="1" ht="21.75" customHeight="1" x14ac:dyDescent="0.2">
      <c r="A86" s="391" t="s">
        <v>176</v>
      </c>
      <c r="B86" s="290"/>
      <c r="C86" s="290"/>
      <c r="D86" s="290"/>
      <c r="E86" s="290"/>
      <c r="F86" s="290"/>
      <c r="G86" s="290"/>
      <c r="H86" s="290"/>
      <c r="I86" s="290"/>
      <c r="J86" s="290"/>
      <c r="K86" s="291"/>
      <c r="L86" s="382"/>
      <c r="Q86" s="163"/>
    </row>
    <row r="87" spans="1:17" s="161" customFormat="1" ht="43.5" customHeight="1" x14ac:dyDescent="0.2">
      <c r="A87" s="518" t="s">
        <v>154</v>
      </c>
      <c r="B87" s="519"/>
      <c r="C87" s="292" t="s">
        <v>258</v>
      </c>
      <c r="D87" s="229" t="s">
        <v>80</v>
      </c>
      <c r="E87" s="218">
        <f>IF(D87=$N$6,1,IF(D87=$N$5,2,IF(D87=$N$4,3,IF(D87=$N$3,4,"n/a"))))</f>
        <v>1</v>
      </c>
      <c r="F87" s="505" t="s">
        <v>228</v>
      </c>
      <c r="G87" s="505"/>
      <c r="H87" s="505"/>
      <c r="I87" s="505"/>
      <c r="J87" s="505"/>
      <c r="K87" s="505"/>
      <c r="L87" s="382"/>
      <c r="Q87" s="163"/>
    </row>
    <row r="88" spans="1:17" s="161" customFormat="1" ht="33.75" customHeight="1" x14ac:dyDescent="0.2">
      <c r="A88" s="518" t="s">
        <v>155</v>
      </c>
      <c r="B88" s="519"/>
      <c r="C88" s="292"/>
      <c r="D88" s="229" t="s">
        <v>19</v>
      </c>
      <c r="E88" s="218" t="str">
        <f>IF(D88=$N$6,1,IF(D88=$N$5,2,IF(D88=$N$4,3,IF(D88=$N$3,4,"n/a"))))</f>
        <v>n/a</v>
      </c>
      <c r="F88" s="505" t="s">
        <v>16</v>
      </c>
      <c r="G88" s="505"/>
      <c r="H88" s="505"/>
      <c r="I88" s="505"/>
      <c r="J88" s="505"/>
      <c r="K88" s="505"/>
      <c r="L88" s="375" t="s">
        <v>97</v>
      </c>
      <c r="Q88" s="163"/>
    </row>
    <row r="89" spans="1:17" s="161" customFormat="1" ht="30.75" customHeight="1" x14ac:dyDescent="0.2">
      <c r="A89" s="518" t="s">
        <v>156</v>
      </c>
      <c r="B89" s="519"/>
      <c r="C89" s="292"/>
      <c r="D89" s="229" t="s">
        <v>19</v>
      </c>
      <c r="E89" s="218" t="str">
        <f>IF(D89=$N$6,1,IF(D89=$N$5,2,IF(D89=$N$4,3,IF(D89=$N$3,4,"n/a"))))</f>
        <v>n/a</v>
      </c>
      <c r="F89" s="505" t="s">
        <v>16</v>
      </c>
      <c r="G89" s="505"/>
      <c r="H89" s="505"/>
      <c r="I89" s="505"/>
      <c r="J89" s="505"/>
      <c r="K89" s="505"/>
      <c r="L89" s="382"/>
      <c r="Q89" s="163"/>
    </row>
    <row r="90" spans="1:17" s="161" customFormat="1" ht="45.75" customHeight="1" thickBot="1" x14ac:dyDescent="0.25">
      <c r="A90" s="518" t="s">
        <v>177</v>
      </c>
      <c r="B90" s="519"/>
      <c r="C90" s="292" t="s">
        <v>258</v>
      </c>
      <c r="D90" s="229" t="s">
        <v>80</v>
      </c>
      <c r="E90" s="218">
        <f>IF(D90=$N$6,1,IF(D90=$N$5,2,IF(D90=$N$4,3,IF(D90=$N$3,4,"n/a"))))</f>
        <v>1</v>
      </c>
      <c r="F90" s="505" t="s">
        <v>226</v>
      </c>
      <c r="G90" s="505"/>
      <c r="H90" s="505"/>
      <c r="I90" s="505"/>
      <c r="J90" s="520"/>
      <c r="K90" s="505"/>
      <c r="L90" s="382"/>
      <c r="Q90" s="163"/>
    </row>
    <row r="91" spans="1:17" s="161" customFormat="1" ht="26.25" customHeight="1" thickBot="1" x14ac:dyDescent="0.25">
      <c r="A91" s="523"/>
      <c r="B91" s="524"/>
      <c r="C91" s="293" t="s">
        <v>24</v>
      </c>
      <c r="D91" s="29" t="str">
        <f>IF(E91&lt;1.5,"Low",IF(E91&lt;2.5,"Moderate",IF(E91&lt;3.5,"Substantial",IF(E91&lt;4.5,"High","n/a"))))</f>
        <v>Low</v>
      </c>
      <c r="E91" s="152">
        <f>IF(COUNT(E87:E90)=0,"n/a",AVERAGE(E87:E90))</f>
        <v>1</v>
      </c>
      <c r="F91" s="30">
        <f>E91</f>
        <v>1</v>
      </c>
      <c r="G91" s="222"/>
      <c r="H91" s="52" t="s">
        <v>23</v>
      </c>
      <c r="I91" s="28" t="str">
        <f>D91</f>
        <v>Low</v>
      </c>
      <c r="J91" s="32">
        <f>IF(I91=$N$7,"n/a",IF(AND(I91=$N$5,D91=$N$6),1.5,IF(AND(I91=$N$4,D91=$N$5),2.5,IF(AND(I91=$N$3,D91=$N$4),3.5,IF(AND(I91=$N$6,D91=$N$5),1.49,IF(AND(I91=$N$5,D91=$N$4),2.49,IF(AND(I91=$N$4,D91=$N$3),3.49,E91)))))))</f>
        <v>1</v>
      </c>
      <c r="K91" s="89" t="s">
        <v>92</v>
      </c>
      <c r="L91" s="382"/>
      <c r="Q91" s="163"/>
    </row>
    <row r="92" spans="1:17" s="161" customFormat="1" ht="21" customHeight="1" x14ac:dyDescent="0.2">
      <c r="A92" s="391" t="s">
        <v>167</v>
      </c>
      <c r="B92" s="290"/>
      <c r="C92" s="290"/>
      <c r="D92" s="290"/>
      <c r="E92" s="290"/>
      <c r="F92" s="290"/>
      <c r="G92" s="290"/>
      <c r="H92" s="290"/>
      <c r="I92" s="290"/>
      <c r="J92" s="290"/>
      <c r="K92" s="291"/>
      <c r="L92" s="382"/>
      <c r="Q92" s="163"/>
    </row>
    <row r="93" spans="1:17" s="161" customFormat="1" ht="47.25" customHeight="1" x14ac:dyDescent="0.2">
      <c r="A93" s="518" t="s">
        <v>168</v>
      </c>
      <c r="B93" s="519"/>
      <c r="C93" s="292" t="s">
        <v>258</v>
      </c>
      <c r="D93" s="176" t="s">
        <v>43</v>
      </c>
      <c r="E93" s="218">
        <f>IF(D93=$N$6,1,IF(D93=$N$5,2,IF(D93=$N$4,3,IF(D93=$N$3,4,"n/a"))))</f>
        <v>2</v>
      </c>
      <c r="F93" s="505" t="s">
        <v>227</v>
      </c>
      <c r="G93" s="505"/>
      <c r="H93" s="505"/>
      <c r="I93" s="505"/>
      <c r="J93" s="505"/>
      <c r="K93" s="505"/>
      <c r="L93" s="382"/>
      <c r="Q93" s="163"/>
    </row>
    <row r="94" spans="1:17" s="161" customFormat="1" ht="31.5" customHeight="1" thickBot="1" x14ac:dyDescent="0.25">
      <c r="A94" s="590" t="s">
        <v>179</v>
      </c>
      <c r="B94" s="591"/>
      <c r="C94" s="292" t="s">
        <v>258</v>
      </c>
      <c r="D94" s="175" t="s">
        <v>43</v>
      </c>
      <c r="E94" s="183">
        <f>IF(D94=$N$6,1,IF(D94=$N$5,2,IF(D94=$N$4,3,IF(D94=$N$3,4,"n/a"))))</f>
        <v>2</v>
      </c>
      <c r="F94" s="588" t="s">
        <v>229</v>
      </c>
      <c r="G94" s="589"/>
      <c r="H94" s="589"/>
      <c r="I94" s="589"/>
      <c r="J94" s="589"/>
      <c r="K94" s="587"/>
      <c r="L94" s="375" t="s">
        <v>97</v>
      </c>
      <c r="Q94" s="163"/>
    </row>
    <row r="95" spans="1:17" s="161" customFormat="1" ht="26.25" customHeight="1" thickBot="1" x14ac:dyDescent="0.25">
      <c r="A95" s="592"/>
      <c r="B95" s="593"/>
      <c r="C95" s="293" t="s">
        <v>24</v>
      </c>
      <c r="D95" s="29" t="str">
        <f>IF(E95&lt;1.5,"Low",IF(E95&lt;2.5,"Moderate",IF(E95&lt;3.5,"Substantial",IF(E95&lt;4.5,"High","n/a"))))</f>
        <v>Moderate</v>
      </c>
      <c r="E95" s="152">
        <f>IF(COUNT(E93:E94)=0,"n/a",AVERAGE(E93:E94))</f>
        <v>2</v>
      </c>
      <c r="F95" s="30">
        <f>E95</f>
        <v>2</v>
      </c>
      <c r="G95" s="221"/>
      <c r="H95" s="31" t="s">
        <v>23</v>
      </c>
      <c r="I95" s="28" t="str">
        <f>D95</f>
        <v>Moderate</v>
      </c>
      <c r="J95" s="32">
        <f>IF(I95=$N$7,"n/a",IF(AND(I95=$N$5,D95=$N$6),1.5,IF(AND(I95=$N$4,D95=$N$5),2.5,IF(AND(I95=$N$3,D95=$N$4),3.5,IF(AND(I95=$N$6,D95=$N$5),1.49,IF(AND(I95=$N$5,D95=$N$4),2.49,IF(AND(I95=$N$4,D95=$N$3),3.49,E95)))))))</f>
        <v>2</v>
      </c>
      <c r="K95" s="89" t="s">
        <v>92</v>
      </c>
      <c r="L95" s="382"/>
      <c r="Q95" s="163"/>
    </row>
    <row r="96" spans="1:17" s="161" customFormat="1" ht="21" customHeight="1" x14ac:dyDescent="0.2">
      <c r="A96" s="391" t="s">
        <v>158</v>
      </c>
      <c r="B96" s="290"/>
      <c r="C96" s="290"/>
      <c r="D96" s="290"/>
      <c r="E96" s="290"/>
      <c r="F96" s="290"/>
      <c r="G96" s="290"/>
      <c r="H96" s="290"/>
      <c r="I96" s="290"/>
      <c r="J96" s="290"/>
      <c r="K96" s="291"/>
      <c r="L96" s="382"/>
      <c r="Q96" s="163"/>
    </row>
    <row r="97" spans="1:17" s="161" customFormat="1" ht="33.75" customHeight="1" x14ac:dyDescent="0.2">
      <c r="A97" s="518" t="s">
        <v>159</v>
      </c>
      <c r="B97" s="519"/>
      <c r="C97" s="292" t="s">
        <v>258</v>
      </c>
      <c r="D97" s="176" t="s">
        <v>43</v>
      </c>
      <c r="E97" s="123">
        <f>IF(D97=$N$6,1,IF(D97=$N$5,2,IF(D97=$N$4,3,IF(D97=$N$3,4,"n/a"))))</f>
        <v>2</v>
      </c>
      <c r="F97" s="505" t="s">
        <v>327</v>
      </c>
      <c r="G97" s="505"/>
      <c r="H97" s="505"/>
      <c r="I97" s="505"/>
      <c r="J97" s="505"/>
      <c r="K97" s="505"/>
      <c r="L97" s="375" t="s">
        <v>97</v>
      </c>
      <c r="Q97" s="163"/>
    </row>
    <row r="98" spans="1:17" s="161" customFormat="1" ht="33" customHeight="1" x14ac:dyDescent="0.2">
      <c r="A98" s="590" t="s">
        <v>160</v>
      </c>
      <c r="B98" s="594"/>
      <c r="C98" s="292" t="s">
        <v>258</v>
      </c>
      <c r="D98" s="49" t="s">
        <v>43</v>
      </c>
      <c r="E98" s="123">
        <f>IF(D98=$N$6,1,IF(D98=$N$5,2,IF(D98=$N$4,3,IF(D98=$N$3,4,"n/a"))))</f>
        <v>2</v>
      </c>
      <c r="F98" s="584" t="s">
        <v>230</v>
      </c>
      <c r="G98" s="499"/>
      <c r="H98" s="499"/>
      <c r="I98" s="499"/>
      <c r="J98" s="499"/>
      <c r="K98" s="585"/>
      <c r="L98" s="375" t="s">
        <v>97</v>
      </c>
      <c r="P98" s="308"/>
      <c r="Q98" s="163"/>
    </row>
    <row r="99" spans="1:17" s="161" customFormat="1" ht="31.5" customHeight="1" thickBot="1" x14ac:dyDescent="0.25">
      <c r="A99" s="595" t="s">
        <v>161</v>
      </c>
      <c r="B99" s="596"/>
      <c r="C99" s="292" t="s">
        <v>258</v>
      </c>
      <c r="D99" s="286" t="s">
        <v>5</v>
      </c>
      <c r="E99" s="287">
        <f>IF(D99=$N$6,1,IF(D99=$N$5,2,IF(D99=$N$4,3,IF(D99=$N$3,4,"n/a"))))</f>
        <v>3</v>
      </c>
      <c r="F99" s="586" t="s">
        <v>231</v>
      </c>
      <c r="G99" s="500"/>
      <c r="H99" s="500"/>
      <c r="I99" s="500"/>
      <c r="J99" s="500"/>
      <c r="K99" s="587"/>
      <c r="L99" s="382"/>
      <c r="P99" s="308"/>
      <c r="Q99" s="163"/>
    </row>
    <row r="100" spans="1:17" s="161" customFormat="1" ht="26.25" customHeight="1" thickBot="1" x14ac:dyDescent="0.25">
      <c r="A100" s="582"/>
      <c r="B100" s="583"/>
      <c r="C100" s="293" t="s">
        <v>24</v>
      </c>
      <c r="D100" s="29" t="str">
        <f>IF(E100&lt;1.5,"Low",IF(E100&lt;2.5,"Moderate",IF(E100&lt;3.5,"Substantial",IF(E100&lt;4.5,"High","n/a"))))</f>
        <v>Moderate</v>
      </c>
      <c r="E100" s="152">
        <f>IF(COUNT(E97:E99)=0,"n/a",AVERAGE(E97:E99))</f>
        <v>2.3333333333333335</v>
      </c>
      <c r="F100" s="30">
        <f>E100</f>
        <v>2.3333333333333335</v>
      </c>
      <c r="G100" s="221"/>
      <c r="H100" s="31" t="s">
        <v>23</v>
      </c>
      <c r="I100" s="28" t="str">
        <f>D100</f>
        <v>Moderate</v>
      </c>
      <c r="J100" s="32">
        <f>IF(I100=$N$7,"n/a",IF(AND(I100=$N$5,D100=$N$6),1.5,IF(AND(I100=$N$4,D100=$N$5),2.5,IF(AND(I100=$N$3,D100=$N$4),3.5,IF(AND(I100=$N$6,D100=$N$5),1.49,IF(AND(I100=$N$5,D100=$N$4),2.49,IF(AND(I100=$N$4,D100=$N$3),3.49,E100)))))))</f>
        <v>2.3333333333333335</v>
      </c>
      <c r="K100" s="89" t="s">
        <v>92</v>
      </c>
      <c r="L100" s="382"/>
      <c r="P100" s="308"/>
      <c r="Q100" s="163"/>
    </row>
    <row r="101" spans="1:17" s="161" customFormat="1" ht="23.25" customHeight="1" thickBot="1" x14ac:dyDescent="0.25">
      <c r="A101" s="164" t="s">
        <v>221</v>
      </c>
      <c r="B101" s="165"/>
      <c r="C101" s="165"/>
      <c r="D101" s="165"/>
      <c r="E101" s="165"/>
      <c r="F101" s="165"/>
      <c r="G101" s="165"/>
      <c r="H101" s="165"/>
      <c r="I101" s="165"/>
      <c r="J101" s="165"/>
      <c r="K101" s="165"/>
      <c r="L101" s="382"/>
      <c r="M101" s="163"/>
    </row>
    <row r="102" spans="1:17" s="161" customFormat="1" ht="20.25" customHeight="1" x14ac:dyDescent="0.2">
      <c r="A102" s="392" t="s">
        <v>163</v>
      </c>
      <c r="B102" s="219"/>
      <c r="C102" s="219"/>
      <c r="D102" s="219"/>
      <c r="E102" s="219"/>
      <c r="F102" s="219"/>
      <c r="G102" s="219"/>
      <c r="H102" s="219"/>
      <c r="I102" s="219"/>
      <c r="J102" s="219"/>
      <c r="K102" s="220"/>
      <c r="L102" s="382"/>
    </row>
    <row r="103" spans="1:17" s="161" customFormat="1" ht="30.75" customHeight="1" x14ac:dyDescent="0.2">
      <c r="A103" s="503" t="s">
        <v>182</v>
      </c>
      <c r="B103" s="504"/>
      <c r="C103" s="232" t="s">
        <v>258</v>
      </c>
      <c r="D103" s="229" t="s">
        <v>5</v>
      </c>
      <c r="E103" s="218">
        <f>IF(D103=$N$6,1,IF(D103=$N$5,2,IF(D103=$N$4,3,IF(D103=$N$3,4,"n/a"))))</f>
        <v>3</v>
      </c>
      <c r="F103" s="505" t="s">
        <v>234</v>
      </c>
      <c r="G103" s="505"/>
      <c r="H103" s="505"/>
      <c r="I103" s="505"/>
      <c r="J103" s="505"/>
      <c r="K103" s="505"/>
      <c r="L103" s="375" t="s">
        <v>97</v>
      </c>
      <c r="Q103" s="163"/>
    </row>
    <row r="104" spans="1:17" s="161" customFormat="1" ht="32.25" customHeight="1" x14ac:dyDescent="0.2">
      <c r="A104" s="572" t="s">
        <v>183</v>
      </c>
      <c r="B104" s="573"/>
      <c r="C104" s="232" t="s">
        <v>258</v>
      </c>
      <c r="D104" s="200" t="s">
        <v>5</v>
      </c>
      <c r="E104" s="123">
        <f>IF(D104=$N$6,1,IF(D104=$N$5,2,IF(D104=$N$4,3,IF(D104=$N$3,4,"n/a"))))</f>
        <v>3</v>
      </c>
      <c r="F104" s="499" t="s">
        <v>232</v>
      </c>
      <c r="G104" s="499"/>
      <c r="H104" s="499"/>
      <c r="I104" s="499"/>
      <c r="J104" s="499"/>
      <c r="K104" s="499"/>
      <c r="L104" s="375" t="s">
        <v>97</v>
      </c>
      <c r="Q104" s="166"/>
    </row>
    <row r="105" spans="1:17" ht="31.5" customHeight="1" thickBot="1" x14ac:dyDescent="0.25">
      <c r="A105" s="516" t="s">
        <v>184</v>
      </c>
      <c r="B105" s="517"/>
      <c r="C105" s="232" t="s">
        <v>258</v>
      </c>
      <c r="D105" s="173" t="s">
        <v>5</v>
      </c>
      <c r="E105" s="183">
        <f>IF(D105=$N$6,1,IF(D105=$N$5,2,IF(D105=$N$4,3,IF(D105=$N$3,4,"n/a"))))</f>
        <v>3</v>
      </c>
      <c r="F105" s="499" t="s">
        <v>233</v>
      </c>
      <c r="G105" s="500"/>
      <c r="H105" s="499"/>
      <c r="I105" s="499"/>
      <c r="J105" s="500"/>
      <c r="K105" s="499"/>
      <c r="L105" s="375" t="s">
        <v>97</v>
      </c>
    </row>
    <row r="106" spans="1:17" ht="32.25" customHeight="1" thickBot="1" x14ac:dyDescent="0.25">
      <c r="A106" s="521"/>
      <c r="B106" s="522"/>
      <c r="C106" s="41" t="s">
        <v>24</v>
      </c>
      <c r="D106" s="29" t="str">
        <f>IF(E106&lt;1.5,"Low",IF(E106&lt;2.5,"Moderate",IF(E106&lt;3.5,"Substantial",IF(E106&lt;4.5,"High","n/a"))))</f>
        <v>Substantial</v>
      </c>
      <c r="E106" s="152">
        <f>IF(COUNT(E103:E105)=0,"n/a",AVERAGE(E103:E105))</f>
        <v>3</v>
      </c>
      <c r="F106" s="30">
        <f>E106</f>
        <v>3</v>
      </c>
      <c r="G106" s="222"/>
      <c r="H106" s="52" t="s">
        <v>23</v>
      </c>
      <c r="I106" s="28" t="str">
        <f>D106</f>
        <v>Substantial</v>
      </c>
      <c r="J106" s="32">
        <f>IF(I106=$N$7,"n/a",IF(AND(I106=$N$5,D106=$N$6),1.5,IF(AND(I106=$N$4,D106=$N$5),2.5,IF(AND(I106=$N$3,D106=$N$4),3.5,IF(AND(I106=$N$6,D106=$N$5),1.49,IF(AND(I106=$N$5,D106=$N$4),2.49,IF(AND(I106=$N$4,D106=$N$3),3.49,E106)))))))</f>
        <v>3</v>
      </c>
      <c r="K106" s="89" t="s">
        <v>92</v>
      </c>
      <c r="L106" s="377"/>
    </row>
    <row r="107" spans="1:17" ht="19.5" customHeight="1" x14ac:dyDescent="0.2">
      <c r="A107" s="393" t="s">
        <v>164</v>
      </c>
      <c r="B107" s="219"/>
      <c r="C107" s="219"/>
      <c r="D107" s="219"/>
      <c r="E107" s="219"/>
      <c r="F107" s="219"/>
      <c r="G107" s="219"/>
      <c r="H107" s="219"/>
      <c r="I107" s="219"/>
      <c r="J107" s="219"/>
      <c r="K107" s="220"/>
      <c r="L107" s="377"/>
    </row>
    <row r="108" spans="1:17" ht="40.5" customHeight="1" x14ac:dyDescent="0.2">
      <c r="A108" s="503" t="s">
        <v>185</v>
      </c>
      <c r="B108" s="504"/>
      <c r="C108" s="232" t="s">
        <v>282</v>
      </c>
      <c r="D108" s="176" t="s">
        <v>5</v>
      </c>
      <c r="E108" s="218">
        <f>IF(D108=$N$6,1,IF(D108=$N$5,2,IF(D108=$N$4,3,IF(D108=$N$3,4,"n/a"))))</f>
        <v>3</v>
      </c>
      <c r="F108" s="505" t="s">
        <v>235</v>
      </c>
      <c r="G108" s="505"/>
      <c r="H108" s="505"/>
      <c r="I108" s="505"/>
      <c r="J108" s="505"/>
      <c r="K108" s="505"/>
      <c r="L108" s="377"/>
    </row>
    <row r="109" spans="1:17" ht="41.25" customHeight="1" thickBot="1" x14ac:dyDescent="0.25">
      <c r="A109" s="574" t="s">
        <v>186</v>
      </c>
      <c r="B109" s="575"/>
      <c r="C109" s="232" t="s">
        <v>282</v>
      </c>
      <c r="D109" s="175" t="s">
        <v>4</v>
      </c>
      <c r="E109" s="183">
        <f>IF(D109=$N$6,1,IF(D109=$N$5,2,IF(D109=$N$4,3,IF(D109=$N$3,4,"n/a"))))</f>
        <v>4</v>
      </c>
      <c r="F109" s="588" t="s">
        <v>236</v>
      </c>
      <c r="G109" s="589"/>
      <c r="H109" s="589"/>
      <c r="I109" s="589"/>
      <c r="J109" s="589"/>
      <c r="K109" s="587"/>
      <c r="L109" s="377"/>
    </row>
    <row r="110" spans="1:17" ht="27" customHeight="1" thickBot="1" x14ac:dyDescent="0.25">
      <c r="A110" s="501"/>
      <c r="B110" s="502"/>
      <c r="C110" s="41" t="s">
        <v>24</v>
      </c>
      <c r="D110" s="29" t="str">
        <f>IF(E110&lt;1.5,"Low",IF(E110&lt;2.5,"Moderate",IF(E110&lt;3.5,"Substantial",IF(E110&lt;4.5,"High","n/a"))))</f>
        <v>High</v>
      </c>
      <c r="E110" s="152">
        <f>IF(COUNT(E108:E109)=0,"n/a",AVERAGE(E108:E109))</f>
        <v>3.5</v>
      </c>
      <c r="F110" s="30">
        <f>E110</f>
        <v>3.5</v>
      </c>
      <c r="G110" s="221"/>
      <c r="H110" s="31" t="s">
        <v>23</v>
      </c>
      <c r="I110" s="28" t="str">
        <f>D110</f>
        <v>High</v>
      </c>
      <c r="J110" s="32">
        <f>IF(I110=$N$7,"n/a",IF(AND(I110=$N$5,D110=$N$6),1.5,IF(AND(I110=$N$4,D110=$N$5),2.5,IF(AND(I110=$N$3,D110=$N$4),3.5,IF(AND(I110=$N$6,D110=$N$5),1.49,IF(AND(I110=$N$5,D110=$N$4),2.49,IF(AND(I110=$N$4,D110=$N$3),3.49,E110)))))))</f>
        <v>3.5</v>
      </c>
      <c r="K110" s="89" t="s">
        <v>92</v>
      </c>
      <c r="L110" s="377"/>
    </row>
    <row r="111" spans="1:17" ht="21" customHeight="1" x14ac:dyDescent="0.2">
      <c r="A111" s="393" t="s">
        <v>165</v>
      </c>
      <c r="B111" s="219"/>
      <c r="C111" s="219"/>
      <c r="D111" s="219"/>
      <c r="E111" s="219"/>
      <c r="F111" s="219"/>
      <c r="G111" s="219"/>
      <c r="H111" s="219"/>
      <c r="I111" s="219"/>
      <c r="J111" s="219"/>
      <c r="K111" s="220"/>
      <c r="L111" s="377"/>
      <c r="Q111" s="167"/>
    </row>
    <row r="112" spans="1:17" ht="39" customHeight="1" x14ac:dyDescent="0.2">
      <c r="A112" s="503" t="s">
        <v>187</v>
      </c>
      <c r="B112" s="504"/>
      <c r="C112" s="231" t="s">
        <v>283</v>
      </c>
      <c r="D112" s="229" t="s">
        <v>4</v>
      </c>
      <c r="E112" s="218">
        <f>IF(D112=$N$6,1,IF(D112=$N$5,2,IF(D112=$N$4,3,IF(D112=$N$3,4,"n/a"))))</f>
        <v>4</v>
      </c>
      <c r="F112" s="505" t="s">
        <v>237</v>
      </c>
      <c r="G112" s="505"/>
      <c r="H112" s="505"/>
      <c r="I112" s="505"/>
      <c r="J112" s="505"/>
      <c r="K112" s="505"/>
      <c r="L112" s="377"/>
    </row>
    <row r="113" spans="1:12" ht="39" customHeight="1" x14ac:dyDescent="0.2">
      <c r="A113" s="572" t="s">
        <v>188</v>
      </c>
      <c r="B113" s="573"/>
      <c r="C113" s="232" t="s">
        <v>283</v>
      </c>
      <c r="D113" s="200" t="s">
        <v>5</v>
      </c>
      <c r="E113" s="123">
        <f>IF(D113=$N$6,1,IF(D113=$N$5,2,IF(D113=$N$4,3,IF(D113=$N$3,4,"n/a"))))</f>
        <v>3</v>
      </c>
      <c r="F113" s="584" t="s">
        <v>328</v>
      </c>
      <c r="G113" s="499"/>
      <c r="H113" s="499"/>
      <c r="I113" s="499"/>
      <c r="J113" s="499"/>
      <c r="K113" s="585"/>
      <c r="L113" s="377"/>
    </row>
    <row r="114" spans="1:12" ht="42.75" customHeight="1" thickBot="1" x14ac:dyDescent="0.25">
      <c r="A114" s="516" t="s">
        <v>166</v>
      </c>
      <c r="B114" s="517"/>
      <c r="C114" s="232" t="s">
        <v>283</v>
      </c>
      <c r="D114" s="173" t="s">
        <v>43</v>
      </c>
      <c r="E114" s="183">
        <f>IF(D114=$N$6,1,IF(D114=$N$5,2,IF(D114=$N$4,3,IF(D114=$N$3,4,"n/a"))))</f>
        <v>2</v>
      </c>
      <c r="F114" s="586" t="s">
        <v>238</v>
      </c>
      <c r="G114" s="500"/>
      <c r="H114" s="500"/>
      <c r="I114" s="500"/>
      <c r="J114" s="500"/>
      <c r="K114" s="587"/>
      <c r="L114" s="375" t="s">
        <v>97</v>
      </c>
    </row>
    <row r="115" spans="1:12" ht="26.25" customHeight="1" thickBot="1" x14ac:dyDescent="0.25">
      <c r="A115" s="508"/>
      <c r="B115" s="509"/>
      <c r="C115" s="41" t="s">
        <v>24</v>
      </c>
      <c r="D115" s="29" t="str">
        <f>IF(E115&lt;1.5,"Low",IF(E115&lt;2.5,"Moderate",IF(E115&lt;3.5,"Substantial",IF(E115&lt;4.5,"High","n/a"))))</f>
        <v>Substantial</v>
      </c>
      <c r="E115" s="152">
        <f>IF(COUNT(E112:E114)=0,"n/a",AVERAGE(E112:E114))</f>
        <v>3</v>
      </c>
      <c r="F115" s="30">
        <f>E115</f>
        <v>3</v>
      </c>
      <c r="G115" s="221"/>
      <c r="H115" s="31" t="s">
        <v>23</v>
      </c>
      <c r="I115" s="28" t="str">
        <f>D115</f>
        <v>Substantial</v>
      </c>
      <c r="J115" s="32">
        <f>IF(I115=$N$7,"n/a",IF(AND(I115=$N$5,D115=$N$6),1.5,IF(AND(I115=$N$4,D115=$N$5),2.5,IF(AND(I115=$N$3,D115=$N$4),3.5,IF(AND(I115=$N$6,D115=$N$5),1.49,IF(AND(I115=$N$5,D115=$N$4),2.49,IF(AND(I115=$N$4,D115=$N$3),3.49,E115)))))))</f>
        <v>3</v>
      </c>
      <c r="K115" s="89" t="s">
        <v>92</v>
      </c>
      <c r="L115" s="377"/>
    </row>
    <row r="116" spans="1:12" ht="23.25" customHeight="1" x14ac:dyDescent="0.2">
      <c r="A116" s="393" t="s">
        <v>169</v>
      </c>
      <c r="B116" s="219"/>
      <c r="C116" s="219"/>
      <c r="D116" s="219"/>
      <c r="E116" s="219"/>
      <c r="F116" s="219"/>
      <c r="G116" s="219"/>
      <c r="H116" s="219"/>
      <c r="I116" s="219"/>
      <c r="J116" s="219"/>
      <c r="K116" s="220"/>
      <c r="L116" s="377"/>
    </row>
    <row r="117" spans="1:12" ht="33" customHeight="1" x14ac:dyDescent="0.2">
      <c r="A117" s="514" t="s">
        <v>170</v>
      </c>
      <c r="B117" s="515"/>
      <c r="C117" s="233"/>
      <c r="D117" s="176" t="s">
        <v>5</v>
      </c>
      <c r="E117" s="123">
        <f>IF(D117=$N$6,1,IF(D117=$N$5,2,IF(D117=$N$4,3,IF(D117=$N$3,4,"n/a"))))</f>
        <v>3</v>
      </c>
      <c r="F117" s="505" t="s">
        <v>284</v>
      </c>
      <c r="G117" s="505"/>
      <c r="H117" s="505"/>
      <c r="I117" s="505"/>
      <c r="J117" s="505"/>
      <c r="K117" s="505"/>
      <c r="L117" s="375"/>
    </row>
    <row r="118" spans="1:12" ht="33" customHeight="1" x14ac:dyDescent="0.2">
      <c r="A118" s="514" t="s">
        <v>171</v>
      </c>
      <c r="B118" s="515"/>
      <c r="C118" s="232"/>
      <c r="D118" s="200" t="s">
        <v>19</v>
      </c>
      <c r="E118" s="123" t="str">
        <f>IF(D118=$N$6,1,IF(D118=$N$5,2,IF(D118=$N$4,3,IF(D118=$N$3,4,"n/a"))))</f>
        <v>n/a</v>
      </c>
      <c r="F118" s="584" t="s">
        <v>16</v>
      </c>
      <c r="G118" s="499"/>
      <c r="H118" s="499"/>
      <c r="I118" s="499"/>
      <c r="J118" s="499"/>
      <c r="K118" s="585"/>
      <c r="L118" s="375"/>
    </row>
    <row r="119" spans="1:12" ht="34.5" customHeight="1" thickBot="1" x14ac:dyDescent="0.25">
      <c r="A119" s="512" t="s">
        <v>194</v>
      </c>
      <c r="B119" s="513"/>
      <c r="C119" s="233"/>
      <c r="D119" s="175" t="s">
        <v>19</v>
      </c>
      <c r="E119" s="183" t="str">
        <f>IF(D119=$N$6,1,IF(D119=$N$5,2,IF(D119=$N$4,3,IF(D119=$N$3,4,"n/a"))))</f>
        <v>n/a</v>
      </c>
      <c r="F119" s="586" t="s">
        <v>16</v>
      </c>
      <c r="G119" s="500"/>
      <c r="H119" s="500"/>
      <c r="I119" s="500"/>
      <c r="J119" s="500"/>
      <c r="K119" s="587"/>
      <c r="L119" s="375"/>
    </row>
    <row r="120" spans="1:12" ht="27" customHeight="1" thickBot="1" x14ac:dyDescent="0.25">
      <c r="A120" s="501"/>
      <c r="B120" s="502"/>
      <c r="C120" s="41" t="s">
        <v>24</v>
      </c>
      <c r="D120" s="29" t="str">
        <f>IF(E120&lt;1.5,"Low",IF(E120&lt;2.5,"Moderate",IF(E120&lt;3.5,"Substantial",IF(E120&lt;4.5,"High","n/a"))))</f>
        <v>Substantial</v>
      </c>
      <c r="E120" s="152">
        <f>IF(COUNT(E117:E119)=0,"n/a",AVERAGE(E117:E119))</f>
        <v>3</v>
      </c>
      <c r="F120" s="30">
        <f>E120</f>
        <v>3</v>
      </c>
      <c r="G120" s="221"/>
      <c r="H120" s="31" t="s">
        <v>23</v>
      </c>
      <c r="I120" s="28" t="str">
        <f>D120</f>
        <v>Substantial</v>
      </c>
      <c r="J120" s="32">
        <f>IF(I120=$N$7,"n/a",IF(AND(I120=$N$5,D120=$N$6),1.5,IF(AND(I120=$N$4,D120=$N$5),2.5,IF(AND(I120=$N$3,D120=$N$4),3.5,IF(AND(I120=$N$6,D120=$N$5),1.49,IF(AND(I120=$N$5,D120=$N$4),2.49,IF(AND(I120=$N$4,D120=$N$3),3.49,E120)))))))</f>
        <v>3</v>
      </c>
      <c r="K120" s="89" t="s">
        <v>92</v>
      </c>
      <c r="L120" s="377"/>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167" priority="996" operator="equal">
      <formula>"High"</formula>
    </cfRule>
    <cfRule type="cellIs" dxfId="166" priority="997" operator="equal">
      <formula>"Substantial"</formula>
    </cfRule>
    <cfRule type="cellIs" dxfId="165" priority="998" operator="equal">
      <formula>"Moderate"</formula>
    </cfRule>
    <cfRule type="cellIs" dxfId="164" priority="999" operator="equal">
      <formula>"Low"</formula>
    </cfRule>
  </conditionalFormatting>
  <conditionalFormatting sqref="C1">
    <cfRule type="cellIs" dxfId="163" priority="703" operator="equal">
      <formula>"High"</formula>
    </cfRule>
    <cfRule type="cellIs" dxfId="162" priority="704" operator="equal">
      <formula>"Substantial"</formula>
    </cfRule>
    <cfRule type="cellIs" dxfId="161" priority="705" operator="equal">
      <formula>"Moderate"</formula>
    </cfRule>
    <cfRule type="cellIs" dxfId="160" priority="706" operator="equal">
      <formula>"Low"</formula>
    </cfRule>
  </conditionalFormatting>
  <conditionalFormatting sqref="F1">
    <cfRule type="cellIs" dxfId="159" priority="699" operator="equal">
      <formula>"High"</formula>
    </cfRule>
    <cfRule type="cellIs" dxfId="158" priority="700" operator="equal">
      <formula>"Substantial"</formula>
    </cfRule>
    <cfRule type="cellIs" dxfId="157" priority="701" operator="equal">
      <formula>"Moderate"</formula>
    </cfRule>
    <cfRule type="cellIs" dxfId="156" priority="702" operator="equal">
      <formula>"Low"</formula>
    </cfRule>
  </conditionalFormatting>
  <conditionalFormatting sqref="A26 A106 A92:K92 A107:K107 A118:B118 A119:J119 A99:B99 A73:B74 A62:K63 A75:K76 A95:K96 A100:K102 C106:K106 A110:K112 A115:K117 A120:K120 C26:K26 A3:K25 A58:B58 D58:K58 A66:K68 A64:B65 D64:K65 A88:K89 A87:B87 D87:K87 A90:B90 D90:K90 D94:J94 A93:B94 D93:K93 D99:J99 A71:K72 A69:B70 D69:K70 D73:J74 A80:K81 A77:B79 D77:K79 A103:B105 D103:K105 A108:B109 D108:K108 D109:J109 A113:J114 A27:K57 A84:K86 A82:B83 D82:K83">
    <cfRule type="cellIs" dxfId="155" priority="121" operator="equal">
      <formula>$N$6</formula>
    </cfRule>
    <cfRule type="cellIs" dxfId="154" priority="122" operator="equal">
      <formula>$N$5</formula>
    </cfRule>
    <cfRule type="cellIs" dxfId="153" priority="123" operator="equal">
      <formula>$N$4</formula>
    </cfRule>
    <cfRule type="cellIs" dxfId="152" priority="124" operator="equal">
      <formula>$N$3</formula>
    </cfRule>
  </conditionalFormatting>
  <conditionalFormatting sqref="A61:E61 A59:B60 D59:E60">
    <cfRule type="cellIs" dxfId="151" priority="133" operator="equal">
      <formula>$N$6</formula>
    </cfRule>
    <cfRule type="cellIs" dxfId="150" priority="134" operator="equal">
      <formula>$N$5</formula>
    </cfRule>
    <cfRule type="cellIs" dxfId="149" priority="135" operator="equal">
      <formula>$N$4</formula>
    </cfRule>
    <cfRule type="cellIs" dxfId="148" priority="136" operator="equal">
      <formula>$N$3</formula>
    </cfRule>
  </conditionalFormatting>
  <conditionalFormatting sqref="F59:K59 F61:K61">
    <cfRule type="cellIs" dxfId="147" priority="109" operator="equal">
      <formula>$N$6</formula>
    </cfRule>
    <cfRule type="cellIs" dxfId="146" priority="110" operator="equal">
      <formula>$N$5</formula>
    </cfRule>
    <cfRule type="cellIs" dxfId="145" priority="111" operator="equal">
      <formula>$N$4</formula>
    </cfRule>
    <cfRule type="cellIs" dxfId="144" priority="112" operator="equal">
      <formula>$N$3</formula>
    </cfRule>
  </conditionalFormatting>
  <conditionalFormatting sqref="A91 C91:I91 K91">
    <cfRule type="cellIs" dxfId="143" priority="105" operator="equal">
      <formula>$N$6</formula>
    </cfRule>
    <cfRule type="cellIs" dxfId="142" priority="106" operator="equal">
      <formula>$N$5</formula>
    </cfRule>
    <cfRule type="cellIs" dxfId="141" priority="107" operator="equal">
      <formula>$N$4</formula>
    </cfRule>
    <cfRule type="cellIs" dxfId="140" priority="108" operator="equal">
      <formula>$N$3</formula>
    </cfRule>
  </conditionalFormatting>
  <conditionalFormatting sqref="A97:B98 D98:J98 D97:K97">
    <cfRule type="cellIs" dxfId="139" priority="101" operator="equal">
      <formula>$N$6</formula>
    </cfRule>
    <cfRule type="cellIs" dxfId="138" priority="102" operator="equal">
      <formula>$N$5</formula>
    </cfRule>
    <cfRule type="cellIs" dxfId="137" priority="103" operator="equal">
      <formula>$N$4</formula>
    </cfRule>
    <cfRule type="cellIs" dxfId="136" priority="104" operator="equal">
      <formula>$N$3</formula>
    </cfRule>
  </conditionalFormatting>
  <conditionalFormatting sqref="C118:J118">
    <cfRule type="cellIs" dxfId="135" priority="97" operator="equal">
      <formula>$N$6</formula>
    </cfRule>
    <cfRule type="cellIs" dxfId="134" priority="98" operator="equal">
      <formula>$N$5</formula>
    </cfRule>
    <cfRule type="cellIs" dxfId="133" priority="99" operator="equal">
      <formula>$N$4</formula>
    </cfRule>
    <cfRule type="cellIs" dxfId="132" priority="100" operator="equal">
      <formula>$N$3</formula>
    </cfRule>
  </conditionalFormatting>
  <conditionalFormatting sqref="J91">
    <cfRule type="cellIs" dxfId="131" priority="89" operator="equal">
      <formula>$N$6</formula>
    </cfRule>
    <cfRule type="cellIs" dxfId="130" priority="90" operator="equal">
      <formula>$N$5</formula>
    </cfRule>
    <cfRule type="cellIs" dxfId="129" priority="91" operator="equal">
      <formula>$N$4</formula>
    </cfRule>
    <cfRule type="cellIs" dxfId="128" priority="92" operator="equal">
      <formula>$N$3</formula>
    </cfRule>
  </conditionalFormatting>
  <conditionalFormatting sqref="C58:C60">
    <cfRule type="cellIs" dxfId="127" priority="85" operator="equal">
      <formula>$N$6</formula>
    </cfRule>
    <cfRule type="cellIs" dxfId="126" priority="86" operator="equal">
      <formula>$N$5</formula>
    </cfRule>
    <cfRule type="cellIs" dxfId="125" priority="87" operator="equal">
      <formula>$N$4</formula>
    </cfRule>
    <cfRule type="cellIs" dxfId="124" priority="88" operator="equal">
      <formula>$N$3</formula>
    </cfRule>
  </conditionalFormatting>
  <conditionalFormatting sqref="F60:K60">
    <cfRule type="cellIs" dxfId="123" priority="81" operator="equal">
      <formula>$N$6</formula>
    </cfRule>
    <cfRule type="cellIs" dxfId="122" priority="82" operator="equal">
      <formula>$N$5</formula>
    </cfRule>
    <cfRule type="cellIs" dxfId="121" priority="83" operator="equal">
      <formula>$N$4</formula>
    </cfRule>
    <cfRule type="cellIs" dxfId="120" priority="84" operator="equal">
      <formula>$N$3</formula>
    </cfRule>
  </conditionalFormatting>
  <conditionalFormatting sqref="C64:C65">
    <cfRule type="cellIs" dxfId="119" priority="77" operator="equal">
      <formula>$N$6</formula>
    </cfRule>
    <cfRule type="cellIs" dxfId="118" priority="78" operator="equal">
      <formula>$N$5</formula>
    </cfRule>
    <cfRule type="cellIs" dxfId="117" priority="79" operator="equal">
      <formula>$N$4</formula>
    </cfRule>
    <cfRule type="cellIs" dxfId="116" priority="80" operator="equal">
      <formula>$N$3</formula>
    </cfRule>
  </conditionalFormatting>
  <conditionalFormatting sqref="C87">
    <cfRule type="cellIs" dxfId="115" priority="61" operator="equal">
      <formula>$N$6</formula>
    </cfRule>
    <cfRule type="cellIs" dxfId="114" priority="62" operator="equal">
      <formula>$N$5</formula>
    </cfRule>
    <cfRule type="cellIs" dxfId="113" priority="63" operator="equal">
      <formula>$N$4</formula>
    </cfRule>
    <cfRule type="cellIs" dxfId="112" priority="64" operator="equal">
      <formula>$N$3</formula>
    </cfRule>
  </conditionalFormatting>
  <conditionalFormatting sqref="C90">
    <cfRule type="cellIs" dxfId="111" priority="57" operator="equal">
      <formula>$N$6</formula>
    </cfRule>
    <cfRule type="cellIs" dxfId="110" priority="58" operator="equal">
      <formula>$N$5</formula>
    </cfRule>
    <cfRule type="cellIs" dxfId="109" priority="59" operator="equal">
      <formula>$N$4</formula>
    </cfRule>
    <cfRule type="cellIs" dxfId="108" priority="60" operator="equal">
      <formula>$N$3</formula>
    </cfRule>
  </conditionalFormatting>
  <conditionalFormatting sqref="C93:C94">
    <cfRule type="cellIs" dxfId="107" priority="53" operator="equal">
      <formula>$N$6</formula>
    </cfRule>
    <cfRule type="cellIs" dxfId="106" priority="54" operator="equal">
      <formula>$N$5</formula>
    </cfRule>
    <cfRule type="cellIs" dxfId="105" priority="55" operator="equal">
      <formula>$N$4</formula>
    </cfRule>
    <cfRule type="cellIs" dxfId="104" priority="56" operator="equal">
      <formula>$N$3</formula>
    </cfRule>
  </conditionalFormatting>
  <conditionalFormatting sqref="C97:C98">
    <cfRule type="cellIs" dxfId="103" priority="49" operator="equal">
      <formula>$N$6</formula>
    </cfRule>
    <cfRule type="cellIs" dxfId="102" priority="50" operator="equal">
      <formula>$N$5</formula>
    </cfRule>
    <cfRule type="cellIs" dxfId="101" priority="51" operator="equal">
      <formula>$N$4</formula>
    </cfRule>
    <cfRule type="cellIs" dxfId="100" priority="52" operator="equal">
      <formula>$N$3</formula>
    </cfRule>
  </conditionalFormatting>
  <conditionalFormatting sqref="C99">
    <cfRule type="cellIs" dxfId="99" priority="45" operator="equal">
      <formula>$N$6</formula>
    </cfRule>
    <cfRule type="cellIs" dxfId="98" priority="46" operator="equal">
      <formula>$N$5</formula>
    </cfRule>
    <cfRule type="cellIs" dxfId="97" priority="47" operator="equal">
      <formula>$N$4</formula>
    </cfRule>
    <cfRule type="cellIs" dxfId="96" priority="48" operator="equal">
      <formula>$N$3</formula>
    </cfRule>
  </conditionalFormatting>
  <conditionalFormatting sqref="C69">
    <cfRule type="cellIs" dxfId="95" priority="37" operator="equal">
      <formula>$N$6</formula>
    </cfRule>
    <cfRule type="cellIs" dxfId="94" priority="38" operator="equal">
      <formula>$N$5</formula>
    </cfRule>
    <cfRule type="cellIs" dxfId="93" priority="39" operator="equal">
      <formula>$N$4</formula>
    </cfRule>
    <cfRule type="cellIs" dxfId="92" priority="40" operator="equal">
      <formula>$N$3</formula>
    </cfRule>
  </conditionalFormatting>
  <conditionalFormatting sqref="C70">
    <cfRule type="cellIs" dxfId="91" priority="33" operator="equal">
      <formula>$N$6</formula>
    </cfRule>
    <cfRule type="cellIs" dxfId="90" priority="34" operator="equal">
      <formula>$N$5</formula>
    </cfRule>
    <cfRule type="cellIs" dxfId="89" priority="35" operator="equal">
      <formula>$N$4</formula>
    </cfRule>
    <cfRule type="cellIs" dxfId="88" priority="36" operator="equal">
      <formula>$N$3</formula>
    </cfRule>
  </conditionalFormatting>
  <conditionalFormatting sqref="C73:C74">
    <cfRule type="cellIs" dxfId="87" priority="29" operator="equal">
      <formula>$N$6</formula>
    </cfRule>
    <cfRule type="cellIs" dxfId="86" priority="30" operator="equal">
      <formula>$N$5</formula>
    </cfRule>
    <cfRule type="cellIs" dxfId="85" priority="31" operator="equal">
      <formula>$N$4</formula>
    </cfRule>
    <cfRule type="cellIs" dxfId="84" priority="32" operator="equal">
      <formula>$N$3</formula>
    </cfRule>
  </conditionalFormatting>
  <conditionalFormatting sqref="C77:C79">
    <cfRule type="cellIs" dxfId="83" priority="25" operator="equal">
      <formula>$N$6</formula>
    </cfRule>
    <cfRule type="cellIs" dxfId="82" priority="26" operator="equal">
      <formula>$N$5</formula>
    </cfRule>
    <cfRule type="cellIs" dxfId="81" priority="27" operator="equal">
      <formula>$N$4</formula>
    </cfRule>
    <cfRule type="cellIs" dxfId="80" priority="28" operator="equal">
      <formula>$N$3</formula>
    </cfRule>
  </conditionalFormatting>
  <conditionalFormatting sqref="C103">
    <cfRule type="cellIs" dxfId="79" priority="17" operator="equal">
      <formula>$N$6</formula>
    </cfRule>
    <cfRule type="cellIs" dxfId="78" priority="18" operator="equal">
      <formula>$N$5</formula>
    </cfRule>
    <cfRule type="cellIs" dxfId="77" priority="19" operator="equal">
      <formula>$N$4</formula>
    </cfRule>
    <cfRule type="cellIs" dxfId="76" priority="20" operator="equal">
      <formula>$N$3</formula>
    </cfRule>
  </conditionalFormatting>
  <conditionalFormatting sqref="C104:C105">
    <cfRule type="cellIs" dxfId="75" priority="13" operator="equal">
      <formula>$N$6</formula>
    </cfRule>
    <cfRule type="cellIs" dxfId="74" priority="14" operator="equal">
      <formula>$N$5</formula>
    </cfRule>
    <cfRule type="cellIs" dxfId="73" priority="15" operator="equal">
      <formula>$N$4</formula>
    </cfRule>
    <cfRule type="cellIs" dxfId="72" priority="16" operator="equal">
      <formula>$N$3</formula>
    </cfRule>
  </conditionalFormatting>
  <conditionalFormatting sqref="C108">
    <cfRule type="cellIs" dxfId="71" priority="9" operator="equal">
      <formula>$N$6</formula>
    </cfRule>
    <cfRule type="cellIs" dxfId="70" priority="10" operator="equal">
      <formula>$N$5</formula>
    </cfRule>
    <cfRule type="cellIs" dxfId="69" priority="11" operator="equal">
      <formula>$N$4</formula>
    </cfRule>
    <cfRule type="cellIs" dxfId="68" priority="12" operator="equal">
      <formula>$N$3</formula>
    </cfRule>
  </conditionalFormatting>
  <conditionalFormatting sqref="C109">
    <cfRule type="cellIs" dxfId="67" priority="5" operator="equal">
      <formula>$N$6</formula>
    </cfRule>
    <cfRule type="cellIs" dxfId="66" priority="6" operator="equal">
      <formula>$N$5</formula>
    </cfRule>
    <cfRule type="cellIs" dxfId="65" priority="7" operator="equal">
      <formula>$N$4</formula>
    </cfRule>
    <cfRule type="cellIs" dxfId="64" priority="8" operator="equal">
      <formula>$N$3</formula>
    </cfRule>
  </conditionalFormatting>
  <conditionalFormatting sqref="C82:C83">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9" scale="59" fitToHeight="0" orientation="landscape" horizontalDpi="360" verticalDpi="360"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topLeftCell="A30" zoomScaleNormal="100" zoomScaleSheetLayoutView="115" workbookViewId="0">
      <selection activeCell="B38" sqref="B38"/>
    </sheetView>
  </sheetViews>
  <sheetFormatPr defaultColWidth="8.85546875" defaultRowHeight="12.75" x14ac:dyDescent="0.2"/>
  <cols>
    <col min="1" max="1" width="12.85546875" style="93" customWidth="1"/>
    <col min="2" max="2" width="126" style="93" customWidth="1"/>
    <col min="3" max="3" width="8.85546875" style="93"/>
    <col min="4" max="5" width="17.7109375" style="93" customWidth="1"/>
    <col min="6" max="6" width="17.85546875" style="93" customWidth="1"/>
    <col min="7" max="16384" width="8.85546875" style="93"/>
  </cols>
  <sheetData>
    <row r="1" spans="1:2" ht="24" customHeight="1" thickBot="1" x14ac:dyDescent="0.25">
      <c r="A1" s="598" t="s">
        <v>123</v>
      </c>
      <c r="B1" s="599"/>
    </row>
    <row r="2" spans="1:2" s="161" customFormat="1" ht="23.25" customHeight="1" x14ac:dyDescent="0.2">
      <c r="A2" s="600" t="s">
        <v>210</v>
      </c>
      <c r="B2" s="601"/>
    </row>
    <row r="3" spans="1:2" ht="40.5" customHeight="1" x14ac:dyDescent="0.2">
      <c r="A3" s="385" t="s">
        <v>199</v>
      </c>
      <c r="B3" s="390" t="s">
        <v>195</v>
      </c>
    </row>
    <row r="4" spans="1:2" ht="36" customHeight="1" x14ac:dyDescent="0.2">
      <c r="A4" s="402" t="s">
        <v>200</v>
      </c>
      <c r="B4" s="95" t="s">
        <v>197</v>
      </c>
    </row>
    <row r="5" spans="1:2" ht="36" customHeight="1" thickBot="1" x14ac:dyDescent="0.25">
      <c r="A5" s="385" t="s">
        <v>214</v>
      </c>
      <c r="B5" s="388" t="s">
        <v>215</v>
      </c>
    </row>
    <row r="6" spans="1:2" ht="23.25" customHeight="1" x14ac:dyDescent="0.2">
      <c r="A6" s="602" t="s">
        <v>196</v>
      </c>
      <c r="B6" s="603"/>
    </row>
    <row r="7" spans="1:2" ht="21.75" customHeight="1" x14ac:dyDescent="0.2">
      <c r="A7" s="384" t="s">
        <v>135</v>
      </c>
      <c r="B7" s="252"/>
    </row>
    <row r="8" spans="1:2" ht="37.5" customHeight="1" x14ac:dyDescent="0.2">
      <c r="A8" s="94">
        <v>1</v>
      </c>
      <c r="B8" s="390" t="s">
        <v>198</v>
      </c>
    </row>
    <row r="9" spans="1:2" ht="22.5" customHeight="1" x14ac:dyDescent="0.25">
      <c r="A9" s="384" t="s">
        <v>133</v>
      </c>
      <c r="B9" s="251"/>
    </row>
    <row r="10" spans="1:2" ht="130.5" customHeight="1" x14ac:dyDescent="0.2">
      <c r="A10" s="389">
        <f>+A8+1</f>
        <v>2</v>
      </c>
      <c r="B10" s="95" t="s">
        <v>211</v>
      </c>
    </row>
    <row r="11" spans="1:2" ht="27" customHeight="1" x14ac:dyDescent="0.2">
      <c r="A11" s="389">
        <f>+A10+1</f>
        <v>3</v>
      </c>
      <c r="B11" s="95" t="s">
        <v>201</v>
      </c>
    </row>
    <row r="12" spans="1:2" ht="23.25" customHeight="1" x14ac:dyDescent="0.2">
      <c r="A12" s="389">
        <f t="shared" ref="A12:A13" si="0">+A11+1</f>
        <v>4</v>
      </c>
      <c r="B12" s="95" t="s">
        <v>208</v>
      </c>
    </row>
    <row r="13" spans="1:2" ht="114" customHeight="1" x14ac:dyDescent="0.2">
      <c r="A13" s="389">
        <f t="shared" si="0"/>
        <v>5</v>
      </c>
      <c r="B13" s="95" t="s">
        <v>209</v>
      </c>
    </row>
    <row r="14" spans="1:2" ht="22.5" customHeight="1" x14ac:dyDescent="0.2">
      <c r="A14" s="384" t="s">
        <v>134</v>
      </c>
      <c r="B14" s="252"/>
    </row>
    <row r="15" spans="1:2" ht="54.75" customHeight="1" x14ac:dyDescent="0.2">
      <c r="A15" s="389">
        <f>+A13+1</f>
        <v>6</v>
      </c>
      <c r="B15" s="95" t="s">
        <v>202</v>
      </c>
    </row>
    <row r="16" spans="1:2" ht="23.25" customHeight="1" x14ac:dyDescent="0.2">
      <c r="A16" s="389">
        <f t="shared" ref="A16:A18" si="1">+A15+1</f>
        <v>7</v>
      </c>
      <c r="B16" s="95" t="s">
        <v>203</v>
      </c>
    </row>
    <row r="17" spans="1:6" ht="24.75" customHeight="1" x14ac:dyDescent="0.2">
      <c r="A17" s="389">
        <f t="shared" si="1"/>
        <v>8</v>
      </c>
      <c r="B17" s="95" t="s">
        <v>204</v>
      </c>
    </row>
    <row r="18" spans="1:6" ht="24.75" customHeight="1" x14ac:dyDescent="0.2">
      <c r="A18" s="389">
        <f t="shared" si="1"/>
        <v>9</v>
      </c>
      <c r="B18" s="95" t="s">
        <v>205</v>
      </c>
    </row>
    <row r="19" spans="1:6" ht="21.75" customHeight="1" x14ac:dyDescent="0.2">
      <c r="A19" s="384" t="s">
        <v>135</v>
      </c>
      <c r="B19" s="252"/>
    </row>
    <row r="20" spans="1:6" ht="40.5" customHeight="1" thickBot="1" x14ac:dyDescent="0.25">
      <c r="A20" s="94">
        <f>+A18+1</f>
        <v>10</v>
      </c>
      <c r="B20" s="388" t="s">
        <v>206</v>
      </c>
    </row>
    <row r="21" spans="1:6" ht="52.5" customHeight="1" thickBot="1" x14ac:dyDescent="0.25">
      <c r="A21" s="387" t="s">
        <v>124</v>
      </c>
      <c r="B21" s="253" t="s">
        <v>207</v>
      </c>
      <c r="E21" s="14"/>
      <c r="F21" s="14"/>
    </row>
    <row r="24" spans="1:6" ht="17.25" customHeight="1" x14ac:dyDescent="0.2">
      <c r="A24" s="386" t="s">
        <v>94</v>
      </c>
      <c r="B24" s="386" t="s">
        <v>93</v>
      </c>
    </row>
    <row r="25" spans="1:6" x14ac:dyDescent="0.2">
      <c r="A25" s="96" t="s">
        <v>95</v>
      </c>
      <c r="B25" s="96" t="s">
        <v>73</v>
      </c>
    </row>
    <row r="26" spans="1:6" x14ac:dyDescent="0.2">
      <c r="A26" s="96" t="s">
        <v>96</v>
      </c>
      <c r="B26" s="96" t="s">
        <v>73</v>
      </c>
    </row>
    <row r="27" spans="1:6" x14ac:dyDescent="0.2">
      <c r="A27" s="96" t="s">
        <v>98</v>
      </c>
      <c r="B27" s="97" t="s">
        <v>99</v>
      </c>
    </row>
    <row r="28" spans="1:6" ht="36" x14ac:dyDescent="0.2">
      <c r="A28" s="98">
        <v>2.1</v>
      </c>
      <c r="B28" s="99" t="s">
        <v>64</v>
      </c>
    </row>
    <row r="29" spans="1:6" x14ac:dyDescent="0.2">
      <c r="A29" s="100" t="s">
        <v>100</v>
      </c>
      <c r="B29" s="100" t="s">
        <v>65</v>
      </c>
    </row>
    <row r="30" spans="1:6" x14ac:dyDescent="0.2">
      <c r="A30" s="100" t="s">
        <v>101</v>
      </c>
      <c r="B30" s="100" t="s">
        <v>48</v>
      </c>
    </row>
    <row r="31" spans="1:6" ht="24" x14ac:dyDescent="0.2">
      <c r="A31" s="101" t="s">
        <v>102</v>
      </c>
      <c r="B31" s="100" t="s">
        <v>67</v>
      </c>
    </row>
    <row r="32" spans="1:6" x14ac:dyDescent="0.2">
      <c r="A32" s="102" t="s">
        <v>103</v>
      </c>
      <c r="B32" s="102" t="s">
        <v>33</v>
      </c>
    </row>
    <row r="33" spans="1:3" ht="24" x14ac:dyDescent="0.2">
      <c r="A33" s="103">
        <v>4</v>
      </c>
      <c r="B33" s="103" t="s">
        <v>104</v>
      </c>
    </row>
    <row r="34" spans="1:3" x14ac:dyDescent="0.2">
      <c r="A34" s="88" t="s">
        <v>105</v>
      </c>
      <c r="B34" s="88" t="s">
        <v>193</v>
      </c>
    </row>
    <row r="35" spans="1:3" x14ac:dyDescent="0.2">
      <c r="A35" s="88" t="s">
        <v>106</v>
      </c>
      <c r="B35" s="88" t="s">
        <v>117</v>
      </c>
    </row>
    <row r="36" spans="1:3" x14ac:dyDescent="0.2">
      <c r="A36" s="88" t="s">
        <v>107</v>
      </c>
      <c r="B36" s="88" t="s">
        <v>116</v>
      </c>
    </row>
    <row r="37" spans="1:3" ht="36" x14ac:dyDescent="0.2">
      <c r="A37" s="88" t="s">
        <v>108</v>
      </c>
      <c r="B37" s="88" t="s">
        <v>109</v>
      </c>
    </row>
    <row r="38" spans="1:3" ht="24" x14ac:dyDescent="0.2">
      <c r="A38" s="88" t="s">
        <v>110</v>
      </c>
      <c r="B38" s="88" t="s">
        <v>77</v>
      </c>
    </row>
    <row r="39" spans="1:3" x14ac:dyDescent="0.2">
      <c r="A39" s="88" t="s">
        <v>111</v>
      </c>
      <c r="B39" s="88" t="s">
        <v>118</v>
      </c>
    </row>
    <row r="40" spans="1:3" x14ac:dyDescent="0.2">
      <c r="A40" s="305" t="s">
        <v>112</v>
      </c>
      <c r="B40" s="305" t="s">
        <v>157</v>
      </c>
    </row>
    <row r="41" spans="1:3" x14ac:dyDescent="0.2">
      <c r="A41" s="306" t="s">
        <v>178</v>
      </c>
      <c r="B41" s="306" t="s">
        <v>181</v>
      </c>
    </row>
    <row r="42" spans="1:3" x14ac:dyDescent="0.2">
      <c r="A42" s="306" t="s">
        <v>162</v>
      </c>
      <c r="B42" s="306" t="s">
        <v>121</v>
      </c>
    </row>
    <row r="43" spans="1:3" x14ac:dyDescent="0.2">
      <c r="A43" s="306" t="s">
        <v>115</v>
      </c>
      <c r="B43" s="306" t="s">
        <v>122</v>
      </c>
    </row>
    <row r="44" spans="1:3" x14ac:dyDescent="0.2">
      <c r="A44" s="104" t="s">
        <v>172</v>
      </c>
      <c r="B44" s="104" t="s">
        <v>113</v>
      </c>
    </row>
    <row r="45" spans="1:3" x14ac:dyDescent="0.2">
      <c r="A45" s="104" t="s">
        <v>173</v>
      </c>
      <c r="B45" s="105" t="s">
        <v>114</v>
      </c>
    </row>
    <row r="46" spans="1:3" x14ac:dyDescent="0.2">
      <c r="A46" s="105" t="s">
        <v>174</v>
      </c>
      <c r="B46" s="105" t="s">
        <v>119</v>
      </c>
    </row>
    <row r="47" spans="1:3" x14ac:dyDescent="0.2">
      <c r="A47" s="105" t="s">
        <v>175</v>
      </c>
      <c r="B47" s="105" t="s">
        <v>120</v>
      </c>
    </row>
    <row r="48" spans="1:3" ht="13.5" thickBot="1" x14ac:dyDescent="0.25">
      <c r="A48" s="309"/>
      <c r="B48" s="309"/>
      <c r="C48" s="14"/>
    </row>
    <row r="49" spans="1:6" ht="27.75" customHeight="1" thickBot="1" x14ac:dyDescent="0.25">
      <c r="A49" s="249"/>
      <c r="B49" s="250"/>
      <c r="D49" s="254"/>
      <c r="E49" s="260" t="s">
        <v>126</v>
      </c>
      <c r="F49" s="255" t="s">
        <v>128</v>
      </c>
    </row>
    <row r="50" spans="1:6" ht="45" customHeight="1" thickBot="1" x14ac:dyDescent="0.25">
      <c r="A50" s="249"/>
      <c r="B50" s="250" t="s">
        <v>136</v>
      </c>
      <c r="C50" s="15"/>
      <c r="D50" s="265" t="s">
        <v>127</v>
      </c>
      <c r="E50" s="261" t="s">
        <v>129</v>
      </c>
      <c r="F50" s="259" t="s">
        <v>130</v>
      </c>
    </row>
    <row r="51" spans="1:6" ht="21.75" customHeight="1" x14ac:dyDescent="0.2">
      <c r="A51" s="249"/>
      <c r="B51" s="250"/>
      <c r="C51" s="15"/>
      <c r="D51" s="266" t="s">
        <v>4</v>
      </c>
      <c r="E51" s="262">
        <v>4</v>
      </c>
      <c r="F51" s="258" t="s">
        <v>137</v>
      </c>
    </row>
    <row r="52" spans="1:6" ht="21.75" customHeight="1" x14ac:dyDescent="0.2">
      <c r="A52" s="249"/>
      <c r="B52" s="250"/>
      <c r="C52" s="15"/>
      <c r="D52" s="267" t="s">
        <v>5</v>
      </c>
      <c r="E52" s="263">
        <v>3</v>
      </c>
      <c r="F52" s="256" t="s">
        <v>138</v>
      </c>
    </row>
    <row r="53" spans="1:6" ht="21.75" customHeight="1" x14ac:dyDescent="0.2">
      <c r="A53" s="249"/>
      <c r="B53" s="250"/>
      <c r="C53" s="15"/>
      <c r="D53" s="268" t="s">
        <v>43</v>
      </c>
      <c r="E53" s="263">
        <v>2</v>
      </c>
      <c r="F53" s="256" t="s">
        <v>139</v>
      </c>
    </row>
    <row r="54" spans="1:6" ht="21.75" customHeight="1" x14ac:dyDescent="0.2">
      <c r="A54" s="249"/>
      <c r="B54" s="250"/>
      <c r="C54" s="15"/>
      <c r="D54" s="269" t="s">
        <v>80</v>
      </c>
      <c r="E54" s="263">
        <v>1</v>
      </c>
      <c r="F54" s="256" t="s">
        <v>132</v>
      </c>
    </row>
    <row r="55" spans="1:6" ht="21.75" customHeight="1" thickBot="1" x14ac:dyDescent="0.25">
      <c r="A55" s="249"/>
      <c r="B55" s="250"/>
      <c r="C55" s="15"/>
      <c r="D55" s="270" t="s">
        <v>19</v>
      </c>
      <c r="E55" s="264" t="s">
        <v>131</v>
      </c>
      <c r="F55" s="257" t="s">
        <v>131</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AD789124-D42E-41EA-9C34-CFE157928930}">
  <ds:schemaRefs>
    <ds:schemaRef ds:uri="http://schemas.microsoft.com/sharepoint/v3"/>
    <ds:schemaRef ds:uri="http://purl.org/dc/elements/1.1/"/>
    <ds:schemaRef ds:uri="http://purl.org/dc/dcmitype/"/>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A2626EB-F93A-472A-A3F7-2DFEAE203CF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John</cp:lastModifiedBy>
  <cp:lastPrinted>2018-02-23T17:59:48Z</cp:lastPrinted>
  <dcterms:created xsi:type="dcterms:W3CDTF">2012-01-04T16:00:22Z</dcterms:created>
  <dcterms:modified xsi:type="dcterms:W3CDTF">2018-03-16T08:22:42Z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